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guney\OneDrive\Desktop\"/>
    </mc:Choice>
  </mc:AlternateContent>
  <xr:revisionPtr revIDLastSave="0" documentId="13_ncr:1_{3885AD2B-F2C5-425F-ACEF-AD5D330C0B5C}" xr6:coauthVersionLast="47" xr6:coauthVersionMax="47" xr10:uidLastSave="{00000000-0000-0000-0000-000000000000}"/>
  <bookViews>
    <workbookView xWindow="-120" yWindow="-120" windowWidth="29040" windowHeight="15720" xr2:uid="{26E4FABD-1001-4347-9AC3-50A9A6B7116F}"/>
  </bookViews>
  <sheets>
    <sheet name="Letter" sheetId="7" r:id="rId1"/>
    <sheet name="dashboard1" sheetId="4" r:id="rId2"/>
    <sheet name="dashboard2" sheetId="5" r:id="rId3"/>
    <sheet name="reference" sheetId="6" r:id="rId4"/>
  </sheets>
  <definedNames>
    <definedName name="_xlnm.Print_Area" localSheetId="1">dashboard1!$A$1:$M$60</definedName>
    <definedName name="_xlnm.Print_Area" localSheetId="2">dashboard2!$A$1:$M$60</definedName>
    <definedName name="_xlnm.Print_Area" localSheetId="0">Letter!$A$1:$M$60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9" i="5" l="1"/>
  <c r="W49" i="5"/>
  <c r="V49" i="5"/>
  <c r="AG23" i="5"/>
  <c r="AA23" i="5"/>
  <c r="X23" i="5"/>
  <c r="AG22" i="5"/>
  <c r="AA21" i="5"/>
  <c r="AA22" i="5"/>
  <c r="X22" i="5"/>
  <c r="AG21" i="5"/>
  <c r="X21" i="5"/>
  <c r="W23" i="5"/>
  <c r="W22" i="5"/>
  <c r="W21" i="5"/>
  <c r="AE23" i="5"/>
  <c r="AE22" i="5"/>
  <c r="AE21" i="5"/>
  <c r="U22" i="5"/>
  <c r="U23" i="5" s="1"/>
  <c r="O15" i="5"/>
  <c r="O16" i="5" s="1"/>
  <c r="O17" i="5" s="1"/>
  <c r="O18" i="5" s="1"/>
  <c r="O6" i="5"/>
  <c r="O7" i="5" s="1"/>
  <c r="O8" i="5" s="1"/>
  <c r="O9" i="5" s="1"/>
  <c r="U63" i="4"/>
  <c r="U60" i="4"/>
  <c r="U61" i="4"/>
  <c r="U62" i="4"/>
  <c r="U59" i="4"/>
  <c r="T61" i="4"/>
  <c r="T62" i="4" s="1"/>
  <c r="T63" i="4" s="1"/>
  <c r="T60" i="4"/>
  <c r="T52" i="4"/>
  <c r="T53" i="4"/>
  <c r="T54" i="4" s="1"/>
  <c r="T51" i="4"/>
  <c r="T41" i="4"/>
  <c r="T42" i="4" s="1"/>
  <c r="T43" i="4" s="1"/>
  <c r="T44" i="4" s="1"/>
  <c r="V35" i="4"/>
  <c r="V33" i="4"/>
  <c r="V34" i="4"/>
  <c r="O15" i="4"/>
  <c r="O16" i="4" s="1"/>
  <c r="O17" i="4" s="1"/>
  <c r="O18" i="4" s="1"/>
  <c r="O24" i="4"/>
  <c r="O25" i="4" s="1"/>
  <c r="O26" i="4" s="1"/>
  <c r="O27" i="4" s="1"/>
</calcChain>
</file>

<file path=xl/sharedStrings.xml><?xml version="1.0" encoding="utf-8"?>
<sst xmlns="http://schemas.openxmlformats.org/spreadsheetml/2006/main" count="169" uniqueCount="118">
  <si>
    <t>Q1 '18</t>
  </si>
  <si>
    <t>Q1 '19</t>
  </si>
  <si>
    <t>Q1 '20</t>
  </si>
  <si>
    <t>Q2 '18</t>
  </si>
  <si>
    <t>Q3 '18</t>
  </si>
  <si>
    <t>Q4 '18</t>
  </si>
  <si>
    <t>Q2 '19</t>
  </si>
  <si>
    <t>Q3 '19</t>
  </si>
  <si>
    <t>Q4 '19</t>
  </si>
  <si>
    <t>Q2 '20</t>
  </si>
  <si>
    <t>Q3 '20</t>
  </si>
  <si>
    <t>Q4 '20</t>
  </si>
  <si>
    <t>ROI</t>
  </si>
  <si>
    <t>Global revenue</t>
  </si>
  <si>
    <t>adidas</t>
  </si>
  <si>
    <t>nike</t>
  </si>
  <si>
    <t>puma</t>
  </si>
  <si>
    <t>underarmour</t>
  </si>
  <si>
    <t>net revenue by region</t>
  </si>
  <si>
    <t>UA-Asia</t>
  </si>
  <si>
    <t>UA-NA</t>
  </si>
  <si>
    <t>UA-EMEA</t>
  </si>
  <si>
    <t>UA-Latin America</t>
  </si>
  <si>
    <t>in million USD</t>
  </si>
  <si>
    <t>in bil. Euros</t>
  </si>
  <si>
    <t>Nike</t>
  </si>
  <si>
    <t>Puma</t>
  </si>
  <si>
    <t>Adidas</t>
  </si>
  <si>
    <t>UA</t>
  </si>
  <si>
    <t>Nike-NA</t>
  </si>
  <si>
    <t>Nike-EMEA</t>
  </si>
  <si>
    <t>Nike-Asisa</t>
  </si>
  <si>
    <t>Number of Employees</t>
  </si>
  <si>
    <t>https://www.macrotrends.net/stocks/charts/NKE/nike/number-of-employees</t>
  </si>
  <si>
    <t>https://www.macrotrends.net/stocks/charts/NKE/nike/gross-margin</t>
  </si>
  <si>
    <t>https://www.macrotrends.net/stocks/charts/UAA/under-armour/gross-margin</t>
  </si>
  <si>
    <t>https://www.macrotrends.net/stocks/charts/UAA/under-armour/number-of-employees</t>
  </si>
  <si>
    <t>https://www.macrotrends.net/stocks/charts/NKE/nike/roi</t>
  </si>
  <si>
    <t>https://www.macrotrends.net/stocks/charts/UAA/under-armour/roi</t>
  </si>
  <si>
    <t>Demography</t>
  </si>
  <si>
    <t>Male</t>
  </si>
  <si>
    <t>Female</t>
  </si>
  <si>
    <t>https://www.statista.com/statistics/518422/global-net-sales-of-under-armour-by-region/</t>
  </si>
  <si>
    <t>Net income of sports equipment</t>
  </si>
  <si>
    <t>Global gross profit</t>
  </si>
  <si>
    <t>https://www.unacast.com/post/nike-adidas-puma-foot-traffic</t>
  </si>
  <si>
    <t>Net income</t>
  </si>
  <si>
    <t>https://www.statista.com/statistics/241685/net-profit-of-nike-since-2005/</t>
  </si>
  <si>
    <t>https://www.statista.com/statistics/269601/net-profit-of-adidas-and-puma/</t>
  </si>
  <si>
    <t>in million euros</t>
  </si>
  <si>
    <t>Number of stores</t>
  </si>
  <si>
    <t>retail sotres</t>
  </si>
  <si>
    <t>Monthly traffic, US, desktop and mobile</t>
  </si>
  <si>
    <t>Nike.com</t>
  </si>
  <si>
    <t>Adidas.com</t>
  </si>
  <si>
    <t>https://www.similarweb.com/corp/reports/partner-compete-nike-adidas/</t>
  </si>
  <si>
    <t>https://www.similarweb.com/website/nike.com/?competitors=puma.com</t>
  </si>
  <si>
    <t>Puma.com</t>
  </si>
  <si>
    <t>Sales per region</t>
  </si>
  <si>
    <t>mil euros</t>
  </si>
  <si>
    <t>https://about.puma.com/en/investor-relations/financial-reports</t>
  </si>
  <si>
    <t>Puma-EMEA</t>
  </si>
  <si>
    <t>Puma-Americas</t>
  </si>
  <si>
    <t>Puma-Asia/Pacific</t>
  </si>
  <si>
    <t>https://www.investing.com/equities/puma-se-cfd-ratios</t>
  </si>
  <si>
    <t>ROIC</t>
  </si>
  <si>
    <t>https://my.pitchbook.com/profile/11345-77/company/financials/RATIOS</t>
  </si>
  <si>
    <t>https://my.pitchbook.com/profile/25280-11/company/financials/RATIOS</t>
  </si>
  <si>
    <t>https://my.pitchbook.com/profile/64191-43/company/financials/RATIOS</t>
  </si>
  <si>
    <t>mil USD</t>
  </si>
  <si>
    <t>Nike-GreaterChina</t>
  </si>
  <si>
    <t>Nike-Asia/Pacific-LA</t>
  </si>
  <si>
    <t>Puma-NA</t>
  </si>
  <si>
    <t>Puma-GreaterChina</t>
  </si>
  <si>
    <t>Puma-Asia/Pacific-LA</t>
  </si>
  <si>
    <t>Adidas-NA</t>
  </si>
  <si>
    <t>Adidas-EMEA</t>
  </si>
  <si>
    <t>Adidas-GreaterChina</t>
  </si>
  <si>
    <t>Adidas-Asia/Pacific-LA</t>
  </si>
  <si>
    <t>https://my.pitchbook.com/profile/11345-77/company/profile?exchangeId=PINX&amp;exchangeSymbol=ADDYY#financials</t>
  </si>
  <si>
    <t>https://my.pitchbook.com/profile/25280-11/company/profile?exchangeId=NYS&amp;exchangeSymbol=NKE#financials</t>
  </si>
  <si>
    <t>https://my.pitchbook.com/profile/64191-43/company/profile?exchangeId=FRA&amp;exchangeSymbol=PUM#financials</t>
  </si>
  <si>
    <t>Revenue per region</t>
  </si>
  <si>
    <t>inventory turnover</t>
  </si>
  <si>
    <t>https://finbox.com/DB:PUMA/explorer/inventory_turnover</t>
  </si>
  <si>
    <t>https://finbox.com/NYSE:NKE/explorer/inventory_turnover</t>
  </si>
  <si>
    <t>NPS</t>
  </si>
  <si>
    <t>average</t>
  </si>
  <si>
    <t>Net Income</t>
  </si>
  <si>
    <t>in bil euros</t>
  </si>
  <si>
    <t>https://www.statista.com/statistics/269599/net-sales-of-adidas-and-puma-worldwide/</t>
  </si>
  <si>
    <t>in bn euros</t>
  </si>
  <si>
    <t>Global Gross Profit</t>
  </si>
  <si>
    <t>Q1-18</t>
  </si>
  <si>
    <t>Q2-18</t>
  </si>
  <si>
    <t>Q3-18</t>
  </si>
  <si>
    <t>Q4-18</t>
  </si>
  <si>
    <t>Q1-19</t>
  </si>
  <si>
    <t>Q2-19</t>
  </si>
  <si>
    <t>Q3-19</t>
  </si>
  <si>
    <t>Q4-19</t>
  </si>
  <si>
    <t>Q1-20</t>
  </si>
  <si>
    <t>Q2-20</t>
  </si>
  <si>
    <t>Q3-20</t>
  </si>
  <si>
    <t>Q4-20</t>
  </si>
  <si>
    <t>Monthly Traffic</t>
  </si>
  <si>
    <t>Inventory Turnover</t>
  </si>
  <si>
    <t>Demographics</t>
  </si>
  <si>
    <t>Net Promoter Score</t>
  </si>
  <si>
    <t>Promoters</t>
  </si>
  <si>
    <t>Passives</t>
  </si>
  <si>
    <t>Detractors</t>
  </si>
  <si>
    <t>Revenue by Region</t>
  </si>
  <si>
    <t xml:space="preserve">Instagram </t>
  </si>
  <si>
    <t>Twitter</t>
  </si>
  <si>
    <t>Facebook</t>
  </si>
  <si>
    <t xml:space="preserve">Nike </t>
  </si>
  <si>
    <t>Social Media Presence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</si>
</sst>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2" borderId="0" xfId="0" applyFill="1" applyAlignment="1">
      <alignment horizontal="centerContinuous"/>
    </xf>
    <xf numFmtId="0" fontId="0" fillId="0" borderId="0" xfId="0" applyBorder="1"/>
    <xf numFmtId="10" fontId="0" fillId="0" borderId="0" xfId="0" applyNumberFormat="1"/>
    <xf numFmtId="9" fontId="0" fillId="0" borderId="0" xfId="1" applyFont="1"/>
    <xf numFmtId="10" fontId="0" fillId="0" borderId="0" xfId="1" applyNumberFormat="1" applyFont="1"/>
    <xf numFmtId="17" fontId="0" fillId="0" borderId="0" xfId="0" applyNumberFormat="1"/>
    <xf numFmtId="0" fontId="2" fillId="2" borderId="0" xfId="0" applyFont="1" applyFill="1" applyAlignment="1">
      <alignment horizontal="centerContinuous"/>
    </xf>
    <xf numFmtId="14" fontId="0" fillId="0" borderId="0" xfId="0" applyNumberFormat="1"/>
    <xf numFmtId="0" fontId="2" fillId="2" borderId="0" xfId="0" applyFont="1" applyFill="1" applyBorder="1" applyAlignment="1">
      <alignment horizontal="centerContinuous"/>
    </xf>
    <xf numFmtId="0" fontId="0" fillId="2" borderId="0" xfId="0" applyFill="1" applyBorder="1" applyAlignment="1">
      <alignment horizontal="centerContinuous"/>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dashboard1!$P$4</c:f>
              <c:strCache>
                <c:ptCount val="1"/>
                <c:pt idx="0">
                  <c:v>adidas</c:v>
                </c:pt>
              </c:strCache>
            </c:strRef>
          </c:tx>
          <c:spPr>
            <a:solidFill>
              <a:schemeClr val="tx1">
                <a:lumMod val="85000"/>
                <a:lumOff val="15000"/>
              </a:schemeClr>
            </a:solidFill>
            <a:ln>
              <a:noFill/>
            </a:ln>
            <a:effectLst/>
          </c:spPr>
          <c:invertIfNegative val="0"/>
          <c:cat>
            <c:numRef>
              <c:f>dashboard1!$O$5:$O$8</c:f>
              <c:numCache>
                <c:formatCode>General</c:formatCode>
                <c:ptCount val="4"/>
                <c:pt idx="0">
                  <c:v>2017</c:v>
                </c:pt>
                <c:pt idx="1">
                  <c:v>2018</c:v>
                </c:pt>
                <c:pt idx="2">
                  <c:v>2019</c:v>
                </c:pt>
                <c:pt idx="3">
                  <c:v>2020</c:v>
                </c:pt>
              </c:numCache>
            </c:numRef>
          </c:cat>
          <c:val>
            <c:numRef>
              <c:f>dashboard1!$P$5:$P$8</c:f>
              <c:numCache>
                <c:formatCode>General</c:formatCode>
                <c:ptCount val="4"/>
                <c:pt idx="0">
                  <c:v>30.57</c:v>
                </c:pt>
                <c:pt idx="1">
                  <c:v>31.35</c:v>
                </c:pt>
                <c:pt idx="2">
                  <c:v>35.130000000000003</c:v>
                </c:pt>
                <c:pt idx="3">
                  <c:v>33.6</c:v>
                </c:pt>
              </c:numCache>
            </c:numRef>
          </c:val>
          <c:extLst>
            <c:ext xmlns:c16="http://schemas.microsoft.com/office/drawing/2014/chart" uri="{C3380CC4-5D6E-409C-BE32-E72D297353CC}">
              <c16:uniqueId val="{00000000-C7BB-4000-8A0E-D589CB5236C5}"/>
            </c:ext>
          </c:extLst>
        </c:ser>
        <c:ser>
          <c:idx val="1"/>
          <c:order val="1"/>
          <c:tx>
            <c:strRef>
              <c:f>dashboard1!$Q$4</c:f>
              <c:strCache>
                <c:ptCount val="1"/>
                <c:pt idx="0">
                  <c:v>nike</c:v>
                </c:pt>
              </c:strCache>
            </c:strRef>
          </c:tx>
          <c:spPr>
            <a:solidFill>
              <a:schemeClr val="accent2"/>
            </a:solidFill>
            <a:ln>
              <a:noFill/>
            </a:ln>
            <a:effectLst/>
          </c:spPr>
          <c:invertIfNegative val="0"/>
          <c:cat>
            <c:numRef>
              <c:f>dashboard1!$O$5:$O$8</c:f>
              <c:numCache>
                <c:formatCode>General</c:formatCode>
                <c:ptCount val="4"/>
                <c:pt idx="0">
                  <c:v>2017</c:v>
                </c:pt>
                <c:pt idx="1">
                  <c:v>2018</c:v>
                </c:pt>
                <c:pt idx="2">
                  <c:v>2019</c:v>
                </c:pt>
                <c:pt idx="3">
                  <c:v>2020</c:v>
                </c:pt>
              </c:numCache>
            </c:numRef>
          </c:cat>
          <c:val>
            <c:numRef>
              <c:f>dashboard1!$Q$5:$Q$8</c:f>
              <c:numCache>
                <c:formatCode>General</c:formatCode>
                <c:ptCount val="4"/>
                <c:pt idx="0">
                  <c:v>21.22</c:v>
                </c:pt>
                <c:pt idx="1">
                  <c:v>21.92</c:v>
                </c:pt>
                <c:pt idx="2">
                  <c:v>23.64</c:v>
                </c:pt>
                <c:pt idx="3">
                  <c:v>19.8</c:v>
                </c:pt>
              </c:numCache>
            </c:numRef>
          </c:val>
          <c:extLst>
            <c:ext xmlns:c16="http://schemas.microsoft.com/office/drawing/2014/chart" uri="{C3380CC4-5D6E-409C-BE32-E72D297353CC}">
              <c16:uniqueId val="{00000001-C7BB-4000-8A0E-D589CB5236C5}"/>
            </c:ext>
          </c:extLst>
        </c:ser>
        <c:ser>
          <c:idx val="2"/>
          <c:order val="2"/>
          <c:tx>
            <c:strRef>
              <c:f>dashboard1!$R$4</c:f>
              <c:strCache>
                <c:ptCount val="1"/>
                <c:pt idx="0">
                  <c:v>puma</c:v>
                </c:pt>
              </c:strCache>
            </c:strRef>
          </c:tx>
          <c:spPr>
            <a:solidFill>
              <a:schemeClr val="bg1">
                <a:lumMod val="65000"/>
              </a:schemeClr>
            </a:solidFill>
            <a:ln>
              <a:noFill/>
            </a:ln>
            <a:effectLst/>
          </c:spPr>
          <c:invertIfNegative val="0"/>
          <c:cat>
            <c:numRef>
              <c:f>dashboard1!$O$5:$O$8</c:f>
              <c:numCache>
                <c:formatCode>General</c:formatCode>
                <c:ptCount val="4"/>
                <c:pt idx="0">
                  <c:v>2017</c:v>
                </c:pt>
                <c:pt idx="1">
                  <c:v>2018</c:v>
                </c:pt>
                <c:pt idx="2">
                  <c:v>2019</c:v>
                </c:pt>
                <c:pt idx="3">
                  <c:v>2020</c:v>
                </c:pt>
              </c:numCache>
            </c:numRef>
          </c:cat>
          <c:val>
            <c:numRef>
              <c:f>dashboard1!$R$5:$R$8</c:f>
              <c:numCache>
                <c:formatCode>General</c:formatCode>
                <c:ptCount val="4"/>
                <c:pt idx="0">
                  <c:v>4.1399999999999997</c:v>
                </c:pt>
                <c:pt idx="1">
                  <c:v>4.6500000000000004</c:v>
                </c:pt>
                <c:pt idx="2">
                  <c:v>5.5</c:v>
                </c:pt>
                <c:pt idx="3">
                  <c:v>5.2</c:v>
                </c:pt>
              </c:numCache>
            </c:numRef>
          </c:val>
          <c:extLst>
            <c:ext xmlns:c16="http://schemas.microsoft.com/office/drawing/2014/chart" uri="{C3380CC4-5D6E-409C-BE32-E72D297353CC}">
              <c16:uniqueId val="{00000002-C7BB-4000-8A0E-D589CB5236C5}"/>
            </c:ext>
          </c:extLst>
        </c:ser>
        <c:dLbls>
          <c:showLegendKey val="0"/>
          <c:showVal val="0"/>
          <c:showCatName val="0"/>
          <c:showSerName val="0"/>
          <c:showPercent val="0"/>
          <c:showBubbleSize val="0"/>
        </c:dLbls>
        <c:gapWidth val="219"/>
        <c:overlap val="-27"/>
        <c:axId val="303497855"/>
        <c:axId val="303495359"/>
      </c:barChart>
      <c:catAx>
        <c:axId val="30349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5359"/>
        <c:crosses val="autoZero"/>
        <c:auto val="1"/>
        <c:lblAlgn val="ctr"/>
        <c:lblOffset val="100"/>
        <c:noMultiLvlLbl val="0"/>
      </c:catAx>
      <c:valAx>
        <c:axId val="303495359"/>
        <c:scaling>
          <c:orientation val="minMax"/>
        </c:scaling>
        <c:delete val="0"/>
        <c:axPos val="l"/>
        <c:majorGridlines>
          <c:spPr>
            <a:ln w="9525" cap="flat" cmpd="sng" algn="ctr">
              <a:solidFill>
                <a:schemeClr val="tx1">
                  <a:lumMod val="15000"/>
                  <a:lumOff val="85000"/>
                </a:schemeClr>
              </a:solidFill>
              <a:round/>
            </a:ln>
            <a:effectLst/>
          </c:spPr>
        </c:majorGridlines>
        <c:numFmt formatCode="[$€-2]\ #,##0&quot; b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7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399142620998019E-2"/>
          <c:y val="0.11496323122642055"/>
          <c:w val="0.88151563302414593"/>
          <c:h val="0.6478650113056772"/>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2-35E3-401D-8AC2-89543AFF5E08}"/>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5E3-401D-8AC2-89543AFF5E0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4-35E3-401D-8AC2-89543AFF5E08}"/>
              </c:ext>
            </c:extLst>
          </c:dPt>
          <c:cat>
            <c:strRef>
              <c:f>dashboard2!$Z$34:$Z$36</c:f>
              <c:strCache>
                <c:ptCount val="3"/>
                <c:pt idx="0">
                  <c:v>Promoters</c:v>
                </c:pt>
                <c:pt idx="1">
                  <c:v>Passives</c:v>
                </c:pt>
                <c:pt idx="2">
                  <c:v>Detractors</c:v>
                </c:pt>
              </c:strCache>
            </c:strRef>
          </c:cat>
          <c:val>
            <c:numRef>
              <c:f>dashboard2!$AA$34:$AA$36</c:f>
              <c:numCache>
                <c:formatCode>0%</c:formatCode>
                <c:ptCount val="3"/>
                <c:pt idx="0">
                  <c:v>0.67</c:v>
                </c:pt>
                <c:pt idx="1">
                  <c:v>0.19</c:v>
                </c:pt>
                <c:pt idx="2">
                  <c:v>0.14000000000000001</c:v>
                </c:pt>
              </c:numCache>
            </c:numRef>
          </c:val>
          <c:extLst>
            <c:ext xmlns:c16="http://schemas.microsoft.com/office/drawing/2014/chart" uri="{C3380CC4-5D6E-409C-BE32-E72D297353CC}">
              <c16:uniqueId val="{00000000-35E3-401D-8AC2-89543AFF5E08}"/>
            </c:ext>
          </c:extLst>
        </c:ser>
        <c:dLbls>
          <c:showLegendKey val="0"/>
          <c:showVal val="0"/>
          <c:showCatName val="0"/>
          <c:showSerName val="0"/>
          <c:showPercent val="0"/>
          <c:showBubbleSize val="0"/>
          <c:showLeaderLines val="1"/>
        </c:dLbls>
        <c:firstSliceAng val="18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56524377764764E-2"/>
          <c:y val="0.11862835729604594"/>
          <c:w val="0.91725769861735662"/>
          <c:h val="0.65591738498852514"/>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2-2E38-448A-98AE-BF88DE23CD7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4-2E38-448A-98AE-BF88DE23CD7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3-2E38-448A-98AE-BF88DE23CD7D}"/>
              </c:ext>
            </c:extLst>
          </c:dPt>
          <c:cat>
            <c:strRef>
              <c:f>dashboard2!$Z$38:$Z$40</c:f>
              <c:strCache>
                <c:ptCount val="3"/>
                <c:pt idx="0">
                  <c:v>Promoters</c:v>
                </c:pt>
                <c:pt idx="1">
                  <c:v>Passives</c:v>
                </c:pt>
                <c:pt idx="2">
                  <c:v>Detractors</c:v>
                </c:pt>
              </c:strCache>
            </c:strRef>
          </c:cat>
          <c:val>
            <c:numRef>
              <c:f>dashboard2!$AA$38:$AA$40</c:f>
              <c:numCache>
                <c:formatCode>0%</c:formatCode>
                <c:ptCount val="3"/>
                <c:pt idx="0">
                  <c:v>0.62</c:v>
                </c:pt>
                <c:pt idx="1">
                  <c:v>0.21</c:v>
                </c:pt>
                <c:pt idx="2">
                  <c:v>0.17</c:v>
                </c:pt>
              </c:numCache>
            </c:numRef>
          </c:val>
          <c:extLst>
            <c:ext xmlns:c16="http://schemas.microsoft.com/office/drawing/2014/chart" uri="{C3380CC4-5D6E-409C-BE32-E72D297353CC}">
              <c16:uniqueId val="{00000000-2E38-448A-98AE-BF88DE23CD7D}"/>
            </c:ext>
          </c:extLst>
        </c:ser>
        <c:dLbls>
          <c:showLegendKey val="0"/>
          <c:showVal val="0"/>
          <c:showCatName val="0"/>
          <c:showSerName val="0"/>
          <c:showPercent val="0"/>
          <c:showBubbleSize val="0"/>
          <c:showLeaderLines val="1"/>
        </c:dLbls>
        <c:firstSliceAng val="18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732023649181786E-2"/>
          <c:y val="0.11593144974525241"/>
          <c:w val="0.95906430863577319"/>
          <c:h val="0.64313694611702954"/>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2-B435-4329-8CD0-39B49841324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4-B435-4329-8CD0-39B49841324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3-B435-4329-8CD0-39B498413245}"/>
              </c:ext>
            </c:extLst>
          </c:dPt>
          <c:cat>
            <c:strRef>
              <c:f>dashboard2!$Z$42:$Z$44</c:f>
              <c:strCache>
                <c:ptCount val="3"/>
                <c:pt idx="0">
                  <c:v>Promoters</c:v>
                </c:pt>
                <c:pt idx="1">
                  <c:v>Passives</c:v>
                </c:pt>
                <c:pt idx="2">
                  <c:v>Detractors</c:v>
                </c:pt>
              </c:strCache>
            </c:strRef>
          </c:cat>
          <c:val>
            <c:numRef>
              <c:f>dashboard2!$AA$42:$AA$44</c:f>
              <c:numCache>
                <c:formatCode>0%</c:formatCode>
                <c:ptCount val="3"/>
                <c:pt idx="0">
                  <c:v>0.57999999999999996</c:v>
                </c:pt>
                <c:pt idx="1">
                  <c:v>0.23</c:v>
                </c:pt>
                <c:pt idx="2">
                  <c:v>0.19</c:v>
                </c:pt>
              </c:numCache>
            </c:numRef>
          </c:val>
          <c:extLst>
            <c:ext xmlns:c16="http://schemas.microsoft.com/office/drawing/2014/chart" uri="{C3380CC4-5D6E-409C-BE32-E72D297353CC}">
              <c16:uniqueId val="{00000000-B435-4329-8CD0-39B498413245}"/>
            </c:ext>
          </c:extLst>
        </c:ser>
        <c:dLbls>
          <c:showLegendKey val="0"/>
          <c:showVal val="0"/>
          <c:showCatName val="0"/>
          <c:showSerName val="0"/>
          <c:showPercent val="0"/>
          <c:showBubbleSize val="0"/>
          <c:showLeaderLines val="1"/>
        </c:dLbls>
        <c:firstSliceAng val="18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dashboard2!$O$62</c:f>
              <c:strCache>
                <c:ptCount val="1"/>
                <c:pt idx="0">
                  <c:v>Instagram </c:v>
                </c:pt>
              </c:strCache>
            </c:strRef>
          </c:tx>
          <c:spPr>
            <a:solidFill>
              <a:schemeClr val="accent1"/>
            </a:solidFill>
            <a:ln>
              <a:noFill/>
            </a:ln>
            <a:effectLst/>
          </c:spPr>
          <c:invertIfNegative val="0"/>
          <c:cat>
            <c:strRef>
              <c:f>dashboard2!$P$61:$R$61</c:f>
              <c:strCache>
                <c:ptCount val="3"/>
                <c:pt idx="0">
                  <c:v>Nike </c:v>
                </c:pt>
                <c:pt idx="1">
                  <c:v>Adidas</c:v>
                </c:pt>
                <c:pt idx="2">
                  <c:v>Puma</c:v>
                </c:pt>
              </c:strCache>
            </c:strRef>
          </c:cat>
          <c:val>
            <c:numRef>
              <c:f>dashboard2!$P$62:$R$62</c:f>
              <c:numCache>
                <c:formatCode>General</c:formatCode>
                <c:ptCount val="3"/>
                <c:pt idx="0">
                  <c:v>75.400000000000006</c:v>
                </c:pt>
                <c:pt idx="1">
                  <c:v>23.5</c:v>
                </c:pt>
                <c:pt idx="2">
                  <c:v>6.1</c:v>
                </c:pt>
              </c:numCache>
            </c:numRef>
          </c:val>
          <c:extLst>
            <c:ext xmlns:c16="http://schemas.microsoft.com/office/drawing/2014/chart" uri="{C3380CC4-5D6E-409C-BE32-E72D297353CC}">
              <c16:uniqueId val="{00000000-7468-4757-990B-1E21B8CF4327}"/>
            </c:ext>
          </c:extLst>
        </c:ser>
        <c:ser>
          <c:idx val="1"/>
          <c:order val="1"/>
          <c:tx>
            <c:strRef>
              <c:f>dashboard2!$O$63</c:f>
              <c:strCache>
                <c:ptCount val="1"/>
                <c:pt idx="0">
                  <c:v>Twitter</c:v>
                </c:pt>
              </c:strCache>
            </c:strRef>
          </c:tx>
          <c:spPr>
            <a:solidFill>
              <a:schemeClr val="accent2"/>
            </a:solidFill>
            <a:ln>
              <a:noFill/>
            </a:ln>
            <a:effectLst/>
          </c:spPr>
          <c:invertIfNegative val="0"/>
          <c:cat>
            <c:strRef>
              <c:f>dashboard2!$P$61:$R$61</c:f>
              <c:strCache>
                <c:ptCount val="3"/>
                <c:pt idx="0">
                  <c:v>Nike </c:v>
                </c:pt>
                <c:pt idx="1">
                  <c:v>Adidas</c:v>
                </c:pt>
                <c:pt idx="2">
                  <c:v>Puma</c:v>
                </c:pt>
              </c:strCache>
            </c:strRef>
          </c:cat>
          <c:val>
            <c:numRef>
              <c:f>dashboard2!$P$63:$R$63</c:f>
              <c:numCache>
                <c:formatCode>General</c:formatCode>
                <c:ptCount val="3"/>
                <c:pt idx="0">
                  <c:v>7.3</c:v>
                </c:pt>
                <c:pt idx="1">
                  <c:v>3.8</c:v>
                </c:pt>
                <c:pt idx="2">
                  <c:v>1.56</c:v>
                </c:pt>
              </c:numCache>
            </c:numRef>
          </c:val>
          <c:extLst>
            <c:ext xmlns:c16="http://schemas.microsoft.com/office/drawing/2014/chart" uri="{C3380CC4-5D6E-409C-BE32-E72D297353CC}">
              <c16:uniqueId val="{00000001-7468-4757-990B-1E21B8CF4327}"/>
            </c:ext>
          </c:extLst>
        </c:ser>
        <c:ser>
          <c:idx val="2"/>
          <c:order val="2"/>
          <c:tx>
            <c:strRef>
              <c:f>dashboard2!$O$64</c:f>
              <c:strCache>
                <c:ptCount val="1"/>
                <c:pt idx="0">
                  <c:v>Facebook</c:v>
                </c:pt>
              </c:strCache>
            </c:strRef>
          </c:tx>
          <c:spPr>
            <a:solidFill>
              <a:schemeClr val="accent3"/>
            </a:solidFill>
            <a:ln>
              <a:noFill/>
            </a:ln>
            <a:effectLst/>
          </c:spPr>
          <c:invertIfNegative val="0"/>
          <c:cat>
            <c:strRef>
              <c:f>dashboard2!$P$61:$R$61</c:f>
              <c:strCache>
                <c:ptCount val="3"/>
                <c:pt idx="0">
                  <c:v>Nike </c:v>
                </c:pt>
                <c:pt idx="1">
                  <c:v>Adidas</c:v>
                </c:pt>
                <c:pt idx="2">
                  <c:v>Puma</c:v>
                </c:pt>
              </c:strCache>
            </c:strRef>
          </c:cat>
          <c:val>
            <c:numRef>
              <c:f>dashboard2!$P$64:$R$64</c:f>
              <c:numCache>
                <c:formatCode>General</c:formatCode>
                <c:ptCount val="3"/>
                <c:pt idx="0">
                  <c:v>29</c:v>
                </c:pt>
                <c:pt idx="1">
                  <c:v>31</c:v>
                </c:pt>
                <c:pt idx="2">
                  <c:v>18</c:v>
                </c:pt>
              </c:numCache>
            </c:numRef>
          </c:val>
          <c:extLst>
            <c:ext xmlns:c16="http://schemas.microsoft.com/office/drawing/2014/chart" uri="{C3380CC4-5D6E-409C-BE32-E72D297353CC}">
              <c16:uniqueId val="{00000002-7468-4757-990B-1E21B8CF4327}"/>
            </c:ext>
          </c:extLst>
        </c:ser>
        <c:dLbls>
          <c:showLegendKey val="0"/>
          <c:showVal val="0"/>
          <c:showCatName val="0"/>
          <c:showSerName val="0"/>
          <c:showPercent val="0"/>
          <c:showBubbleSize val="0"/>
        </c:dLbls>
        <c:gapWidth val="219"/>
        <c:overlap val="-27"/>
        <c:axId val="400239775"/>
        <c:axId val="303521199"/>
      </c:barChart>
      <c:catAx>
        <c:axId val="40023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21199"/>
        <c:crosses val="autoZero"/>
        <c:auto val="1"/>
        <c:lblAlgn val="ctr"/>
        <c:lblOffset val="100"/>
        <c:noMultiLvlLbl val="0"/>
      </c:catAx>
      <c:valAx>
        <c:axId val="303521199"/>
        <c:scaling>
          <c:orientation val="minMax"/>
        </c:scaling>
        <c:delete val="0"/>
        <c:axPos val="l"/>
        <c:majorGridlines>
          <c:spPr>
            <a:ln w="9525" cap="flat" cmpd="sng" algn="ctr">
              <a:solidFill>
                <a:schemeClr val="tx1">
                  <a:lumMod val="15000"/>
                  <a:lumOff val="85000"/>
                </a:schemeClr>
              </a:solidFill>
              <a:round/>
            </a:ln>
            <a:effectLst/>
          </c:spPr>
        </c:majorGridlines>
        <c:numFmt formatCode="#,##0&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3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dashboard1!$U$58</c:f>
              <c:strCache>
                <c:ptCount val="1"/>
                <c:pt idx="0">
                  <c:v>Nike</c:v>
                </c:pt>
              </c:strCache>
            </c:strRef>
          </c:tx>
          <c:spPr>
            <a:solidFill>
              <a:schemeClr val="accent2"/>
            </a:solidFill>
            <a:ln>
              <a:noFill/>
            </a:ln>
            <a:effectLst/>
          </c:spPr>
          <c:invertIfNegative val="0"/>
          <c:cat>
            <c:numRef>
              <c:f>dashboard1!$T$59:$T$63</c:f>
              <c:numCache>
                <c:formatCode>General</c:formatCode>
                <c:ptCount val="5"/>
                <c:pt idx="0">
                  <c:v>2016</c:v>
                </c:pt>
                <c:pt idx="1">
                  <c:v>2017</c:v>
                </c:pt>
                <c:pt idx="2">
                  <c:v>2018</c:v>
                </c:pt>
                <c:pt idx="3">
                  <c:v>2019</c:v>
                </c:pt>
                <c:pt idx="4">
                  <c:v>2020</c:v>
                </c:pt>
              </c:numCache>
            </c:numRef>
          </c:cat>
          <c:val>
            <c:numRef>
              <c:f>dashboard1!$U$59:$U$63</c:f>
              <c:numCache>
                <c:formatCode>General</c:formatCode>
                <c:ptCount val="5"/>
                <c:pt idx="0">
                  <c:v>3387.3873873873872</c:v>
                </c:pt>
                <c:pt idx="1">
                  <c:v>3752.2123893805315</c:v>
                </c:pt>
                <c:pt idx="2">
                  <c:v>1638.1355932203392</c:v>
                </c:pt>
                <c:pt idx="3">
                  <c:v>3597.3214285714284</c:v>
                </c:pt>
                <c:pt idx="4">
                  <c:v>2227.1929824561407</c:v>
                </c:pt>
              </c:numCache>
            </c:numRef>
          </c:val>
          <c:extLst>
            <c:ext xmlns:c16="http://schemas.microsoft.com/office/drawing/2014/chart" uri="{C3380CC4-5D6E-409C-BE32-E72D297353CC}">
              <c16:uniqueId val="{00000000-1A38-4546-9CFF-B3EEA4ACFAA3}"/>
            </c:ext>
          </c:extLst>
        </c:ser>
        <c:ser>
          <c:idx val="1"/>
          <c:order val="1"/>
          <c:tx>
            <c:strRef>
              <c:f>dashboard1!$V$58</c:f>
              <c:strCache>
                <c:ptCount val="1"/>
                <c:pt idx="0">
                  <c:v>Adidas</c:v>
                </c:pt>
              </c:strCache>
            </c:strRef>
          </c:tx>
          <c:spPr>
            <a:solidFill>
              <a:schemeClr val="tx1"/>
            </a:solidFill>
            <a:ln>
              <a:noFill/>
            </a:ln>
            <a:effectLst/>
          </c:spPr>
          <c:invertIfNegative val="0"/>
          <c:cat>
            <c:numRef>
              <c:f>dashboard1!$T$59:$T$63</c:f>
              <c:numCache>
                <c:formatCode>General</c:formatCode>
                <c:ptCount val="5"/>
                <c:pt idx="0">
                  <c:v>2016</c:v>
                </c:pt>
                <c:pt idx="1">
                  <c:v>2017</c:v>
                </c:pt>
                <c:pt idx="2">
                  <c:v>2018</c:v>
                </c:pt>
                <c:pt idx="3">
                  <c:v>2019</c:v>
                </c:pt>
                <c:pt idx="4">
                  <c:v>2020</c:v>
                </c:pt>
              </c:numCache>
            </c:numRef>
          </c:cat>
          <c:val>
            <c:numRef>
              <c:f>dashboard1!$V$59:$V$63</c:f>
              <c:numCache>
                <c:formatCode>General</c:formatCode>
                <c:ptCount val="5"/>
                <c:pt idx="0">
                  <c:v>1020</c:v>
                </c:pt>
                <c:pt idx="1">
                  <c:v>1100</c:v>
                </c:pt>
                <c:pt idx="2">
                  <c:v>1704</c:v>
                </c:pt>
                <c:pt idx="3">
                  <c:v>1947</c:v>
                </c:pt>
                <c:pt idx="4">
                  <c:v>674</c:v>
                </c:pt>
              </c:numCache>
            </c:numRef>
          </c:val>
          <c:extLst>
            <c:ext xmlns:c16="http://schemas.microsoft.com/office/drawing/2014/chart" uri="{C3380CC4-5D6E-409C-BE32-E72D297353CC}">
              <c16:uniqueId val="{00000001-1A38-4546-9CFF-B3EEA4ACFAA3}"/>
            </c:ext>
          </c:extLst>
        </c:ser>
        <c:ser>
          <c:idx val="2"/>
          <c:order val="2"/>
          <c:tx>
            <c:strRef>
              <c:f>dashboard1!$W$58</c:f>
              <c:strCache>
                <c:ptCount val="1"/>
                <c:pt idx="0">
                  <c:v>Puma</c:v>
                </c:pt>
              </c:strCache>
            </c:strRef>
          </c:tx>
          <c:spPr>
            <a:solidFill>
              <a:schemeClr val="bg1">
                <a:lumMod val="65000"/>
              </a:schemeClr>
            </a:solidFill>
            <a:ln>
              <a:noFill/>
            </a:ln>
            <a:effectLst/>
          </c:spPr>
          <c:invertIfNegative val="0"/>
          <c:cat>
            <c:numRef>
              <c:f>dashboard1!$T$59:$T$63</c:f>
              <c:numCache>
                <c:formatCode>General</c:formatCode>
                <c:ptCount val="5"/>
                <c:pt idx="0">
                  <c:v>2016</c:v>
                </c:pt>
                <c:pt idx="1">
                  <c:v>2017</c:v>
                </c:pt>
                <c:pt idx="2">
                  <c:v>2018</c:v>
                </c:pt>
                <c:pt idx="3">
                  <c:v>2019</c:v>
                </c:pt>
                <c:pt idx="4">
                  <c:v>2020</c:v>
                </c:pt>
              </c:numCache>
            </c:numRef>
          </c:cat>
          <c:val>
            <c:numRef>
              <c:f>dashboard1!$W$59:$W$63</c:f>
              <c:numCache>
                <c:formatCode>General</c:formatCode>
                <c:ptCount val="5"/>
                <c:pt idx="0">
                  <c:v>37.1</c:v>
                </c:pt>
                <c:pt idx="1">
                  <c:v>78.7</c:v>
                </c:pt>
                <c:pt idx="2">
                  <c:v>83.3</c:v>
                </c:pt>
                <c:pt idx="3">
                  <c:v>68.5</c:v>
                </c:pt>
                <c:pt idx="4">
                  <c:v>229.7</c:v>
                </c:pt>
              </c:numCache>
            </c:numRef>
          </c:val>
          <c:extLst>
            <c:ext xmlns:c16="http://schemas.microsoft.com/office/drawing/2014/chart" uri="{C3380CC4-5D6E-409C-BE32-E72D297353CC}">
              <c16:uniqueId val="{00000002-1A38-4546-9CFF-B3EEA4ACFAA3}"/>
            </c:ext>
          </c:extLst>
        </c:ser>
        <c:dLbls>
          <c:showLegendKey val="0"/>
          <c:showVal val="0"/>
          <c:showCatName val="0"/>
          <c:showSerName val="0"/>
          <c:showPercent val="0"/>
          <c:showBubbleSize val="0"/>
        </c:dLbls>
        <c:gapWidth val="182"/>
        <c:axId val="398291887"/>
        <c:axId val="398290639"/>
      </c:barChart>
      <c:catAx>
        <c:axId val="39829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0639"/>
        <c:crosses val="autoZero"/>
        <c:auto val="1"/>
        <c:lblAlgn val="ctr"/>
        <c:lblOffset val="100"/>
        <c:noMultiLvlLbl val="0"/>
      </c:catAx>
      <c:valAx>
        <c:axId val="398290639"/>
        <c:scaling>
          <c:orientation val="minMax"/>
        </c:scaling>
        <c:delete val="0"/>
        <c:axPos val="b"/>
        <c:majorGridlines>
          <c:spPr>
            <a:ln w="9525" cap="flat" cmpd="sng" algn="ctr">
              <a:solidFill>
                <a:schemeClr val="tx1">
                  <a:lumMod val="15000"/>
                  <a:lumOff val="85000"/>
                </a:schemeClr>
              </a:solidFill>
              <a:round/>
            </a:ln>
            <a:effectLst/>
          </c:spPr>
        </c:majorGridlines>
        <c:numFmt formatCode="[$€-2]\ #,##0&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dashboard1!$U$49</c:f>
              <c:strCache>
                <c:ptCount val="1"/>
                <c:pt idx="0">
                  <c:v>Nike</c:v>
                </c:pt>
              </c:strCache>
            </c:strRef>
          </c:tx>
          <c:spPr>
            <a:ln w="28575" cap="rnd">
              <a:solidFill>
                <a:schemeClr val="accent2"/>
              </a:solidFill>
              <a:round/>
            </a:ln>
            <a:effectLst/>
          </c:spPr>
          <c:marker>
            <c:symbol val="circle"/>
            <c:size val="6"/>
            <c:spPr>
              <a:solidFill>
                <a:schemeClr val="accent2"/>
              </a:solidFill>
              <a:ln w="9525">
                <a:solidFill>
                  <a:schemeClr val="bg1"/>
                </a:solidFill>
              </a:ln>
              <a:effectLst/>
            </c:spPr>
          </c:marker>
          <c:cat>
            <c:numRef>
              <c:f>dashboard1!$T$50:$T$54</c:f>
              <c:numCache>
                <c:formatCode>General</c:formatCode>
                <c:ptCount val="5"/>
                <c:pt idx="0">
                  <c:v>2016</c:v>
                </c:pt>
                <c:pt idx="1">
                  <c:v>2017</c:v>
                </c:pt>
                <c:pt idx="2">
                  <c:v>2018</c:v>
                </c:pt>
                <c:pt idx="3">
                  <c:v>2019</c:v>
                </c:pt>
                <c:pt idx="4">
                  <c:v>2020</c:v>
                </c:pt>
              </c:numCache>
            </c:numRef>
          </c:cat>
          <c:val>
            <c:numRef>
              <c:f>dashboard1!$U$50:$U$54</c:f>
              <c:numCache>
                <c:formatCode>General</c:formatCode>
                <c:ptCount val="5"/>
                <c:pt idx="0">
                  <c:v>14.971</c:v>
                </c:pt>
                <c:pt idx="1">
                  <c:v>15.311999999999999</c:v>
                </c:pt>
                <c:pt idx="2">
                  <c:v>15.956</c:v>
                </c:pt>
                <c:pt idx="3">
                  <c:v>17.474</c:v>
                </c:pt>
                <c:pt idx="4">
                  <c:v>16.241</c:v>
                </c:pt>
              </c:numCache>
            </c:numRef>
          </c:val>
          <c:smooth val="0"/>
          <c:extLst>
            <c:ext xmlns:c16="http://schemas.microsoft.com/office/drawing/2014/chart" uri="{C3380CC4-5D6E-409C-BE32-E72D297353CC}">
              <c16:uniqueId val="{00000000-17A0-491B-89A3-00AEBBC6604B}"/>
            </c:ext>
          </c:extLst>
        </c:ser>
        <c:ser>
          <c:idx val="1"/>
          <c:order val="1"/>
          <c:tx>
            <c:strRef>
              <c:f>dashboard1!$V$49</c:f>
              <c:strCache>
                <c:ptCount val="1"/>
                <c:pt idx="0">
                  <c:v>Adidas</c:v>
                </c:pt>
              </c:strCache>
            </c:strRef>
          </c:tx>
          <c:spPr>
            <a:ln w="28575" cap="rnd">
              <a:solidFill>
                <a:schemeClr val="tx1"/>
              </a:solidFill>
              <a:round/>
            </a:ln>
            <a:effectLst/>
          </c:spPr>
          <c:marker>
            <c:symbol val="circle"/>
            <c:size val="6"/>
            <c:spPr>
              <a:solidFill>
                <a:schemeClr val="tx1"/>
              </a:solidFill>
              <a:ln w="9525">
                <a:solidFill>
                  <a:schemeClr val="bg1"/>
                </a:solidFill>
              </a:ln>
              <a:effectLst/>
            </c:spPr>
          </c:marker>
          <c:cat>
            <c:numRef>
              <c:f>dashboard1!$T$50:$T$54</c:f>
              <c:numCache>
                <c:formatCode>General</c:formatCode>
                <c:ptCount val="5"/>
                <c:pt idx="0">
                  <c:v>2016</c:v>
                </c:pt>
                <c:pt idx="1">
                  <c:v>2017</c:v>
                </c:pt>
                <c:pt idx="2">
                  <c:v>2018</c:v>
                </c:pt>
                <c:pt idx="3">
                  <c:v>2019</c:v>
                </c:pt>
                <c:pt idx="4">
                  <c:v>2020</c:v>
                </c:pt>
              </c:numCache>
            </c:numRef>
          </c:cat>
          <c:val>
            <c:numRef>
              <c:f>dashboard1!$V$50:$V$54</c:f>
              <c:numCache>
                <c:formatCode>General</c:formatCode>
                <c:ptCount val="5"/>
                <c:pt idx="0">
                  <c:v>9.1</c:v>
                </c:pt>
                <c:pt idx="1">
                  <c:v>10.702999999999999</c:v>
                </c:pt>
                <c:pt idx="2">
                  <c:v>11.363</c:v>
                </c:pt>
                <c:pt idx="3">
                  <c:v>12.292999999999999</c:v>
                </c:pt>
                <c:pt idx="4">
                  <c:v>9.8550000000000004</c:v>
                </c:pt>
              </c:numCache>
            </c:numRef>
          </c:val>
          <c:smooth val="0"/>
          <c:extLst>
            <c:ext xmlns:c16="http://schemas.microsoft.com/office/drawing/2014/chart" uri="{C3380CC4-5D6E-409C-BE32-E72D297353CC}">
              <c16:uniqueId val="{00000001-17A0-491B-89A3-00AEBBC6604B}"/>
            </c:ext>
          </c:extLst>
        </c:ser>
        <c:ser>
          <c:idx val="2"/>
          <c:order val="2"/>
          <c:tx>
            <c:strRef>
              <c:f>dashboard1!$W$49</c:f>
              <c:strCache>
                <c:ptCount val="1"/>
                <c:pt idx="0">
                  <c:v>Puma</c:v>
                </c:pt>
              </c:strCache>
            </c:strRef>
          </c:tx>
          <c:spPr>
            <a:ln w="28575" cap="rnd">
              <a:solidFill>
                <a:schemeClr val="bg1">
                  <a:lumMod val="65000"/>
                </a:schemeClr>
              </a:solidFill>
              <a:round/>
            </a:ln>
            <a:effectLst/>
          </c:spPr>
          <c:marker>
            <c:symbol val="circle"/>
            <c:size val="6"/>
            <c:spPr>
              <a:solidFill>
                <a:schemeClr val="accent3"/>
              </a:solidFill>
              <a:ln w="9525">
                <a:solidFill>
                  <a:schemeClr val="bg1"/>
                </a:solidFill>
              </a:ln>
              <a:effectLst/>
            </c:spPr>
          </c:marker>
          <c:cat>
            <c:numRef>
              <c:f>dashboard1!$T$50:$T$54</c:f>
              <c:numCache>
                <c:formatCode>General</c:formatCode>
                <c:ptCount val="5"/>
                <c:pt idx="0">
                  <c:v>2016</c:v>
                </c:pt>
                <c:pt idx="1">
                  <c:v>2017</c:v>
                </c:pt>
                <c:pt idx="2">
                  <c:v>2018</c:v>
                </c:pt>
                <c:pt idx="3">
                  <c:v>2019</c:v>
                </c:pt>
                <c:pt idx="4">
                  <c:v>2020</c:v>
                </c:pt>
              </c:numCache>
            </c:numRef>
          </c:cat>
          <c:val>
            <c:numRef>
              <c:f>dashboard1!$W$50:$W$54</c:f>
              <c:numCache>
                <c:formatCode>General</c:formatCode>
                <c:ptCount val="5"/>
                <c:pt idx="0">
                  <c:v>1.6564000000000001</c:v>
                </c:pt>
                <c:pt idx="1">
                  <c:v>2.0169999999999999</c:v>
                </c:pt>
                <c:pt idx="2">
                  <c:v>2.2490000000000001</c:v>
                </c:pt>
                <c:pt idx="3">
                  <c:v>2.6859999999999999</c:v>
                </c:pt>
                <c:pt idx="4">
                  <c:v>2.4580000000000002</c:v>
                </c:pt>
              </c:numCache>
            </c:numRef>
          </c:val>
          <c:smooth val="0"/>
          <c:extLst>
            <c:ext xmlns:c16="http://schemas.microsoft.com/office/drawing/2014/chart" uri="{C3380CC4-5D6E-409C-BE32-E72D297353CC}">
              <c16:uniqueId val="{00000002-17A0-491B-89A3-00AEBBC6604B}"/>
            </c:ext>
          </c:extLst>
        </c:ser>
        <c:dLbls>
          <c:showLegendKey val="0"/>
          <c:showVal val="0"/>
          <c:showCatName val="0"/>
          <c:showSerName val="0"/>
          <c:showPercent val="0"/>
          <c:showBubbleSize val="0"/>
        </c:dLbls>
        <c:marker val="1"/>
        <c:smooth val="0"/>
        <c:axId val="89469023"/>
        <c:axId val="89475263"/>
      </c:lineChart>
      <c:catAx>
        <c:axId val="8946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5263"/>
        <c:crosses val="autoZero"/>
        <c:auto val="1"/>
        <c:lblAlgn val="ctr"/>
        <c:lblOffset val="100"/>
        <c:noMultiLvlLbl val="0"/>
      </c:catAx>
      <c:valAx>
        <c:axId val="89475263"/>
        <c:scaling>
          <c:orientation val="minMax"/>
        </c:scaling>
        <c:delete val="0"/>
        <c:axPos val="l"/>
        <c:majorGridlines>
          <c:spPr>
            <a:ln w="9525" cap="flat" cmpd="sng" algn="ctr">
              <a:solidFill>
                <a:schemeClr val="tx1">
                  <a:lumMod val="15000"/>
                  <a:lumOff val="85000"/>
                </a:schemeClr>
              </a:solidFill>
              <a:round/>
            </a:ln>
            <a:effectLst/>
          </c:spPr>
        </c:majorGridlines>
        <c:numFmt formatCode="[$€-1809]#,##0&quot; b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69023"/>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Nike</c:v>
          </c:tx>
          <c:spPr>
            <a:solidFill>
              <a:schemeClr val="accent2"/>
            </a:solidFill>
            <a:ln>
              <a:noFill/>
            </a:ln>
            <a:effectLst/>
          </c:spPr>
          <c:invertIfNegative val="0"/>
          <c:cat>
            <c:strRef>
              <c:f>dashboard1!$O$57:$O$68</c:f>
              <c:strCache>
                <c:ptCount val="12"/>
                <c:pt idx="0">
                  <c:v>Q1-18</c:v>
                </c:pt>
                <c:pt idx="1">
                  <c:v>Q2-18</c:v>
                </c:pt>
                <c:pt idx="2">
                  <c:v>Q3-18</c:v>
                </c:pt>
                <c:pt idx="3">
                  <c:v>Q4-18</c:v>
                </c:pt>
                <c:pt idx="4">
                  <c:v>Q1-19</c:v>
                </c:pt>
                <c:pt idx="5">
                  <c:v>Q2-19</c:v>
                </c:pt>
                <c:pt idx="6">
                  <c:v>Q3-19</c:v>
                </c:pt>
                <c:pt idx="7">
                  <c:v>Q4-19</c:v>
                </c:pt>
                <c:pt idx="8">
                  <c:v>Q1-20</c:v>
                </c:pt>
                <c:pt idx="9">
                  <c:v>Q2-20</c:v>
                </c:pt>
                <c:pt idx="10">
                  <c:v>Q3-20</c:v>
                </c:pt>
                <c:pt idx="11">
                  <c:v>Q4-20</c:v>
                </c:pt>
              </c:strCache>
            </c:strRef>
          </c:cat>
          <c:val>
            <c:numRef>
              <c:f>dashboard1!$P$57:$P$68</c:f>
              <c:numCache>
                <c:formatCode>General</c:formatCode>
                <c:ptCount val="12"/>
                <c:pt idx="0">
                  <c:v>25.52</c:v>
                </c:pt>
                <c:pt idx="1">
                  <c:v>24.35</c:v>
                </c:pt>
                <c:pt idx="2">
                  <c:v>11.85</c:v>
                </c:pt>
                <c:pt idx="3">
                  <c:v>13.08</c:v>
                </c:pt>
                <c:pt idx="4">
                  <c:v>14.73</c:v>
                </c:pt>
                <c:pt idx="5">
                  <c:v>16.100000000000001</c:v>
                </c:pt>
                <c:pt idx="6">
                  <c:v>32.950000000000003</c:v>
                </c:pt>
                <c:pt idx="7">
                  <c:v>32.159999999999997</c:v>
                </c:pt>
                <c:pt idx="8">
                  <c:v>33.11</c:v>
                </c:pt>
                <c:pt idx="9">
                  <c:v>33.22</c:v>
                </c:pt>
                <c:pt idx="10">
                  <c:v>29.9</c:v>
                </c:pt>
                <c:pt idx="11">
                  <c:v>16.04</c:v>
                </c:pt>
              </c:numCache>
            </c:numRef>
          </c:val>
          <c:extLst>
            <c:ext xmlns:c16="http://schemas.microsoft.com/office/drawing/2014/chart" uri="{C3380CC4-5D6E-409C-BE32-E72D297353CC}">
              <c16:uniqueId val="{00000000-8A3C-48B2-A596-4F8C58DC3CEE}"/>
            </c:ext>
          </c:extLst>
        </c:ser>
        <c:ser>
          <c:idx val="1"/>
          <c:order val="1"/>
          <c:tx>
            <c:v>Puma</c:v>
          </c:tx>
          <c:spPr>
            <a:solidFill>
              <a:schemeClr val="bg1">
                <a:lumMod val="65000"/>
              </a:schemeClr>
            </a:solidFill>
            <a:ln>
              <a:noFill/>
            </a:ln>
            <a:effectLst/>
          </c:spPr>
          <c:invertIfNegative val="0"/>
          <c:cat>
            <c:strRef>
              <c:f>dashboard1!$O$57:$O$68</c:f>
              <c:strCache>
                <c:ptCount val="12"/>
                <c:pt idx="0">
                  <c:v>Q1-18</c:v>
                </c:pt>
                <c:pt idx="1">
                  <c:v>Q2-18</c:v>
                </c:pt>
                <c:pt idx="2">
                  <c:v>Q3-18</c:v>
                </c:pt>
                <c:pt idx="3">
                  <c:v>Q4-18</c:v>
                </c:pt>
                <c:pt idx="4">
                  <c:v>Q1-19</c:v>
                </c:pt>
                <c:pt idx="5">
                  <c:v>Q2-19</c:v>
                </c:pt>
                <c:pt idx="6">
                  <c:v>Q3-19</c:v>
                </c:pt>
                <c:pt idx="7">
                  <c:v>Q4-19</c:v>
                </c:pt>
                <c:pt idx="8">
                  <c:v>Q1-20</c:v>
                </c:pt>
                <c:pt idx="9">
                  <c:v>Q2-20</c:v>
                </c:pt>
                <c:pt idx="10">
                  <c:v>Q3-20</c:v>
                </c:pt>
                <c:pt idx="11">
                  <c:v>Q4-20</c:v>
                </c:pt>
              </c:strCache>
            </c:strRef>
          </c:cat>
          <c:val>
            <c:numRef>
              <c:f>dashboard1!$Q$57:$Q$68</c:f>
              <c:numCache>
                <c:formatCode>General</c:formatCode>
                <c:ptCount val="12"/>
                <c:pt idx="0">
                  <c:v>11.11</c:v>
                </c:pt>
                <c:pt idx="1">
                  <c:v>11.64</c:v>
                </c:pt>
                <c:pt idx="2">
                  <c:v>12.41</c:v>
                </c:pt>
                <c:pt idx="3">
                  <c:v>13.24</c:v>
                </c:pt>
                <c:pt idx="4">
                  <c:v>13.8</c:v>
                </c:pt>
                <c:pt idx="5">
                  <c:v>14.47</c:v>
                </c:pt>
                <c:pt idx="6">
                  <c:v>14.11</c:v>
                </c:pt>
                <c:pt idx="7">
                  <c:v>14.5</c:v>
                </c:pt>
                <c:pt idx="8">
                  <c:v>11.09</c:v>
                </c:pt>
                <c:pt idx="9">
                  <c:v>5.13</c:v>
                </c:pt>
                <c:pt idx="10">
                  <c:v>5.61</c:v>
                </c:pt>
                <c:pt idx="11">
                  <c:v>5.57</c:v>
                </c:pt>
              </c:numCache>
            </c:numRef>
          </c:val>
          <c:extLst>
            <c:ext xmlns:c16="http://schemas.microsoft.com/office/drawing/2014/chart" uri="{C3380CC4-5D6E-409C-BE32-E72D297353CC}">
              <c16:uniqueId val="{00000001-8A3C-48B2-A596-4F8C58DC3CEE}"/>
            </c:ext>
          </c:extLst>
        </c:ser>
        <c:ser>
          <c:idx val="2"/>
          <c:order val="2"/>
          <c:tx>
            <c:v>Adidas</c:v>
          </c:tx>
          <c:spPr>
            <a:solidFill>
              <a:schemeClr val="tx1"/>
            </a:solidFill>
            <a:ln>
              <a:noFill/>
            </a:ln>
            <a:effectLst/>
          </c:spPr>
          <c:invertIfNegative val="0"/>
          <c:cat>
            <c:strRef>
              <c:f>dashboard1!$O$57:$O$68</c:f>
              <c:strCache>
                <c:ptCount val="12"/>
                <c:pt idx="0">
                  <c:v>Q1-18</c:v>
                </c:pt>
                <c:pt idx="1">
                  <c:v>Q2-18</c:v>
                </c:pt>
                <c:pt idx="2">
                  <c:v>Q3-18</c:v>
                </c:pt>
                <c:pt idx="3">
                  <c:v>Q4-18</c:v>
                </c:pt>
                <c:pt idx="4">
                  <c:v>Q1-19</c:v>
                </c:pt>
                <c:pt idx="5">
                  <c:v>Q2-19</c:v>
                </c:pt>
                <c:pt idx="6">
                  <c:v>Q3-19</c:v>
                </c:pt>
                <c:pt idx="7">
                  <c:v>Q4-19</c:v>
                </c:pt>
                <c:pt idx="8">
                  <c:v>Q1-20</c:v>
                </c:pt>
                <c:pt idx="9">
                  <c:v>Q2-20</c:v>
                </c:pt>
                <c:pt idx="10">
                  <c:v>Q3-20</c:v>
                </c:pt>
                <c:pt idx="11">
                  <c:v>Q4-20</c:v>
                </c:pt>
              </c:strCache>
            </c:strRef>
          </c:cat>
          <c:val>
            <c:numRef>
              <c:f>dashboard1!$R$57:$R$68</c:f>
              <c:numCache>
                <c:formatCode>General</c:formatCode>
                <c:ptCount val="12"/>
                <c:pt idx="0">
                  <c:v>18.170000000000002</c:v>
                </c:pt>
                <c:pt idx="1">
                  <c:v>19.89</c:v>
                </c:pt>
                <c:pt idx="2">
                  <c:v>20.82</c:v>
                </c:pt>
                <c:pt idx="3">
                  <c:v>22.27</c:v>
                </c:pt>
                <c:pt idx="4">
                  <c:v>22.71</c:v>
                </c:pt>
                <c:pt idx="5">
                  <c:v>23.09</c:v>
                </c:pt>
                <c:pt idx="6">
                  <c:v>22.29</c:v>
                </c:pt>
                <c:pt idx="7">
                  <c:v>21.5</c:v>
                </c:pt>
                <c:pt idx="8">
                  <c:v>13.8</c:v>
                </c:pt>
                <c:pt idx="9">
                  <c:v>6.38</c:v>
                </c:pt>
                <c:pt idx="10">
                  <c:v>4.75</c:v>
                </c:pt>
                <c:pt idx="11">
                  <c:v>4.17</c:v>
                </c:pt>
              </c:numCache>
            </c:numRef>
          </c:val>
          <c:extLst>
            <c:ext xmlns:c16="http://schemas.microsoft.com/office/drawing/2014/chart" uri="{C3380CC4-5D6E-409C-BE32-E72D297353CC}">
              <c16:uniqueId val="{00000002-8A3C-48B2-A596-4F8C58DC3CEE}"/>
            </c:ext>
          </c:extLst>
        </c:ser>
        <c:dLbls>
          <c:showLegendKey val="0"/>
          <c:showVal val="0"/>
          <c:showCatName val="0"/>
          <c:showSerName val="0"/>
          <c:showPercent val="0"/>
          <c:showBubbleSize val="0"/>
        </c:dLbls>
        <c:gapWidth val="219"/>
        <c:overlap val="-27"/>
        <c:axId val="302978639"/>
        <c:axId val="302977391"/>
      </c:barChart>
      <c:catAx>
        <c:axId val="30297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77391"/>
        <c:crosses val="autoZero"/>
        <c:auto val="1"/>
        <c:lblAlgn val="ctr"/>
        <c:lblOffset val="100"/>
        <c:noMultiLvlLbl val="0"/>
      </c:catAx>
      <c:valAx>
        <c:axId val="30297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78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dashboard2!$O$55</c:f>
              <c:strCache>
                <c:ptCount val="1"/>
                <c:pt idx="0">
                  <c:v>Nike.com</c:v>
                </c:pt>
              </c:strCache>
            </c:strRef>
          </c:tx>
          <c:spPr>
            <a:ln w="19050" cap="rnd">
              <a:noFill/>
              <a:round/>
            </a:ln>
            <a:effectLst/>
          </c:spPr>
          <c:marker>
            <c:symbol val="circle"/>
            <c:size val="5"/>
            <c:spPr>
              <a:solidFill>
                <a:schemeClr val="accent2"/>
              </a:solidFill>
              <a:ln w="9525">
                <a:solidFill>
                  <a:schemeClr val="accent2"/>
                </a:solidFill>
              </a:ln>
              <a:effectLst/>
            </c:spPr>
          </c:marker>
          <c:xVal>
            <c:numRef>
              <c:f>dashboard2!$P$54:$U$54</c:f>
              <c:numCache>
                <c:formatCode>mmm\-yy</c:formatCode>
                <c:ptCount val="6"/>
                <c:pt idx="0">
                  <c:v>44317</c:v>
                </c:pt>
                <c:pt idx="1">
                  <c:v>44348</c:v>
                </c:pt>
                <c:pt idx="2">
                  <c:v>44378</c:v>
                </c:pt>
                <c:pt idx="3">
                  <c:v>44409</c:v>
                </c:pt>
                <c:pt idx="4">
                  <c:v>44440</c:v>
                </c:pt>
                <c:pt idx="5">
                  <c:v>44470</c:v>
                </c:pt>
              </c:numCache>
            </c:numRef>
          </c:xVal>
          <c:yVal>
            <c:numRef>
              <c:f>dashboard2!$P$55:$U$55</c:f>
              <c:numCache>
                <c:formatCode>General</c:formatCode>
                <c:ptCount val="6"/>
                <c:pt idx="0">
                  <c:v>115</c:v>
                </c:pt>
                <c:pt idx="1">
                  <c:v>109</c:v>
                </c:pt>
                <c:pt idx="2">
                  <c:v>122</c:v>
                </c:pt>
                <c:pt idx="3">
                  <c:v>130.5</c:v>
                </c:pt>
                <c:pt idx="4">
                  <c:v>111</c:v>
                </c:pt>
                <c:pt idx="5">
                  <c:v>104.5</c:v>
                </c:pt>
              </c:numCache>
            </c:numRef>
          </c:yVal>
          <c:smooth val="0"/>
          <c:extLst>
            <c:ext xmlns:c16="http://schemas.microsoft.com/office/drawing/2014/chart" uri="{C3380CC4-5D6E-409C-BE32-E72D297353CC}">
              <c16:uniqueId val="{00000000-C1A9-400D-BDC7-BD5F2EC93800}"/>
            </c:ext>
          </c:extLst>
        </c:ser>
        <c:ser>
          <c:idx val="1"/>
          <c:order val="1"/>
          <c:tx>
            <c:strRef>
              <c:f>dashboard2!$O$56</c:f>
              <c:strCache>
                <c:ptCount val="1"/>
                <c:pt idx="0">
                  <c:v>Adidas.com</c:v>
                </c:pt>
              </c:strCache>
            </c:strRef>
          </c:tx>
          <c:spPr>
            <a:ln w="19050" cap="rnd">
              <a:noFill/>
              <a:round/>
            </a:ln>
            <a:effectLst/>
          </c:spPr>
          <c:marker>
            <c:symbol val="circle"/>
            <c:size val="5"/>
            <c:spPr>
              <a:solidFill>
                <a:schemeClr val="tx1"/>
              </a:solidFill>
              <a:ln w="9525">
                <a:solidFill>
                  <a:schemeClr val="tx1"/>
                </a:solidFill>
              </a:ln>
              <a:effectLst/>
            </c:spPr>
          </c:marker>
          <c:xVal>
            <c:numRef>
              <c:f>dashboard2!$P$54:$U$54</c:f>
              <c:numCache>
                <c:formatCode>mmm\-yy</c:formatCode>
                <c:ptCount val="6"/>
                <c:pt idx="0">
                  <c:v>44317</c:v>
                </c:pt>
                <c:pt idx="1">
                  <c:v>44348</c:v>
                </c:pt>
                <c:pt idx="2">
                  <c:v>44378</c:v>
                </c:pt>
                <c:pt idx="3">
                  <c:v>44409</c:v>
                </c:pt>
                <c:pt idx="4">
                  <c:v>44440</c:v>
                </c:pt>
                <c:pt idx="5">
                  <c:v>44470</c:v>
                </c:pt>
              </c:numCache>
            </c:numRef>
          </c:xVal>
          <c:yVal>
            <c:numRef>
              <c:f>dashboard2!$P$56:$U$56</c:f>
              <c:numCache>
                <c:formatCode>General</c:formatCode>
                <c:ptCount val="6"/>
                <c:pt idx="0">
                  <c:v>22.4</c:v>
                </c:pt>
                <c:pt idx="1">
                  <c:v>25.2</c:v>
                </c:pt>
                <c:pt idx="2">
                  <c:v>25.4</c:v>
                </c:pt>
                <c:pt idx="3">
                  <c:v>28.8</c:v>
                </c:pt>
                <c:pt idx="4">
                  <c:v>24.1</c:v>
                </c:pt>
                <c:pt idx="5">
                  <c:v>20.2</c:v>
                </c:pt>
              </c:numCache>
            </c:numRef>
          </c:yVal>
          <c:smooth val="0"/>
          <c:extLst>
            <c:ext xmlns:c16="http://schemas.microsoft.com/office/drawing/2014/chart" uri="{C3380CC4-5D6E-409C-BE32-E72D297353CC}">
              <c16:uniqueId val="{00000001-C1A9-400D-BDC7-BD5F2EC93800}"/>
            </c:ext>
          </c:extLst>
        </c:ser>
        <c:ser>
          <c:idx val="2"/>
          <c:order val="2"/>
          <c:tx>
            <c:strRef>
              <c:f>dashboard2!$O$57</c:f>
              <c:strCache>
                <c:ptCount val="1"/>
                <c:pt idx="0">
                  <c:v>Puma.com</c:v>
                </c:pt>
              </c:strCache>
            </c:strRef>
          </c:tx>
          <c:spPr>
            <a:ln w="19050" cap="rnd">
              <a:noFill/>
              <a:round/>
            </a:ln>
            <a:effectLst/>
          </c:spPr>
          <c:marker>
            <c:symbol val="circle"/>
            <c:size val="5"/>
            <c:spPr>
              <a:solidFill>
                <a:schemeClr val="accent3"/>
              </a:solidFill>
              <a:ln w="9525">
                <a:solidFill>
                  <a:schemeClr val="accent3"/>
                </a:solidFill>
              </a:ln>
              <a:effectLst/>
            </c:spPr>
          </c:marker>
          <c:xVal>
            <c:numRef>
              <c:f>dashboard2!$P$54:$U$54</c:f>
              <c:numCache>
                <c:formatCode>mmm\-yy</c:formatCode>
                <c:ptCount val="6"/>
                <c:pt idx="0">
                  <c:v>44317</c:v>
                </c:pt>
                <c:pt idx="1">
                  <c:v>44348</c:v>
                </c:pt>
                <c:pt idx="2">
                  <c:v>44378</c:v>
                </c:pt>
                <c:pt idx="3">
                  <c:v>44409</c:v>
                </c:pt>
                <c:pt idx="4">
                  <c:v>44440</c:v>
                </c:pt>
                <c:pt idx="5">
                  <c:v>44470</c:v>
                </c:pt>
              </c:numCache>
            </c:numRef>
          </c:xVal>
          <c:yVal>
            <c:numRef>
              <c:f>dashboard2!$P$57:$U$57</c:f>
              <c:numCache>
                <c:formatCode>General</c:formatCode>
                <c:ptCount val="6"/>
                <c:pt idx="0">
                  <c:v>22.1</c:v>
                </c:pt>
                <c:pt idx="1">
                  <c:v>22.1</c:v>
                </c:pt>
                <c:pt idx="2">
                  <c:v>25.2</c:v>
                </c:pt>
                <c:pt idx="3">
                  <c:v>22.9</c:v>
                </c:pt>
                <c:pt idx="4">
                  <c:v>22.2</c:v>
                </c:pt>
                <c:pt idx="5">
                  <c:v>22</c:v>
                </c:pt>
              </c:numCache>
            </c:numRef>
          </c:yVal>
          <c:smooth val="0"/>
          <c:extLst>
            <c:ext xmlns:c16="http://schemas.microsoft.com/office/drawing/2014/chart" uri="{C3380CC4-5D6E-409C-BE32-E72D297353CC}">
              <c16:uniqueId val="{00000002-C1A9-400D-BDC7-BD5F2EC93800}"/>
            </c:ext>
          </c:extLst>
        </c:ser>
        <c:dLbls>
          <c:showLegendKey val="0"/>
          <c:showVal val="0"/>
          <c:showCatName val="0"/>
          <c:showSerName val="0"/>
          <c:showPercent val="0"/>
          <c:showBubbleSize val="0"/>
        </c:dLbls>
        <c:axId val="251781519"/>
        <c:axId val="251782767"/>
      </c:scatterChart>
      <c:valAx>
        <c:axId val="251781519"/>
        <c:scaling>
          <c:orientation val="minMax"/>
        </c:scaling>
        <c:delete val="0"/>
        <c:axPos val="b"/>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82767"/>
        <c:crosses val="autoZero"/>
        <c:crossBetween val="midCat"/>
      </c:valAx>
      <c:valAx>
        <c:axId val="251782767"/>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81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dashboard2!$V$20</c:f>
              <c:strCache>
                <c:ptCount val="1"/>
                <c:pt idx="0">
                  <c:v>Puma-NA</c:v>
                </c:pt>
              </c:strCache>
            </c:strRef>
          </c:tx>
          <c:spPr>
            <a:solidFill>
              <a:schemeClr val="accent1"/>
            </a:solidFill>
            <a:ln>
              <a:noFill/>
            </a:ln>
            <a:effectLst/>
          </c:spPr>
          <c:invertIfNegative val="0"/>
          <c:cat>
            <c:numRef>
              <c:f>dashboard2!$U$21:$U$23</c:f>
              <c:numCache>
                <c:formatCode>General</c:formatCode>
                <c:ptCount val="3"/>
                <c:pt idx="0">
                  <c:v>2018</c:v>
                </c:pt>
                <c:pt idx="1">
                  <c:v>2019</c:v>
                </c:pt>
                <c:pt idx="2">
                  <c:v>2020</c:v>
                </c:pt>
              </c:numCache>
            </c:numRef>
          </c:cat>
          <c:val>
            <c:numRef>
              <c:f>dashboard2!$V$21:$V$23</c:f>
              <c:numCache>
                <c:formatCode>General</c:formatCode>
                <c:ptCount val="3"/>
                <c:pt idx="0">
                  <c:v>1370</c:v>
                </c:pt>
                <c:pt idx="1">
                  <c:v>1580</c:v>
                </c:pt>
                <c:pt idx="2">
                  <c:v>1540</c:v>
                </c:pt>
              </c:numCache>
            </c:numRef>
          </c:val>
          <c:extLst>
            <c:ext xmlns:c16="http://schemas.microsoft.com/office/drawing/2014/chart" uri="{C3380CC4-5D6E-409C-BE32-E72D297353CC}">
              <c16:uniqueId val="{00000000-5912-4E7E-8548-011DDF96C345}"/>
            </c:ext>
          </c:extLst>
        </c:ser>
        <c:ser>
          <c:idx val="1"/>
          <c:order val="1"/>
          <c:tx>
            <c:strRef>
              <c:f>dashboard2!$W$20</c:f>
              <c:strCache>
                <c:ptCount val="1"/>
                <c:pt idx="0">
                  <c:v>Nike-NA</c:v>
                </c:pt>
              </c:strCache>
            </c:strRef>
          </c:tx>
          <c:spPr>
            <a:solidFill>
              <a:schemeClr val="accent2"/>
            </a:solidFill>
            <a:ln>
              <a:noFill/>
            </a:ln>
            <a:effectLst/>
          </c:spPr>
          <c:invertIfNegative val="0"/>
          <c:cat>
            <c:numRef>
              <c:f>dashboard2!$U$21:$U$23</c:f>
              <c:numCache>
                <c:formatCode>General</c:formatCode>
                <c:ptCount val="3"/>
                <c:pt idx="0">
                  <c:v>2018</c:v>
                </c:pt>
                <c:pt idx="1">
                  <c:v>2019</c:v>
                </c:pt>
                <c:pt idx="2">
                  <c:v>2020</c:v>
                </c:pt>
              </c:numCache>
            </c:numRef>
          </c:cat>
          <c:val>
            <c:numRef>
              <c:f>dashboard2!$W$21:$W$23</c:f>
              <c:numCache>
                <c:formatCode>General</c:formatCode>
                <c:ptCount val="3"/>
                <c:pt idx="0">
                  <c:v>14850</c:v>
                </c:pt>
                <c:pt idx="1">
                  <c:v>15900</c:v>
                </c:pt>
                <c:pt idx="2">
                  <c:v>14480</c:v>
                </c:pt>
              </c:numCache>
            </c:numRef>
          </c:val>
          <c:extLst>
            <c:ext xmlns:c16="http://schemas.microsoft.com/office/drawing/2014/chart" uri="{C3380CC4-5D6E-409C-BE32-E72D297353CC}">
              <c16:uniqueId val="{00000001-5912-4E7E-8548-011DDF96C345}"/>
            </c:ext>
          </c:extLst>
        </c:ser>
        <c:ser>
          <c:idx val="2"/>
          <c:order val="2"/>
          <c:tx>
            <c:strRef>
              <c:f>dashboard2!$X$20</c:f>
              <c:strCache>
                <c:ptCount val="1"/>
                <c:pt idx="0">
                  <c:v>Adidas-NA</c:v>
                </c:pt>
              </c:strCache>
            </c:strRef>
          </c:tx>
          <c:spPr>
            <a:solidFill>
              <a:schemeClr val="accent3"/>
            </a:solidFill>
            <a:ln>
              <a:noFill/>
            </a:ln>
            <a:effectLst/>
          </c:spPr>
          <c:invertIfNegative val="0"/>
          <c:cat>
            <c:numRef>
              <c:f>dashboard2!$U$21:$U$23</c:f>
              <c:numCache>
                <c:formatCode>General</c:formatCode>
                <c:ptCount val="3"/>
                <c:pt idx="0">
                  <c:v>2018</c:v>
                </c:pt>
                <c:pt idx="1">
                  <c:v>2019</c:v>
                </c:pt>
                <c:pt idx="2">
                  <c:v>2020</c:v>
                </c:pt>
              </c:numCache>
            </c:numRef>
          </c:cat>
          <c:val>
            <c:numRef>
              <c:f>dashboard2!$X$21:$X$23</c:f>
              <c:numCache>
                <c:formatCode>General</c:formatCode>
                <c:ptCount val="3"/>
                <c:pt idx="0">
                  <c:v>6180</c:v>
                </c:pt>
                <c:pt idx="1">
                  <c:v>6251.21</c:v>
                </c:pt>
                <c:pt idx="2">
                  <c:v>5610.99</c:v>
                </c:pt>
              </c:numCache>
            </c:numRef>
          </c:val>
          <c:extLst>
            <c:ext xmlns:c16="http://schemas.microsoft.com/office/drawing/2014/chart" uri="{C3380CC4-5D6E-409C-BE32-E72D297353CC}">
              <c16:uniqueId val="{00000002-5912-4E7E-8548-011DDF96C345}"/>
            </c:ext>
          </c:extLst>
        </c:ser>
        <c:ser>
          <c:idx val="3"/>
          <c:order val="3"/>
          <c:tx>
            <c:strRef>
              <c:f>dashboard2!$Y$20</c:f>
              <c:strCache>
                <c:ptCount val="1"/>
                <c:pt idx="0">
                  <c:v>Puma-EMEA</c:v>
                </c:pt>
              </c:strCache>
            </c:strRef>
          </c:tx>
          <c:spPr>
            <a:solidFill>
              <a:schemeClr val="accent4"/>
            </a:solidFill>
            <a:ln>
              <a:noFill/>
            </a:ln>
            <a:effectLst/>
          </c:spPr>
          <c:invertIfNegative val="0"/>
          <c:cat>
            <c:numRef>
              <c:f>dashboard2!$U$21:$U$23</c:f>
              <c:numCache>
                <c:formatCode>General</c:formatCode>
                <c:ptCount val="3"/>
                <c:pt idx="0">
                  <c:v>2018</c:v>
                </c:pt>
                <c:pt idx="1">
                  <c:v>2019</c:v>
                </c:pt>
                <c:pt idx="2">
                  <c:v>2020</c:v>
                </c:pt>
              </c:numCache>
            </c:numRef>
          </c:cat>
          <c:val>
            <c:numRef>
              <c:f>dashboard2!$Y$21:$Y$23</c:f>
              <c:numCache>
                <c:formatCode>General</c:formatCode>
                <c:ptCount val="3"/>
                <c:pt idx="0">
                  <c:v>617.41</c:v>
                </c:pt>
                <c:pt idx="1">
                  <c:v>735.59</c:v>
                </c:pt>
                <c:pt idx="2">
                  <c:v>784.26</c:v>
                </c:pt>
              </c:numCache>
            </c:numRef>
          </c:val>
          <c:extLst>
            <c:ext xmlns:c16="http://schemas.microsoft.com/office/drawing/2014/chart" uri="{C3380CC4-5D6E-409C-BE32-E72D297353CC}">
              <c16:uniqueId val="{00000003-5912-4E7E-8548-011DDF96C345}"/>
            </c:ext>
          </c:extLst>
        </c:ser>
        <c:ser>
          <c:idx val="4"/>
          <c:order val="4"/>
          <c:tx>
            <c:strRef>
              <c:f>dashboard2!$Z$20</c:f>
              <c:strCache>
                <c:ptCount val="1"/>
                <c:pt idx="0">
                  <c:v>Nike-EMEA</c:v>
                </c:pt>
              </c:strCache>
            </c:strRef>
          </c:tx>
          <c:spPr>
            <a:solidFill>
              <a:schemeClr val="accent5"/>
            </a:solidFill>
            <a:ln>
              <a:noFill/>
            </a:ln>
            <a:effectLst/>
          </c:spPr>
          <c:invertIfNegative val="0"/>
          <c:cat>
            <c:numRef>
              <c:f>dashboard2!$U$21:$U$23</c:f>
              <c:numCache>
                <c:formatCode>General</c:formatCode>
                <c:ptCount val="3"/>
                <c:pt idx="0">
                  <c:v>2018</c:v>
                </c:pt>
                <c:pt idx="1">
                  <c:v>2019</c:v>
                </c:pt>
                <c:pt idx="2">
                  <c:v>2020</c:v>
                </c:pt>
              </c:numCache>
            </c:numRef>
          </c:cat>
          <c:val>
            <c:numRef>
              <c:f>dashboard2!$Z$21:$Z$23</c:f>
              <c:numCache>
                <c:formatCode>General</c:formatCode>
                <c:ptCount val="3"/>
                <c:pt idx="0">
                  <c:v>9240</c:v>
                </c:pt>
                <c:pt idx="1">
                  <c:v>9810</c:v>
                </c:pt>
                <c:pt idx="2">
                  <c:v>9350</c:v>
                </c:pt>
              </c:numCache>
            </c:numRef>
          </c:val>
          <c:extLst>
            <c:ext xmlns:c16="http://schemas.microsoft.com/office/drawing/2014/chart" uri="{C3380CC4-5D6E-409C-BE32-E72D297353CC}">
              <c16:uniqueId val="{00000004-5912-4E7E-8548-011DDF96C345}"/>
            </c:ext>
          </c:extLst>
        </c:ser>
        <c:ser>
          <c:idx val="5"/>
          <c:order val="5"/>
          <c:tx>
            <c:strRef>
              <c:f>dashboard2!$AA$20</c:f>
              <c:strCache>
                <c:ptCount val="1"/>
                <c:pt idx="0">
                  <c:v>Adidas-EMEA</c:v>
                </c:pt>
              </c:strCache>
            </c:strRef>
          </c:tx>
          <c:spPr>
            <a:solidFill>
              <a:schemeClr val="accent6"/>
            </a:solidFill>
            <a:ln>
              <a:noFill/>
            </a:ln>
            <a:effectLst/>
          </c:spPr>
          <c:invertIfNegative val="0"/>
          <c:cat>
            <c:numRef>
              <c:f>dashboard2!$U$21:$U$23</c:f>
              <c:numCache>
                <c:formatCode>General</c:formatCode>
                <c:ptCount val="3"/>
                <c:pt idx="0">
                  <c:v>2018</c:v>
                </c:pt>
                <c:pt idx="1">
                  <c:v>2019</c:v>
                </c:pt>
                <c:pt idx="2">
                  <c:v>2020</c:v>
                </c:pt>
              </c:numCache>
            </c:numRef>
          </c:cat>
          <c:val>
            <c:numRef>
              <c:f>dashboard2!$AA$21:$AA$23</c:f>
              <c:numCache>
                <c:formatCode>General</c:formatCode>
                <c:ptCount val="3"/>
                <c:pt idx="0">
                  <c:v>7860</c:v>
                </c:pt>
                <c:pt idx="1">
                  <c:v>7435</c:v>
                </c:pt>
                <c:pt idx="2">
                  <c:v>6545</c:v>
                </c:pt>
              </c:numCache>
            </c:numRef>
          </c:val>
          <c:extLst>
            <c:ext xmlns:c16="http://schemas.microsoft.com/office/drawing/2014/chart" uri="{C3380CC4-5D6E-409C-BE32-E72D297353CC}">
              <c16:uniqueId val="{00000005-5912-4E7E-8548-011DDF96C345}"/>
            </c:ext>
          </c:extLst>
        </c:ser>
        <c:ser>
          <c:idx val="6"/>
          <c:order val="6"/>
          <c:tx>
            <c:strRef>
              <c:f>dashboard2!$AB$20</c:f>
              <c:strCache>
                <c:ptCount val="1"/>
                <c:pt idx="0">
                  <c:v>Puma-GreaterChina</c:v>
                </c:pt>
              </c:strCache>
            </c:strRef>
          </c:tx>
          <c:spPr>
            <a:solidFill>
              <a:schemeClr val="accent1">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dashboard2!$AB$21:$AB$23</c:f>
              <c:numCache>
                <c:formatCode>General</c:formatCode>
                <c:ptCount val="3"/>
                <c:pt idx="0">
                  <c:v>630.16</c:v>
                </c:pt>
                <c:pt idx="1">
                  <c:v>845.96</c:v>
                </c:pt>
                <c:pt idx="2">
                  <c:v>899.28</c:v>
                </c:pt>
              </c:numCache>
            </c:numRef>
          </c:val>
          <c:extLst>
            <c:ext xmlns:c16="http://schemas.microsoft.com/office/drawing/2014/chart" uri="{C3380CC4-5D6E-409C-BE32-E72D297353CC}">
              <c16:uniqueId val="{00000006-5912-4E7E-8548-011DDF96C345}"/>
            </c:ext>
          </c:extLst>
        </c:ser>
        <c:ser>
          <c:idx val="7"/>
          <c:order val="7"/>
          <c:tx>
            <c:strRef>
              <c:f>dashboard2!$AC$20</c:f>
              <c:strCache>
                <c:ptCount val="1"/>
                <c:pt idx="0">
                  <c:v>Nike-GreaterChina</c:v>
                </c:pt>
              </c:strCache>
            </c:strRef>
          </c:tx>
          <c:spPr>
            <a:solidFill>
              <a:schemeClr val="accent2">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dashboard2!$AC$21:$AC$23</c:f>
              <c:numCache>
                <c:formatCode>General</c:formatCode>
                <c:ptCount val="3"/>
                <c:pt idx="0">
                  <c:v>5130</c:v>
                </c:pt>
                <c:pt idx="1">
                  <c:v>6210</c:v>
                </c:pt>
                <c:pt idx="2">
                  <c:v>6680</c:v>
                </c:pt>
              </c:numCache>
            </c:numRef>
          </c:val>
          <c:extLst>
            <c:ext xmlns:c16="http://schemas.microsoft.com/office/drawing/2014/chart" uri="{C3380CC4-5D6E-409C-BE32-E72D297353CC}">
              <c16:uniqueId val="{00000007-5912-4E7E-8548-011DDF96C345}"/>
            </c:ext>
          </c:extLst>
        </c:ser>
        <c:ser>
          <c:idx val="8"/>
          <c:order val="8"/>
          <c:tx>
            <c:strRef>
              <c:f>dashboard2!$AD$20</c:f>
              <c:strCache>
                <c:ptCount val="1"/>
                <c:pt idx="0">
                  <c:v>Adidas-GreaterChina</c:v>
                </c:pt>
              </c:strCache>
            </c:strRef>
          </c:tx>
          <c:spPr>
            <a:solidFill>
              <a:schemeClr val="accent3">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dashboard2!$AD$21:$AD$23</c:f>
              <c:numCache>
                <c:formatCode>General</c:formatCode>
                <c:ptCount val="3"/>
                <c:pt idx="0">
                  <c:v>5360</c:v>
                </c:pt>
                <c:pt idx="1">
                  <c:v>5910</c:v>
                </c:pt>
                <c:pt idx="2">
                  <c:v>5050</c:v>
                </c:pt>
              </c:numCache>
            </c:numRef>
          </c:val>
          <c:extLst>
            <c:ext xmlns:c16="http://schemas.microsoft.com/office/drawing/2014/chart" uri="{C3380CC4-5D6E-409C-BE32-E72D297353CC}">
              <c16:uniqueId val="{00000008-5912-4E7E-8548-011DDF96C345}"/>
            </c:ext>
          </c:extLst>
        </c:ser>
        <c:ser>
          <c:idx val="9"/>
          <c:order val="9"/>
          <c:tx>
            <c:strRef>
              <c:f>dashboard2!$AE$20</c:f>
              <c:strCache>
                <c:ptCount val="1"/>
                <c:pt idx="0">
                  <c:v>Puma-Asia/Pacific-LA</c:v>
                </c:pt>
              </c:strCache>
            </c:strRef>
          </c:tx>
          <c:spPr>
            <a:solidFill>
              <a:schemeClr val="accent4">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dashboard2!$AE$21:$AE$23</c:f>
              <c:numCache>
                <c:formatCode>General</c:formatCode>
                <c:ptCount val="3"/>
                <c:pt idx="0">
                  <c:v>1162.01</c:v>
                </c:pt>
                <c:pt idx="1">
                  <c:v>1250.1999999999998</c:v>
                </c:pt>
                <c:pt idx="2">
                  <c:v>983.97</c:v>
                </c:pt>
              </c:numCache>
            </c:numRef>
          </c:val>
          <c:extLst>
            <c:ext xmlns:c16="http://schemas.microsoft.com/office/drawing/2014/chart" uri="{C3380CC4-5D6E-409C-BE32-E72D297353CC}">
              <c16:uniqueId val="{00000009-5912-4E7E-8548-011DDF96C345}"/>
            </c:ext>
          </c:extLst>
        </c:ser>
        <c:ser>
          <c:idx val="10"/>
          <c:order val="10"/>
          <c:tx>
            <c:strRef>
              <c:f>dashboard2!$AF$20</c:f>
              <c:strCache>
                <c:ptCount val="1"/>
                <c:pt idx="0">
                  <c:v>Nike-Asia/Pacific-LA</c:v>
                </c:pt>
              </c:strCache>
            </c:strRef>
          </c:tx>
          <c:spPr>
            <a:solidFill>
              <a:schemeClr val="accent5">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dashboard2!$AF$21:$AF$23</c:f>
              <c:numCache>
                <c:formatCode>General</c:formatCode>
                <c:ptCount val="3"/>
                <c:pt idx="0">
                  <c:v>5170</c:v>
                </c:pt>
                <c:pt idx="1">
                  <c:v>5250</c:v>
                </c:pt>
                <c:pt idx="2">
                  <c:v>5030</c:v>
                </c:pt>
              </c:numCache>
            </c:numRef>
          </c:val>
          <c:extLst>
            <c:ext xmlns:c16="http://schemas.microsoft.com/office/drawing/2014/chart" uri="{C3380CC4-5D6E-409C-BE32-E72D297353CC}">
              <c16:uniqueId val="{0000000A-5912-4E7E-8548-011DDF96C345}"/>
            </c:ext>
          </c:extLst>
        </c:ser>
        <c:ser>
          <c:idx val="11"/>
          <c:order val="11"/>
          <c:tx>
            <c:strRef>
              <c:f>dashboard2!$AG$20</c:f>
              <c:strCache>
                <c:ptCount val="1"/>
                <c:pt idx="0">
                  <c:v>Adidas-Asia/Pacific-LA</c:v>
                </c:pt>
              </c:strCache>
            </c:strRef>
          </c:tx>
          <c:spPr>
            <a:solidFill>
              <a:schemeClr val="accent6">
                <a:lumMod val="60000"/>
              </a:schemeClr>
            </a:solidFill>
            <a:ln>
              <a:noFill/>
            </a:ln>
            <a:effectLst/>
          </c:spPr>
          <c:invertIfNegative val="0"/>
          <c:cat>
            <c:numRef>
              <c:f>dashboard2!$U$21:$U$23</c:f>
              <c:numCache>
                <c:formatCode>General</c:formatCode>
                <c:ptCount val="3"/>
                <c:pt idx="0">
                  <c:v>2018</c:v>
                </c:pt>
                <c:pt idx="1">
                  <c:v>2019</c:v>
                </c:pt>
                <c:pt idx="2">
                  <c:v>2020</c:v>
                </c:pt>
              </c:numCache>
            </c:numRef>
          </c:cat>
          <c:val>
            <c:numRef>
              <c:f>dashboard2!$AG$21:$AG$23</c:f>
              <c:numCache>
                <c:formatCode>General</c:formatCode>
                <c:ptCount val="3"/>
                <c:pt idx="0">
                  <c:v>5560</c:v>
                </c:pt>
                <c:pt idx="1">
                  <c:v>5485</c:v>
                </c:pt>
                <c:pt idx="2">
                  <c:v>4175</c:v>
                </c:pt>
              </c:numCache>
            </c:numRef>
          </c:val>
          <c:extLst>
            <c:ext xmlns:c16="http://schemas.microsoft.com/office/drawing/2014/chart" uri="{C3380CC4-5D6E-409C-BE32-E72D297353CC}">
              <c16:uniqueId val="{0000000B-5912-4E7E-8548-011DDF96C345}"/>
            </c:ext>
          </c:extLst>
        </c:ser>
        <c:dLbls>
          <c:showLegendKey val="0"/>
          <c:showVal val="0"/>
          <c:showCatName val="0"/>
          <c:showSerName val="0"/>
          <c:showPercent val="0"/>
          <c:showBubbleSize val="0"/>
        </c:dLbls>
        <c:gapWidth val="53"/>
        <c:overlap val="100"/>
        <c:axId val="796558239"/>
        <c:axId val="796540351"/>
      </c:barChart>
      <c:catAx>
        <c:axId val="79655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40351"/>
        <c:crosses val="autoZero"/>
        <c:auto val="1"/>
        <c:lblAlgn val="ctr"/>
        <c:lblOffset val="100"/>
        <c:noMultiLvlLbl val="0"/>
      </c:catAx>
      <c:valAx>
        <c:axId val="7965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58239"/>
        <c:crosses val="autoZero"/>
        <c:crossBetween val="between"/>
      </c:valAx>
      <c:spPr>
        <a:noFill/>
        <a:ln>
          <a:noFill/>
        </a:ln>
        <a:effectLst/>
      </c:spPr>
    </c:plotArea>
    <c:legend>
      <c:legendPos val="b"/>
      <c:layout>
        <c:manualLayout>
          <c:xMode val="edge"/>
          <c:yMode val="edge"/>
          <c:x val="0.22913726467010023"/>
          <c:y val="0.77836676110852687"/>
          <c:w val="0.54172547065979959"/>
          <c:h val="0.22163323889147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dashboard2!$V$28</c:f>
              <c:strCache>
                <c:ptCount val="1"/>
                <c:pt idx="0">
                  <c:v>Nike</c:v>
                </c:pt>
              </c:strCache>
            </c:strRef>
          </c:tx>
          <c:spPr>
            <a:ln w="19050" cap="rnd">
              <a:noFill/>
              <a:round/>
            </a:ln>
            <a:effectLst/>
          </c:spPr>
          <c:marker>
            <c:symbol val="circle"/>
            <c:size val="5"/>
            <c:spPr>
              <a:solidFill>
                <a:schemeClr val="accent1"/>
              </a:solidFill>
              <a:ln w="9525">
                <a:solidFill>
                  <a:schemeClr val="accent1"/>
                </a:solidFill>
              </a:ln>
              <a:effectLst/>
            </c:spPr>
          </c:marker>
          <c:xVal>
            <c:numRef>
              <c:f>dashboard2!$U$29:$U$31</c:f>
              <c:numCache>
                <c:formatCode>General</c:formatCode>
                <c:ptCount val="3"/>
                <c:pt idx="0">
                  <c:v>2018</c:v>
                </c:pt>
                <c:pt idx="1">
                  <c:v>2019</c:v>
                </c:pt>
                <c:pt idx="2">
                  <c:v>2020</c:v>
                </c:pt>
              </c:numCache>
            </c:numRef>
          </c:xVal>
          <c:yVal>
            <c:numRef>
              <c:f>dashboard2!$V$29:$V$31</c:f>
              <c:numCache>
                <c:formatCode>General</c:formatCode>
                <c:ptCount val="3"/>
                <c:pt idx="0">
                  <c:v>4</c:v>
                </c:pt>
                <c:pt idx="1">
                  <c:v>4</c:v>
                </c:pt>
                <c:pt idx="2">
                  <c:v>3.3</c:v>
                </c:pt>
              </c:numCache>
            </c:numRef>
          </c:yVal>
          <c:smooth val="0"/>
          <c:extLst>
            <c:ext xmlns:c16="http://schemas.microsoft.com/office/drawing/2014/chart" uri="{C3380CC4-5D6E-409C-BE32-E72D297353CC}">
              <c16:uniqueId val="{00000000-26FC-4A20-A419-8050C655E85E}"/>
            </c:ext>
          </c:extLst>
        </c:ser>
        <c:ser>
          <c:idx val="1"/>
          <c:order val="1"/>
          <c:tx>
            <c:strRef>
              <c:f>dashboard2!$W$28</c:f>
              <c:strCache>
                <c:ptCount val="1"/>
                <c:pt idx="0">
                  <c:v>Puma</c:v>
                </c:pt>
              </c:strCache>
            </c:strRef>
          </c:tx>
          <c:spPr>
            <a:ln w="19050" cap="rnd">
              <a:noFill/>
              <a:round/>
            </a:ln>
            <a:effectLst/>
          </c:spPr>
          <c:marker>
            <c:symbol val="circle"/>
            <c:size val="5"/>
            <c:spPr>
              <a:solidFill>
                <a:schemeClr val="accent2"/>
              </a:solidFill>
              <a:ln w="9525">
                <a:solidFill>
                  <a:schemeClr val="accent2"/>
                </a:solidFill>
              </a:ln>
              <a:effectLst/>
            </c:spPr>
          </c:marker>
          <c:xVal>
            <c:numRef>
              <c:f>dashboard2!$U$29:$U$31</c:f>
              <c:numCache>
                <c:formatCode>General</c:formatCode>
                <c:ptCount val="3"/>
                <c:pt idx="0">
                  <c:v>2018</c:v>
                </c:pt>
                <c:pt idx="1">
                  <c:v>2019</c:v>
                </c:pt>
                <c:pt idx="2">
                  <c:v>2020</c:v>
                </c:pt>
              </c:numCache>
            </c:numRef>
          </c:xVal>
          <c:yVal>
            <c:numRef>
              <c:f>dashboard2!$W$29:$W$31</c:f>
              <c:numCache>
                <c:formatCode>General</c:formatCode>
                <c:ptCount val="3"/>
                <c:pt idx="0">
                  <c:v>2.8</c:v>
                </c:pt>
                <c:pt idx="1">
                  <c:v>2.8</c:v>
                </c:pt>
                <c:pt idx="2">
                  <c:v>2.5</c:v>
                </c:pt>
              </c:numCache>
            </c:numRef>
          </c:yVal>
          <c:smooth val="0"/>
          <c:extLst>
            <c:ext xmlns:c16="http://schemas.microsoft.com/office/drawing/2014/chart" uri="{C3380CC4-5D6E-409C-BE32-E72D297353CC}">
              <c16:uniqueId val="{00000001-26FC-4A20-A419-8050C655E85E}"/>
            </c:ext>
          </c:extLst>
        </c:ser>
        <c:ser>
          <c:idx val="2"/>
          <c:order val="2"/>
          <c:tx>
            <c:strRef>
              <c:f>dashboard2!$X$28</c:f>
              <c:strCache>
                <c:ptCount val="1"/>
                <c:pt idx="0">
                  <c:v>Adidas</c:v>
                </c:pt>
              </c:strCache>
            </c:strRef>
          </c:tx>
          <c:spPr>
            <a:ln w="19050" cap="rnd">
              <a:noFill/>
              <a:round/>
            </a:ln>
            <a:effectLst/>
          </c:spPr>
          <c:marker>
            <c:symbol val="circle"/>
            <c:size val="5"/>
            <c:spPr>
              <a:solidFill>
                <a:schemeClr val="accent3"/>
              </a:solidFill>
              <a:ln w="9525">
                <a:solidFill>
                  <a:schemeClr val="accent3"/>
                </a:solidFill>
              </a:ln>
              <a:effectLst/>
            </c:spPr>
          </c:marker>
          <c:xVal>
            <c:numRef>
              <c:f>dashboard2!$U$29:$U$31</c:f>
              <c:numCache>
                <c:formatCode>General</c:formatCode>
                <c:ptCount val="3"/>
                <c:pt idx="0">
                  <c:v>2018</c:v>
                </c:pt>
                <c:pt idx="1">
                  <c:v>2019</c:v>
                </c:pt>
                <c:pt idx="2">
                  <c:v>2020</c:v>
                </c:pt>
              </c:numCache>
            </c:numRef>
          </c:xVal>
          <c:yVal>
            <c:numRef>
              <c:f>dashboard2!$X$29:$X$31</c:f>
              <c:numCache>
                <c:formatCode>General</c:formatCode>
                <c:ptCount val="3"/>
                <c:pt idx="0">
                  <c:v>3</c:v>
                </c:pt>
                <c:pt idx="1">
                  <c:v>3</c:v>
                </c:pt>
                <c:pt idx="2">
                  <c:v>2.4</c:v>
                </c:pt>
              </c:numCache>
            </c:numRef>
          </c:yVal>
          <c:smooth val="0"/>
          <c:extLst>
            <c:ext xmlns:c16="http://schemas.microsoft.com/office/drawing/2014/chart" uri="{C3380CC4-5D6E-409C-BE32-E72D297353CC}">
              <c16:uniqueId val="{00000002-26FC-4A20-A419-8050C655E85E}"/>
            </c:ext>
          </c:extLst>
        </c:ser>
        <c:dLbls>
          <c:showLegendKey val="0"/>
          <c:showVal val="0"/>
          <c:showCatName val="0"/>
          <c:showSerName val="0"/>
          <c:showPercent val="0"/>
          <c:showBubbleSize val="0"/>
        </c:dLbls>
        <c:axId val="785521455"/>
        <c:axId val="785526031"/>
      </c:scatterChart>
      <c:valAx>
        <c:axId val="785521455"/>
        <c:scaling>
          <c:orientation val="minMax"/>
          <c:max val="2020"/>
          <c:min val="2018"/>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6031"/>
        <c:crosses val="autoZero"/>
        <c:crossBetween val="midCat"/>
        <c:majorUnit val="1"/>
      </c:valAx>
      <c:valAx>
        <c:axId val="785526031"/>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14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dashboard1!$U$32</c:f>
              <c:strCache>
                <c:ptCount val="1"/>
                <c:pt idx="0">
                  <c:v>Male</c:v>
                </c:pt>
              </c:strCache>
            </c:strRef>
          </c:tx>
          <c:spPr>
            <a:solidFill>
              <a:schemeClr val="accent2">
                <a:lumMod val="60000"/>
                <a:lumOff val="40000"/>
                <a:alpha val="66000"/>
              </a:schemeClr>
            </a:solidFill>
            <a:ln>
              <a:noFill/>
            </a:ln>
            <a:effectLst/>
          </c:spPr>
          <c:invertIfNegative val="0"/>
          <c:cat>
            <c:strRef>
              <c:f>dashboard1!$T$33:$T$35</c:f>
              <c:strCache>
                <c:ptCount val="3"/>
                <c:pt idx="0">
                  <c:v>nike</c:v>
                </c:pt>
                <c:pt idx="1">
                  <c:v>Puma</c:v>
                </c:pt>
                <c:pt idx="2">
                  <c:v>Adidas</c:v>
                </c:pt>
              </c:strCache>
            </c:strRef>
          </c:cat>
          <c:val>
            <c:numRef>
              <c:f>dashboard1!$U$33:$U$35</c:f>
              <c:numCache>
                <c:formatCode>General</c:formatCode>
                <c:ptCount val="3"/>
                <c:pt idx="0">
                  <c:v>81.5</c:v>
                </c:pt>
                <c:pt idx="1">
                  <c:v>87</c:v>
                </c:pt>
                <c:pt idx="2">
                  <c:v>75</c:v>
                </c:pt>
              </c:numCache>
            </c:numRef>
          </c:val>
          <c:extLst>
            <c:ext xmlns:c16="http://schemas.microsoft.com/office/drawing/2014/chart" uri="{C3380CC4-5D6E-409C-BE32-E72D297353CC}">
              <c16:uniqueId val="{00000000-1566-4E18-ADEA-B37427A2F0F2}"/>
            </c:ext>
          </c:extLst>
        </c:ser>
        <c:dLbls>
          <c:showLegendKey val="0"/>
          <c:showVal val="0"/>
          <c:showCatName val="0"/>
          <c:showSerName val="0"/>
          <c:showPercent val="0"/>
          <c:showBubbleSize val="0"/>
        </c:dLbls>
        <c:gapWidth val="150"/>
        <c:overlap val="100"/>
        <c:axId val="398290223"/>
        <c:axId val="398288559"/>
      </c:barChart>
      <c:barChart>
        <c:barDir val="col"/>
        <c:grouping val="stacked"/>
        <c:varyColors val="0"/>
        <c:ser>
          <c:idx val="1"/>
          <c:order val="1"/>
          <c:tx>
            <c:strRef>
              <c:f>dashboard1!$V$32</c:f>
              <c:strCache>
                <c:ptCount val="1"/>
                <c:pt idx="0">
                  <c:v>Female</c:v>
                </c:pt>
              </c:strCache>
            </c:strRef>
          </c:tx>
          <c:spPr>
            <a:solidFill>
              <a:schemeClr val="accent2">
                <a:lumMod val="75000"/>
              </a:schemeClr>
            </a:solidFill>
            <a:ln>
              <a:noFill/>
            </a:ln>
            <a:effectLst/>
          </c:spPr>
          <c:invertIfNegative val="0"/>
          <c:cat>
            <c:strRef>
              <c:f>dashboard1!$T$33:$T$35</c:f>
              <c:strCache>
                <c:ptCount val="3"/>
                <c:pt idx="0">
                  <c:v>nike</c:v>
                </c:pt>
                <c:pt idx="1">
                  <c:v>Puma</c:v>
                </c:pt>
                <c:pt idx="2">
                  <c:v>Adidas</c:v>
                </c:pt>
              </c:strCache>
            </c:strRef>
          </c:cat>
          <c:val>
            <c:numRef>
              <c:f>dashboard1!$V$33:$V$35</c:f>
              <c:numCache>
                <c:formatCode>General</c:formatCode>
                <c:ptCount val="3"/>
                <c:pt idx="0">
                  <c:v>18.5</c:v>
                </c:pt>
                <c:pt idx="1">
                  <c:v>13</c:v>
                </c:pt>
                <c:pt idx="2">
                  <c:v>25</c:v>
                </c:pt>
              </c:numCache>
            </c:numRef>
          </c:val>
          <c:extLst>
            <c:ext xmlns:c16="http://schemas.microsoft.com/office/drawing/2014/chart" uri="{C3380CC4-5D6E-409C-BE32-E72D297353CC}">
              <c16:uniqueId val="{00000001-1566-4E18-ADEA-B37427A2F0F2}"/>
            </c:ext>
          </c:extLst>
        </c:ser>
        <c:dLbls>
          <c:showLegendKey val="0"/>
          <c:showVal val="0"/>
          <c:showCatName val="0"/>
          <c:showSerName val="0"/>
          <c:showPercent val="0"/>
          <c:showBubbleSize val="0"/>
        </c:dLbls>
        <c:gapWidth val="500"/>
        <c:overlap val="100"/>
        <c:axId val="303191855"/>
        <c:axId val="303183119"/>
      </c:barChart>
      <c:catAx>
        <c:axId val="39829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88559"/>
        <c:crosses val="autoZero"/>
        <c:auto val="1"/>
        <c:lblAlgn val="ctr"/>
        <c:lblOffset val="100"/>
        <c:noMultiLvlLbl val="0"/>
      </c:catAx>
      <c:valAx>
        <c:axId val="39828855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0223"/>
        <c:crosses val="autoZero"/>
        <c:crossBetween val="between"/>
      </c:valAx>
      <c:valAx>
        <c:axId val="303183119"/>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91855"/>
        <c:crosses val="max"/>
        <c:crossBetween val="between"/>
      </c:valAx>
      <c:catAx>
        <c:axId val="303191855"/>
        <c:scaling>
          <c:orientation val="minMax"/>
        </c:scaling>
        <c:delete val="1"/>
        <c:axPos val="b"/>
        <c:numFmt formatCode="General" sourceLinked="1"/>
        <c:majorTickMark val="out"/>
        <c:minorTickMark val="none"/>
        <c:tickLblPos val="nextTo"/>
        <c:crossAx val="3031831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dashboard1!$P$47</c:f>
              <c:strCache>
                <c:ptCount val="1"/>
                <c:pt idx="0">
                  <c:v>Nike</c:v>
                </c:pt>
              </c:strCache>
            </c:strRef>
          </c:tx>
          <c:spPr>
            <a:ln w="22225" cap="rnd">
              <a:solidFill>
                <a:schemeClr val="accent2"/>
              </a:solidFill>
              <a:round/>
            </a:ln>
            <a:effectLst/>
          </c:spPr>
          <c:marker>
            <c:symbol val="none"/>
          </c:marker>
          <c:cat>
            <c:numRef>
              <c:f>dashboard1!$O$48:$O$50</c:f>
              <c:numCache>
                <c:formatCode>General</c:formatCode>
                <c:ptCount val="3"/>
                <c:pt idx="0">
                  <c:v>2018</c:v>
                </c:pt>
                <c:pt idx="1">
                  <c:v>2019</c:v>
                </c:pt>
                <c:pt idx="2">
                  <c:v>2020</c:v>
                </c:pt>
              </c:numCache>
            </c:numRef>
          </c:cat>
          <c:val>
            <c:numRef>
              <c:f>dashboard1!$P$48:$P$50</c:f>
              <c:numCache>
                <c:formatCode>General</c:formatCode>
                <c:ptCount val="3"/>
                <c:pt idx="0">
                  <c:v>73100</c:v>
                </c:pt>
                <c:pt idx="1">
                  <c:v>76700</c:v>
                </c:pt>
                <c:pt idx="2">
                  <c:v>75400</c:v>
                </c:pt>
              </c:numCache>
            </c:numRef>
          </c:val>
          <c:smooth val="0"/>
          <c:extLst>
            <c:ext xmlns:c16="http://schemas.microsoft.com/office/drawing/2014/chart" uri="{C3380CC4-5D6E-409C-BE32-E72D297353CC}">
              <c16:uniqueId val="{00000000-0AFA-4AD3-887D-463C7C61B455}"/>
            </c:ext>
          </c:extLst>
        </c:ser>
        <c:ser>
          <c:idx val="1"/>
          <c:order val="1"/>
          <c:tx>
            <c:strRef>
              <c:f>dashboard1!$Q$47</c:f>
              <c:strCache>
                <c:ptCount val="1"/>
                <c:pt idx="0">
                  <c:v>Adidas</c:v>
                </c:pt>
              </c:strCache>
            </c:strRef>
          </c:tx>
          <c:spPr>
            <a:ln w="22225" cap="rnd">
              <a:solidFill>
                <a:schemeClr val="tx1"/>
              </a:solidFill>
              <a:round/>
            </a:ln>
            <a:effectLst/>
          </c:spPr>
          <c:marker>
            <c:symbol val="none"/>
          </c:marker>
          <c:cat>
            <c:numRef>
              <c:f>dashboard1!$O$48:$O$50</c:f>
              <c:numCache>
                <c:formatCode>General</c:formatCode>
                <c:ptCount val="3"/>
                <c:pt idx="0">
                  <c:v>2018</c:v>
                </c:pt>
                <c:pt idx="1">
                  <c:v>2019</c:v>
                </c:pt>
                <c:pt idx="2">
                  <c:v>2020</c:v>
                </c:pt>
              </c:numCache>
            </c:numRef>
          </c:cat>
          <c:val>
            <c:numRef>
              <c:f>dashboard1!$Q$48:$Q$50</c:f>
              <c:numCache>
                <c:formatCode>General</c:formatCode>
                <c:ptCount val="3"/>
                <c:pt idx="0">
                  <c:v>57016</c:v>
                </c:pt>
                <c:pt idx="1">
                  <c:v>65194</c:v>
                </c:pt>
                <c:pt idx="2">
                  <c:v>62285</c:v>
                </c:pt>
              </c:numCache>
            </c:numRef>
          </c:val>
          <c:smooth val="0"/>
          <c:extLst>
            <c:ext xmlns:c16="http://schemas.microsoft.com/office/drawing/2014/chart" uri="{C3380CC4-5D6E-409C-BE32-E72D297353CC}">
              <c16:uniqueId val="{00000001-0AFA-4AD3-887D-463C7C61B455}"/>
            </c:ext>
          </c:extLst>
        </c:ser>
        <c:ser>
          <c:idx val="2"/>
          <c:order val="2"/>
          <c:tx>
            <c:strRef>
              <c:f>dashboard1!$R$47</c:f>
              <c:strCache>
                <c:ptCount val="1"/>
                <c:pt idx="0">
                  <c:v>Puma</c:v>
                </c:pt>
              </c:strCache>
            </c:strRef>
          </c:tx>
          <c:spPr>
            <a:ln w="22225" cap="rnd">
              <a:solidFill>
                <a:schemeClr val="accent3"/>
              </a:solidFill>
              <a:round/>
            </a:ln>
            <a:effectLst/>
          </c:spPr>
          <c:marker>
            <c:symbol val="none"/>
          </c:marker>
          <c:cat>
            <c:numRef>
              <c:f>dashboard1!$O$48:$O$50</c:f>
              <c:numCache>
                <c:formatCode>General</c:formatCode>
                <c:ptCount val="3"/>
                <c:pt idx="0">
                  <c:v>2018</c:v>
                </c:pt>
                <c:pt idx="1">
                  <c:v>2019</c:v>
                </c:pt>
                <c:pt idx="2">
                  <c:v>2020</c:v>
                </c:pt>
              </c:numCache>
            </c:numRef>
          </c:cat>
          <c:val>
            <c:numRef>
              <c:f>dashboard1!$R$48:$R$50</c:f>
              <c:numCache>
                <c:formatCode>General</c:formatCode>
                <c:ptCount val="3"/>
                <c:pt idx="0">
                  <c:v>12894</c:v>
                </c:pt>
                <c:pt idx="1">
                  <c:v>14332</c:v>
                </c:pt>
                <c:pt idx="2">
                  <c:v>14374</c:v>
                </c:pt>
              </c:numCache>
            </c:numRef>
          </c:val>
          <c:smooth val="0"/>
          <c:extLst>
            <c:ext xmlns:c16="http://schemas.microsoft.com/office/drawing/2014/chart" uri="{C3380CC4-5D6E-409C-BE32-E72D297353CC}">
              <c16:uniqueId val="{00000002-0AFA-4AD3-887D-463C7C61B455}"/>
            </c:ext>
          </c:extLst>
        </c:ser>
        <c:dLbls>
          <c:showLegendKey val="0"/>
          <c:showVal val="0"/>
          <c:showCatName val="0"/>
          <c:showSerName val="0"/>
          <c:showPercent val="0"/>
          <c:showBubbleSize val="0"/>
        </c:dLbls>
        <c:smooth val="0"/>
        <c:axId val="302991535"/>
        <c:axId val="302988207"/>
      </c:lineChart>
      <c:catAx>
        <c:axId val="30299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88207"/>
        <c:crosses val="autoZero"/>
        <c:auto val="1"/>
        <c:lblAlgn val="ctr"/>
        <c:lblOffset val="100"/>
        <c:noMultiLvlLbl val="0"/>
      </c:catAx>
      <c:valAx>
        <c:axId val="302988207"/>
        <c:scaling>
          <c:orientation val="minMax"/>
          <c:min val="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9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590550</xdr:colOff>
      <xdr:row>5</xdr:row>
      <xdr:rowOff>142875</xdr:rowOff>
    </xdr:from>
    <xdr:ext cx="6810375" cy="6429374"/>
    <xdr:sp macro="" textlink="">
      <xdr:nvSpPr>
        <xdr:cNvPr id="2" name="TextBox 1">
          <a:extLst>
            <a:ext uri="{FF2B5EF4-FFF2-40B4-BE49-F238E27FC236}">
              <a16:creationId xmlns:a16="http://schemas.microsoft.com/office/drawing/2014/main" id="{B1DE7E6A-6C17-4668-A342-59FB88C1DB92}"/>
            </a:ext>
          </a:extLst>
        </xdr:cNvPr>
        <xdr:cNvSpPr txBox="1"/>
      </xdr:nvSpPr>
      <xdr:spPr>
        <a:xfrm>
          <a:off x="590550" y="1095375"/>
          <a:ext cx="6810375" cy="6429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To our investors,</a:t>
          </a: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As Nike we have always placed innovation and customer satisfaction amongst our top priorities. Our NPS score of 53 is a solid example of how content our customers are from our products. We remain to be one the worlds’ lead designer, marketer, and distributors of sports apparel industry. As we close FY 2021, our company remains still as the strongest pillar in the sports apparel industry. our yet still, we are on par with the speed of the digital era. Our social media presence on Instagram has grown over 75M visitors in 2017 and has been growing since, we currently have 185M followers. Our website traffic was ranked #1 amongst our competitors. These awesome figures do provide a good boost towards our already strong marketing. We are planning to draw even more customers through social media in this COVID era by publishing more ads on Facebook Business Suite.</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Past two years have been a real struggle due to the COVID-19 pandemic. As we close FY 2021 our inventory turnover has took a fall from 4x in 2019 to 3.3x in 2020. We have experienced a loss in our employee count of 76700 in 2019 to 75400 in 2020. Despite these dropping numbers our company remains still as the strongest pillar in the sports apparel industry and one of the best companies to invest in. Our ROIC is still at a 16% strong, we have generated a Net Income if over 2bil Euros our Global Gross Profit is still over 16 billion Euros. We are doing everything we can to make sure our company is prevailing through these though times. Even our declining figures we are the strongest amongst our competitors. We are ranking the best in inventory turnover, Global Gross Profit, ROIC and Net Income. Our regional sales are still extremely strong as we are dominating NA and EMEA markets. Our company remains one of the best companies to invest in.</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We thank you for investing/considering investing to our company. We will keep our strong values and income in the future years. </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Sincerely.</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19</xdr:col>
      <xdr:colOff>705972</xdr:colOff>
      <xdr:row>0</xdr:row>
      <xdr:rowOff>86183</xdr:rowOff>
    </xdr:from>
    <xdr:to>
      <xdr:col>22</xdr:col>
      <xdr:colOff>403413</xdr:colOff>
      <xdr:row>12</xdr:row>
      <xdr:rowOff>89646</xdr:rowOff>
    </xdr:to>
    <xdr:graphicFrame macro="">
      <xdr:nvGraphicFramePr>
        <xdr:cNvPr id="2" name="Chart 1">
          <a:extLst>
            <a:ext uri="{FF2B5EF4-FFF2-40B4-BE49-F238E27FC236}">
              <a16:creationId xmlns:a16="http://schemas.microsoft.com/office/drawing/2014/main" id="{FA121E55-576C-444C-A479-8018391B1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187037</xdr:rowOff>
    </xdr:from>
    <xdr:to>
      <xdr:col>12</xdr:col>
      <xdr:colOff>5772</xdr:colOff>
      <xdr:row>15</xdr:row>
      <xdr:rowOff>171451</xdr:rowOff>
    </xdr:to>
    <xdr:graphicFrame macro="">
      <xdr:nvGraphicFramePr>
        <xdr:cNvPr id="5" name="Chart 4">
          <a:extLst>
            <a:ext uri="{FF2B5EF4-FFF2-40B4-BE49-F238E27FC236}">
              <a16:creationId xmlns:a16="http://schemas.microsoft.com/office/drawing/2014/main" id="{F20DCA47-E5E7-41AF-A582-AD4E5ECF0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17318</xdr:rowOff>
    </xdr:from>
    <xdr:to>
      <xdr:col>5</xdr:col>
      <xdr:colOff>600075</xdr:colOff>
      <xdr:row>29</xdr:row>
      <xdr:rowOff>0</xdr:rowOff>
    </xdr:to>
    <xdr:graphicFrame macro="">
      <xdr:nvGraphicFramePr>
        <xdr:cNvPr id="7" name="Chart 6">
          <a:extLst>
            <a:ext uri="{FF2B5EF4-FFF2-40B4-BE49-F238E27FC236}">
              <a16:creationId xmlns:a16="http://schemas.microsoft.com/office/drawing/2014/main" id="{50F7301B-DC16-4252-A050-D9686CD1A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597359</xdr:colOff>
      <xdr:row>4</xdr:row>
      <xdr:rowOff>16852</xdr:rowOff>
    </xdr:from>
    <xdr:to>
      <xdr:col>5</xdr:col>
      <xdr:colOff>597359</xdr:colOff>
      <xdr:row>15</xdr:row>
      <xdr:rowOff>185371</xdr:rowOff>
    </xdr:to>
    <xdr:graphicFrame macro="">
      <xdr:nvGraphicFramePr>
        <xdr:cNvPr id="9" name="Chart 8">
          <a:extLst>
            <a:ext uri="{FF2B5EF4-FFF2-40B4-BE49-F238E27FC236}">
              <a16:creationId xmlns:a16="http://schemas.microsoft.com/office/drawing/2014/main" id="{45B94BDA-344E-4B5C-8C6F-A2C5F8D5D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600075</xdr:colOff>
      <xdr:row>17</xdr:row>
      <xdr:rowOff>19050</xdr:rowOff>
    </xdr:from>
    <xdr:to>
      <xdr:col>12</xdr:col>
      <xdr:colOff>19050</xdr:colOff>
      <xdr:row>28</xdr:row>
      <xdr:rowOff>180975</xdr:rowOff>
    </xdr:to>
    <xdr:graphicFrame macro="">
      <xdr:nvGraphicFramePr>
        <xdr:cNvPr id="10" name="Chart 9">
          <a:extLst>
            <a:ext uri="{FF2B5EF4-FFF2-40B4-BE49-F238E27FC236}">
              <a16:creationId xmlns:a16="http://schemas.microsoft.com/office/drawing/2014/main" id="{81B93E01-53FA-40CC-B20C-9E34B20E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593912</xdr:colOff>
      <xdr:row>30</xdr:row>
      <xdr:rowOff>11206</xdr:rowOff>
    </xdr:from>
    <xdr:to>
      <xdr:col>11</xdr:col>
      <xdr:colOff>593912</xdr:colOff>
      <xdr:row>46</xdr:row>
      <xdr:rowOff>179294</xdr:rowOff>
    </xdr:to>
    <xdr:graphicFrame macro="">
      <xdr:nvGraphicFramePr>
        <xdr:cNvPr id="13" name="Chart 12">
          <a:extLst>
            <a:ext uri="{FF2B5EF4-FFF2-40B4-BE49-F238E27FC236}">
              <a16:creationId xmlns:a16="http://schemas.microsoft.com/office/drawing/2014/main" id="{C17E5890-8A17-44AA-8803-C93016FE3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1</xdr:rowOff>
    </xdr:from>
    <xdr:to>
      <xdr:col>5</xdr:col>
      <xdr:colOff>593481</xdr:colOff>
      <xdr:row>15</xdr:row>
      <xdr:rowOff>163287</xdr:rowOff>
    </xdr:to>
    <xdr:graphicFrame macro="">
      <xdr:nvGraphicFramePr>
        <xdr:cNvPr id="5" name="Chart 4">
          <a:extLst>
            <a:ext uri="{FF2B5EF4-FFF2-40B4-BE49-F238E27FC236}">
              <a16:creationId xmlns:a16="http://schemas.microsoft.com/office/drawing/2014/main" id="{1A511D29-6FE6-43F3-A3E2-008F47210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612320</xdr:colOff>
      <xdr:row>4</xdr:row>
      <xdr:rowOff>0</xdr:rowOff>
    </xdr:from>
    <xdr:to>
      <xdr:col>11</xdr:col>
      <xdr:colOff>593912</xdr:colOff>
      <xdr:row>15</xdr:row>
      <xdr:rowOff>163286</xdr:rowOff>
    </xdr:to>
    <xdr:graphicFrame macro="">
      <xdr:nvGraphicFramePr>
        <xdr:cNvPr id="6" name="Chart 5">
          <a:extLst>
            <a:ext uri="{FF2B5EF4-FFF2-40B4-BE49-F238E27FC236}">
              <a16:creationId xmlns:a16="http://schemas.microsoft.com/office/drawing/2014/main" id="{C671940B-0CDC-46D9-B265-7BDAFFF9E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xdr:colOff>
      <xdr:row>16</xdr:row>
      <xdr:rowOff>183931</xdr:rowOff>
    </xdr:from>
    <xdr:to>
      <xdr:col>6</xdr:col>
      <xdr:colOff>0</xdr:colOff>
      <xdr:row>29</xdr:row>
      <xdr:rowOff>0</xdr:rowOff>
    </xdr:to>
    <xdr:graphicFrame macro="">
      <xdr:nvGraphicFramePr>
        <xdr:cNvPr id="7" name="Chart 6">
          <a:extLst>
            <a:ext uri="{FF2B5EF4-FFF2-40B4-BE49-F238E27FC236}">
              <a16:creationId xmlns:a16="http://schemas.microsoft.com/office/drawing/2014/main" id="{037F1B88-9ECA-4718-A5A1-4534451CC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508908</xdr:colOff>
      <xdr:row>30</xdr:row>
      <xdr:rowOff>16326</xdr:rowOff>
    </xdr:from>
    <xdr:to>
      <xdr:col>4</xdr:col>
      <xdr:colOff>428625</xdr:colOff>
      <xdr:row>46</xdr:row>
      <xdr:rowOff>176891</xdr:rowOff>
    </xdr:to>
    <xdr:graphicFrame macro="">
      <xdr:nvGraphicFramePr>
        <xdr:cNvPr id="9" name="Chart 8">
          <a:extLst>
            <a:ext uri="{FF2B5EF4-FFF2-40B4-BE49-F238E27FC236}">
              <a16:creationId xmlns:a16="http://schemas.microsoft.com/office/drawing/2014/main" id="{5216C1BE-6AF0-4D48-98C7-BB01C8143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428625</xdr:colOff>
      <xdr:row>30</xdr:row>
      <xdr:rowOff>9524</xdr:rowOff>
    </xdr:from>
    <xdr:to>
      <xdr:col>8</xdr:col>
      <xdr:colOff>247651</xdr:colOff>
      <xdr:row>46</xdr:row>
      <xdr:rowOff>190499</xdr:rowOff>
    </xdr:to>
    <xdr:graphicFrame macro="">
      <xdr:nvGraphicFramePr>
        <xdr:cNvPr id="10" name="Chart 9">
          <a:extLst>
            <a:ext uri="{FF2B5EF4-FFF2-40B4-BE49-F238E27FC236}">
              <a16:creationId xmlns:a16="http://schemas.microsoft.com/office/drawing/2014/main" id="{56337B69-197B-4EF1-939C-EF3FE2AC3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257176</xdr:colOff>
      <xdr:row>30</xdr:row>
      <xdr:rowOff>29936</xdr:rowOff>
    </xdr:from>
    <xdr:to>
      <xdr:col>11</xdr:col>
      <xdr:colOff>600075</xdr:colOff>
      <xdr:row>47</xdr:row>
      <xdr:rowOff>29936</xdr:rowOff>
    </xdr:to>
    <xdr:graphicFrame macro="">
      <xdr:nvGraphicFramePr>
        <xdr:cNvPr id="11" name="Chart 10">
          <a:extLst>
            <a:ext uri="{FF2B5EF4-FFF2-40B4-BE49-F238E27FC236}">
              <a16:creationId xmlns:a16="http://schemas.microsoft.com/office/drawing/2014/main" id="{2238E9CE-1CEA-45F6-AE02-C2AC2B4BA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20411</xdr:colOff>
      <xdr:row>17</xdr:row>
      <xdr:rowOff>13607</xdr:rowOff>
    </xdr:from>
    <xdr:to>
      <xdr:col>12</xdr:col>
      <xdr:colOff>0</xdr:colOff>
      <xdr:row>28</xdr:row>
      <xdr:rowOff>176893</xdr:rowOff>
    </xdr:to>
    <xdr:graphicFrame macro="">
      <xdr:nvGraphicFramePr>
        <xdr:cNvPr id="2" name="Chart 1">
          <a:extLst>
            <a:ext uri="{FF2B5EF4-FFF2-40B4-BE49-F238E27FC236}">
              <a16:creationId xmlns:a16="http://schemas.microsoft.com/office/drawing/2014/main" id="{1CC21D9C-6F34-4125-B00D-B32C1780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0.26705</cdr:x>
      <cdr:y>0.29177</cdr:y>
    </cdr:from>
    <cdr:to>
      <cdr:x>0.76136</cdr:x>
      <cdr:y>0.59288</cdr:y>
    </cdr:to>
    <cdr:sp macro="" textlink="">
      <cdr:nvSpPr>
        <cdr:cNvPr id="2" name="TextBox 1">
          <a:extLst xmlns:a="http://schemas.openxmlformats.org/drawingml/2006/main">
            <a:ext uri="{FF2B5EF4-FFF2-40B4-BE49-F238E27FC236}">
              <a16:creationId xmlns:a16="http://schemas.microsoft.com/office/drawing/2014/main" id="{967A331E-AF06-4A43-BC36-ACE9A68E1DD5}"/>
            </a:ext>
          </a:extLst>
        </cdr:cNvPr>
        <cdr:cNvSpPr txBox="1"/>
      </cdr:nvSpPr>
      <cdr:spPr>
        <a:xfrm xmlns:a="http://schemas.openxmlformats.org/drawingml/2006/main">
          <a:off x="639536" y="936173"/>
          <a:ext cx="1183822" cy="9661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a:t>NIKE</a:t>
          </a:r>
          <a:r>
            <a:rPr lang="en-US" sz="1100" b="1" baseline="0"/>
            <a:t> </a:t>
          </a:r>
        </a:p>
        <a:p xmlns:a="http://schemas.openxmlformats.org/drawingml/2006/main">
          <a:pPr algn="ctr"/>
          <a:r>
            <a:rPr lang="en-US" sz="4400"/>
            <a:t>53</a:t>
          </a:r>
        </a:p>
      </cdr:txBody>
    </cdr:sp>
  </cdr:relSizeAnchor>
</c:userShapes>
</file>

<file path=xl/drawings/drawing5.xml><?xml version="1.0" encoding="utf-8"?>
<c:userShapes xmlns:c="http://schemas.openxmlformats.org/drawingml/2006/chart">
  <cdr:relSizeAnchor xmlns:cdr="http://schemas.openxmlformats.org/drawingml/2006/chartDrawing">
    <cdr:from>
      <cdr:x>0.30006</cdr:x>
      <cdr:y>0.29486</cdr:y>
    </cdr:from>
    <cdr:to>
      <cdr:x>0.76755</cdr:x>
      <cdr:y>0.60549</cdr:y>
    </cdr:to>
    <cdr:sp macro="" textlink="">
      <cdr:nvSpPr>
        <cdr:cNvPr id="2" name="TextBox 1">
          <a:extLst xmlns:a="http://schemas.openxmlformats.org/drawingml/2006/main">
            <a:ext uri="{FF2B5EF4-FFF2-40B4-BE49-F238E27FC236}">
              <a16:creationId xmlns:a16="http://schemas.microsoft.com/office/drawing/2014/main" id="{A411FAC1-7FB9-41DA-AC2C-202083588F65}"/>
            </a:ext>
          </a:extLst>
        </cdr:cNvPr>
        <cdr:cNvSpPr txBox="1"/>
      </cdr:nvSpPr>
      <cdr:spPr>
        <a:xfrm xmlns:a="http://schemas.openxmlformats.org/drawingml/2006/main">
          <a:off x="677356" y="952108"/>
          <a:ext cx="1055333" cy="10030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a:t>PUMA</a:t>
          </a:r>
        </a:p>
        <a:p xmlns:a="http://schemas.openxmlformats.org/drawingml/2006/main">
          <a:pPr algn="ctr"/>
          <a:r>
            <a:rPr lang="en-US" sz="4400" b="0"/>
            <a:t>45</a:t>
          </a:r>
        </a:p>
        <a:p xmlns:a="http://schemas.openxmlformats.org/drawingml/2006/main">
          <a:pPr algn="ctr"/>
          <a:endParaRPr lang="en-US" sz="1100" b="1"/>
        </a:p>
      </cdr:txBody>
    </cdr:sp>
  </cdr:relSizeAnchor>
</c:userShapes>
</file>

<file path=xl/drawings/drawing6.xml><?xml version="1.0" encoding="utf-8"?>
<c:userShapes xmlns:c="http://schemas.openxmlformats.org/drawingml/2006/chart">
  <cdr:relSizeAnchor xmlns:cdr="http://schemas.openxmlformats.org/drawingml/2006/chartDrawing">
    <cdr:from>
      <cdr:x>0.26316</cdr:x>
      <cdr:y>0.28866</cdr:y>
    </cdr:from>
    <cdr:to>
      <cdr:x>0.79386</cdr:x>
      <cdr:y>0.60336</cdr:y>
    </cdr:to>
    <cdr:sp macro="" textlink="">
      <cdr:nvSpPr>
        <cdr:cNvPr id="2" name="TextBox 1">
          <a:extLst xmlns:a="http://schemas.openxmlformats.org/drawingml/2006/main">
            <a:ext uri="{FF2B5EF4-FFF2-40B4-BE49-F238E27FC236}">
              <a16:creationId xmlns:a16="http://schemas.microsoft.com/office/drawing/2014/main" id="{A5B085F3-0B36-4B26-8577-B8DD58FB9404}"/>
            </a:ext>
          </a:extLst>
        </cdr:cNvPr>
        <cdr:cNvSpPr txBox="1"/>
      </cdr:nvSpPr>
      <cdr:spPr>
        <a:xfrm xmlns:a="http://schemas.openxmlformats.org/drawingml/2006/main">
          <a:off x="573653" y="934815"/>
          <a:ext cx="1156854" cy="10191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b="1"/>
            <a:t>ADIDAS</a:t>
          </a:r>
        </a:p>
        <a:p xmlns:a="http://schemas.openxmlformats.org/drawingml/2006/main">
          <a:pPr algn="ctr"/>
          <a:r>
            <a:rPr lang="en-US" sz="4400" b="0"/>
            <a:t>39</a:t>
          </a:r>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973B-2F2E-4EDC-908C-F4F859A4D652}">
  <dimension ref="A1"/>
  <sheetViews>
    <sheetView tabSelected="1" topLeftCell="A28" workbookViewId="0">
      <selection activeCell="J51" sqref="J51"/>
    </sheetView>
  </sheetViews>
  <sheetFormatPr defaultRowHeight="15" x14ac:dyDescent="0.25"/>
  <sheetData/>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8F57-EEC4-4FAB-945A-2E18AAF5F2F8}">
  <dimension ref="A1:W72"/>
  <sheetViews>
    <sheetView zoomScale="85" zoomScaleNormal="85" workbookViewId="0">
      <selection sqref="A1:M60"/>
    </sheetView>
  </sheetViews>
  <sheetFormatPr defaultRowHeight="15" x14ac:dyDescent="0.25"/>
  <cols>
    <col min="15" max="15" width="27.5703125" bestFit="1" customWidth="1"/>
    <col min="16" max="16" width="12.140625" bestFit="1" customWidth="1"/>
    <col min="19" max="19" width="16.42578125" bestFit="1" customWidth="1"/>
    <col min="20" max="20" width="31.5703125" bestFit="1" customWidth="1"/>
    <col min="24" max="24" width="12.85546875" customWidth="1"/>
  </cols>
  <sheetData>
    <row r="1" spans="1:22" x14ac:dyDescent="0.25">
      <c r="A1" s="2"/>
      <c r="B1" s="2"/>
      <c r="C1" s="2"/>
      <c r="D1" s="2"/>
      <c r="E1" s="2"/>
      <c r="F1" s="2"/>
      <c r="G1" s="2"/>
      <c r="H1" s="2"/>
      <c r="I1" s="2"/>
      <c r="J1" s="2"/>
      <c r="K1" s="2"/>
      <c r="L1" s="2"/>
    </row>
    <row r="2" spans="1:22" x14ac:dyDescent="0.25">
      <c r="A2" s="2"/>
      <c r="B2" s="2"/>
      <c r="C2" s="2"/>
      <c r="D2" s="2"/>
      <c r="E2" s="2"/>
      <c r="F2" s="2"/>
      <c r="G2" s="2"/>
      <c r="H2" s="2"/>
      <c r="I2" s="2"/>
      <c r="J2" s="2"/>
      <c r="K2" s="2"/>
      <c r="L2" s="2"/>
    </row>
    <row r="3" spans="1:22" x14ac:dyDescent="0.25">
      <c r="A3" s="2"/>
      <c r="B3" s="2"/>
      <c r="C3" s="2"/>
      <c r="D3" s="2"/>
      <c r="E3" s="2"/>
      <c r="F3" s="2"/>
      <c r="G3" s="2"/>
      <c r="H3" s="2"/>
      <c r="I3" s="2"/>
      <c r="J3" s="2"/>
      <c r="K3" s="2"/>
      <c r="L3" s="2"/>
      <c r="P3" t="s">
        <v>89</v>
      </c>
    </row>
    <row r="4" spans="1:22" x14ac:dyDescent="0.25">
      <c r="A4" s="2"/>
      <c r="B4" s="9" t="s">
        <v>65</v>
      </c>
      <c r="C4" s="10"/>
      <c r="D4" s="10"/>
      <c r="E4" s="10"/>
      <c r="F4" s="10"/>
      <c r="G4" s="2"/>
      <c r="H4" s="9" t="s">
        <v>88</v>
      </c>
      <c r="I4" s="10"/>
      <c r="J4" s="10"/>
      <c r="K4" s="10"/>
      <c r="L4" s="10"/>
      <c r="O4" t="s">
        <v>13</v>
      </c>
      <c r="P4" t="s">
        <v>14</v>
      </c>
      <c r="Q4" t="s">
        <v>15</v>
      </c>
      <c r="R4" t="s">
        <v>16</v>
      </c>
      <c r="S4" t="s">
        <v>17</v>
      </c>
    </row>
    <row r="5" spans="1:22" x14ac:dyDescent="0.25">
      <c r="A5" s="2"/>
      <c r="B5" s="2"/>
      <c r="C5" s="2"/>
      <c r="D5" s="2"/>
      <c r="E5" s="2"/>
      <c r="F5" s="2"/>
      <c r="G5" s="2"/>
      <c r="H5" s="2"/>
      <c r="I5" s="2"/>
      <c r="J5" s="2"/>
      <c r="K5" s="2"/>
      <c r="L5" s="2"/>
      <c r="O5">
        <v>2017</v>
      </c>
      <c r="P5">
        <v>30.57</v>
      </c>
      <c r="Q5">
        <v>21.22</v>
      </c>
      <c r="R5">
        <v>4.1399999999999997</v>
      </c>
    </row>
    <row r="6" spans="1:22" x14ac:dyDescent="0.25">
      <c r="A6" s="2"/>
      <c r="B6" s="2"/>
      <c r="C6" s="2"/>
      <c r="D6" s="2"/>
      <c r="E6" s="2"/>
      <c r="F6" s="2"/>
      <c r="G6" s="2"/>
      <c r="H6" s="2"/>
      <c r="I6" s="2"/>
      <c r="J6" s="2"/>
      <c r="K6" s="2"/>
      <c r="L6" s="2"/>
      <c r="O6">
        <v>2018</v>
      </c>
      <c r="P6">
        <v>31.35</v>
      </c>
      <c r="Q6">
        <v>21.92</v>
      </c>
      <c r="R6">
        <v>4.6500000000000004</v>
      </c>
    </row>
    <row r="7" spans="1:22" x14ac:dyDescent="0.25">
      <c r="A7" s="2"/>
      <c r="B7" s="2"/>
      <c r="C7" s="2"/>
      <c r="D7" s="2"/>
      <c r="E7" s="2"/>
      <c r="F7" s="2"/>
      <c r="G7" s="2"/>
      <c r="H7" s="2"/>
      <c r="I7" s="2"/>
      <c r="J7" s="2"/>
      <c r="K7" s="2"/>
      <c r="L7" s="2"/>
      <c r="O7">
        <v>2019</v>
      </c>
      <c r="P7">
        <v>35.130000000000003</v>
      </c>
      <c r="Q7">
        <v>23.64</v>
      </c>
      <c r="R7">
        <v>5.5</v>
      </c>
    </row>
    <row r="8" spans="1:22" x14ac:dyDescent="0.25">
      <c r="A8" s="2"/>
      <c r="B8" s="2"/>
      <c r="C8" s="2"/>
      <c r="D8" s="2"/>
      <c r="E8" s="2"/>
      <c r="F8" s="2"/>
      <c r="G8" s="2"/>
      <c r="H8" s="2"/>
      <c r="I8" s="2"/>
      <c r="J8" s="2"/>
      <c r="K8" s="2"/>
      <c r="L8" s="2"/>
      <c r="O8">
        <v>2020</v>
      </c>
      <c r="P8">
        <v>33.6</v>
      </c>
      <c r="Q8">
        <v>19.8</v>
      </c>
      <c r="R8">
        <v>5.2</v>
      </c>
    </row>
    <row r="9" spans="1:22" x14ac:dyDescent="0.25">
      <c r="A9" s="2"/>
      <c r="B9" s="2"/>
      <c r="C9" s="2"/>
      <c r="D9" s="2"/>
      <c r="E9" s="2"/>
      <c r="F9" s="2"/>
      <c r="G9" s="2"/>
      <c r="H9" s="2"/>
      <c r="I9" s="2"/>
      <c r="J9" s="2"/>
      <c r="K9" s="2"/>
      <c r="L9" s="2"/>
    </row>
    <row r="10" spans="1:22" x14ac:dyDescent="0.25">
      <c r="A10" s="2"/>
      <c r="B10" s="2"/>
      <c r="C10" s="2"/>
      <c r="D10" s="2"/>
      <c r="E10" s="2"/>
      <c r="F10" s="2"/>
      <c r="G10" s="2"/>
      <c r="H10" s="2"/>
      <c r="I10" s="2"/>
      <c r="J10" s="2"/>
      <c r="K10" s="2"/>
      <c r="L10" s="2"/>
    </row>
    <row r="11" spans="1:22" x14ac:dyDescent="0.25">
      <c r="A11" s="2"/>
      <c r="B11" s="2"/>
      <c r="C11" s="2"/>
      <c r="D11" s="2"/>
      <c r="E11" s="2"/>
      <c r="F11" s="2"/>
      <c r="G11" s="2"/>
      <c r="H11" s="2"/>
      <c r="I11" s="2"/>
      <c r="J11" s="2"/>
      <c r="K11" s="2"/>
      <c r="L11" s="2"/>
    </row>
    <row r="12" spans="1:22" x14ac:dyDescent="0.25">
      <c r="A12" s="2"/>
      <c r="B12" s="2"/>
      <c r="C12" s="2"/>
      <c r="D12" s="2"/>
      <c r="E12" s="2"/>
      <c r="F12" s="2"/>
      <c r="G12" s="2"/>
      <c r="H12" s="2"/>
      <c r="I12" s="2"/>
      <c r="J12" s="2"/>
      <c r="K12" s="2"/>
      <c r="L12" s="2"/>
      <c r="P12" t="s">
        <v>23</v>
      </c>
    </row>
    <row r="13" spans="1:22" x14ac:dyDescent="0.25">
      <c r="A13" s="2"/>
      <c r="B13" s="2"/>
      <c r="C13" s="2"/>
      <c r="D13" s="2"/>
      <c r="E13" s="2"/>
      <c r="F13" s="2"/>
      <c r="G13" s="2"/>
      <c r="H13" s="2"/>
      <c r="I13" s="2"/>
      <c r="J13" s="2"/>
      <c r="K13" s="2"/>
      <c r="L13" s="2"/>
      <c r="O13" t="s">
        <v>18</v>
      </c>
      <c r="P13" t="s">
        <v>20</v>
      </c>
      <c r="Q13" t="s">
        <v>21</v>
      </c>
      <c r="R13" t="s">
        <v>19</v>
      </c>
      <c r="S13" t="s">
        <v>22</v>
      </c>
      <c r="T13" t="s">
        <v>29</v>
      </c>
      <c r="U13" t="s">
        <v>30</v>
      </c>
      <c r="V13" t="s">
        <v>31</v>
      </c>
    </row>
    <row r="14" spans="1:22" x14ac:dyDescent="0.25">
      <c r="A14" s="2"/>
      <c r="B14" s="2"/>
      <c r="C14" s="2"/>
      <c r="D14" s="2"/>
      <c r="E14" s="2"/>
      <c r="F14" s="2"/>
      <c r="G14" s="2"/>
      <c r="H14" s="2"/>
      <c r="I14" s="2"/>
      <c r="J14" s="2"/>
      <c r="K14" s="2"/>
      <c r="L14" s="2"/>
      <c r="O14">
        <v>2016</v>
      </c>
      <c r="P14">
        <v>4005.31</v>
      </c>
      <c r="Q14">
        <v>330.58</v>
      </c>
      <c r="R14">
        <v>268.61</v>
      </c>
      <c r="S14">
        <v>141.79</v>
      </c>
    </row>
    <row r="15" spans="1:22" x14ac:dyDescent="0.25">
      <c r="A15" s="2"/>
      <c r="B15" s="2"/>
      <c r="C15" s="2"/>
      <c r="D15" s="2"/>
      <c r="E15" s="2"/>
      <c r="F15" s="2"/>
      <c r="G15" s="2"/>
      <c r="H15" s="2"/>
      <c r="I15" s="2"/>
      <c r="J15" s="2"/>
      <c r="K15" s="2"/>
      <c r="L15" s="2"/>
      <c r="O15">
        <f>O14+1</f>
        <v>2017</v>
      </c>
      <c r="P15">
        <v>3802.41</v>
      </c>
      <c r="Q15">
        <v>470</v>
      </c>
      <c r="R15">
        <v>433.65</v>
      </c>
      <c r="S15">
        <v>181.32</v>
      </c>
      <c r="T15">
        <v>15216</v>
      </c>
      <c r="U15">
        <v>7970</v>
      </c>
    </row>
    <row r="16" spans="1:22" x14ac:dyDescent="0.25">
      <c r="A16" s="2"/>
      <c r="B16" s="2"/>
      <c r="C16" s="2"/>
      <c r="D16" s="2"/>
      <c r="E16" s="2"/>
      <c r="F16" s="2"/>
      <c r="G16" s="2"/>
      <c r="H16" s="2"/>
      <c r="I16" s="2"/>
      <c r="J16" s="2"/>
      <c r="K16" s="2"/>
      <c r="L16" s="2"/>
      <c r="O16">
        <f t="shared" ref="O16:O18" si="0">O15+1</f>
        <v>2018</v>
      </c>
      <c r="P16">
        <v>3735.3</v>
      </c>
      <c r="Q16">
        <v>591.05999999999995</v>
      </c>
      <c r="R16">
        <v>557.42999999999995</v>
      </c>
      <c r="S16">
        <v>190.8</v>
      </c>
      <c r="T16">
        <v>14855</v>
      </c>
      <c r="U16">
        <v>9242</v>
      </c>
    </row>
    <row r="17" spans="1:22" x14ac:dyDescent="0.25">
      <c r="A17" s="2"/>
      <c r="B17" s="9" t="s">
        <v>92</v>
      </c>
      <c r="C17" s="10"/>
      <c r="D17" s="10"/>
      <c r="E17" s="10"/>
      <c r="F17" s="10"/>
      <c r="G17" s="2"/>
      <c r="H17" s="9" t="s">
        <v>105</v>
      </c>
      <c r="I17" s="10"/>
      <c r="J17" s="10"/>
      <c r="K17" s="10"/>
      <c r="L17" s="10"/>
      <c r="O17">
        <f t="shared" si="0"/>
        <v>2019</v>
      </c>
      <c r="P17">
        <v>3658.35</v>
      </c>
      <c r="Q17">
        <v>621.14</v>
      </c>
      <c r="R17">
        <v>636.34</v>
      </c>
      <c r="S17">
        <v>196.13</v>
      </c>
      <c r="T17">
        <v>15902</v>
      </c>
      <c r="U17">
        <v>9812</v>
      </c>
    </row>
    <row r="18" spans="1:22" x14ac:dyDescent="0.25">
      <c r="A18" s="2"/>
      <c r="B18" s="2"/>
      <c r="C18" s="2"/>
      <c r="D18" s="2"/>
      <c r="E18" s="2"/>
      <c r="F18" s="2"/>
      <c r="G18" s="2"/>
      <c r="H18" s="2"/>
      <c r="I18" s="2"/>
      <c r="J18" s="2"/>
      <c r="K18" s="2"/>
      <c r="L18" s="2"/>
      <c r="O18">
        <f t="shared" si="0"/>
        <v>2020</v>
      </c>
      <c r="P18">
        <v>2944.98</v>
      </c>
      <c r="Q18">
        <v>598.29999999999995</v>
      </c>
      <c r="R18">
        <v>628.66</v>
      </c>
      <c r="S18">
        <v>164.83</v>
      </c>
      <c r="T18">
        <v>14484</v>
      </c>
      <c r="U18">
        <v>9347</v>
      </c>
    </row>
    <row r="19" spans="1:22" x14ac:dyDescent="0.25">
      <c r="A19" s="2"/>
      <c r="B19" s="2"/>
      <c r="C19" s="2"/>
      <c r="D19" s="2"/>
      <c r="E19" s="2"/>
      <c r="F19" s="2"/>
      <c r="G19" s="2"/>
      <c r="H19" s="2"/>
      <c r="I19" s="2"/>
      <c r="J19" s="2"/>
      <c r="K19" s="2"/>
      <c r="L19" s="2"/>
    </row>
    <row r="20" spans="1:22" x14ac:dyDescent="0.25">
      <c r="A20" s="2"/>
      <c r="B20" s="2"/>
      <c r="C20" s="2"/>
      <c r="D20" s="2"/>
      <c r="E20" s="2"/>
      <c r="F20" s="2"/>
      <c r="G20" s="2"/>
      <c r="H20" s="2"/>
      <c r="I20" s="2"/>
      <c r="J20" s="2"/>
      <c r="K20" s="2"/>
      <c r="L20" s="2"/>
    </row>
    <row r="21" spans="1:22" x14ac:dyDescent="0.25">
      <c r="A21" s="2"/>
      <c r="B21" s="2"/>
      <c r="C21" s="2"/>
      <c r="D21" s="2"/>
      <c r="E21" s="2"/>
      <c r="F21" s="2"/>
      <c r="G21" s="2"/>
      <c r="H21" s="2"/>
      <c r="I21" s="2"/>
      <c r="J21" s="2"/>
      <c r="K21" s="2"/>
      <c r="L21" s="2"/>
      <c r="P21" t="s">
        <v>24</v>
      </c>
    </row>
    <row r="22" spans="1:22" x14ac:dyDescent="0.25">
      <c r="A22" s="2"/>
      <c r="B22" s="2"/>
      <c r="C22" s="2"/>
      <c r="D22" s="2"/>
      <c r="E22" s="2"/>
      <c r="F22" s="2"/>
      <c r="G22" s="2"/>
      <c r="H22" s="2"/>
      <c r="I22" s="2"/>
      <c r="J22" s="2"/>
      <c r="K22" s="2"/>
      <c r="L22" s="2"/>
      <c r="O22" t="s">
        <v>13</v>
      </c>
      <c r="P22" t="s">
        <v>25</v>
      </c>
      <c r="Q22" t="s">
        <v>27</v>
      </c>
      <c r="R22" t="s">
        <v>26</v>
      </c>
      <c r="S22" t="s">
        <v>28</v>
      </c>
    </row>
    <row r="23" spans="1:22" x14ac:dyDescent="0.25">
      <c r="A23" s="2"/>
      <c r="B23" s="2"/>
      <c r="C23" s="2"/>
      <c r="D23" s="2"/>
      <c r="E23" s="2"/>
      <c r="F23" s="2"/>
      <c r="G23" s="2"/>
      <c r="H23" s="2"/>
      <c r="I23" s="2"/>
      <c r="J23" s="2"/>
      <c r="K23" s="2"/>
      <c r="L23" s="2"/>
      <c r="O23">
        <v>2016</v>
      </c>
      <c r="P23">
        <v>29.1</v>
      </c>
      <c r="Q23">
        <v>18.48</v>
      </c>
      <c r="R23">
        <v>3.63</v>
      </c>
    </row>
    <row r="24" spans="1:22" x14ac:dyDescent="0.25">
      <c r="A24" s="2"/>
      <c r="B24" s="2"/>
      <c r="C24" s="2"/>
      <c r="D24" s="2"/>
      <c r="E24" s="2"/>
      <c r="F24" s="2"/>
      <c r="G24" s="2"/>
      <c r="H24" s="2"/>
      <c r="I24" s="2"/>
      <c r="J24" s="2"/>
      <c r="K24" s="2"/>
      <c r="L24" s="2"/>
      <c r="O24">
        <f>O23+1</f>
        <v>2017</v>
      </c>
      <c r="P24">
        <v>30.57</v>
      </c>
      <c r="Q24">
        <v>21.22</v>
      </c>
      <c r="R24">
        <v>4.1399999999999997</v>
      </c>
    </row>
    <row r="25" spans="1:22" x14ac:dyDescent="0.25">
      <c r="A25" s="2"/>
      <c r="B25" s="2"/>
      <c r="C25" s="2"/>
      <c r="D25" s="2"/>
      <c r="E25" s="2"/>
      <c r="F25" s="2"/>
      <c r="G25" s="2"/>
      <c r="H25" s="2"/>
      <c r="I25" s="2"/>
      <c r="J25" s="2"/>
      <c r="K25" s="2"/>
      <c r="L25" s="2"/>
      <c r="O25">
        <f t="shared" ref="O25:O27" si="1">O24+1</f>
        <v>2018</v>
      </c>
      <c r="P25">
        <v>31.35</v>
      </c>
      <c r="Q25">
        <v>21.92</v>
      </c>
      <c r="R25">
        <v>4.6500000000000004</v>
      </c>
    </row>
    <row r="26" spans="1:22" x14ac:dyDescent="0.25">
      <c r="A26" s="2"/>
      <c r="B26" s="2"/>
      <c r="C26" s="2"/>
      <c r="D26" s="2"/>
      <c r="E26" s="2"/>
      <c r="F26" s="2"/>
      <c r="G26" s="2"/>
      <c r="H26" s="2"/>
      <c r="I26" s="2"/>
      <c r="J26" s="2"/>
      <c r="K26" s="2"/>
      <c r="L26" s="2"/>
      <c r="O26">
        <f t="shared" si="1"/>
        <v>2019</v>
      </c>
      <c r="P26">
        <v>35.130000000000003</v>
      </c>
      <c r="Q26">
        <v>23.65</v>
      </c>
      <c r="R26">
        <v>5.5</v>
      </c>
    </row>
    <row r="27" spans="1:22" x14ac:dyDescent="0.25">
      <c r="A27" s="2"/>
      <c r="B27" s="2"/>
      <c r="C27" s="2"/>
      <c r="D27" s="2"/>
      <c r="E27" s="2"/>
      <c r="F27" s="2"/>
      <c r="G27" s="2"/>
      <c r="H27" s="2"/>
      <c r="I27" s="2"/>
      <c r="J27" s="2"/>
      <c r="K27" s="2"/>
      <c r="L27" s="2"/>
      <c r="O27">
        <f t="shared" si="1"/>
        <v>2020</v>
      </c>
      <c r="P27">
        <v>33.6</v>
      </c>
      <c r="Q27">
        <v>19.8</v>
      </c>
      <c r="R27">
        <v>5.2</v>
      </c>
    </row>
    <row r="28" spans="1:22" x14ac:dyDescent="0.25">
      <c r="A28" s="2"/>
      <c r="B28" s="2"/>
      <c r="C28" s="2"/>
      <c r="D28" s="2"/>
      <c r="E28" s="2"/>
      <c r="F28" s="2"/>
      <c r="G28" s="2"/>
      <c r="H28" s="2"/>
      <c r="I28" s="2"/>
      <c r="J28" s="2"/>
      <c r="K28" s="2"/>
      <c r="L28" s="2"/>
    </row>
    <row r="29" spans="1:22" x14ac:dyDescent="0.25">
      <c r="A29" s="2"/>
      <c r="B29" s="2"/>
      <c r="C29" s="2"/>
      <c r="D29" s="2"/>
      <c r="E29" s="2"/>
      <c r="F29" s="2"/>
      <c r="G29" s="2"/>
      <c r="H29" s="2"/>
      <c r="I29" s="2"/>
      <c r="J29" s="2"/>
      <c r="K29" s="2"/>
      <c r="L29" s="2"/>
    </row>
    <row r="30" spans="1:22" x14ac:dyDescent="0.25">
      <c r="A30" s="2"/>
      <c r="B30" s="9" t="s">
        <v>112</v>
      </c>
      <c r="C30" s="10"/>
      <c r="D30" s="10"/>
      <c r="E30" s="10"/>
      <c r="F30" s="10"/>
      <c r="G30" s="10"/>
      <c r="H30" s="10"/>
      <c r="I30" s="10"/>
      <c r="J30" s="10"/>
      <c r="K30" s="10"/>
      <c r="L30" s="10"/>
    </row>
    <row r="31" spans="1:22" x14ac:dyDescent="0.25">
      <c r="A31" s="2"/>
      <c r="B31" s="2"/>
      <c r="C31" s="2"/>
      <c r="D31" s="2"/>
      <c r="E31" s="2"/>
      <c r="F31" s="2"/>
      <c r="G31" s="2"/>
      <c r="H31" s="2"/>
      <c r="I31" s="2"/>
      <c r="J31" s="2"/>
      <c r="K31" s="2"/>
      <c r="L31" s="2"/>
      <c r="T31" t="s">
        <v>39</v>
      </c>
    </row>
    <row r="32" spans="1:22" x14ac:dyDescent="0.25">
      <c r="A32" s="2"/>
      <c r="B32" s="2"/>
      <c r="C32" s="2"/>
      <c r="D32" s="2"/>
      <c r="E32" s="2"/>
      <c r="F32" s="2"/>
      <c r="G32" s="2"/>
      <c r="H32" s="2"/>
      <c r="I32" s="2"/>
      <c r="J32" s="2"/>
      <c r="K32" s="2"/>
      <c r="L32" s="2"/>
      <c r="U32" t="s">
        <v>40</v>
      </c>
      <c r="V32" t="s">
        <v>41</v>
      </c>
    </row>
    <row r="33" spans="1:22" x14ac:dyDescent="0.25">
      <c r="A33" s="2"/>
      <c r="B33" s="2"/>
      <c r="C33" s="2"/>
      <c r="D33" s="2"/>
      <c r="E33" s="2"/>
      <c r="F33" s="2"/>
      <c r="G33" s="2"/>
      <c r="H33" s="2"/>
      <c r="I33" s="2"/>
      <c r="J33" s="2"/>
      <c r="K33" s="2"/>
      <c r="L33" s="2"/>
      <c r="P33" s="3"/>
      <c r="Q33" s="5"/>
      <c r="T33" t="s">
        <v>15</v>
      </c>
      <c r="U33">
        <v>81.5</v>
      </c>
      <c r="V33">
        <f>100-U33</f>
        <v>18.5</v>
      </c>
    </row>
    <row r="34" spans="1:22" x14ac:dyDescent="0.25">
      <c r="A34" s="2"/>
      <c r="B34" s="2"/>
      <c r="C34" s="2"/>
      <c r="D34" s="2"/>
      <c r="E34" s="2"/>
      <c r="F34" s="2"/>
      <c r="G34" s="2"/>
      <c r="H34" s="2"/>
      <c r="I34" s="2"/>
      <c r="J34" s="2"/>
      <c r="K34" s="2"/>
      <c r="L34" s="2"/>
      <c r="P34" s="3"/>
      <c r="Q34" s="5"/>
      <c r="T34" t="s">
        <v>26</v>
      </c>
      <c r="U34">
        <v>87</v>
      </c>
      <c r="V34">
        <f>100-U34</f>
        <v>13</v>
      </c>
    </row>
    <row r="35" spans="1:22" x14ac:dyDescent="0.25">
      <c r="A35" s="2"/>
      <c r="B35" s="2"/>
      <c r="C35" s="2"/>
      <c r="D35" s="2"/>
      <c r="E35" s="2"/>
      <c r="F35" s="2"/>
      <c r="G35" s="2"/>
      <c r="H35" s="2"/>
      <c r="I35" s="2"/>
      <c r="J35" s="2"/>
      <c r="K35" s="2"/>
      <c r="L35" s="2"/>
      <c r="P35" s="3"/>
      <c r="Q35" s="5"/>
      <c r="T35" t="s">
        <v>27</v>
      </c>
      <c r="U35">
        <v>75</v>
      </c>
      <c r="V35">
        <f>100-U35</f>
        <v>25</v>
      </c>
    </row>
    <row r="36" spans="1:22" x14ac:dyDescent="0.25">
      <c r="A36" s="2"/>
      <c r="B36" s="2"/>
      <c r="C36" s="2"/>
      <c r="D36" s="2"/>
      <c r="E36" s="2"/>
      <c r="F36" s="2"/>
      <c r="G36" s="2"/>
      <c r="H36" s="2"/>
      <c r="I36" s="2"/>
      <c r="J36" s="2"/>
      <c r="K36" s="2"/>
      <c r="L36" s="2"/>
      <c r="P36" s="3"/>
      <c r="Q36" s="5"/>
    </row>
    <row r="37" spans="1:22" ht="15" customHeight="1" x14ac:dyDescent="0.25">
      <c r="A37" s="2"/>
      <c r="B37" s="2"/>
      <c r="C37" s="2"/>
      <c r="D37" s="2"/>
      <c r="E37" s="2"/>
      <c r="F37" s="2"/>
      <c r="G37" s="2"/>
      <c r="H37" s="2"/>
      <c r="I37" s="2"/>
      <c r="J37" s="2"/>
      <c r="K37" s="2"/>
      <c r="L37" s="2"/>
      <c r="P37" s="3"/>
      <c r="Q37" s="5"/>
      <c r="T37" s="11" t="s">
        <v>43</v>
      </c>
    </row>
    <row r="38" spans="1:22" x14ac:dyDescent="0.25">
      <c r="A38" s="2"/>
      <c r="B38" s="2"/>
      <c r="C38" s="2"/>
      <c r="D38" s="2"/>
      <c r="E38" s="2"/>
      <c r="F38" s="2"/>
      <c r="G38" s="2"/>
      <c r="H38" s="2"/>
      <c r="I38" s="2"/>
      <c r="J38" s="2"/>
      <c r="K38" s="2"/>
      <c r="L38" s="2"/>
      <c r="P38" s="3"/>
      <c r="Q38" s="5"/>
      <c r="T38" s="11"/>
      <c r="U38" t="s">
        <v>23</v>
      </c>
    </row>
    <row r="39" spans="1:22" x14ac:dyDescent="0.25">
      <c r="A39" s="2"/>
      <c r="B39" s="2"/>
      <c r="C39" s="2"/>
      <c r="D39" s="2"/>
      <c r="E39" s="2"/>
      <c r="F39" s="2"/>
      <c r="G39" s="2"/>
      <c r="H39" s="2"/>
      <c r="I39" s="2"/>
      <c r="J39" s="2"/>
      <c r="K39" s="2"/>
      <c r="L39" s="2"/>
      <c r="P39" s="3"/>
      <c r="Q39" s="5"/>
      <c r="T39" s="11"/>
      <c r="U39" t="s">
        <v>27</v>
      </c>
      <c r="V39" t="s">
        <v>26</v>
      </c>
    </row>
    <row r="40" spans="1:22" x14ac:dyDescent="0.25">
      <c r="A40" s="2"/>
      <c r="B40" s="2"/>
      <c r="C40" s="2"/>
      <c r="D40" s="2"/>
      <c r="E40" s="2"/>
      <c r="F40" s="2"/>
      <c r="G40" s="2"/>
      <c r="H40" s="2"/>
      <c r="I40" s="2"/>
      <c r="J40" s="2"/>
      <c r="K40" s="2"/>
      <c r="L40" s="2"/>
      <c r="P40" s="3"/>
      <c r="Q40" s="5"/>
      <c r="T40">
        <v>2016</v>
      </c>
      <c r="U40">
        <v>1020</v>
      </c>
      <c r="V40">
        <v>78.7</v>
      </c>
    </row>
    <row r="41" spans="1:22" x14ac:dyDescent="0.25">
      <c r="A41" s="2"/>
      <c r="B41" s="2"/>
      <c r="C41" s="2"/>
      <c r="D41" s="2"/>
      <c r="E41" s="2"/>
      <c r="F41" s="2"/>
      <c r="G41" s="2"/>
      <c r="H41" s="2"/>
      <c r="I41" s="2"/>
      <c r="J41" s="2"/>
      <c r="K41" s="2"/>
      <c r="L41" s="2"/>
      <c r="P41" s="3"/>
      <c r="Q41" s="5"/>
      <c r="T41">
        <f>T40+1</f>
        <v>2017</v>
      </c>
      <c r="U41">
        <v>1100</v>
      </c>
      <c r="V41">
        <v>128.69999999999999</v>
      </c>
    </row>
    <row r="42" spans="1:22" x14ac:dyDescent="0.25">
      <c r="A42" s="2"/>
      <c r="B42" s="2"/>
      <c r="C42" s="2"/>
      <c r="D42" s="2"/>
      <c r="E42" s="2"/>
      <c r="F42" s="2"/>
      <c r="G42" s="2"/>
      <c r="H42" s="2"/>
      <c r="I42" s="2"/>
      <c r="J42" s="2"/>
      <c r="K42" s="2"/>
      <c r="L42" s="2"/>
      <c r="P42" s="3"/>
      <c r="Q42" s="5"/>
      <c r="T42">
        <f t="shared" ref="T42:T44" si="2">T41+1</f>
        <v>2018</v>
      </c>
      <c r="U42">
        <v>1704</v>
      </c>
      <c r="V42">
        <v>83.3</v>
      </c>
    </row>
    <row r="43" spans="1:22" x14ac:dyDescent="0.25">
      <c r="A43" s="2"/>
      <c r="B43" s="2"/>
      <c r="C43" s="2"/>
      <c r="D43" s="2"/>
      <c r="E43" s="2"/>
      <c r="F43" s="2"/>
      <c r="G43" s="2"/>
      <c r="H43" s="2"/>
      <c r="I43" s="2"/>
      <c r="J43" s="2"/>
      <c r="K43" s="2"/>
      <c r="L43" s="2"/>
      <c r="P43" s="3"/>
      <c r="Q43" s="5"/>
      <c r="T43">
        <f t="shared" si="2"/>
        <v>2019</v>
      </c>
      <c r="U43">
        <v>1947</v>
      </c>
      <c r="V43">
        <v>68.5</v>
      </c>
    </row>
    <row r="44" spans="1:22" x14ac:dyDescent="0.25">
      <c r="A44" s="2"/>
      <c r="B44" s="2"/>
      <c r="C44" s="2"/>
      <c r="D44" s="2"/>
      <c r="E44" s="2"/>
      <c r="F44" s="2"/>
      <c r="G44" s="2"/>
      <c r="H44" s="2"/>
      <c r="I44" s="2"/>
      <c r="J44" s="2"/>
      <c r="K44" s="2"/>
      <c r="L44" s="2"/>
      <c r="P44" s="3"/>
      <c r="Q44" s="5"/>
      <c r="T44">
        <f t="shared" si="2"/>
        <v>2020</v>
      </c>
      <c r="U44">
        <v>674</v>
      </c>
      <c r="V44">
        <v>229.7</v>
      </c>
    </row>
    <row r="45" spans="1:22" x14ac:dyDescent="0.25">
      <c r="A45" s="2"/>
      <c r="B45" s="2"/>
      <c r="C45" s="2"/>
      <c r="D45" s="2"/>
      <c r="E45" s="2"/>
      <c r="F45" s="2"/>
      <c r="G45" s="2"/>
      <c r="H45" s="2"/>
      <c r="I45" s="2"/>
      <c r="J45" s="2"/>
      <c r="K45" s="2"/>
      <c r="L45" s="2"/>
    </row>
    <row r="46" spans="1:22" x14ac:dyDescent="0.25">
      <c r="A46" s="2"/>
      <c r="B46" s="2"/>
      <c r="C46" s="2"/>
      <c r="D46" s="2"/>
      <c r="E46" s="2"/>
      <c r="F46" s="2"/>
      <c r="G46" s="2"/>
      <c r="H46" s="2"/>
      <c r="I46" s="2"/>
      <c r="J46" s="2"/>
      <c r="K46" s="2"/>
      <c r="L46" s="2"/>
      <c r="O46" t="s">
        <v>32</v>
      </c>
    </row>
    <row r="47" spans="1:22" x14ac:dyDescent="0.25">
      <c r="A47" s="2"/>
      <c r="B47" s="2"/>
      <c r="C47" s="2"/>
      <c r="D47" s="2"/>
      <c r="E47" s="2"/>
      <c r="F47" s="2"/>
      <c r="G47" s="2"/>
      <c r="H47" s="2"/>
      <c r="I47" s="2"/>
      <c r="J47" s="2"/>
      <c r="K47" s="2"/>
      <c r="L47" s="2"/>
      <c r="P47" t="s">
        <v>25</v>
      </c>
      <c r="Q47" t="s">
        <v>27</v>
      </c>
      <c r="R47" t="s">
        <v>26</v>
      </c>
    </row>
    <row r="48" spans="1:22" x14ac:dyDescent="0.25">
      <c r="A48" s="2"/>
      <c r="B48" s="2"/>
      <c r="C48" s="2"/>
      <c r="D48" s="2"/>
      <c r="E48" s="2"/>
      <c r="F48" s="2"/>
      <c r="G48" s="2"/>
      <c r="H48" s="2"/>
      <c r="I48" s="2"/>
      <c r="J48" s="2"/>
      <c r="K48" s="2"/>
      <c r="L48" s="2"/>
      <c r="O48">
        <v>2018</v>
      </c>
      <c r="P48">
        <v>73100</v>
      </c>
      <c r="Q48">
        <v>57016</v>
      </c>
      <c r="R48">
        <v>12894</v>
      </c>
      <c r="S48">
        <v>15000</v>
      </c>
      <c r="T48" t="s">
        <v>44</v>
      </c>
      <c r="U48" t="s">
        <v>91</v>
      </c>
    </row>
    <row r="49" spans="1:23" x14ac:dyDescent="0.25">
      <c r="A49" s="2"/>
      <c r="B49" s="2"/>
      <c r="C49" s="2"/>
      <c r="D49" s="2"/>
      <c r="E49" s="2"/>
      <c r="F49" s="2"/>
      <c r="G49" s="2"/>
      <c r="H49" s="2"/>
      <c r="I49" s="2"/>
      <c r="J49" s="2"/>
      <c r="K49" s="2"/>
      <c r="L49" s="2"/>
      <c r="O49">
        <v>2019</v>
      </c>
      <c r="P49">
        <v>76700</v>
      </c>
      <c r="Q49">
        <v>65194</v>
      </c>
      <c r="R49">
        <v>14332</v>
      </c>
      <c r="S49">
        <v>16400</v>
      </c>
      <c r="U49" t="s">
        <v>25</v>
      </c>
      <c r="V49" t="s">
        <v>27</v>
      </c>
      <c r="W49" t="s">
        <v>26</v>
      </c>
    </row>
    <row r="50" spans="1:23" x14ac:dyDescent="0.25">
      <c r="A50" s="2"/>
      <c r="B50" s="2"/>
      <c r="C50" s="2"/>
      <c r="D50" s="2"/>
      <c r="E50" s="2"/>
      <c r="F50" s="2"/>
      <c r="G50" s="2"/>
      <c r="H50" s="2"/>
      <c r="I50" s="2"/>
      <c r="J50" s="2"/>
      <c r="K50" s="2"/>
      <c r="L50" s="2"/>
      <c r="M50" s="2"/>
      <c r="O50">
        <v>2020</v>
      </c>
      <c r="P50">
        <v>75400</v>
      </c>
      <c r="Q50">
        <v>62285</v>
      </c>
      <c r="R50">
        <v>14374</v>
      </c>
      <c r="S50">
        <v>12868</v>
      </c>
      <c r="T50">
        <v>2016</v>
      </c>
      <c r="U50">
        <v>14.971</v>
      </c>
      <c r="V50">
        <v>9.1</v>
      </c>
      <c r="W50">
        <v>1.6564000000000001</v>
      </c>
    </row>
    <row r="51" spans="1:23" x14ac:dyDescent="0.25">
      <c r="A51" s="2"/>
      <c r="B51" s="2"/>
      <c r="C51" s="2"/>
      <c r="D51" s="2"/>
      <c r="E51" s="2"/>
      <c r="F51" s="2"/>
      <c r="G51" s="2"/>
      <c r="H51" s="2"/>
      <c r="I51" s="2"/>
      <c r="J51" s="2"/>
      <c r="K51" s="2"/>
      <c r="L51" s="2"/>
      <c r="M51" s="2"/>
      <c r="T51">
        <f>T50+1</f>
        <v>2017</v>
      </c>
      <c r="U51">
        <v>15.311999999999999</v>
      </c>
      <c r="V51">
        <v>10.702999999999999</v>
      </c>
      <c r="W51">
        <v>2.0169999999999999</v>
      </c>
    </row>
    <row r="52" spans="1:23" x14ac:dyDescent="0.25">
      <c r="A52" s="2"/>
      <c r="B52" s="2"/>
      <c r="C52" s="2"/>
      <c r="D52" s="2"/>
      <c r="E52" s="2"/>
      <c r="F52" s="2"/>
      <c r="G52" s="2"/>
      <c r="H52" s="2"/>
      <c r="I52" s="2"/>
      <c r="J52" s="2"/>
      <c r="K52" s="2"/>
      <c r="L52" s="2"/>
      <c r="M52" s="2"/>
      <c r="T52">
        <f t="shared" ref="T52:T54" si="3">T51+1</f>
        <v>2018</v>
      </c>
      <c r="U52">
        <v>15.956</v>
      </c>
      <c r="V52">
        <v>11.363</v>
      </c>
      <c r="W52">
        <v>2.2490000000000001</v>
      </c>
    </row>
    <row r="53" spans="1:23" x14ac:dyDescent="0.25">
      <c r="A53" s="2"/>
      <c r="B53" s="2"/>
      <c r="C53" s="2"/>
      <c r="D53" s="2"/>
      <c r="E53" s="2"/>
      <c r="F53" s="2"/>
      <c r="G53" s="2"/>
      <c r="H53" s="2"/>
      <c r="I53" s="2"/>
      <c r="J53" s="2"/>
      <c r="K53" s="2"/>
      <c r="L53" s="2"/>
      <c r="M53" s="2"/>
      <c r="T53">
        <f t="shared" si="3"/>
        <v>2019</v>
      </c>
      <c r="U53">
        <v>17.474</v>
      </c>
      <c r="V53">
        <v>12.292999999999999</v>
      </c>
      <c r="W53">
        <v>2.6859999999999999</v>
      </c>
    </row>
    <row r="54" spans="1:23" x14ac:dyDescent="0.25">
      <c r="A54" s="2"/>
      <c r="B54" s="2"/>
      <c r="C54" s="2"/>
      <c r="D54" s="2"/>
      <c r="E54" s="2"/>
      <c r="F54" s="2"/>
      <c r="G54" s="2"/>
      <c r="H54" s="2"/>
      <c r="I54" s="2"/>
      <c r="J54" s="2"/>
      <c r="K54" s="2"/>
      <c r="L54" s="2"/>
      <c r="M54" s="2"/>
      <c r="T54">
        <f t="shared" si="3"/>
        <v>2020</v>
      </c>
      <c r="U54">
        <v>16.241</v>
      </c>
      <c r="V54">
        <v>9.8550000000000004</v>
      </c>
      <c r="W54">
        <v>2.4580000000000002</v>
      </c>
    </row>
    <row r="55" spans="1:23" x14ac:dyDescent="0.25">
      <c r="A55" s="2"/>
      <c r="B55" s="2"/>
      <c r="C55" s="2"/>
      <c r="D55" s="2"/>
      <c r="E55" s="2"/>
      <c r="F55" s="2"/>
      <c r="G55" s="2"/>
      <c r="H55" s="2"/>
      <c r="I55" s="2"/>
      <c r="J55" s="2"/>
      <c r="K55" s="2"/>
      <c r="L55" s="2"/>
      <c r="M55" s="2"/>
      <c r="O55" t="s">
        <v>65</v>
      </c>
    </row>
    <row r="56" spans="1:23" x14ac:dyDescent="0.25">
      <c r="A56" s="2"/>
      <c r="B56" s="2"/>
      <c r="C56" s="2"/>
      <c r="D56" s="2"/>
      <c r="E56" s="2"/>
      <c r="F56" s="2"/>
      <c r="G56" s="2"/>
      <c r="H56" s="2"/>
      <c r="I56" s="2"/>
      <c r="J56" s="2"/>
      <c r="K56" s="2"/>
      <c r="L56" s="2"/>
      <c r="M56" s="2"/>
      <c r="P56" t="s">
        <v>25</v>
      </c>
      <c r="Q56" t="s">
        <v>26</v>
      </c>
      <c r="R56" t="s">
        <v>27</v>
      </c>
    </row>
    <row r="57" spans="1:23" x14ac:dyDescent="0.25">
      <c r="A57" s="2"/>
      <c r="B57" s="2"/>
      <c r="C57" s="2"/>
      <c r="D57" s="2"/>
      <c r="E57" s="2"/>
      <c r="F57" s="2"/>
      <c r="G57" s="2"/>
      <c r="H57" s="2"/>
      <c r="I57" s="2"/>
      <c r="J57" s="2"/>
      <c r="K57" s="2"/>
      <c r="L57" s="2"/>
      <c r="M57" s="2"/>
      <c r="O57" s="8" t="s">
        <v>93</v>
      </c>
      <c r="P57">
        <v>25.52</v>
      </c>
      <c r="Q57">
        <v>11.11</v>
      </c>
      <c r="R57">
        <v>18.170000000000002</v>
      </c>
      <c r="T57" t="s">
        <v>46</v>
      </c>
      <c r="U57" t="s">
        <v>49</v>
      </c>
    </row>
    <row r="58" spans="1:23" x14ac:dyDescent="0.25">
      <c r="A58" s="2"/>
      <c r="B58" s="2"/>
      <c r="C58" s="2"/>
      <c r="D58" s="2"/>
      <c r="E58" s="2"/>
      <c r="F58" s="2"/>
      <c r="G58" s="2"/>
      <c r="H58" s="2"/>
      <c r="I58" s="2"/>
      <c r="J58" s="2"/>
      <c r="K58" s="2"/>
      <c r="L58" s="2"/>
      <c r="M58" s="2"/>
      <c r="O58" t="s">
        <v>94</v>
      </c>
      <c r="P58">
        <v>24.35</v>
      </c>
      <c r="Q58">
        <v>11.64</v>
      </c>
      <c r="R58">
        <v>19.89</v>
      </c>
      <c r="U58" t="s">
        <v>25</v>
      </c>
      <c r="V58" t="s">
        <v>27</v>
      </c>
      <c r="W58" t="s">
        <v>26</v>
      </c>
    </row>
    <row r="59" spans="1:23" x14ac:dyDescent="0.25">
      <c r="A59" s="2"/>
      <c r="B59" s="2"/>
      <c r="C59" s="2"/>
      <c r="D59" s="2"/>
      <c r="E59" s="2"/>
      <c r="F59" s="2"/>
      <c r="G59" s="2"/>
      <c r="H59" s="2"/>
      <c r="I59" s="2"/>
      <c r="J59" s="2"/>
      <c r="K59" s="2"/>
      <c r="L59" s="2"/>
      <c r="M59" s="2"/>
      <c r="O59" t="s">
        <v>95</v>
      </c>
      <c r="P59">
        <v>11.85</v>
      </c>
      <c r="Q59">
        <v>12.41</v>
      </c>
      <c r="R59">
        <v>20.82</v>
      </c>
      <c r="T59">
        <v>2016</v>
      </c>
      <c r="U59">
        <f>3760/1.11</f>
        <v>3387.3873873873872</v>
      </c>
      <c r="V59">
        <v>1020</v>
      </c>
      <c r="W59">
        <v>37.1</v>
      </c>
    </row>
    <row r="60" spans="1:23" x14ac:dyDescent="0.25">
      <c r="A60" s="2"/>
      <c r="B60" s="2"/>
      <c r="C60" s="2"/>
      <c r="D60" s="2"/>
      <c r="E60" s="2"/>
      <c r="F60" s="2"/>
      <c r="G60" s="2"/>
      <c r="H60" s="2"/>
      <c r="I60" s="2"/>
      <c r="J60" s="2"/>
      <c r="K60" s="2"/>
      <c r="L60" s="2"/>
      <c r="O60" t="s">
        <v>96</v>
      </c>
      <c r="P60">
        <v>13.08</v>
      </c>
      <c r="Q60">
        <v>13.24</v>
      </c>
      <c r="R60">
        <v>22.27</v>
      </c>
      <c r="T60">
        <f>T59+1</f>
        <v>2017</v>
      </c>
      <c r="U60">
        <f>4240/1.13</f>
        <v>3752.2123893805315</v>
      </c>
      <c r="V60">
        <v>1100</v>
      </c>
      <c r="W60">
        <v>78.7</v>
      </c>
    </row>
    <row r="61" spans="1:23" x14ac:dyDescent="0.25">
      <c r="O61" t="s">
        <v>97</v>
      </c>
      <c r="P61">
        <v>14.73</v>
      </c>
      <c r="Q61">
        <v>13.8</v>
      </c>
      <c r="R61">
        <v>22.71</v>
      </c>
      <c r="T61">
        <f t="shared" ref="T61:T63" si="4">T60+1</f>
        <v>2018</v>
      </c>
      <c r="U61">
        <f>1933/1.18</f>
        <v>1638.1355932203392</v>
      </c>
      <c r="V61">
        <v>1704</v>
      </c>
      <c r="W61">
        <v>83.3</v>
      </c>
    </row>
    <row r="62" spans="1:23" x14ac:dyDescent="0.25">
      <c r="O62" t="s">
        <v>98</v>
      </c>
      <c r="P62">
        <v>16.100000000000001</v>
      </c>
      <c r="Q62">
        <v>14.47</v>
      </c>
      <c r="R62">
        <v>23.09</v>
      </c>
      <c r="T62">
        <f t="shared" si="4"/>
        <v>2019</v>
      </c>
      <c r="U62">
        <f>4029/1.12</f>
        <v>3597.3214285714284</v>
      </c>
      <c r="V62">
        <v>1947</v>
      </c>
      <c r="W62">
        <v>68.5</v>
      </c>
    </row>
    <row r="63" spans="1:23" x14ac:dyDescent="0.25">
      <c r="O63" t="s">
        <v>99</v>
      </c>
      <c r="P63">
        <v>32.950000000000003</v>
      </c>
      <c r="Q63">
        <v>14.11</v>
      </c>
      <c r="R63">
        <v>22.29</v>
      </c>
      <c r="T63">
        <f t="shared" si="4"/>
        <v>2020</v>
      </c>
      <c r="U63">
        <f>2539/1.14</f>
        <v>2227.1929824561407</v>
      </c>
      <c r="V63">
        <v>674</v>
      </c>
      <c r="W63">
        <v>229.7</v>
      </c>
    </row>
    <row r="64" spans="1:23" x14ac:dyDescent="0.25">
      <c r="O64" t="s">
        <v>100</v>
      </c>
      <c r="P64">
        <v>32.159999999999997</v>
      </c>
      <c r="Q64">
        <v>14.5</v>
      </c>
      <c r="R64">
        <v>21.5</v>
      </c>
    </row>
    <row r="65" spans="15:18" x14ac:dyDescent="0.25">
      <c r="O65" t="s">
        <v>101</v>
      </c>
      <c r="P65">
        <v>33.11</v>
      </c>
      <c r="Q65">
        <v>11.09</v>
      </c>
      <c r="R65">
        <v>13.8</v>
      </c>
    </row>
    <row r="66" spans="15:18" x14ac:dyDescent="0.25">
      <c r="O66" t="s">
        <v>102</v>
      </c>
      <c r="P66">
        <v>33.22</v>
      </c>
      <c r="Q66">
        <v>5.13</v>
      </c>
      <c r="R66">
        <v>6.38</v>
      </c>
    </row>
    <row r="67" spans="15:18" x14ac:dyDescent="0.25">
      <c r="O67" t="s">
        <v>103</v>
      </c>
      <c r="P67">
        <v>29.9</v>
      </c>
      <c r="Q67">
        <v>5.61</v>
      </c>
      <c r="R67">
        <v>4.75</v>
      </c>
    </row>
    <row r="68" spans="15:18" x14ac:dyDescent="0.25">
      <c r="O68" t="s">
        <v>104</v>
      </c>
      <c r="P68">
        <v>16.04</v>
      </c>
      <c r="Q68">
        <v>5.57</v>
      </c>
      <c r="R68">
        <v>4.17</v>
      </c>
    </row>
    <row r="72" spans="15:18" x14ac:dyDescent="0.25">
      <c r="O72" t="s">
        <v>12</v>
      </c>
    </row>
  </sheetData>
  <mergeCells count="1">
    <mergeCell ref="T37:T39"/>
  </mergeCells>
  <phoneticPr fontId="3" type="noConversion"/>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E055-E28E-42CD-A371-F7368DCE37DE}">
  <dimension ref="B3:AG64"/>
  <sheetViews>
    <sheetView zoomScale="85" zoomScaleNormal="85" workbookViewId="0">
      <selection activeCell="N12" sqref="N12"/>
    </sheetView>
  </sheetViews>
  <sheetFormatPr defaultRowHeight="15" x14ac:dyDescent="0.25"/>
  <cols>
    <col min="15" max="15" width="18.28515625" bestFit="1" customWidth="1"/>
    <col min="20" max="20" width="20.42578125" bestFit="1" customWidth="1"/>
    <col min="21" max="21" width="19.85546875" bestFit="1" customWidth="1"/>
    <col min="22" max="22" width="11.7109375" bestFit="1" customWidth="1"/>
    <col min="23" max="23" width="11.7109375" customWidth="1"/>
    <col min="24" max="24" width="19.85546875" bestFit="1" customWidth="1"/>
    <col min="25" max="25" width="22.28515625" bestFit="1" customWidth="1"/>
    <col min="26" max="26" width="18.85546875" customWidth="1"/>
    <col min="27" max="27" width="15.42578125" bestFit="1" customWidth="1"/>
    <col min="28" max="28" width="19.140625" bestFit="1" customWidth="1"/>
    <col min="29" max="29" width="21.42578125" bestFit="1" customWidth="1"/>
    <col min="30" max="30" width="21.7109375" bestFit="1" customWidth="1"/>
    <col min="31" max="31" width="22.28515625" bestFit="1" customWidth="1"/>
    <col min="32" max="32" width="21.7109375" bestFit="1" customWidth="1"/>
    <col min="33" max="33" width="24.28515625" bestFit="1" customWidth="1"/>
  </cols>
  <sheetData>
    <row r="3" spans="2:27" x14ac:dyDescent="0.25">
      <c r="V3" t="s">
        <v>59</v>
      </c>
    </row>
    <row r="4" spans="2:27" x14ac:dyDescent="0.25">
      <c r="B4" s="7" t="s">
        <v>106</v>
      </c>
      <c r="C4" s="1"/>
      <c r="D4" s="1"/>
      <c r="E4" s="1"/>
      <c r="F4" s="1"/>
      <c r="H4" s="7" t="s">
        <v>107</v>
      </c>
      <c r="I4" s="1"/>
      <c r="J4" s="1"/>
      <c r="K4" s="1"/>
      <c r="L4" s="1"/>
      <c r="O4" t="s">
        <v>50</v>
      </c>
      <c r="P4" t="s">
        <v>27</v>
      </c>
      <c r="U4" t="s">
        <v>58</v>
      </c>
      <c r="V4" t="s">
        <v>61</v>
      </c>
      <c r="Y4" t="s">
        <v>62</v>
      </c>
      <c r="Z4" t="s">
        <v>63</v>
      </c>
      <c r="AA4" t="s">
        <v>30</v>
      </c>
    </row>
    <row r="5" spans="2:27" x14ac:dyDescent="0.25">
      <c r="O5">
        <v>2016</v>
      </c>
      <c r="P5">
        <v>2811</v>
      </c>
      <c r="U5" t="s">
        <v>0</v>
      </c>
      <c r="V5">
        <v>480.7</v>
      </c>
      <c r="Y5">
        <v>347.7</v>
      </c>
      <c r="Z5">
        <v>302.60000000000002</v>
      </c>
    </row>
    <row r="6" spans="2:27" x14ac:dyDescent="0.25">
      <c r="O6">
        <f>O5+1</f>
        <v>2017</v>
      </c>
      <c r="P6">
        <v>2588</v>
      </c>
      <c r="U6" t="s">
        <v>3</v>
      </c>
      <c r="V6">
        <v>416</v>
      </c>
      <c r="Y6">
        <v>377.3</v>
      </c>
      <c r="Z6">
        <v>225.9</v>
      </c>
    </row>
    <row r="7" spans="2:27" x14ac:dyDescent="0.25">
      <c r="O7">
        <f t="shared" ref="O7:O9" si="0">O6+1</f>
        <v>2018</v>
      </c>
      <c r="P7">
        <v>2395</v>
      </c>
      <c r="U7" t="s">
        <v>4</v>
      </c>
      <c r="V7">
        <v>528</v>
      </c>
      <c r="Y7">
        <v>414.4</v>
      </c>
      <c r="Z7">
        <v>290</v>
      </c>
    </row>
    <row r="8" spans="2:27" x14ac:dyDescent="0.25">
      <c r="O8">
        <f t="shared" si="0"/>
        <v>2019</v>
      </c>
      <c r="P8">
        <v>2533</v>
      </c>
      <c r="U8" t="s">
        <v>5</v>
      </c>
      <c r="V8">
        <v>375.3</v>
      </c>
      <c r="Y8">
        <v>473.1</v>
      </c>
      <c r="Z8">
        <v>378</v>
      </c>
    </row>
    <row r="9" spans="2:27" x14ac:dyDescent="0.25">
      <c r="O9">
        <f t="shared" si="0"/>
        <v>2020</v>
      </c>
      <c r="P9">
        <v>2456</v>
      </c>
      <c r="U9" t="s">
        <v>1</v>
      </c>
      <c r="V9">
        <v>501.7</v>
      </c>
      <c r="Y9">
        <v>416.6</v>
      </c>
      <c r="Z9">
        <v>401</v>
      </c>
    </row>
    <row r="10" spans="2:27" x14ac:dyDescent="0.25">
      <c r="U10" t="s">
        <v>6</v>
      </c>
      <c r="V10">
        <v>449.2</v>
      </c>
      <c r="Y10">
        <v>462.8</v>
      </c>
      <c r="Z10">
        <v>314.8</v>
      </c>
    </row>
    <row r="11" spans="2:27" x14ac:dyDescent="0.25">
      <c r="U11" t="s">
        <v>7</v>
      </c>
      <c r="V11">
        <v>5822.2</v>
      </c>
      <c r="Y11">
        <v>498.6</v>
      </c>
      <c r="Z11">
        <v>396.8</v>
      </c>
    </row>
    <row r="12" spans="2:27" x14ac:dyDescent="0.25">
      <c r="U12" t="s">
        <v>8</v>
      </c>
      <c r="V12">
        <v>468.3</v>
      </c>
      <c r="Y12">
        <v>566</v>
      </c>
      <c r="Z12">
        <v>444.3</v>
      </c>
    </row>
    <row r="13" spans="2:27" x14ac:dyDescent="0.25">
      <c r="O13" t="s">
        <v>51</v>
      </c>
      <c r="P13" t="s">
        <v>25</v>
      </c>
      <c r="U13" t="s">
        <v>2</v>
      </c>
      <c r="V13">
        <v>518.20000000000005</v>
      </c>
      <c r="Y13">
        <v>426.6</v>
      </c>
      <c r="Z13">
        <v>355</v>
      </c>
    </row>
    <row r="14" spans="2:27" x14ac:dyDescent="0.25">
      <c r="O14">
        <v>2016</v>
      </c>
      <c r="P14">
        <v>1045</v>
      </c>
      <c r="U14" t="s">
        <v>9</v>
      </c>
      <c r="V14">
        <v>308.5</v>
      </c>
      <c r="Y14">
        <v>254.3</v>
      </c>
      <c r="Z14">
        <v>268.3</v>
      </c>
    </row>
    <row r="15" spans="2:27" x14ac:dyDescent="0.25">
      <c r="O15">
        <f>O14+1</f>
        <v>2017</v>
      </c>
      <c r="P15">
        <v>1142</v>
      </c>
      <c r="U15" t="s">
        <v>10</v>
      </c>
      <c r="V15">
        <v>664.1</v>
      </c>
      <c r="Y15">
        <v>546.79999999999995</v>
      </c>
      <c r="Z15">
        <v>372.5</v>
      </c>
    </row>
    <row r="16" spans="2:27" x14ac:dyDescent="0.25">
      <c r="O16">
        <f t="shared" ref="O16:O18" si="1">O15+1</f>
        <v>2018</v>
      </c>
      <c r="P16">
        <v>1182</v>
      </c>
      <c r="U16" t="s">
        <v>11</v>
      </c>
      <c r="V16">
        <v>492.1</v>
      </c>
      <c r="Y16">
        <v>547.5</v>
      </c>
      <c r="Z16">
        <v>480.5</v>
      </c>
    </row>
    <row r="17" spans="2:33" x14ac:dyDescent="0.25">
      <c r="B17" s="7" t="s">
        <v>32</v>
      </c>
      <c r="C17" s="1"/>
      <c r="D17" s="1"/>
      <c r="E17" s="1"/>
      <c r="F17" s="1"/>
      <c r="H17" s="7" t="s">
        <v>117</v>
      </c>
      <c r="I17" s="1"/>
      <c r="J17" s="1"/>
      <c r="K17" s="1"/>
      <c r="L17" s="1"/>
      <c r="O17">
        <f t="shared" si="1"/>
        <v>2019</v>
      </c>
      <c r="P17">
        <v>1152</v>
      </c>
    </row>
    <row r="18" spans="2:33" x14ac:dyDescent="0.25">
      <c r="O18">
        <f t="shared" si="1"/>
        <v>2020</v>
      </c>
      <c r="P18">
        <v>1096</v>
      </c>
    </row>
    <row r="19" spans="2:33" x14ac:dyDescent="0.25">
      <c r="U19" t="s">
        <v>82</v>
      </c>
      <c r="V19" t="s">
        <v>69</v>
      </c>
    </row>
    <row r="20" spans="2:33" x14ac:dyDescent="0.25">
      <c r="V20" t="s">
        <v>72</v>
      </c>
      <c r="W20" t="s">
        <v>29</v>
      </c>
      <c r="X20" t="s">
        <v>75</v>
      </c>
      <c r="Y20" t="s">
        <v>61</v>
      </c>
      <c r="Z20" t="s">
        <v>30</v>
      </c>
      <c r="AA20" t="s">
        <v>76</v>
      </c>
      <c r="AB20" t="s">
        <v>73</v>
      </c>
      <c r="AC20" t="s">
        <v>70</v>
      </c>
      <c r="AD20" t="s">
        <v>77</v>
      </c>
      <c r="AE20" t="s">
        <v>74</v>
      </c>
      <c r="AF20" t="s">
        <v>71</v>
      </c>
      <c r="AG20" t="s">
        <v>78</v>
      </c>
    </row>
    <row r="21" spans="2:33" x14ac:dyDescent="0.25">
      <c r="U21">
        <v>2018</v>
      </c>
      <c r="V21">
        <v>1370</v>
      </c>
      <c r="W21">
        <f>13310+1540</f>
        <v>14850</v>
      </c>
      <c r="X21">
        <f>890+5290</f>
        <v>6180</v>
      </c>
      <c r="Y21">
        <v>617.41</v>
      </c>
      <c r="Z21">
        <v>9240</v>
      </c>
      <c r="AA21">
        <f>6030+1490+(1360/4)</f>
        <v>7860</v>
      </c>
      <c r="AB21">
        <v>630.16</v>
      </c>
      <c r="AC21">
        <v>5130</v>
      </c>
      <c r="AD21">
        <v>5360</v>
      </c>
      <c r="AE21">
        <f>652.58+509.43</f>
        <v>1162.01</v>
      </c>
      <c r="AF21">
        <v>5170</v>
      </c>
      <c r="AG21">
        <f>3290+1930+(1360/4)</f>
        <v>5560</v>
      </c>
    </row>
    <row r="22" spans="2:33" x14ac:dyDescent="0.25">
      <c r="O22" s="11" t="s">
        <v>52</v>
      </c>
      <c r="U22">
        <f t="shared" ref="U22:U23" si="2">U21+1</f>
        <v>2019</v>
      </c>
      <c r="V22">
        <v>1580</v>
      </c>
      <c r="W22">
        <f>14150+1750</f>
        <v>15900</v>
      </c>
      <c r="X22">
        <f>5790+461.21</f>
        <v>6251.21</v>
      </c>
      <c r="Y22">
        <v>735.59</v>
      </c>
      <c r="Z22">
        <v>9810</v>
      </c>
      <c r="AA22">
        <f>5620+1450+(1460/4)</f>
        <v>7435</v>
      </c>
      <c r="AB22">
        <v>845.96</v>
      </c>
      <c r="AC22">
        <v>6210</v>
      </c>
      <c r="AD22">
        <v>5910</v>
      </c>
      <c r="AE22">
        <f>671.89+578.31</f>
        <v>1250.1999999999998</v>
      </c>
      <c r="AF22">
        <v>5250</v>
      </c>
      <c r="AG22">
        <f>3260+1860+(1460/4)</f>
        <v>5485</v>
      </c>
    </row>
    <row r="23" spans="2:33" x14ac:dyDescent="0.25">
      <c r="O23" s="11"/>
      <c r="P23" t="s">
        <v>53</v>
      </c>
      <c r="Q23" t="s">
        <v>54</v>
      </c>
      <c r="R23" t="s">
        <v>57</v>
      </c>
      <c r="U23">
        <f t="shared" si="2"/>
        <v>2020</v>
      </c>
      <c r="V23">
        <v>1540</v>
      </c>
      <c r="W23">
        <f>12760+1720</f>
        <v>14480</v>
      </c>
      <c r="X23">
        <f>5220+390.99</f>
        <v>5610.99</v>
      </c>
      <c r="Y23">
        <v>784.26</v>
      </c>
      <c r="Z23">
        <v>9350</v>
      </c>
      <c r="AA23">
        <f>4850+1410+(1140/4)</f>
        <v>6545</v>
      </c>
      <c r="AB23">
        <v>899.28</v>
      </c>
      <c r="AC23">
        <v>6680</v>
      </c>
      <c r="AD23">
        <v>5050</v>
      </c>
      <c r="AE23">
        <f>524.36+459.61</f>
        <v>983.97</v>
      </c>
      <c r="AF23">
        <v>5030</v>
      </c>
      <c r="AG23">
        <f>2570+1320+(1140/4)</f>
        <v>4175</v>
      </c>
    </row>
    <row r="24" spans="2:33" x14ac:dyDescent="0.25">
      <c r="O24" s="6">
        <v>42736</v>
      </c>
      <c r="P24">
        <v>20</v>
      </c>
      <c r="Q24">
        <v>9.9</v>
      </c>
    </row>
    <row r="25" spans="2:33" x14ac:dyDescent="0.25">
      <c r="O25" s="6">
        <v>42767</v>
      </c>
      <c r="P25">
        <v>22</v>
      </c>
      <c r="Q25">
        <v>10</v>
      </c>
    </row>
    <row r="26" spans="2:33" x14ac:dyDescent="0.25">
      <c r="O26" s="6">
        <v>42795</v>
      </c>
      <c r="P26">
        <v>26</v>
      </c>
      <c r="Q26">
        <v>10.1</v>
      </c>
      <c r="AA26" t="s">
        <v>25</v>
      </c>
      <c r="AB26" t="s">
        <v>26</v>
      </c>
      <c r="AC26" t="s">
        <v>27</v>
      </c>
    </row>
    <row r="27" spans="2:33" x14ac:dyDescent="0.25">
      <c r="O27" s="6">
        <v>42826</v>
      </c>
      <c r="P27">
        <v>20</v>
      </c>
      <c r="Q27">
        <v>9.6999999999999993</v>
      </c>
      <c r="U27" t="s">
        <v>83</v>
      </c>
    </row>
    <row r="28" spans="2:33" x14ac:dyDescent="0.25">
      <c r="O28" s="6">
        <v>42856</v>
      </c>
      <c r="P28">
        <v>23</v>
      </c>
      <c r="Q28">
        <v>8.8000000000000007</v>
      </c>
      <c r="V28" t="s">
        <v>25</v>
      </c>
      <c r="W28" t="s">
        <v>26</v>
      </c>
      <c r="X28" t="s">
        <v>27</v>
      </c>
    </row>
    <row r="29" spans="2:33" x14ac:dyDescent="0.25">
      <c r="O29" s="6">
        <v>42887</v>
      </c>
      <c r="P29">
        <v>21</v>
      </c>
      <c r="Q29">
        <v>10.1</v>
      </c>
      <c r="U29">
        <v>2018</v>
      </c>
      <c r="V29">
        <v>4</v>
      </c>
      <c r="W29">
        <v>2.8</v>
      </c>
      <c r="X29">
        <v>3</v>
      </c>
    </row>
    <row r="30" spans="2:33" x14ac:dyDescent="0.25">
      <c r="B30" s="7" t="s">
        <v>108</v>
      </c>
      <c r="C30" s="1"/>
      <c r="D30" s="1"/>
      <c r="E30" s="1"/>
      <c r="F30" s="1"/>
      <c r="G30" s="1"/>
      <c r="H30" s="1"/>
      <c r="I30" s="1"/>
      <c r="J30" s="1"/>
      <c r="K30" s="1"/>
      <c r="L30" s="1"/>
      <c r="O30" s="6">
        <v>42917</v>
      </c>
      <c r="P30">
        <v>19</v>
      </c>
      <c r="Q30">
        <v>8.6999999999999993</v>
      </c>
      <c r="U30">
        <v>2019</v>
      </c>
      <c r="V30">
        <v>4</v>
      </c>
      <c r="W30">
        <v>2.8</v>
      </c>
      <c r="X30">
        <v>3</v>
      </c>
    </row>
    <row r="31" spans="2:33" x14ac:dyDescent="0.25">
      <c r="O31" s="6">
        <v>42948</v>
      </c>
      <c r="P31">
        <v>28.5</v>
      </c>
      <c r="Q31">
        <v>11.8</v>
      </c>
      <c r="U31">
        <v>2020</v>
      </c>
      <c r="V31">
        <v>3.3</v>
      </c>
      <c r="W31">
        <v>2.5</v>
      </c>
      <c r="X31">
        <v>2.4</v>
      </c>
    </row>
    <row r="32" spans="2:33" x14ac:dyDescent="0.25">
      <c r="O32" s="6">
        <v>42979</v>
      </c>
      <c r="P32">
        <v>17.8</v>
      </c>
      <c r="Q32">
        <v>7.7</v>
      </c>
    </row>
    <row r="33" spans="15:27" x14ac:dyDescent="0.25">
      <c r="O33" s="6">
        <v>43009</v>
      </c>
      <c r="P33">
        <v>15.8</v>
      </c>
      <c r="Q33">
        <v>6</v>
      </c>
      <c r="AA33" t="s">
        <v>25</v>
      </c>
    </row>
    <row r="34" spans="15:27" x14ac:dyDescent="0.25">
      <c r="O34" s="6">
        <v>43040</v>
      </c>
      <c r="P34">
        <v>22.2</v>
      </c>
      <c r="Q34">
        <v>10.1</v>
      </c>
      <c r="Z34" t="s">
        <v>109</v>
      </c>
      <c r="AA34" s="4">
        <v>0.67</v>
      </c>
    </row>
    <row r="35" spans="15:27" x14ac:dyDescent="0.25">
      <c r="O35" s="6">
        <v>43070</v>
      </c>
      <c r="P35">
        <v>39.5</v>
      </c>
      <c r="Q35">
        <v>19.8</v>
      </c>
      <c r="Z35" t="s">
        <v>110</v>
      </c>
      <c r="AA35" s="4">
        <v>0.19</v>
      </c>
    </row>
    <row r="36" spans="15:27" x14ac:dyDescent="0.25">
      <c r="O36" s="6">
        <v>43101</v>
      </c>
      <c r="P36">
        <v>32</v>
      </c>
      <c r="Q36">
        <v>10.9</v>
      </c>
      <c r="U36" t="s">
        <v>86</v>
      </c>
      <c r="V36" t="s">
        <v>25</v>
      </c>
      <c r="W36" t="s">
        <v>27</v>
      </c>
      <c r="X36" t="s">
        <v>26</v>
      </c>
      <c r="Z36" t="s">
        <v>111</v>
      </c>
      <c r="AA36" s="4">
        <v>0.14000000000000001</v>
      </c>
    </row>
    <row r="37" spans="15:27" x14ac:dyDescent="0.25">
      <c r="O37" s="6">
        <v>43132</v>
      </c>
      <c r="P37">
        <v>22.2</v>
      </c>
      <c r="Q37">
        <v>8.6999999999999993</v>
      </c>
      <c r="U37" s="6">
        <v>44166</v>
      </c>
      <c r="V37">
        <v>56</v>
      </c>
      <c r="W37">
        <v>39</v>
      </c>
      <c r="X37">
        <v>53</v>
      </c>
    </row>
    <row r="38" spans="15:27" x14ac:dyDescent="0.25">
      <c r="O38" s="6">
        <v>43160</v>
      </c>
      <c r="P38">
        <v>22.2</v>
      </c>
      <c r="Q38">
        <v>10</v>
      </c>
      <c r="U38" s="6">
        <v>44197</v>
      </c>
      <c r="V38">
        <v>57</v>
      </c>
      <c r="W38">
        <v>36</v>
      </c>
      <c r="X38">
        <v>43</v>
      </c>
      <c r="Z38" t="s">
        <v>109</v>
      </c>
      <c r="AA38" s="4">
        <v>0.62</v>
      </c>
    </row>
    <row r="39" spans="15:27" x14ac:dyDescent="0.25">
      <c r="O39" s="6">
        <v>43191</v>
      </c>
      <c r="P39">
        <v>18</v>
      </c>
      <c r="Q39">
        <v>8</v>
      </c>
      <c r="U39" s="6">
        <v>44228</v>
      </c>
      <c r="V39">
        <v>57</v>
      </c>
      <c r="W39">
        <v>38</v>
      </c>
      <c r="X39">
        <v>44</v>
      </c>
      <c r="Z39" t="s">
        <v>110</v>
      </c>
      <c r="AA39" s="4">
        <v>0.21</v>
      </c>
    </row>
    <row r="40" spans="15:27" x14ac:dyDescent="0.25">
      <c r="P40" t="s">
        <v>53</v>
      </c>
      <c r="Q40" t="s">
        <v>54</v>
      </c>
      <c r="R40" t="s">
        <v>57</v>
      </c>
      <c r="U40" s="6">
        <v>44256</v>
      </c>
      <c r="V40">
        <v>55</v>
      </c>
      <c r="W40">
        <v>35</v>
      </c>
      <c r="X40">
        <v>44</v>
      </c>
      <c r="Z40" t="s">
        <v>111</v>
      </c>
      <c r="AA40" s="4">
        <v>0.17</v>
      </c>
    </row>
    <row r="41" spans="15:27" x14ac:dyDescent="0.25">
      <c r="O41" s="6">
        <v>44317</v>
      </c>
      <c r="P41">
        <v>115</v>
      </c>
      <c r="Q41">
        <v>22.4</v>
      </c>
      <c r="R41">
        <v>22.1</v>
      </c>
      <c r="U41" s="6">
        <v>44287</v>
      </c>
      <c r="V41">
        <v>55</v>
      </c>
      <c r="W41">
        <v>35</v>
      </c>
      <c r="X41">
        <v>43</v>
      </c>
    </row>
    <row r="42" spans="15:27" x14ac:dyDescent="0.25">
      <c r="O42" s="6">
        <v>44348</v>
      </c>
      <c r="P42">
        <v>109</v>
      </c>
      <c r="Q42">
        <v>25.2</v>
      </c>
      <c r="R42">
        <v>22.1</v>
      </c>
      <c r="U42" s="6">
        <v>44317</v>
      </c>
      <c r="V42">
        <v>55</v>
      </c>
      <c r="W42">
        <v>37</v>
      </c>
      <c r="X42">
        <v>44</v>
      </c>
      <c r="Z42" t="s">
        <v>109</v>
      </c>
      <c r="AA42" s="4">
        <v>0.57999999999999996</v>
      </c>
    </row>
    <row r="43" spans="15:27" x14ac:dyDescent="0.25">
      <c r="O43" s="6">
        <v>44378</v>
      </c>
      <c r="P43">
        <v>122</v>
      </c>
      <c r="Q43">
        <v>25.4</v>
      </c>
      <c r="R43">
        <v>25.2</v>
      </c>
      <c r="U43" s="6">
        <v>44348</v>
      </c>
      <c r="V43">
        <v>56</v>
      </c>
      <c r="W43">
        <v>38</v>
      </c>
      <c r="X43">
        <v>46</v>
      </c>
      <c r="Z43" t="s">
        <v>110</v>
      </c>
      <c r="AA43" s="4">
        <v>0.23</v>
      </c>
    </row>
    <row r="44" spans="15:27" x14ac:dyDescent="0.25">
      <c r="O44" s="6">
        <v>44409</v>
      </c>
      <c r="P44">
        <v>130.5</v>
      </c>
      <c r="Q44">
        <v>28.8</v>
      </c>
      <c r="R44">
        <v>22.9</v>
      </c>
      <c r="U44" s="6">
        <v>44378</v>
      </c>
      <c r="V44">
        <v>56</v>
      </c>
      <c r="W44">
        <v>37</v>
      </c>
      <c r="X44">
        <v>46</v>
      </c>
      <c r="Z44" t="s">
        <v>111</v>
      </c>
      <c r="AA44" s="4">
        <v>0.19</v>
      </c>
    </row>
    <row r="45" spans="15:27" x14ac:dyDescent="0.25">
      <c r="O45" s="6">
        <v>44440</v>
      </c>
      <c r="P45">
        <v>111</v>
      </c>
      <c r="Q45">
        <v>24.1</v>
      </c>
      <c r="R45">
        <v>22.2</v>
      </c>
      <c r="U45" s="6">
        <v>44409</v>
      </c>
      <c r="V45">
        <v>56</v>
      </c>
      <c r="W45">
        <v>38</v>
      </c>
      <c r="X45">
        <v>48</v>
      </c>
    </row>
    <row r="46" spans="15:27" x14ac:dyDescent="0.25">
      <c r="O46" s="6">
        <v>44470</v>
      </c>
      <c r="P46">
        <v>104.5</v>
      </c>
      <c r="Q46">
        <v>20.2</v>
      </c>
      <c r="R46">
        <v>22</v>
      </c>
      <c r="U46" s="6">
        <v>44440</v>
      </c>
      <c r="V46">
        <v>54</v>
      </c>
      <c r="W46">
        <v>40</v>
      </c>
      <c r="X46">
        <v>47</v>
      </c>
    </row>
    <row r="47" spans="15:27" x14ac:dyDescent="0.25">
      <c r="U47" s="6">
        <v>44470</v>
      </c>
      <c r="V47">
        <v>54</v>
      </c>
      <c r="W47">
        <v>37</v>
      </c>
      <c r="X47">
        <v>48</v>
      </c>
    </row>
    <row r="48" spans="15:27" x14ac:dyDescent="0.25">
      <c r="U48" s="6">
        <v>44501</v>
      </c>
      <c r="V48">
        <v>52</v>
      </c>
      <c r="W48">
        <v>38</v>
      </c>
      <c r="X48">
        <v>45</v>
      </c>
    </row>
    <row r="49" spans="2:24" x14ac:dyDescent="0.25">
      <c r="U49" t="s">
        <v>87</v>
      </c>
      <c r="V49">
        <f>AVERAGE(V37:V48)</f>
        <v>55.25</v>
      </c>
      <c r="W49">
        <f>AVERAGE(W37:W48)</f>
        <v>37.333333333333336</v>
      </c>
      <c r="X49">
        <f>AVERAGE(X37:X48)</f>
        <v>45.916666666666664</v>
      </c>
    </row>
    <row r="50" spans="2:24" x14ac:dyDescent="0.25">
      <c r="B50" s="2"/>
      <c r="C50" s="2"/>
      <c r="D50" s="2"/>
      <c r="E50" s="2"/>
      <c r="F50" s="2"/>
      <c r="G50" s="2"/>
      <c r="H50" s="2"/>
      <c r="I50" s="2"/>
      <c r="J50" s="2"/>
      <c r="K50" s="2"/>
      <c r="L50" s="2"/>
      <c r="M50" s="2"/>
    </row>
    <row r="51" spans="2:24" x14ac:dyDescent="0.25">
      <c r="B51" s="2"/>
      <c r="C51" s="2"/>
      <c r="D51" s="2"/>
      <c r="E51" s="2"/>
      <c r="F51" s="2"/>
      <c r="G51" s="2"/>
      <c r="H51" s="2"/>
      <c r="I51" s="2"/>
      <c r="J51" s="2"/>
      <c r="K51" s="2"/>
      <c r="L51" s="2"/>
      <c r="M51" s="2"/>
    </row>
    <row r="52" spans="2:24" x14ac:dyDescent="0.25">
      <c r="B52" s="2"/>
      <c r="C52" s="2"/>
      <c r="D52" s="2"/>
      <c r="E52" s="2"/>
      <c r="F52" s="2"/>
      <c r="G52" s="2"/>
      <c r="H52" s="2"/>
      <c r="I52" s="2"/>
      <c r="J52" s="2"/>
      <c r="K52" s="2"/>
      <c r="L52" s="2"/>
      <c r="M52" s="2"/>
    </row>
    <row r="53" spans="2:24" x14ac:dyDescent="0.25">
      <c r="B53" s="2"/>
      <c r="C53" s="2"/>
      <c r="D53" s="2"/>
      <c r="E53" s="2"/>
      <c r="F53" s="2"/>
      <c r="G53" s="2"/>
      <c r="H53" s="2"/>
      <c r="I53" s="2"/>
      <c r="J53" s="2"/>
      <c r="K53" s="2"/>
      <c r="L53" s="2"/>
      <c r="M53" s="2"/>
    </row>
    <row r="54" spans="2:24" x14ac:dyDescent="0.25">
      <c r="B54" s="2"/>
      <c r="C54" s="2"/>
      <c r="D54" s="2"/>
      <c r="E54" s="2"/>
      <c r="F54" s="2"/>
      <c r="G54" s="2"/>
      <c r="H54" s="2"/>
      <c r="I54" s="2"/>
      <c r="J54" s="2"/>
      <c r="K54" s="2"/>
      <c r="L54" s="2"/>
      <c r="M54" s="2"/>
      <c r="P54" s="6">
        <v>44317</v>
      </c>
      <c r="Q54" s="6">
        <v>44348</v>
      </c>
      <c r="R54" s="6">
        <v>44378</v>
      </c>
      <c r="S54" s="6">
        <v>44409</v>
      </c>
      <c r="T54" s="6">
        <v>44440</v>
      </c>
      <c r="U54" s="6">
        <v>44470</v>
      </c>
    </row>
    <row r="55" spans="2:24" x14ac:dyDescent="0.25">
      <c r="B55" s="2"/>
      <c r="C55" s="2"/>
      <c r="D55" s="2"/>
      <c r="E55" s="2"/>
      <c r="F55" s="2"/>
      <c r="G55" s="2"/>
      <c r="H55" s="2"/>
      <c r="I55" s="2"/>
      <c r="J55" s="2"/>
      <c r="K55" s="2"/>
      <c r="L55" s="2"/>
      <c r="M55" s="2"/>
      <c r="O55" t="s">
        <v>53</v>
      </c>
      <c r="P55">
        <v>115</v>
      </c>
      <c r="Q55">
        <v>109</v>
      </c>
      <c r="R55">
        <v>122</v>
      </c>
      <c r="S55">
        <v>130.5</v>
      </c>
      <c r="T55">
        <v>111</v>
      </c>
      <c r="U55">
        <v>104.5</v>
      </c>
    </row>
    <row r="56" spans="2:24" x14ac:dyDescent="0.25">
      <c r="B56" s="2"/>
      <c r="C56" s="2"/>
      <c r="D56" s="2"/>
      <c r="E56" s="2"/>
      <c r="F56" s="2"/>
      <c r="G56" s="2"/>
      <c r="H56" s="2"/>
      <c r="I56" s="2"/>
      <c r="J56" s="2"/>
      <c r="K56" s="2"/>
      <c r="L56" s="2"/>
      <c r="M56" s="2"/>
      <c r="O56" t="s">
        <v>54</v>
      </c>
      <c r="P56">
        <v>22.4</v>
      </c>
      <c r="Q56">
        <v>25.2</v>
      </c>
      <c r="R56">
        <v>25.4</v>
      </c>
      <c r="S56">
        <v>28.8</v>
      </c>
      <c r="T56">
        <v>24.1</v>
      </c>
      <c r="U56">
        <v>20.2</v>
      </c>
    </row>
    <row r="57" spans="2:24" x14ac:dyDescent="0.25">
      <c r="B57" s="2"/>
      <c r="C57" s="2"/>
      <c r="D57" s="2"/>
      <c r="E57" s="2"/>
      <c r="F57" s="2"/>
      <c r="G57" s="2"/>
      <c r="H57" s="2"/>
      <c r="I57" s="2"/>
      <c r="J57" s="2"/>
      <c r="K57" s="2"/>
      <c r="L57" s="2"/>
      <c r="M57" s="2"/>
      <c r="O57" t="s">
        <v>57</v>
      </c>
      <c r="P57">
        <v>22.1</v>
      </c>
      <c r="Q57">
        <v>22.1</v>
      </c>
      <c r="R57">
        <v>25.2</v>
      </c>
      <c r="S57">
        <v>22.9</v>
      </c>
      <c r="T57">
        <v>22.2</v>
      </c>
      <c r="U57">
        <v>22</v>
      </c>
    </row>
    <row r="58" spans="2:24" x14ac:dyDescent="0.25">
      <c r="B58" s="2"/>
      <c r="C58" s="2"/>
      <c r="D58" s="2"/>
      <c r="E58" s="2"/>
      <c r="F58" s="2"/>
      <c r="G58" s="2"/>
      <c r="H58" s="2"/>
      <c r="I58" s="2"/>
      <c r="J58" s="2"/>
      <c r="K58" s="2"/>
      <c r="L58" s="2"/>
      <c r="M58" s="2"/>
    </row>
    <row r="59" spans="2:24" x14ac:dyDescent="0.25">
      <c r="B59" s="2"/>
      <c r="C59" s="2"/>
      <c r="D59" s="2"/>
      <c r="E59" s="2"/>
      <c r="F59" s="2"/>
      <c r="G59" s="2"/>
      <c r="H59" s="2"/>
      <c r="I59" s="2"/>
      <c r="J59" s="2"/>
      <c r="K59" s="2"/>
      <c r="L59" s="2"/>
      <c r="M59" s="2"/>
    </row>
    <row r="60" spans="2:24" x14ac:dyDescent="0.25">
      <c r="B60" s="2"/>
      <c r="C60" s="2"/>
      <c r="D60" s="2"/>
      <c r="E60" s="2"/>
      <c r="F60" s="2"/>
      <c r="G60" s="2"/>
      <c r="H60" s="2"/>
      <c r="I60" s="2"/>
      <c r="J60" s="2"/>
      <c r="K60" s="2"/>
      <c r="L60" s="2"/>
      <c r="M60" s="2"/>
    </row>
    <row r="61" spans="2:24" x14ac:dyDescent="0.25">
      <c r="P61" t="s">
        <v>116</v>
      </c>
      <c r="Q61" t="s">
        <v>27</v>
      </c>
      <c r="R61" t="s">
        <v>26</v>
      </c>
    </row>
    <row r="62" spans="2:24" x14ac:dyDescent="0.25">
      <c r="O62" t="s">
        <v>113</v>
      </c>
      <c r="P62">
        <v>75.400000000000006</v>
      </c>
      <c r="Q62">
        <v>23.5</v>
      </c>
      <c r="R62">
        <v>6.1</v>
      </c>
    </row>
    <row r="63" spans="2:24" x14ac:dyDescent="0.25">
      <c r="O63" t="s">
        <v>114</v>
      </c>
      <c r="P63">
        <v>7.3</v>
      </c>
      <c r="Q63">
        <v>3.8</v>
      </c>
      <c r="R63">
        <v>1.56</v>
      </c>
    </row>
    <row r="64" spans="2:24" x14ac:dyDescent="0.25">
      <c r="O64" t="s">
        <v>115</v>
      </c>
      <c r="P64">
        <v>29</v>
      </c>
      <c r="Q64">
        <v>31</v>
      </c>
      <c r="R64">
        <v>18</v>
      </c>
    </row>
  </sheetData>
  <mergeCells count="1">
    <mergeCell ref="O22:O23"/>
  </mergeCells>
  <pageMargins left="0.7" right="0.7" top="0.75" bottom="0.75" header="0.3" footer="0.3"/>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EDE2-C9F7-4F08-AF5F-FA976A8B438F}">
  <dimension ref="A1:A31"/>
  <sheetViews>
    <sheetView workbookViewId="0">
      <selection activeCell="F21" sqref="F21"/>
    </sheetView>
  </sheetViews>
  <sheetFormatPr defaultRowHeight="15" x14ac:dyDescent="0.25"/>
  <sheetData>
    <row r="1" spans="1:1" x14ac:dyDescent="0.25">
      <c r="A1" t="s">
        <v>33</v>
      </c>
    </row>
    <row r="2" spans="1:1" x14ac:dyDescent="0.25">
      <c r="A2" t="s">
        <v>34</v>
      </c>
    </row>
    <row r="3" spans="1:1" x14ac:dyDescent="0.25">
      <c r="A3" t="s">
        <v>35</v>
      </c>
    </row>
    <row r="4" spans="1:1" x14ac:dyDescent="0.25">
      <c r="A4" t="s">
        <v>36</v>
      </c>
    </row>
    <row r="5" spans="1:1" x14ac:dyDescent="0.25">
      <c r="A5" t="s">
        <v>37</v>
      </c>
    </row>
    <row r="6" spans="1:1" x14ac:dyDescent="0.25">
      <c r="A6" t="s">
        <v>38</v>
      </c>
    </row>
    <row r="7" spans="1:1" x14ac:dyDescent="0.25">
      <c r="A7" t="s">
        <v>42</v>
      </c>
    </row>
    <row r="8" spans="1:1" x14ac:dyDescent="0.25">
      <c r="A8" t="s">
        <v>45</v>
      </c>
    </row>
    <row r="10" spans="1:1" x14ac:dyDescent="0.25">
      <c r="A10" t="s">
        <v>47</v>
      </c>
    </row>
    <row r="11" spans="1:1" x14ac:dyDescent="0.25">
      <c r="A11" t="s">
        <v>48</v>
      </c>
    </row>
    <row r="12" spans="1:1" x14ac:dyDescent="0.25">
      <c r="A12" t="s">
        <v>55</v>
      </c>
    </row>
    <row r="13" spans="1:1" x14ac:dyDescent="0.25">
      <c r="A13" t="s">
        <v>64</v>
      </c>
    </row>
    <row r="14" spans="1:1" x14ac:dyDescent="0.25">
      <c r="A14" t="s">
        <v>90</v>
      </c>
    </row>
    <row r="16" spans="1:1" x14ac:dyDescent="0.25">
      <c r="A16" t="s">
        <v>56</v>
      </c>
    </row>
    <row r="19" spans="1:1" x14ac:dyDescent="0.25">
      <c r="A19" t="s">
        <v>60</v>
      </c>
    </row>
    <row r="23" spans="1:1" x14ac:dyDescent="0.25">
      <c r="A23" t="s">
        <v>66</v>
      </c>
    </row>
    <row r="24" spans="1:1" x14ac:dyDescent="0.25">
      <c r="A24" t="s">
        <v>67</v>
      </c>
    </row>
    <row r="25" spans="1:1" x14ac:dyDescent="0.25">
      <c r="A25" t="s">
        <v>68</v>
      </c>
    </row>
    <row r="26" spans="1:1" x14ac:dyDescent="0.25">
      <c r="A26" t="s">
        <v>79</v>
      </c>
    </row>
    <row r="27" spans="1:1" x14ac:dyDescent="0.25">
      <c r="A27" t="s">
        <v>80</v>
      </c>
    </row>
    <row r="28" spans="1:1" x14ac:dyDescent="0.25">
      <c r="A28" t="s">
        <v>81</v>
      </c>
    </row>
    <row r="30" spans="1:1" x14ac:dyDescent="0.25">
      <c r="A30" t="s">
        <v>84</v>
      </c>
    </row>
    <row r="31" spans="1:1" x14ac:dyDescent="0.25">
      <c r="A31"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vt:lpstr>
      <vt:lpstr>dashboard1</vt:lpstr>
      <vt:lpstr>dashboard2</vt:lpstr>
      <vt:lpstr>reference</vt:lpstr>
      <vt:lpstr>dashboard1!Print_Area</vt:lpstr>
      <vt:lpstr>dashboard2!Print_Area</vt:lpstr>
      <vt:lpstr>Letter!Print_Area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Guney Sungar</dc:creator>
  <cp:lastModifiedBy>Guney Sungar</cp:lastModifiedBy>
  <dcterms:created xsi:type="dcterms:W3CDTF">2021-11-28T03:21:16Z</dcterms:created>
  <dcterms:modified xsi:type="dcterms:W3CDTF">2021-11-29T06:16:53Z</dcterms:modified>
</cp:coreProperties>
</file>