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"/>
    </mc:Choice>
  </mc:AlternateContent>
  <xr:revisionPtr revIDLastSave="0" documentId="13_ncr:40009_{A8BADAE2-7ECB-41C4-9166-B0CE334B7C6D}" xr6:coauthVersionLast="47" xr6:coauthVersionMax="47" xr10:uidLastSave="{00000000-0000-0000-0000-000000000000}"/>
  <bookViews>
    <workbookView xWindow="12570" yWindow="0" windowWidth="18750" windowHeight="15600"/>
  </bookViews>
  <sheets>
    <sheet name="Sheet2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2" l="1"/>
  <c r="B3" i="2"/>
  <c r="D5" i="2"/>
  <c r="D3" i="2"/>
  <c r="G22" i="2"/>
  <c r="H22" i="2"/>
  <c r="I22" i="2" s="1"/>
  <c r="G21" i="2"/>
  <c r="H21" i="2"/>
  <c r="I21" i="2" s="1"/>
  <c r="G20" i="2"/>
  <c r="H20" i="2"/>
  <c r="I20" i="2" s="1"/>
  <c r="G12" i="2"/>
  <c r="G13" i="2"/>
  <c r="G14" i="2"/>
  <c r="G15" i="2"/>
  <c r="G16" i="2"/>
  <c r="G17" i="2"/>
  <c r="G18" i="2"/>
  <c r="G19" i="2"/>
  <c r="G11" i="2"/>
  <c r="H19" i="2"/>
  <c r="I19" i="2" s="1"/>
  <c r="H18" i="2"/>
  <c r="I18" i="2" s="1"/>
  <c r="H17" i="2"/>
  <c r="I17" i="2" s="1"/>
  <c r="H16" i="2"/>
  <c r="I16" i="2" s="1"/>
  <c r="H15" i="2"/>
  <c r="I15" i="2" s="1"/>
  <c r="H14" i="2"/>
  <c r="I14" i="2" s="1"/>
  <c r="H13" i="2"/>
  <c r="I13" i="2" s="1"/>
  <c r="H12" i="2"/>
  <c r="I12" i="2" s="1"/>
  <c r="H11" i="2"/>
  <c r="I11" i="2" s="1"/>
  <c r="D4" i="2" l="1"/>
  <c r="E4" i="2" s="1"/>
</calcChain>
</file>

<file path=xl/sharedStrings.xml><?xml version="1.0" encoding="utf-8"?>
<sst xmlns="http://schemas.openxmlformats.org/spreadsheetml/2006/main" count="42" uniqueCount="38">
  <si>
    <t>종목명</t>
    <phoneticPr fontId="2" type="noConversion"/>
  </si>
  <si>
    <t>종목코드</t>
    <phoneticPr fontId="2" type="noConversion"/>
  </si>
  <si>
    <t>현재가</t>
    <phoneticPr fontId="2" type="noConversion"/>
  </si>
  <si>
    <t>매입금액</t>
    <phoneticPr fontId="2" type="noConversion"/>
  </si>
  <si>
    <t>삼성전자</t>
    <phoneticPr fontId="2" type="noConversion"/>
  </si>
  <si>
    <t>005930</t>
    <phoneticPr fontId="2" type="noConversion"/>
  </si>
  <si>
    <t>와이지-원</t>
    <phoneticPr fontId="2" type="noConversion"/>
  </si>
  <si>
    <t>019210</t>
  </si>
  <si>
    <t>황금에스티</t>
    <phoneticPr fontId="2" type="noConversion"/>
  </si>
  <si>
    <t>032560</t>
  </si>
  <si>
    <t>한국항공우주</t>
    <phoneticPr fontId="2" type="noConversion"/>
  </si>
  <si>
    <t>손익율</t>
    <phoneticPr fontId="2" type="noConversion"/>
  </si>
  <si>
    <t>047810</t>
  </si>
  <si>
    <t>인탑스</t>
    <phoneticPr fontId="2" type="noConversion"/>
  </si>
  <si>
    <t>049070</t>
  </si>
  <si>
    <t>한미글로벌</t>
    <phoneticPr fontId="2" type="noConversion"/>
  </si>
  <si>
    <t>053690</t>
  </si>
  <si>
    <t>어보브반도체</t>
    <phoneticPr fontId="2" type="noConversion"/>
  </si>
  <si>
    <t>102120</t>
  </si>
  <si>
    <t>TIGER 미국S&amp;P500레버리지(합성)</t>
    <phoneticPr fontId="2" type="noConversion"/>
  </si>
  <si>
    <t>225040</t>
  </si>
  <si>
    <t>KODEX 미국나스닥100레버리지(합성)</t>
  </si>
  <si>
    <t>409820</t>
  </si>
  <si>
    <t>투자금액</t>
    <phoneticPr fontId="2" type="noConversion"/>
  </si>
  <si>
    <t>원금</t>
    <phoneticPr fontId="2" type="noConversion"/>
  </si>
  <si>
    <t>&gt; 평가금액</t>
    <phoneticPr fontId="2" type="noConversion"/>
  </si>
  <si>
    <t>평가금액</t>
    <phoneticPr fontId="2" type="noConversion"/>
  </si>
  <si>
    <t>KODEX 레버리지</t>
    <phoneticPr fontId="2" type="noConversion"/>
  </si>
  <si>
    <t>122630</t>
  </si>
  <si>
    <t>잔고</t>
    <phoneticPr fontId="2" type="noConversion"/>
  </si>
  <si>
    <t>평단가</t>
    <phoneticPr fontId="2" type="noConversion"/>
  </si>
  <si>
    <t>손익</t>
    <phoneticPr fontId="2" type="noConversion"/>
  </si>
  <si>
    <t>예적금</t>
    <phoneticPr fontId="2" type="noConversion"/>
  </si>
  <si>
    <t>&gt; 예수금(KB증권+카카오페이)</t>
    <phoneticPr fontId="2" type="noConversion"/>
  </si>
  <si>
    <t>&gt; CMA</t>
    <phoneticPr fontId="2" type="noConversion"/>
  </si>
  <si>
    <t>&gt; 신한정기예금</t>
    <phoneticPr fontId="2" type="noConversion"/>
  </si>
  <si>
    <t>비중</t>
    <phoneticPr fontId="2" type="noConversion"/>
  </si>
  <si>
    <t>목표비중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</si>
</sst>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-* #,##0_-;\-* #,##0_-;_-* &quot;-&quot;_-;_-@_-"/>
  </numFmts>
  <fonts count="6">
    <font>
      <sz val="11"/>
      <name val="돋움"/>
      <charset val="8"/>
    </font>
    <font>
      <sz val="11"/>
      <name val="돋움"/>
      <charset val="129"/>
    </font>
    <font>
      <sz val="8"/>
      <name val="돋움"/>
      <family val="3"/>
      <charset val="129"/>
    </font>
    <font>
      <sz val="11"/>
      <name val="돋움"/>
      <family val="3"/>
      <charset val="129"/>
    </font>
    <font>
      <b/>
      <sz val="11"/>
      <name val="돋움"/>
      <family val="3"/>
      <charset val="129"/>
    </font>
    <font>
      <sz val="11"/>
      <color rgb="FFFF0000"/>
      <name val="돋움"/>
      <family val="3"/>
      <charset val="129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1" fontId="1" fillId="0" borderId="0" applyFont="0" applyFill="0" applyBorder="0" applyAlignment="0" applyProtection="0"/>
  </cellStyleXfs>
  <cellXfs count="42">
    <xf numFmtId="0" fontId="0" fillId="0" borderId="0" xfId="0"/>
    <xf numFmtId="49" fontId="3" fillId="0" borderId="0" xfId="0" applyNumberFormat="1" applyFont="1"/>
    <xf numFmtId="49" fontId="0" fillId="0" borderId="0" xfId="0" applyNumberFormat="1"/>
    <xf numFmtId="41" fontId="3" fillId="0" borderId="0" xfId="1" applyFont="1"/>
    <xf numFmtId="41" fontId="0" fillId="0" borderId="0" xfId="1" applyFont="1"/>
    <xf numFmtId="10" fontId="0" fillId="0" borderId="0" xfId="1" applyNumberFormat="1" applyFont="1"/>
    <xf numFmtId="0" fontId="3" fillId="0" borderId="0" xfId="0" applyFont="1" applyAlignment="1">
      <alignment horizontal="center"/>
    </xf>
    <xf numFmtId="49" fontId="3" fillId="0" borderId="0" xfId="0" applyNumberFormat="1" applyFont="1" applyAlignment="1">
      <alignment horizontal="center"/>
    </xf>
    <xf numFmtId="41" fontId="3" fillId="0" borderId="0" xfId="1" applyFont="1" applyAlignment="1">
      <alignment horizontal="center"/>
    </xf>
    <xf numFmtId="10" fontId="3" fillId="0" borderId="0" xfId="1" applyNumberFormat="1" applyFont="1" applyAlignment="1">
      <alignment horizontal="center"/>
    </xf>
    <xf numFmtId="0" fontId="3" fillId="0" borderId="1" xfId="0" applyFont="1" applyBorder="1"/>
    <xf numFmtId="49" fontId="0" fillId="0" borderId="2" xfId="0" applyNumberFormat="1" applyBorder="1"/>
    <xf numFmtId="41" fontId="0" fillId="0" borderId="2" xfId="1" applyFont="1" applyBorder="1"/>
    <xf numFmtId="0" fontId="3" fillId="0" borderId="4" xfId="0" applyFont="1" applyBorder="1"/>
    <xf numFmtId="49" fontId="0" fillId="0" borderId="0" xfId="0" applyNumberFormat="1" applyBorder="1"/>
    <xf numFmtId="41" fontId="0" fillId="0" borderId="0" xfId="1" applyFont="1" applyBorder="1"/>
    <xf numFmtId="0" fontId="3" fillId="0" borderId="6" xfId="0" applyFont="1" applyBorder="1"/>
    <xf numFmtId="49" fontId="0" fillId="0" borderId="7" xfId="0" applyNumberFormat="1" applyBorder="1"/>
    <xf numFmtId="41" fontId="0" fillId="0" borderId="7" xfId="1" applyFont="1" applyBorder="1"/>
    <xf numFmtId="0" fontId="3" fillId="0" borderId="9" xfId="0" applyFont="1" applyBorder="1"/>
    <xf numFmtId="49" fontId="0" fillId="0" borderId="10" xfId="0" applyNumberFormat="1" applyBorder="1"/>
    <xf numFmtId="41" fontId="0" fillId="0" borderId="10" xfId="1" applyFont="1" applyBorder="1"/>
    <xf numFmtId="41" fontId="4" fillId="0" borderId="3" xfId="1" applyFont="1" applyBorder="1"/>
    <xf numFmtId="41" fontId="4" fillId="0" borderId="5" xfId="1" applyFont="1" applyBorder="1"/>
    <xf numFmtId="41" fontId="4" fillId="0" borderId="11" xfId="1" applyFont="1" applyBorder="1"/>
    <xf numFmtId="10" fontId="5" fillId="0" borderId="0" xfId="1" applyNumberFormat="1" applyFont="1" applyBorder="1"/>
    <xf numFmtId="49" fontId="3" fillId="0" borderId="4" xfId="0" applyNumberFormat="1" applyFont="1" applyBorder="1"/>
    <xf numFmtId="41" fontId="3" fillId="0" borderId="5" xfId="1" applyFont="1" applyBorder="1"/>
    <xf numFmtId="41" fontId="3" fillId="0" borderId="8" xfId="1" applyFont="1" applyBorder="1"/>
    <xf numFmtId="41" fontId="5" fillId="0" borderId="5" xfId="1" applyFont="1" applyBorder="1"/>
    <xf numFmtId="0" fontId="0" fillId="0" borderId="0" xfId="0" applyNumberFormat="1" applyBorder="1"/>
    <xf numFmtId="0" fontId="0" fillId="0" borderId="7" xfId="0" applyNumberFormat="1" applyBorder="1"/>
    <xf numFmtId="10" fontId="4" fillId="0" borderId="0" xfId="0" applyNumberFormat="1" applyFont="1" applyBorder="1"/>
    <xf numFmtId="10" fontId="4" fillId="0" borderId="2" xfId="0" applyNumberFormat="1" applyFont="1" applyBorder="1"/>
    <xf numFmtId="9" fontId="0" fillId="0" borderId="0" xfId="1" applyNumberFormat="1" applyFont="1" applyBorder="1"/>
    <xf numFmtId="9" fontId="3" fillId="0" borderId="2" xfId="1" applyNumberFormat="1" applyFont="1" applyBorder="1"/>
    <xf numFmtId="10" fontId="0" fillId="0" borderId="3" xfId="1" applyNumberFormat="1" applyFont="1" applyBorder="1"/>
    <xf numFmtId="10" fontId="0" fillId="0" borderId="5" xfId="1" applyNumberFormat="1" applyFont="1" applyBorder="1"/>
    <xf numFmtId="49" fontId="3" fillId="0" borderId="7" xfId="0" quotePrefix="1" applyNumberFormat="1" applyFont="1" applyBorder="1"/>
    <xf numFmtId="10" fontId="0" fillId="0" borderId="8" xfId="1" applyNumberFormat="1" applyFont="1" applyBorder="1"/>
    <xf numFmtId="49" fontId="3" fillId="0" borderId="2" xfId="0" quotePrefix="1" applyNumberFormat="1" applyFont="1" applyBorder="1"/>
    <xf numFmtId="0" fontId="0" fillId="0" borderId="6" xfId="0" applyBorder="1"/>
  </cellXfs>
  <cellStyles count="2">
    <cellStyle name="쉼표 [0]" xfId="1" builtinId="6"/>
    <cellStyle name="표준" xfId="0" builtinId="0"/>
  </cellStyles>
  <dxfs count="1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돋움"/>
        <family val="3"/>
        <charset val="129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돋움"/>
        <charset val="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돋움"/>
        <charset val="8"/>
        <scheme val="none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돋움"/>
        <charset val="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돋움"/>
        <charset val="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돋움"/>
        <charset val="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돋움"/>
        <charset val="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돋움"/>
        <charset val="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돋움"/>
        <charset val="8"/>
        <scheme val="none"/>
      </font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돋움"/>
        <family val="3"/>
        <charset val="129"/>
        <scheme val="none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D7D7D7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표1" displayName="표1" ref="A10:I22" totalsRowShown="0" headerRowDxfId="0" dataDxfId="1" headerRowCellStyle="쉼표 [0]" dataCellStyle="쉼표 [0]">
  <autoFilter ref="A10:I22"/>
  <tableColumns count="9">
    <tableColumn id="1" name="종목명" dataDxfId="10"/>
    <tableColumn id="2" name="종목코드" dataDxfId="9"/>
    <tableColumn id="3" name="잔고" dataDxfId="8" dataCellStyle="쉼표 [0]"/>
    <tableColumn id="4" name="매입금액" dataDxfId="7" dataCellStyle="쉼표 [0]"/>
    <tableColumn id="5" name="평단가" dataDxfId="6" dataCellStyle="쉼표 [0]"/>
    <tableColumn id="6" name="현재가" dataDxfId="5" dataCellStyle="쉼표 [0]"/>
    <tableColumn id="7" name="평가금액" dataDxfId="4" dataCellStyle="쉼표 [0]">
      <calculatedColumnFormula>F11*C11</calculatedColumnFormula>
    </tableColumn>
    <tableColumn id="8" name="손익" dataDxfId="3" dataCellStyle="쉼표 [0]">
      <calculatedColumnFormula>(F11-E11)*C11</calculatedColumnFormula>
    </tableColumn>
    <tableColumn id="9" name="손익율" dataDxfId="2" dataCellStyle="쉼표 [0]">
      <calculatedColumnFormula>H11/D11</calculatedColumnFormula>
    </tableColumn>
  </tableColumns>
  <tableStyleInfo name="TableStyleLight6"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G6" sqref="G6"/>
    </sheetView>
  </sheetViews>
  <sheetFormatPr defaultRowHeight="13.5"/>
  <cols>
    <col min="1" max="1" width="32.21875" bestFit="1" customWidth="1"/>
    <col min="2" max="2" width="10" style="2" customWidth="1"/>
    <col min="3" max="3" width="9.6640625" style="4" customWidth="1"/>
    <col min="4" max="4" width="15.33203125" style="4" customWidth="1"/>
    <col min="5" max="5" width="12.6640625" style="4" bestFit="1" customWidth="1"/>
    <col min="6" max="6" width="12.44140625" style="4" bestFit="1" customWidth="1"/>
    <col min="7" max="7" width="14.21875" style="4" bestFit="1" customWidth="1"/>
    <col min="8" max="8" width="10.6640625" style="4" bestFit="1" customWidth="1"/>
    <col min="9" max="9" width="10.44140625" style="5" bestFit="1" customWidth="1"/>
  </cols>
  <sheetData>
    <row r="1" spans="1:9" ht="14.25" thickBot="1">
      <c r="B1" s="1" t="s">
        <v>36</v>
      </c>
      <c r="C1" s="3" t="s">
        <v>37</v>
      </c>
    </row>
    <row r="2" spans="1:9" ht="14.25" thickBot="1">
      <c r="A2" s="19" t="s">
        <v>24</v>
      </c>
      <c r="B2" s="20"/>
      <c r="C2" s="21"/>
      <c r="D2" s="24">
        <v>40000000</v>
      </c>
    </row>
    <row r="3" spans="1:9">
      <c r="A3" s="13" t="s">
        <v>23</v>
      </c>
      <c r="B3" s="32">
        <f xml:space="preserve"> D3 / ($D$3+$D$5)</f>
        <v>0.72065849443846219</v>
      </c>
      <c r="C3" s="34">
        <v>0.5</v>
      </c>
      <c r="D3" s="23">
        <f>SUM(D11:D22)</f>
        <v>28971920</v>
      </c>
    </row>
    <row r="4" spans="1:9" ht="14.25" thickBot="1">
      <c r="A4" s="13" t="s">
        <v>25</v>
      </c>
      <c r="B4" s="30"/>
      <c r="D4" s="29">
        <f>SUM(G11:G22)</f>
        <v>26752245</v>
      </c>
      <c r="E4" s="25">
        <f>(D4-D3)/D3</f>
        <v>-7.6614701407431748E-2</v>
      </c>
    </row>
    <row r="5" spans="1:9">
      <c r="A5" s="10" t="s">
        <v>32</v>
      </c>
      <c r="B5" s="33">
        <f xml:space="preserve"> D5 / ($D$3+$D$5)</f>
        <v>0.27934150556153786</v>
      </c>
      <c r="C5" s="35">
        <v>0.5</v>
      </c>
      <c r="D5" s="22">
        <f>D6+D7+D8</f>
        <v>11230090</v>
      </c>
      <c r="E5" s="5"/>
    </row>
    <row r="6" spans="1:9">
      <c r="A6" s="13" t="s">
        <v>33</v>
      </c>
      <c r="B6" s="30"/>
      <c r="C6" s="15"/>
      <c r="D6" s="27">
        <v>2230090</v>
      </c>
    </row>
    <row r="7" spans="1:9">
      <c r="A7" s="26" t="s">
        <v>34</v>
      </c>
      <c r="B7" s="30"/>
      <c r="C7" s="15"/>
      <c r="D7" s="27">
        <v>5000000</v>
      </c>
    </row>
    <row r="8" spans="1:9" ht="14.25" thickBot="1">
      <c r="A8" s="16" t="s">
        <v>35</v>
      </c>
      <c r="B8" s="31"/>
      <c r="C8" s="18"/>
      <c r="D8" s="28">
        <v>4000000</v>
      </c>
    </row>
    <row r="10" spans="1:9" ht="18.75" customHeight="1" thickBot="1">
      <c r="A10" s="6" t="s">
        <v>0</v>
      </c>
      <c r="B10" s="7" t="s">
        <v>1</v>
      </c>
      <c r="C10" s="8" t="s">
        <v>29</v>
      </c>
      <c r="D10" s="8" t="s">
        <v>3</v>
      </c>
      <c r="E10" s="8" t="s">
        <v>30</v>
      </c>
      <c r="F10" s="8" t="s">
        <v>2</v>
      </c>
      <c r="G10" s="8" t="s">
        <v>26</v>
      </c>
      <c r="H10" s="8" t="s">
        <v>31</v>
      </c>
      <c r="I10" s="9" t="s">
        <v>11</v>
      </c>
    </row>
    <row r="11" spans="1:9" ht="18.75" customHeight="1">
      <c r="A11" s="10" t="s">
        <v>4</v>
      </c>
      <c r="B11" s="40" t="s">
        <v>5</v>
      </c>
      <c r="C11" s="12">
        <v>15</v>
      </c>
      <c r="D11" s="12">
        <v>1047000</v>
      </c>
      <c r="E11" s="12">
        <v>69800</v>
      </c>
      <c r="F11" s="12">
        <v>69800</v>
      </c>
      <c r="G11" s="12">
        <f>F11*C11</f>
        <v>1047000</v>
      </c>
      <c r="H11" s="12">
        <f>(F11-E11)*C11</f>
        <v>0</v>
      </c>
      <c r="I11" s="36">
        <f>H11/D11</f>
        <v>0</v>
      </c>
    </row>
    <row r="12" spans="1:9" ht="18.75" customHeight="1">
      <c r="A12" s="13" t="s">
        <v>6</v>
      </c>
      <c r="B12" s="14" t="s">
        <v>7</v>
      </c>
      <c r="C12" s="15">
        <v>142</v>
      </c>
      <c r="D12" s="15">
        <v>986900</v>
      </c>
      <c r="E12" s="15">
        <v>6950</v>
      </c>
      <c r="F12" s="15">
        <v>5750</v>
      </c>
      <c r="G12" s="15">
        <f t="shared" ref="G12:G22" si="0">F12*C12</f>
        <v>816500</v>
      </c>
      <c r="H12" s="15">
        <f>(F12-E12)*C12</f>
        <v>-170400</v>
      </c>
      <c r="I12" s="37">
        <f>H12/D12</f>
        <v>-0.17266187050359713</v>
      </c>
    </row>
    <row r="13" spans="1:9" ht="18.75" customHeight="1">
      <c r="A13" s="13" t="s">
        <v>8</v>
      </c>
      <c r="B13" s="14" t="s">
        <v>9</v>
      </c>
      <c r="C13" s="15">
        <v>116</v>
      </c>
      <c r="D13" s="15">
        <v>994120</v>
      </c>
      <c r="E13" s="15">
        <v>8570</v>
      </c>
      <c r="F13" s="15">
        <v>8230</v>
      </c>
      <c r="G13" s="15">
        <f t="shared" si="0"/>
        <v>954680</v>
      </c>
      <c r="H13" s="15">
        <f>(F13-E13)*C13</f>
        <v>-39440</v>
      </c>
      <c r="I13" s="37">
        <f>H13/D13</f>
        <v>-3.9673278879813305E-2</v>
      </c>
    </row>
    <row r="14" spans="1:9" ht="18.75" customHeight="1">
      <c r="A14" s="13" t="s">
        <v>10</v>
      </c>
      <c r="B14" s="14" t="s">
        <v>12</v>
      </c>
      <c r="C14" s="15">
        <v>18</v>
      </c>
      <c r="D14" s="15">
        <v>984600</v>
      </c>
      <c r="E14" s="15">
        <v>54700</v>
      </c>
      <c r="F14" s="15">
        <v>49100</v>
      </c>
      <c r="G14" s="15">
        <f t="shared" si="0"/>
        <v>883800</v>
      </c>
      <c r="H14" s="15">
        <f>(F14-E14)*C14</f>
        <v>-100800</v>
      </c>
      <c r="I14" s="37">
        <f>H14/D14</f>
        <v>-0.10237659963436929</v>
      </c>
    </row>
    <row r="15" spans="1:9" ht="18.75" customHeight="1">
      <c r="A15" s="13" t="s">
        <v>13</v>
      </c>
      <c r="B15" s="14" t="s">
        <v>14</v>
      </c>
      <c r="C15" s="15">
        <v>29</v>
      </c>
      <c r="D15" s="15">
        <v>990350</v>
      </c>
      <c r="E15" s="15">
        <v>34150</v>
      </c>
      <c r="F15" s="15">
        <v>30550</v>
      </c>
      <c r="G15" s="15">
        <f t="shared" si="0"/>
        <v>885950</v>
      </c>
      <c r="H15" s="15">
        <f>(F15-E15)*C15</f>
        <v>-104400</v>
      </c>
      <c r="I15" s="37">
        <f>H15/D15</f>
        <v>-0.10541727672035139</v>
      </c>
    </row>
    <row r="16" spans="1:9" ht="18.75" customHeight="1">
      <c r="A16" s="13" t="s">
        <v>15</v>
      </c>
      <c r="B16" s="14" t="s">
        <v>16</v>
      </c>
      <c r="C16" s="15">
        <v>32</v>
      </c>
      <c r="D16" s="15">
        <v>974400</v>
      </c>
      <c r="E16" s="15">
        <v>30450</v>
      </c>
      <c r="F16" s="15">
        <v>25150</v>
      </c>
      <c r="G16" s="15">
        <f t="shared" si="0"/>
        <v>804800</v>
      </c>
      <c r="H16" s="15">
        <f>(F16-E16)*C16</f>
        <v>-169600</v>
      </c>
      <c r="I16" s="37">
        <f>H16/D16</f>
        <v>-0.17405582922824303</v>
      </c>
    </row>
    <row r="17" spans="1:9" ht="18.75" customHeight="1">
      <c r="A17" s="13" t="s">
        <v>17</v>
      </c>
      <c r="B17" s="14" t="s">
        <v>18</v>
      </c>
      <c r="C17" s="15">
        <v>91</v>
      </c>
      <c r="D17" s="15">
        <v>990080</v>
      </c>
      <c r="E17" s="15">
        <v>10880</v>
      </c>
      <c r="F17" s="15">
        <v>9650</v>
      </c>
      <c r="G17" s="15">
        <f t="shared" si="0"/>
        <v>878150</v>
      </c>
      <c r="H17" s="15">
        <f>(F17-E17)*C17</f>
        <v>-111930</v>
      </c>
      <c r="I17" s="37">
        <f>H17/D17</f>
        <v>-0.11305147058823529</v>
      </c>
    </row>
    <row r="18" spans="1:9" ht="18.75" customHeight="1">
      <c r="A18" s="13" t="s">
        <v>19</v>
      </c>
      <c r="B18" s="14" t="s">
        <v>20</v>
      </c>
      <c r="C18" s="15">
        <v>309</v>
      </c>
      <c r="D18" s="15">
        <v>10055555</v>
      </c>
      <c r="E18" s="15">
        <v>32542</v>
      </c>
      <c r="F18" s="15">
        <v>29795</v>
      </c>
      <c r="G18" s="15">
        <f t="shared" si="0"/>
        <v>9206655</v>
      </c>
      <c r="H18" s="15">
        <f>(F18-E18)*C18</f>
        <v>-848823</v>
      </c>
      <c r="I18" s="37">
        <f>H18/D18</f>
        <v>-8.4413341680295115E-2</v>
      </c>
    </row>
    <row r="19" spans="1:9" ht="18.75" customHeight="1" thickBot="1">
      <c r="A19" s="41" t="s">
        <v>21</v>
      </c>
      <c r="B19" s="17" t="s">
        <v>22</v>
      </c>
      <c r="C19" s="18">
        <v>210</v>
      </c>
      <c r="D19" s="18">
        <v>1925500</v>
      </c>
      <c r="E19" s="18">
        <v>9169</v>
      </c>
      <c r="F19" s="18">
        <v>7345</v>
      </c>
      <c r="G19" s="18">
        <f t="shared" si="0"/>
        <v>1542450</v>
      </c>
      <c r="H19" s="18">
        <f>(F19-E19)*C19</f>
        <v>-383040</v>
      </c>
      <c r="I19" s="39">
        <f>H19/D19</f>
        <v>-0.19893014801350298</v>
      </c>
    </row>
    <row r="20" spans="1:9" ht="18.75" customHeight="1">
      <c r="A20" s="10" t="s">
        <v>27</v>
      </c>
      <c r="B20" s="11" t="s">
        <v>28</v>
      </c>
      <c r="C20" s="12">
        <v>273</v>
      </c>
      <c r="D20" s="12">
        <v>5147415</v>
      </c>
      <c r="E20" s="12">
        <v>18855</v>
      </c>
      <c r="F20" s="12">
        <v>17120</v>
      </c>
      <c r="G20" s="12">
        <f t="shared" si="0"/>
        <v>4673760</v>
      </c>
      <c r="H20" s="12">
        <f>(F20-E20)*C20</f>
        <v>-473655</v>
      </c>
      <c r="I20" s="36">
        <f>H20/D20</f>
        <v>-9.201803235216123E-2</v>
      </c>
    </row>
    <row r="21" spans="1:9" ht="18.75" customHeight="1">
      <c r="A21" s="13" t="s">
        <v>19</v>
      </c>
      <c r="B21" s="14" t="s">
        <v>20</v>
      </c>
      <c r="C21" s="15">
        <v>100</v>
      </c>
      <c r="D21" s="15">
        <v>2881000</v>
      </c>
      <c r="E21" s="15">
        <v>28810</v>
      </c>
      <c r="F21" s="15">
        <v>29705</v>
      </c>
      <c r="G21" s="15">
        <f t="shared" si="0"/>
        <v>2970500</v>
      </c>
      <c r="H21" s="15">
        <f>(F21-E21)*C21</f>
        <v>89500</v>
      </c>
      <c r="I21" s="37">
        <f>H21/D21</f>
        <v>3.1065602221450887E-2</v>
      </c>
    </row>
    <row r="22" spans="1:9" ht="18.75" customHeight="1" thickBot="1">
      <c r="A22" s="16" t="s">
        <v>4</v>
      </c>
      <c r="B22" s="38" t="s">
        <v>5</v>
      </c>
      <c r="C22" s="18">
        <v>30</v>
      </c>
      <c r="D22" s="18">
        <v>1995000</v>
      </c>
      <c r="E22" s="18">
        <v>66500</v>
      </c>
      <c r="F22" s="18">
        <v>69600</v>
      </c>
      <c r="G22" s="18">
        <f t="shared" si="0"/>
        <v>2088000</v>
      </c>
      <c r="H22" s="18">
        <f>(F22-E22)*C22</f>
        <v>93000</v>
      </c>
      <c r="I22" s="39">
        <f>H22/D22</f>
        <v>4.6616541353383459E-2</v>
      </c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222257809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Sheet2</vt:lpstr>
    </vt:vector>
  </TitlesOfParts>
  <Company>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Crownix Report Excel File</dc:title>
  <dc:subject/>
  <dc:creator>Crownix Report</dc:creator>
  <cp:keywords/>
  <dc:description>Crownix Report Excel File</dc:description>
  <cp:lastModifiedBy>SW C</cp:lastModifiedBy>
  <cp:revision/>
  <cp:lastPrinted>2023-08-02T16:49:29Z</cp:lastPrinted>
  <dcterms:created xsi:type="dcterms:W3CDTF">2023-08-02T16:49:29Z</dcterms:created>
  <dcterms:modified xsi:type="dcterms:W3CDTF">2023-08-03T03:05:22Z</dcterms:modified>
</cp:coreProperties>
</file>