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andice\Documents\Research\Manuscripts\UWB7 coculture\supplement\"/>
    </mc:Choice>
  </mc:AlternateContent>
  <bookViews>
    <workbookView xWindow="0" yWindow="0" windowWidth="19200" windowHeight="7900"/>
  </bookViews>
  <sheets>
    <sheet name="Anaeromyces_AV_KOG" sheetId="1" r:id="rId1"/>
  </sheets>
  <externalReferences>
    <externalReference r:id="rId2"/>
  </externalReferenc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" l="1"/>
  <c r="C27" i="1"/>
  <c r="F27" i="1" s="1"/>
  <c r="C26" i="1"/>
  <c r="F26" i="1" s="1"/>
  <c r="B26" i="1"/>
  <c r="E26" i="1" s="1"/>
  <c r="C25" i="1"/>
  <c r="F25" i="1" s="1"/>
  <c r="B25" i="1"/>
  <c r="E25" i="1" s="1"/>
  <c r="E24" i="1"/>
  <c r="C24" i="1"/>
  <c r="F24" i="1" s="1"/>
  <c r="C23" i="1"/>
  <c r="F23" i="1" s="1"/>
  <c r="B23" i="1"/>
  <c r="E23" i="1" s="1"/>
  <c r="F22" i="1"/>
  <c r="E22" i="1"/>
  <c r="C21" i="1"/>
  <c r="F21" i="1" s="1"/>
  <c r="B21" i="1"/>
  <c r="E21" i="1" s="1"/>
  <c r="E20" i="1"/>
  <c r="C20" i="1"/>
  <c r="F20" i="1" s="1"/>
  <c r="F19" i="1"/>
  <c r="B19" i="1"/>
  <c r="E19" i="1" s="1"/>
  <c r="C17" i="1"/>
  <c r="F17" i="1" s="1"/>
  <c r="B17" i="1"/>
  <c r="E17" i="1" s="1"/>
  <c r="E16" i="1"/>
  <c r="C16" i="1"/>
  <c r="F16" i="1" s="1"/>
  <c r="F15" i="1"/>
  <c r="E15" i="1"/>
  <c r="C14" i="1"/>
  <c r="F14" i="1" s="1"/>
  <c r="B14" i="1"/>
  <c r="E14" i="1" s="1"/>
  <c r="E13" i="1"/>
  <c r="C13" i="1"/>
  <c r="F13" i="1" s="1"/>
  <c r="C11" i="1"/>
  <c r="F11" i="1" s="1"/>
  <c r="B11" i="1"/>
  <c r="E11" i="1" s="1"/>
  <c r="F10" i="1"/>
  <c r="E10" i="1"/>
  <c r="C9" i="1"/>
  <c r="F9" i="1" s="1"/>
  <c r="B9" i="1"/>
  <c r="E9" i="1" s="1"/>
  <c r="F8" i="1"/>
  <c r="E8" i="1"/>
  <c r="C7" i="1"/>
  <c r="F7" i="1" s="1"/>
  <c r="B7" i="1"/>
  <c r="E7" i="1" s="1"/>
  <c r="C6" i="1"/>
  <c r="F6" i="1" s="1"/>
  <c r="B6" i="1"/>
  <c r="E6" i="1" s="1"/>
  <c r="E5" i="1"/>
  <c r="C5" i="1"/>
  <c r="F5" i="1" s="1"/>
  <c r="B5" i="1"/>
  <c r="F4" i="1"/>
  <c r="E4" i="1"/>
  <c r="E3" i="1"/>
  <c r="C3" i="1"/>
  <c r="F3" i="1" s="1"/>
  <c r="G21" i="1" l="1"/>
  <c r="G10" i="1"/>
  <c r="G4" i="1"/>
  <c r="G22" i="1"/>
  <c r="G6" i="1"/>
  <c r="G3" i="1"/>
  <c r="G8" i="1"/>
  <c r="G11" i="1"/>
  <c r="G17" i="1"/>
  <c r="G7" i="1"/>
  <c r="G5" i="1"/>
  <c r="G20" i="1"/>
  <c r="G23" i="1"/>
  <c r="G14" i="1"/>
  <c r="G16" i="1"/>
  <c r="G19" i="1"/>
  <c r="G9" i="1"/>
  <c r="G15" i="1"/>
  <c r="G25" i="1"/>
  <c r="G27" i="1"/>
  <c r="G24" i="1"/>
  <c r="G26" i="1"/>
  <c r="G13" i="1"/>
  <c r="G29" i="1" l="1"/>
  <c r="G30" i="1"/>
</calcChain>
</file>

<file path=xl/sharedStrings.xml><?xml version="1.0" encoding="utf-8"?>
<sst xmlns="http://schemas.openxmlformats.org/spreadsheetml/2006/main" count="35" uniqueCount="35">
  <si>
    <t>CELLULAR PROCESSES AND SIGNALING</t>
  </si>
  <si>
    <t>Cell wall/membrne/envelope biogenesis</t>
  </si>
  <si>
    <t>Cell motility</t>
  </si>
  <si>
    <t>Posttranslational modification, protein turnover, chaperones</t>
  </si>
  <si>
    <t>Signal transduction mechanisms</t>
  </si>
  <si>
    <t>Intracellular trafficking secretion, and vesicular transport</t>
  </si>
  <si>
    <t>Defense mechanisms</t>
  </si>
  <si>
    <t>Extracellular structures</t>
  </si>
  <si>
    <t>Nuclear structure</t>
  </si>
  <si>
    <t>Cytoskeleton</t>
  </si>
  <si>
    <t>INFORMATION STORAGE AND PROCESSING</t>
  </si>
  <si>
    <t>RNA processing and modification</t>
  </si>
  <si>
    <t>Chromatin structure and dynamics</t>
  </si>
  <si>
    <t>Translation, ribosomal structure and biogenesis</t>
  </si>
  <si>
    <t>Transcription</t>
  </si>
  <si>
    <t>Replication, recombination and repair</t>
  </si>
  <si>
    <t>METABOLISM</t>
  </si>
  <si>
    <t>Energy production and conversion</t>
  </si>
  <si>
    <t>Cell cycle</t>
  </si>
  <si>
    <t>Amino acid transport and metabolism</t>
  </si>
  <si>
    <t>Nucleotide transport and metabolism</t>
  </si>
  <si>
    <t>Carbohydrate transport and metabolism</t>
  </si>
  <si>
    <t>Coenzyme transport and metabolism</t>
  </si>
  <si>
    <t>Lipid transport and metabolism</t>
  </si>
  <si>
    <t>Inorganic ion transport and metabolism</t>
  </si>
  <si>
    <t>Secondary metabolites biosynthesis, transport and catabolism</t>
  </si>
  <si>
    <t>AVERAGE</t>
  </si>
  <si>
    <t>MEDIAN</t>
  </si>
  <si>
    <t>No. of genes upregulated in co-culture vs. monoculture</t>
  </si>
  <si>
    <t>No. of genes downregulated in co-culture vs. monoculture</t>
  </si>
  <si>
    <t xml:space="preserve">No. gene models* </t>
  </si>
  <si>
    <t>*corrected for reassignment of CAZymes with catalytic domains  to KOG carbohydrate metabolism</t>
  </si>
  <si>
    <t>% upregulated in co-culture vs. monoculture</t>
  </si>
  <si>
    <t>% downregulated in co-culture vs. monoculture</t>
  </si>
  <si>
    <t>Total % regulated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</si>
</sst>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Font="1"/>
    <xf numFmtId="0" fontId="1" fillId="0" borderId="0" xfId="0" applyFont="1"/>
    <xf numFmtId="2" fontId="0" fillId="0" borderId="0" xfId="0" applyNumberFormat="1" applyAlignment="1">
      <alignment horizontal="center"/>
    </xf>
    <xf numFmtId="0" fontId="3" fillId="0" borderId="0" xfId="0" applyFont="1"/>
    <xf numFmtId="0" fontId="0" fillId="0" borderId="0" xfId="0" applyAlignment="1">
      <alignment horizontal="center" wrapText="1"/>
    </xf>
    <xf numFmtId="0" fontId="0" fillId="0" borderId="0" xfId="0" applyFill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v>Co-culture upregulated</c:v>
          </c:tx>
          <c:spPr>
            <a:noFill/>
            <a:ln>
              <a:solidFill>
                <a:schemeClr val="tx1"/>
              </a:solidFill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Anaeromyces_AV_KOG!$A$19:$A$27</c:f>
              <c:strCache>
                <c:ptCount val="9"/>
                <c:pt idx="0">
                  <c:v>Energy production and conversion</c:v>
                </c:pt>
                <c:pt idx="1">
                  <c:v>Cell cycle</c:v>
                </c:pt>
                <c:pt idx="2">
                  <c:v>Amino acid transport and metabolism</c:v>
                </c:pt>
                <c:pt idx="3">
                  <c:v>Nucleotide transport and metabolism</c:v>
                </c:pt>
                <c:pt idx="4">
                  <c:v>Carbohydrate transport and metabolism</c:v>
                </c:pt>
                <c:pt idx="5">
                  <c:v>Coenzyme transport and metabolism</c:v>
                </c:pt>
                <c:pt idx="6">
                  <c:v>Lipid transport and metabolism</c:v>
                </c:pt>
                <c:pt idx="7">
                  <c:v>Inorganic ion transport and metabolism</c:v>
                </c:pt>
                <c:pt idx="8">
                  <c:v>Secondary metabolites biosynthesis, transport and catabolism</c:v>
                </c:pt>
              </c:strCache>
            </c:strRef>
          </c:cat>
          <c:val>
            <c:numRef>
              <c:f>Anaeromyces_AV_KOG!$E$19:$E$27</c:f>
              <c:numCache>
                <c:formatCode>0.00</c:formatCode>
                <c:ptCount val="9"/>
                <c:pt idx="0">
                  <c:v>2.5641025641025639</c:v>
                </c:pt>
                <c:pt idx="1">
                  <c:v>3.7037037037037033</c:v>
                </c:pt>
                <c:pt idx="2">
                  <c:v>6.8085106382978724</c:v>
                </c:pt>
                <c:pt idx="3">
                  <c:v>4.2857142857142856</c:v>
                </c:pt>
                <c:pt idx="4">
                  <c:v>16.855524079320112</c:v>
                </c:pt>
                <c:pt idx="5">
                  <c:v>7.0175438596491224</c:v>
                </c:pt>
                <c:pt idx="6">
                  <c:v>11.158798283261802</c:v>
                </c:pt>
                <c:pt idx="7">
                  <c:v>12.676056338028168</c:v>
                </c:pt>
                <c:pt idx="8">
                  <c:v>14.87603305785124</c:v>
                </c:pt>
              </c:numCache>
            </c:numRef>
          </c:val>
        </c:ser>
        <c:ser>
          <c:idx val="1"/>
          <c:order val="1"/>
          <c:tx>
            <c:v>Co-culture downregulated</c:v>
          </c:tx>
          <c:spPr>
            <a:solidFill>
              <a:schemeClr val="accent3"/>
            </a:solidFill>
            <a:ln>
              <a:solidFill>
                <a:schemeClr val="tx1"/>
              </a:solidFill>
            </a:ln>
            <a:effectLst/>
          </c:spPr>
          <c:invertIfNegative val="0"/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Anaeromyces_AV_KOG!$A$19:$A$27</c:f>
              <c:strCache>
                <c:ptCount val="9"/>
                <c:pt idx="0">
                  <c:v>Energy production and conversion</c:v>
                </c:pt>
                <c:pt idx="1">
                  <c:v>Cell cycle</c:v>
                </c:pt>
                <c:pt idx="2">
                  <c:v>Amino acid transport and metabolism</c:v>
                </c:pt>
                <c:pt idx="3">
                  <c:v>Nucleotide transport and metabolism</c:v>
                </c:pt>
                <c:pt idx="4">
                  <c:v>Carbohydrate transport and metabolism</c:v>
                </c:pt>
                <c:pt idx="5">
                  <c:v>Coenzyme transport and metabolism</c:v>
                </c:pt>
                <c:pt idx="6">
                  <c:v>Lipid transport and metabolism</c:v>
                </c:pt>
                <c:pt idx="7">
                  <c:v>Inorganic ion transport and metabolism</c:v>
                </c:pt>
                <c:pt idx="8">
                  <c:v>Secondary metabolites biosynthesis, transport and catabolism</c:v>
                </c:pt>
              </c:strCache>
            </c:strRef>
          </c:cat>
          <c:val>
            <c:numRef>
              <c:f>Anaeromyces_AV_KOG!$F$19:$F$27</c:f>
              <c:numCache>
                <c:formatCode>0.00</c:formatCode>
                <c:ptCount val="9"/>
                <c:pt idx="0">
                  <c:v>17.948717948717949</c:v>
                </c:pt>
                <c:pt idx="1">
                  <c:v>14.245014245014245</c:v>
                </c:pt>
                <c:pt idx="2">
                  <c:v>11.063829787234042</c:v>
                </c:pt>
                <c:pt idx="3">
                  <c:v>20</c:v>
                </c:pt>
                <c:pt idx="4">
                  <c:v>27.195467422096321</c:v>
                </c:pt>
                <c:pt idx="5">
                  <c:v>10.526315789473683</c:v>
                </c:pt>
                <c:pt idx="6">
                  <c:v>13.733905579399142</c:v>
                </c:pt>
                <c:pt idx="7">
                  <c:v>16.901408450704224</c:v>
                </c:pt>
                <c:pt idx="8">
                  <c:v>9.0909090909090917</c:v>
                </c:pt>
              </c:numCache>
            </c:numRef>
          </c:val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100"/>
        <c:axId val="571493376"/>
        <c:axId val="571494160"/>
      </c:barChart>
      <c:catAx>
        <c:axId val="571493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494160"/>
        <c:crosses val="autoZero"/>
        <c:auto val="1"/>
        <c:lblAlgn val="ctr"/>
        <c:lblOffset val="100"/>
        <c:noMultiLvlLbl val="0"/>
      </c:catAx>
      <c:valAx>
        <c:axId val="57149416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>
                    <a:solidFill>
                      <a:sysClr val="windowText" lastClr="000000"/>
                    </a:solidFill>
                  </a:rPr>
                  <a:t>Percent</a:t>
                </a:r>
                <a:r>
                  <a:rPr lang="en-US" baseline="0">
                    <a:solidFill>
                      <a:sysClr val="windowText" lastClr="000000"/>
                    </a:solidFill>
                  </a:rPr>
                  <a:t> of genes in KOG class</a:t>
                </a:r>
                <a:endParaRPr lang="en-US">
                  <a:solidFill>
                    <a:sysClr val="windowText" lastClr="000000"/>
                  </a:solidFill>
                </a:endParaRP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1493376"/>
        <c:crosses val="autoZero"/>
        <c:crossBetween val="between"/>
      </c:valAx>
      <c:spPr>
        <a:noFill/>
        <a:ln>
          <a:solidFill>
            <a:schemeClr val="tx1"/>
          </a:solidFill>
        </a:ln>
        <a:effectLst/>
      </c:spPr>
    </c:plotArea>
    <c:legend>
      <c:legendPos val="t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610576</xdr:colOff>
      <xdr:row>33</xdr:row>
      <xdr:rowOff>0</xdr:rowOff>
    </xdr:from>
    <xdr:to>
      <xdr:col>26</xdr:col>
      <xdr:colOff>305777</xdr:colOff>
      <xdr:row>47</xdr:row>
      <xdr:rowOff>166566</xdr:rowOff>
    </xdr:to>
    <xdr:graphicFrame macro="">
      <xdr:nvGraphicFramePr>
        <xdr:cNvPr id="7" name="Chart 6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Candice/Documents/Research/Coculture/Garret_Suen_UW_Madison/RNA-seq/S4/S4_DGE_values_only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G"/>
      <sheetName val="AV"/>
      <sheetName val="AV_KOG"/>
      <sheetName val="SG_KOG"/>
      <sheetName val="Summary"/>
      <sheetName val="KEGG"/>
      <sheetName val="S4_iprid"/>
      <sheetName val="S4_iprDesc"/>
      <sheetName val="IPR"/>
      <sheetName val="GO"/>
      <sheetName val="KOG"/>
      <sheetName val="Anasp1_core_plus_auxiliary"/>
      <sheetName val="cazy"/>
      <sheetName val="scaffold"/>
    </sheetNames>
    <sheetDataSet>
      <sheetData sheetId="0" refreshError="1"/>
      <sheetData sheetId="1" refreshError="1"/>
      <sheetData sheetId="2">
        <row r="4">
          <cell r="A4" t="str">
            <v>Cell wall/membrne/envelope</v>
          </cell>
          <cell r="G4">
            <v>7.6595744680851059</v>
          </cell>
          <cell r="H4">
            <v>9.3617021276595747</v>
          </cell>
          <cell r="I4">
            <v>17.021276595744681</v>
          </cell>
        </row>
        <row r="5">
          <cell r="A5" t="str">
            <v>Cell motility</v>
          </cell>
          <cell r="G5">
            <v>0</v>
          </cell>
          <cell r="H5">
            <v>27.27272727272727</v>
          </cell>
          <cell r="I5">
            <v>27.27272727272727</v>
          </cell>
        </row>
        <row r="6">
          <cell r="A6" t="str">
            <v>Posttranslational modification</v>
          </cell>
          <cell r="G6">
            <v>13.376623376623375</v>
          </cell>
          <cell r="H6">
            <v>9.220779220779221</v>
          </cell>
          <cell r="I6">
            <v>22.597402597402596</v>
          </cell>
        </row>
        <row r="7">
          <cell r="A7" t="str">
            <v>Signal transduction mechanisms</v>
          </cell>
          <cell r="G7">
            <v>8.8293650793650791</v>
          </cell>
          <cell r="H7">
            <v>18.849206349206348</v>
          </cell>
          <cell r="I7">
            <v>27.678571428571427</v>
          </cell>
        </row>
        <row r="8">
          <cell r="A8" t="str">
            <v>Intracellular trafficking</v>
          </cell>
          <cell r="G8">
            <v>10.438413361169102</v>
          </cell>
          <cell r="H8">
            <v>9.1858037578288094</v>
          </cell>
          <cell r="I8">
            <v>19.624217118997912</v>
          </cell>
        </row>
        <row r="9">
          <cell r="A9" t="str">
            <v>Defense mechanisms</v>
          </cell>
          <cell r="G9">
            <v>13.392857142857142</v>
          </cell>
          <cell r="H9">
            <v>18.75</v>
          </cell>
          <cell r="I9">
            <v>32.142857142857139</v>
          </cell>
        </row>
        <row r="10">
          <cell r="A10" t="str">
            <v>Extracellular structures</v>
          </cell>
          <cell r="G10">
            <v>11.956521739130435</v>
          </cell>
          <cell r="H10">
            <v>14.130434782608695</v>
          </cell>
          <cell r="I10">
            <v>26.086956521739133</v>
          </cell>
        </row>
        <row r="11">
          <cell r="A11" t="str">
            <v>Nuclear structure</v>
          </cell>
          <cell r="G11">
            <v>4.8076923076923084</v>
          </cell>
          <cell r="H11">
            <v>19.230769230769234</v>
          </cell>
          <cell r="I11">
            <v>24.03846153846154</v>
          </cell>
        </row>
        <row r="12">
          <cell r="A12" t="str">
            <v>Cytoskeleton</v>
          </cell>
          <cell r="G12">
            <v>6.0498220640569391</v>
          </cell>
          <cell r="H12">
            <v>28.46975088967972</v>
          </cell>
          <cell r="I12">
            <v>34.519572953736656</v>
          </cell>
        </row>
        <row r="14">
          <cell r="A14" t="str">
            <v>RNA processing and modification</v>
          </cell>
          <cell r="G14">
            <v>1.6286644951140066</v>
          </cell>
          <cell r="H14">
            <v>33.22475570032573</v>
          </cell>
          <cell r="I14">
            <v>34.853420195439739</v>
          </cell>
        </row>
        <row r="15">
          <cell r="A15" t="str">
            <v>Chromatin structure and dynamics</v>
          </cell>
          <cell r="G15">
            <v>1.948051948051948</v>
          </cell>
          <cell r="H15">
            <v>20.129870129870131</v>
          </cell>
          <cell r="I15">
            <v>22.077922077922079</v>
          </cell>
        </row>
        <row r="16">
          <cell r="A16" t="str">
            <v>Translation, ribosomal structure</v>
          </cell>
          <cell r="G16">
            <v>0.73800738007380073</v>
          </cell>
          <cell r="H16">
            <v>15.498154981549817</v>
          </cell>
          <cell r="I16">
            <v>16.236162361623617</v>
          </cell>
        </row>
        <row r="17">
          <cell r="A17" t="str">
            <v>Transcription</v>
          </cell>
          <cell r="G17">
            <v>4.375</v>
          </cell>
          <cell r="H17">
            <v>18.5</v>
          </cell>
          <cell r="I17">
            <v>22.875</v>
          </cell>
        </row>
        <row r="18">
          <cell r="A18" t="str">
            <v>Replication, recombination and repair</v>
          </cell>
          <cell r="G18">
            <v>3.1111111111111112</v>
          </cell>
          <cell r="H18">
            <v>20</v>
          </cell>
          <cell r="I18">
            <v>23.111111111111111</v>
          </cell>
        </row>
        <row r="20">
          <cell r="A20" t="str">
            <v>Energy production and conversion</v>
          </cell>
          <cell r="G20">
            <v>2.5641025641025639</v>
          </cell>
          <cell r="H20">
            <v>17.948717948717949</v>
          </cell>
          <cell r="I20">
            <v>20.512820512820511</v>
          </cell>
        </row>
        <row r="21">
          <cell r="A21" t="str">
            <v>Cell cycle</v>
          </cell>
          <cell r="G21">
            <v>3.7037037037037033</v>
          </cell>
          <cell r="H21">
            <v>14.245014245014245</v>
          </cell>
          <cell r="I21">
            <v>17.948717948717949</v>
          </cell>
        </row>
        <row r="22">
          <cell r="A22" t="str">
            <v>Amino acid transport and metabolism</v>
          </cell>
          <cell r="G22">
            <v>6.8085106382978724</v>
          </cell>
          <cell r="H22">
            <v>11.063829787234042</v>
          </cell>
          <cell r="I22">
            <v>17.872340425531913</v>
          </cell>
        </row>
        <row r="23">
          <cell r="A23" t="str">
            <v>Nucleotide transport and metabolism</v>
          </cell>
          <cell r="G23">
            <v>4.2857142857142856</v>
          </cell>
          <cell r="H23">
            <v>20</v>
          </cell>
          <cell r="I23">
            <v>24.285714285714285</v>
          </cell>
        </row>
        <row r="24">
          <cell r="A24" t="str">
            <v>Carbohydrate transport and metabolism</v>
          </cell>
          <cell r="G24">
            <v>16.855524079320112</v>
          </cell>
          <cell r="H24">
            <v>27.195467422096321</v>
          </cell>
          <cell r="I24">
            <v>44.050991501416433</v>
          </cell>
        </row>
        <row r="25">
          <cell r="A25" t="str">
            <v>Coenzyme transport and metabolism</v>
          </cell>
          <cell r="G25">
            <v>7.0175438596491224</v>
          </cell>
          <cell r="H25">
            <v>10.526315789473683</v>
          </cell>
          <cell r="I25">
            <v>17.543859649122805</v>
          </cell>
        </row>
        <row r="26">
          <cell r="A26" t="str">
            <v>Lipid transport and metabolism</v>
          </cell>
          <cell r="G26">
            <v>11.158798283261802</v>
          </cell>
          <cell r="H26">
            <v>13.733905579399142</v>
          </cell>
          <cell r="I26">
            <v>24.892703862660944</v>
          </cell>
        </row>
        <row r="27">
          <cell r="A27" t="str">
            <v>Inorganic ion transport and metabolism</v>
          </cell>
          <cell r="G27">
            <v>12.676056338028168</v>
          </cell>
          <cell r="H27">
            <v>16.901408450704224</v>
          </cell>
          <cell r="I27">
            <v>29.577464788732392</v>
          </cell>
        </row>
        <row r="28">
          <cell r="A28" t="str">
            <v>Secondary metabolism</v>
          </cell>
          <cell r="G28">
            <v>14.87603305785124</v>
          </cell>
          <cell r="H28">
            <v>9.0909090909090917</v>
          </cell>
          <cell r="I28">
            <v>23.966942148760332</v>
          </cell>
        </row>
      </sheetData>
      <sheetData sheetId="3">
        <row r="3">
          <cell r="A3" t="str">
            <v>Cell wall/membrne/envelope</v>
          </cell>
        </row>
      </sheetData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topLeftCell="A14" zoomScale="115" zoomScaleNormal="115" workbookViewId="0">
      <selection activeCell="H21" sqref="H21"/>
    </sheetView>
  </sheetViews>
  <sheetFormatPr defaultRowHeight="14.5" x14ac:dyDescent="0.35"/>
  <cols>
    <col min="1" max="1" width="30.26953125" bestFit="1" customWidth="1"/>
    <col min="2" max="2" width="14.6328125" style="8" customWidth="1"/>
    <col min="3" max="3" width="15.26953125" style="8" customWidth="1"/>
    <col min="4" max="4" width="15.7265625" style="9" customWidth="1"/>
    <col min="5" max="5" width="16.36328125" style="8" customWidth="1"/>
    <col min="6" max="6" width="16.453125" style="8" customWidth="1"/>
    <col min="7" max="7" width="17.54296875" style="8" customWidth="1"/>
  </cols>
  <sheetData>
    <row r="1" spans="1:7" ht="58" x14ac:dyDescent="0.35">
      <c r="A1" s="1"/>
      <c r="B1" s="6" t="s">
        <v>28</v>
      </c>
      <c r="C1" s="6" t="s">
        <v>29</v>
      </c>
      <c r="D1" s="7" t="s">
        <v>30</v>
      </c>
      <c r="E1" s="6" t="s">
        <v>32</v>
      </c>
      <c r="F1" s="6" t="s">
        <v>33</v>
      </c>
      <c r="G1" s="6" t="s">
        <v>34</v>
      </c>
    </row>
    <row r="2" spans="1:7" x14ac:dyDescent="0.35">
      <c r="A2" s="3" t="s">
        <v>0</v>
      </c>
    </row>
    <row r="3" spans="1:7" x14ac:dyDescent="0.35">
      <c r="A3" s="2" t="s">
        <v>1</v>
      </c>
      <c r="B3" s="10">
        <v>18</v>
      </c>
      <c r="C3" s="8">
        <f>17+5</f>
        <v>22</v>
      </c>
      <c r="D3" s="8">
        <v>235</v>
      </c>
      <c r="E3" s="4">
        <f>B3/D3*100</f>
        <v>7.6595744680851059</v>
      </c>
      <c r="F3" s="4">
        <f>C3/D3*100</f>
        <v>9.3617021276595747</v>
      </c>
      <c r="G3" s="4">
        <f>E3+F3</f>
        <v>17.021276595744681</v>
      </c>
    </row>
    <row r="4" spans="1:7" x14ac:dyDescent="0.35">
      <c r="A4" s="2" t="s">
        <v>2</v>
      </c>
      <c r="B4" s="8">
        <v>0</v>
      </c>
      <c r="C4" s="8">
        <v>3</v>
      </c>
      <c r="D4" s="8">
        <v>11</v>
      </c>
      <c r="E4" s="4">
        <f>B4/D4*100</f>
        <v>0</v>
      </c>
      <c r="F4" s="4">
        <f>C4/D4*100</f>
        <v>27.27272727272727</v>
      </c>
      <c r="G4" s="4">
        <f t="shared" ref="G4:G11" si="0">E4+F4</f>
        <v>27.27272727272727</v>
      </c>
    </row>
    <row r="5" spans="1:7" x14ac:dyDescent="0.35">
      <c r="A5" s="2" t="s">
        <v>3</v>
      </c>
      <c r="B5" s="8">
        <f>98+5</f>
        <v>103</v>
      </c>
      <c r="C5" s="8">
        <f>59+6+6</f>
        <v>71</v>
      </c>
      <c r="D5" s="8">
        <v>770</v>
      </c>
      <c r="E5" s="4">
        <f>B5/D5*100</f>
        <v>13.376623376623375</v>
      </c>
      <c r="F5" s="4">
        <f>C5/D5*100</f>
        <v>9.220779220779221</v>
      </c>
      <c r="G5" s="4">
        <f t="shared" si="0"/>
        <v>22.597402597402596</v>
      </c>
    </row>
    <row r="6" spans="1:7" x14ac:dyDescent="0.35">
      <c r="A6" s="2" t="s">
        <v>4</v>
      </c>
      <c r="B6" s="8">
        <f>82+7</f>
        <v>89</v>
      </c>
      <c r="C6" s="8">
        <f>171+15+1+3</f>
        <v>190</v>
      </c>
      <c r="D6" s="8">
        <v>1008</v>
      </c>
      <c r="E6" s="4">
        <f>B6/D6*100</f>
        <v>8.8293650793650791</v>
      </c>
      <c r="F6" s="4">
        <f>C6/D6*100</f>
        <v>18.849206349206348</v>
      </c>
      <c r="G6" s="4">
        <f t="shared" si="0"/>
        <v>27.678571428571427</v>
      </c>
    </row>
    <row r="7" spans="1:7" x14ac:dyDescent="0.35">
      <c r="A7" s="2" t="s">
        <v>5</v>
      </c>
      <c r="B7" s="8">
        <f>44+6</f>
        <v>50</v>
      </c>
      <c r="C7" s="8">
        <f>31+10+3</f>
        <v>44</v>
      </c>
      <c r="D7" s="8">
        <v>479</v>
      </c>
      <c r="E7" s="4">
        <f>B7/D7*100</f>
        <v>10.438413361169102</v>
      </c>
      <c r="F7" s="4">
        <f>C7/D7*100</f>
        <v>9.1858037578288094</v>
      </c>
      <c r="G7" s="4">
        <f t="shared" si="0"/>
        <v>19.624217118997912</v>
      </c>
    </row>
    <row r="8" spans="1:7" x14ac:dyDescent="0.35">
      <c r="A8" s="2" t="s">
        <v>6</v>
      </c>
      <c r="B8" s="8">
        <v>15</v>
      </c>
      <c r="C8" s="8">
        <v>21</v>
      </c>
      <c r="D8" s="8">
        <v>112</v>
      </c>
      <c r="E8" s="4">
        <f>B8/D8*100</f>
        <v>13.392857142857142</v>
      </c>
      <c r="F8" s="4">
        <f>C8/D8*100</f>
        <v>18.75</v>
      </c>
      <c r="G8" s="4">
        <f t="shared" si="0"/>
        <v>32.142857142857139</v>
      </c>
    </row>
    <row r="9" spans="1:7" x14ac:dyDescent="0.35">
      <c r="A9" s="2" t="s">
        <v>7</v>
      </c>
      <c r="B9" s="8">
        <f>6+5</f>
        <v>11</v>
      </c>
      <c r="C9" s="8">
        <f>3+10</f>
        <v>13</v>
      </c>
      <c r="D9" s="8">
        <v>92</v>
      </c>
      <c r="E9" s="4">
        <f>B9/D9*100</f>
        <v>11.956521739130435</v>
      </c>
      <c r="F9" s="4">
        <f>C9/D9*100</f>
        <v>14.130434782608695</v>
      </c>
      <c r="G9" s="4">
        <f t="shared" si="0"/>
        <v>26.086956521739133</v>
      </c>
    </row>
    <row r="10" spans="1:7" x14ac:dyDescent="0.35">
      <c r="A10" s="2" t="s">
        <v>8</v>
      </c>
      <c r="B10" s="8">
        <v>5</v>
      </c>
      <c r="C10" s="8">
        <v>20</v>
      </c>
      <c r="D10" s="8">
        <v>104</v>
      </c>
      <c r="E10" s="4">
        <f>B10/D10*100</f>
        <v>4.8076923076923084</v>
      </c>
      <c r="F10" s="4">
        <f>C10/D10*100</f>
        <v>19.230769230769234</v>
      </c>
      <c r="G10" s="4">
        <f t="shared" si="0"/>
        <v>24.03846153846154</v>
      </c>
    </row>
    <row r="11" spans="1:7" x14ac:dyDescent="0.35">
      <c r="A11" s="2" t="s">
        <v>9</v>
      </c>
      <c r="B11" s="8">
        <f>15+2</f>
        <v>17</v>
      </c>
      <c r="C11" s="8">
        <f>59+21</f>
        <v>80</v>
      </c>
      <c r="D11" s="8">
        <v>281</v>
      </c>
      <c r="E11" s="4">
        <f>B11/D11*100</f>
        <v>6.0498220640569391</v>
      </c>
      <c r="F11" s="4">
        <f>C11/D11*100</f>
        <v>28.46975088967972</v>
      </c>
      <c r="G11" s="4">
        <f t="shared" si="0"/>
        <v>34.519572953736656</v>
      </c>
    </row>
    <row r="12" spans="1:7" x14ac:dyDescent="0.35">
      <c r="A12" s="3" t="s">
        <v>10</v>
      </c>
      <c r="D12" s="8"/>
      <c r="E12" s="4"/>
      <c r="F12" s="4"/>
      <c r="G12" s="4"/>
    </row>
    <row r="13" spans="1:7" x14ac:dyDescent="0.35">
      <c r="A13" s="2" t="s">
        <v>11</v>
      </c>
      <c r="B13" s="8">
        <v>5</v>
      </c>
      <c r="C13" s="8">
        <f>97+5</f>
        <v>102</v>
      </c>
      <c r="D13" s="8">
        <v>307</v>
      </c>
      <c r="E13" s="4">
        <f>B13/D13*100</f>
        <v>1.6286644951140066</v>
      </c>
      <c r="F13" s="4">
        <f>C13/D13*100</f>
        <v>33.22475570032573</v>
      </c>
      <c r="G13" s="4">
        <f>E13+F13</f>
        <v>34.853420195439739</v>
      </c>
    </row>
    <row r="14" spans="1:7" x14ac:dyDescent="0.35">
      <c r="A14" s="2" t="s">
        <v>12</v>
      </c>
      <c r="B14" s="8">
        <f>2+1</f>
        <v>3</v>
      </c>
      <c r="C14" s="8">
        <f>22+8+1</f>
        <v>31</v>
      </c>
      <c r="D14" s="8">
        <v>154</v>
      </c>
      <c r="E14" s="4">
        <f>B14/D14*100</f>
        <v>1.948051948051948</v>
      </c>
      <c r="F14" s="4">
        <f>C14/D14*100</f>
        <v>20.129870129870131</v>
      </c>
      <c r="G14" s="4">
        <f>E14+F14</f>
        <v>22.077922077922079</v>
      </c>
    </row>
    <row r="15" spans="1:7" x14ac:dyDescent="0.35">
      <c r="A15" s="2" t="s">
        <v>13</v>
      </c>
      <c r="B15" s="8">
        <v>2</v>
      </c>
      <c r="C15" s="8">
        <v>42</v>
      </c>
      <c r="D15" s="8">
        <v>271</v>
      </c>
      <c r="E15" s="4">
        <f>B15/D15*100</f>
        <v>0.73800738007380073</v>
      </c>
      <c r="F15" s="4">
        <f>C15/D15*100</f>
        <v>15.498154981549817</v>
      </c>
      <c r="G15" s="4">
        <f>E15+F15</f>
        <v>16.236162361623617</v>
      </c>
    </row>
    <row r="16" spans="1:7" x14ac:dyDescent="0.35">
      <c r="A16" s="2" t="s">
        <v>14</v>
      </c>
      <c r="B16" s="8">
        <v>35</v>
      </c>
      <c r="C16" s="8">
        <f>147+1</f>
        <v>148</v>
      </c>
      <c r="D16" s="8">
        <v>800</v>
      </c>
      <c r="E16" s="4">
        <f>B16/D16*100</f>
        <v>4.375</v>
      </c>
      <c r="F16" s="4">
        <f>C16/D16*100</f>
        <v>18.5</v>
      </c>
      <c r="G16" s="4">
        <f>E16+F16</f>
        <v>22.875</v>
      </c>
    </row>
    <row r="17" spans="1:7" x14ac:dyDescent="0.35">
      <c r="A17" s="2" t="s">
        <v>15</v>
      </c>
      <c r="B17" s="8">
        <f>6+1</f>
        <v>7</v>
      </c>
      <c r="C17" s="8">
        <f>37+8</f>
        <v>45</v>
      </c>
      <c r="D17" s="8">
        <v>225</v>
      </c>
      <c r="E17" s="4">
        <f>B17/D17*100</f>
        <v>3.1111111111111112</v>
      </c>
      <c r="F17" s="4">
        <f>C17/D17*100</f>
        <v>20</v>
      </c>
      <c r="G17" s="4">
        <f>E17+F17</f>
        <v>23.111111111111111</v>
      </c>
    </row>
    <row r="18" spans="1:7" x14ac:dyDescent="0.35">
      <c r="A18" s="3" t="s">
        <v>16</v>
      </c>
      <c r="D18" s="8"/>
      <c r="E18" s="4"/>
      <c r="F18" s="4"/>
      <c r="G18" s="4"/>
    </row>
    <row r="19" spans="1:7" x14ac:dyDescent="0.35">
      <c r="A19" s="2" t="s">
        <v>17</v>
      </c>
      <c r="B19" s="8">
        <f>2+1</f>
        <v>3</v>
      </c>
      <c r="C19" s="8">
        <v>21</v>
      </c>
      <c r="D19" s="8">
        <v>117</v>
      </c>
      <c r="E19" s="4">
        <f>B19/D19*100</f>
        <v>2.5641025641025639</v>
      </c>
      <c r="F19" s="4">
        <f>C19/D19*100</f>
        <v>17.948717948717949</v>
      </c>
      <c r="G19" s="4">
        <f t="shared" ref="G19:G27" si="1">E19+F19</f>
        <v>20.512820512820511</v>
      </c>
    </row>
    <row r="20" spans="1:7" x14ac:dyDescent="0.35">
      <c r="A20" s="2" t="s">
        <v>18</v>
      </c>
      <c r="B20" s="8">
        <v>13</v>
      </c>
      <c r="C20" s="8">
        <f>40+5+5</f>
        <v>50</v>
      </c>
      <c r="D20" s="8">
        <v>351</v>
      </c>
      <c r="E20" s="4">
        <f>B20/D20*100</f>
        <v>3.7037037037037033</v>
      </c>
      <c r="F20" s="4">
        <f>C20/D20*100</f>
        <v>14.245014245014245</v>
      </c>
      <c r="G20" s="4">
        <f t="shared" si="1"/>
        <v>17.948717948717949</v>
      </c>
    </row>
    <row r="21" spans="1:7" x14ac:dyDescent="0.35">
      <c r="A21" s="2" t="s">
        <v>19</v>
      </c>
      <c r="B21" s="8">
        <f>15+1</f>
        <v>16</v>
      </c>
      <c r="C21" s="8">
        <f>24+2</f>
        <v>26</v>
      </c>
      <c r="D21" s="8">
        <v>235</v>
      </c>
      <c r="E21" s="4">
        <f>B21/D21*100</f>
        <v>6.8085106382978724</v>
      </c>
      <c r="F21" s="4">
        <f>C21/D21*100</f>
        <v>11.063829787234042</v>
      </c>
      <c r="G21" s="4">
        <f t="shared" si="1"/>
        <v>17.872340425531913</v>
      </c>
    </row>
    <row r="22" spans="1:7" x14ac:dyDescent="0.35">
      <c r="A22" s="2" t="s">
        <v>20</v>
      </c>
      <c r="B22" s="8">
        <v>3</v>
      </c>
      <c r="C22" s="8">
        <v>14</v>
      </c>
      <c r="D22" s="8">
        <v>70</v>
      </c>
      <c r="E22" s="4">
        <f>B22/D22*100</f>
        <v>4.2857142857142856</v>
      </c>
      <c r="F22" s="4">
        <f>C22/D22*100</f>
        <v>20</v>
      </c>
      <c r="G22" s="4">
        <f t="shared" si="1"/>
        <v>24.285714285714285</v>
      </c>
    </row>
    <row r="23" spans="1:7" x14ac:dyDescent="0.35">
      <c r="A23" s="2" t="s">
        <v>21</v>
      </c>
      <c r="B23" s="8">
        <f>27+7+85</f>
        <v>119</v>
      </c>
      <c r="C23" s="8">
        <f>78+6+2+106</f>
        <v>192</v>
      </c>
      <c r="D23" s="8">
        <v>706</v>
      </c>
      <c r="E23" s="4">
        <f>B23/D23*100</f>
        <v>16.855524079320112</v>
      </c>
      <c r="F23" s="4">
        <f>C23/D23*100</f>
        <v>27.195467422096321</v>
      </c>
      <c r="G23" s="4">
        <f t="shared" si="1"/>
        <v>44.050991501416433</v>
      </c>
    </row>
    <row r="24" spans="1:7" x14ac:dyDescent="0.35">
      <c r="A24" s="2" t="s">
        <v>22</v>
      </c>
      <c r="B24" s="8">
        <v>4</v>
      </c>
      <c r="C24" s="8">
        <f>5+1</f>
        <v>6</v>
      </c>
      <c r="D24" s="8">
        <v>57</v>
      </c>
      <c r="E24" s="4">
        <f>B24/D24*100</f>
        <v>7.0175438596491224</v>
      </c>
      <c r="F24" s="4">
        <f>C24/D24*100</f>
        <v>10.526315789473683</v>
      </c>
      <c r="G24" s="4">
        <f t="shared" si="1"/>
        <v>17.543859649122805</v>
      </c>
    </row>
    <row r="25" spans="1:7" x14ac:dyDescent="0.35">
      <c r="A25" s="2" t="s">
        <v>23</v>
      </c>
      <c r="B25" s="8">
        <f>25+1</f>
        <v>26</v>
      </c>
      <c r="C25" s="8">
        <f>28+1+3</f>
        <v>32</v>
      </c>
      <c r="D25" s="8">
        <v>233</v>
      </c>
      <c r="E25" s="4">
        <f>B25/D25*100</f>
        <v>11.158798283261802</v>
      </c>
      <c r="F25" s="4">
        <f>C25/D25*100</f>
        <v>13.733905579399142</v>
      </c>
      <c r="G25" s="4">
        <f t="shared" si="1"/>
        <v>24.892703862660944</v>
      </c>
    </row>
    <row r="26" spans="1:7" x14ac:dyDescent="0.35">
      <c r="A26" s="2" t="s">
        <v>24</v>
      </c>
      <c r="B26" s="8">
        <f>23+4</f>
        <v>27</v>
      </c>
      <c r="C26" s="8">
        <f>11+24+1</f>
        <v>36</v>
      </c>
      <c r="D26" s="8">
        <v>213</v>
      </c>
      <c r="E26" s="4">
        <f>B26/D26*100</f>
        <v>12.676056338028168</v>
      </c>
      <c r="F26" s="4">
        <f>C26/D26*100</f>
        <v>16.901408450704224</v>
      </c>
      <c r="G26" s="4">
        <f t="shared" si="1"/>
        <v>29.577464788732392</v>
      </c>
    </row>
    <row r="27" spans="1:7" x14ac:dyDescent="0.35">
      <c r="A27" s="2" t="s">
        <v>25</v>
      </c>
      <c r="B27" s="8">
        <v>18</v>
      </c>
      <c r="C27" s="8">
        <f>10+1</f>
        <v>11</v>
      </c>
      <c r="D27" s="8">
        <v>121</v>
      </c>
      <c r="E27" s="4">
        <f>B27/D27*100</f>
        <v>14.87603305785124</v>
      </c>
      <c r="F27" s="4">
        <f>C27/D27*100</f>
        <v>9.0909090909090917</v>
      </c>
      <c r="G27" s="4">
        <f t="shared" si="1"/>
        <v>23.966942148760332</v>
      </c>
    </row>
    <row r="29" spans="1:7" x14ac:dyDescent="0.35">
      <c r="F29" s="8" t="s">
        <v>26</v>
      </c>
      <c r="G29" s="4">
        <f>AVERAGE(G3:G27)</f>
        <v>24.816835393035326</v>
      </c>
    </row>
    <row r="30" spans="1:7" x14ac:dyDescent="0.35">
      <c r="F30" s="8" t="s">
        <v>27</v>
      </c>
      <c r="G30" s="4">
        <f>MEDIAN(G3:G27)</f>
        <v>23.966942148760332</v>
      </c>
    </row>
    <row r="32" spans="1:7" x14ac:dyDescent="0.35">
      <c r="A32" s="5" t="s">
        <v>31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Anaeromyces_AV_KOG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Candice</dc:creator>
  <cp:lastModifiedBy>Candice</cp:lastModifiedBy>
  <dcterms:created xsi:type="dcterms:W3CDTF">2020-05-21T17:25:57Z</dcterms:created>
  <dcterms:modified xsi:type="dcterms:W3CDTF">2020-05-21T19:47:10Z</dcterms:modified>
</cp:coreProperties>
</file>