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H:\GitMengJing\WeiJingShuZhi\"/>
    </mc:Choice>
  </mc:AlternateContent>
  <xr:revisionPtr revIDLastSave="0" documentId="13_ncr:1_{A24D6869-25A8-4AA4-BBB2-4CCFD8CCD27E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7" r:id="rId7"/>
    <sheet name="成就" sheetId="8" r:id="rId8"/>
    <sheet name="赛季" sheetId="36" r:id="rId9"/>
    <sheet name="血石系统" sheetId="37" r:id="rId10"/>
    <sheet name="活动掉落" sheetId="9" r:id="rId11"/>
    <sheet name="节日活动" sheetId="10" r:id="rId12"/>
    <sheet name="神秘商店" sheetId="11" r:id="rId13"/>
    <sheet name="战场" sheetId="12" r:id="rId14"/>
    <sheet name="洗练" sheetId="13" r:id="rId15"/>
    <sheet name="生活技能" sheetId="14" r:id="rId16"/>
    <sheet name="签到" sheetId="15" r:id="rId17"/>
    <sheet name="场景宝箱" sheetId="16" r:id="rId18"/>
    <sheet name="副本" sheetId="17" r:id="rId19"/>
    <sheet name="十连抽掉落" sheetId="18" r:id="rId20"/>
    <sheet name="奖励系统" sheetId="19" r:id="rId21"/>
    <sheet name="箱子掉率" sheetId="20" r:id="rId22"/>
    <sheet name="令牌系统" sheetId="21" r:id="rId23"/>
    <sheet name="宠物兑换和抽取" sheetId="22" r:id="rId24"/>
    <sheet name="收集奖励" sheetId="23" r:id="rId25"/>
    <sheet name="拍卖行出售道具" sheetId="24" r:id="rId26"/>
    <sheet name="宠物战斗" sheetId="25" r:id="rId27"/>
    <sheet name="首胜奖励" sheetId="26" r:id="rId28"/>
    <sheet name="每日礼包" sheetId="27" r:id="rId29"/>
    <sheet name="装备洗练" sheetId="28" r:id="rId30"/>
    <sheet name="挑战之地" sheetId="29" r:id="rId31"/>
    <sheet name="排行" sheetId="30" r:id="rId32"/>
    <sheet name="其他" sheetId="31" r:id="rId33"/>
    <sheet name="家园" sheetId="32" r:id="rId34"/>
    <sheet name="家园属性配置" sheetId="33" r:id="rId35"/>
    <sheet name="竞技场" sheetId="34" r:id="rId36"/>
    <sheet name="家族" sheetId="35" r:id="rId37"/>
  </sheets>
  <externalReferences>
    <externalReference r:id="rId38"/>
    <externalReference r:id="rId39"/>
  </externalReferences>
  <calcPr calcId="191029"/>
</workbook>
</file>

<file path=xl/calcChain.xml><?xml version="1.0" encoding="utf-8"?>
<calcChain xmlns="http://schemas.openxmlformats.org/spreadsheetml/2006/main">
  <c r="G11" i="6" l="1"/>
  <c r="H11" i="6"/>
  <c r="I11" i="6"/>
  <c r="J11" i="6"/>
  <c r="G8" i="6"/>
  <c r="H8" i="6"/>
  <c r="I8" i="6"/>
  <c r="J8" i="6"/>
  <c r="G9" i="6"/>
  <c r="H9" i="6"/>
  <c r="I9" i="6"/>
  <c r="J9" i="6"/>
  <c r="G10" i="6"/>
  <c r="H10" i="6"/>
  <c r="I10" i="6"/>
  <c r="J10" i="6"/>
  <c r="G3" i="6"/>
  <c r="H3" i="6"/>
  <c r="I3" i="6"/>
  <c r="J3" i="6"/>
  <c r="G4" i="6"/>
  <c r="H4" i="6"/>
  <c r="I4" i="6"/>
  <c r="J4" i="6"/>
  <c r="G5" i="6"/>
  <c r="H5" i="6"/>
  <c r="I5" i="6"/>
  <c r="J5" i="6"/>
  <c r="G6" i="6"/>
  <c r="H6" i="6"/>
  <c r="I6" i="6"/>
  <c r="J6" i="6"/>
  <c r="G7" i="6"/>
  <c r="H7" i="6"/>
  <c r="I7" i="6"/>
  <c r="J7" i="6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2" i="2"/>
  <c r="O5" i="37"/>
  <c r="O6" i="37"/>
  <c r="O7" i="37"/>
  <c r="O8" i="37"/>
  <c r="O9" i="37"/>
  <c r="O10" i="37"/>
  <c r="O11" i="37"/>
  <c r="O12" i="37"/>
  <c r="O13" i="37"/>
  <c r="O4" i="37"/>
  <c r="K5" i="37"/>
  <c r="K6" i="37"/>
  <c r="K7" i="37"/>
  <c r="K8" i="37"/>
  <c r="K9" i="37"/>
  <c r="K10" i="37"/>
  <c r="K11" i="37"/>
  <c r="K12" i="37"/>
  <c r="K13" i="37"/>
  <c r="K4" i="37"/>
  <c r="E16" i="37" l="1"/>
  <c r="E17" i="37" s="1"/>
  <c r="S36" i="35"/>
  <c r="V36" i="35" s="1"/>
  <c r="V35" i="35"/>
  <c r="S35" i="35"/>
  <c r="V34" i="35"/>
  <c r="S34" i="35"/>
  <c r="V33" i="35"/>
  <c r="S33" i="35"/>
  <c r="V32" i="35"/>
  <c r="S32" i="35"/>
  <c r="V31" i="35"/>
  <c r="S31" i="35"/>
  <c r="S30" i="35"/>
  <c r="V30" i="35" s="1"/>
  <c r="V29" i="35"/>
  <c r="S29" i="35"/>
  <c r="V28" i="35"/>
  <c r="S28" i="35"/>
  <c r="V27" i="35"/>
  <c r="S27" i="35"/>
  <c r="L26" i="35"/>
  <c r="K26" i="35"/>
  <c r="J26" i="35"/>
  <c r="J25" i="35"/>
  <c r="K25" i="35" s="1"/>
  <c r="J24" i="35"/>
  <c r="L24" i="35" s="1"/>
  <c r="L23" i="35"/>
  <c r="K23" i="35"/>
  <c r="J23" i="35"/>
  <c r="L22" i="35"/>
  <c r="K22" i="35"/>
  <c r="J22" i="35"/>
  <c r="L21" i="35"/>
  <c r="J21" i="35"/>
  <c r="K21" i="35" s="1"/>
  <c r="J20" i="35"/>
  <c r="L20" i="35" s="1"/>
  <c r="L19" i="35"/>
  <c r="K19" i="35"/>
  <c r="J19" i="35"/>
  <c r="L18" i="35"/>
  <c r="K18" i="35"/>
  <c r="J18" i="35"/>
  <c r="L17" i="35"/>
  <c r="J17" i="35"/>
  <c r="K17" i="35" s="1"/>
  <c r="J16" i="35"/>
  <c r="L16" i="35" s="1"/>
  <c r="L15" i="35"/>
  <c r="K15" i="35"/>
  <c r="J15" i="35"/>
  <c r="S12" i="35"/>
  <c r="S11" i="35"/>
  <c r="S10" i="35"/>
  <c r="S9" i="35"/>
  <c r="S8" i="35"/>
  <c r="S7" i="35"/>
  <c r="S6" i="35"/>
  <c r="T5" i="35"/>
  <c r="T6" i="35" s="1"/>
  <c r="S5" i="35"/>
  <c r="U4" i="35"/>
  <c r="T4" i="35"/>
  <c r="S4" i="35"/>
  <c r="L4" i="35"/>
  <c r="U3" i="35"/>
  <c r="G86" i="33"/>
  <c r="G85" i="33"/>
  <c r="G84" i="33"/>
  <c r="G83" i="33"/>
  <c r="G82" i="33"/>
  <c r="G81" i="33"/>
  <c r="G80" i="33"/>
  <c r="G79" i="33"/>
  <c r="G78" i="33"/>
  <c r="G77" i="33"/>
  <c r="G76" i="33"/>
  <c r="G74" i="33"/>
  <c r="G73" i="33"/>
  <c r="D73" i="33"/>
  <c r="G72" i="33"/>
  <c r="D72" i="33"/>
  <c r="D71" i="33"/>
  <c r="D70" i="33"/>
  <c r="D69" i="33"/>
  <c r="D68" i="33"/>
  <c r="AM61" i="33"/>
  <c r="AQ61" i="33" s="1"/>
  <c r="AC61" i="33"/>
  <c r="M61" i="33"/>
  <c r="G61" i="33"/>
  <c r="Q61" i="33" s="1"/>
  <c r="C61" i="33"/>
  <c r="AQ60" i="33"/>
  <c r="AM60" i="33"/>
  <c r="AC60" i="33"/>
  <c r="G60" i="33"/>
  <c r="Q60" i="33" s="1"/>
  <c r="C60" i="33"/>
  <c r="M60" i="33" s="1"/>
  <c r="S60" i="33" s="1"/>
  <c r="Y60" i="33" s="1"/>
  <c r="AM59" i="33"/>
  <c r="AQ59" i="33" s="1"/>
  <c r="AC59" i="33"/>
  <c r="G59" i="33"/>
  <c r="Q59" i="33" s="1"/>
  <c r="C59" i="33"/>
  <c r="M59" i="33" s="1"/>
  <c r="S59" i="33" s="1"/>
  <c r="Y59" i="33" s="1"/>
  <c r="AM58" i="33"/>
  <c r="AQ58" i="33" s="1"/>
  <c r="AC58" i="33"/>
  <c r="C58" i="33"/>
  <c r="M58" i="33" s="1"/>
  <c r="S58" i="33" s="1"/>
  <c r="Y58" i="33" s="1"/>
  <c r="AQ57" i="33"/>
  <c r="AM57" i="33"/>
  <c r="AC57" i="33"/>
  <c r="C57" i="33"/>
  <c r="M57" i="33" s="1"/>
  <c r="S57" i="33" s="1"/>
  <c r="Y57" i="33" s="1"/>
  <c r="AM56" i="33"/>
  <c r="AC56" i="33"/>
  <c r="AQ56" i="33" s="1"/>
  <c r="Q56" i="33"/>
  <c r="G56" i="33"/>
  <c r="C56" i="33"/>
  <c r="M56" i="33" s="1"/>
  <c r="S56" i="33" s="1"/>
  <c r="Y56" i="33" s="1"/>
  <c r="AM55" i="33"/>
  <c r="AC55" i="33"/>
  <c r="AQ55" i="33" s="1"/>
  <c r="Q55" i="33"/>
  <c r="S55" i="33" s="1"/>
  <c r="Y55" i="33" s="1"/>
  <c r="M55" i="33"/>
  <c r="G55" i="33"/>
  <c r="C55" i="33"/>
  <c r="AM54" i="33"/>
  <c r="AC54" i="33"/>
  <c r="AQ54" i="33" s="1"/>
  <c r="G54" i="33"/>
  <c r="Q54" i="33" s="1"/>
  <c r="C54" i="33"/>
  <c r="M54" i="33" s="1"/>
  <c r="AM53" i="33"/>
  <c r="AQ53" i="33" s="1"/>
  <c r="AC53" i="33"/>
  <c r="Q53" i="33"/>
  <c r="G53" i="33"/>
  <c r="C53" i="33"/>
  <c r="M53" i="33" s="1"/>
  <c r="S53" i="33" s="1"/>
  <c r="Y53" i="33" s="1"/>
  <c r="AM52" i="33"/>
  <c r="AQ52" i="33" s="1"/>
  <c r="AC52" i="33"/>
  <c r="Q52" i="33"/>
  <c r="G52" i="33"/>
  <c r="C52" i="33"/>
  <c r="M52" i="33" s="1"/>
  <c r="S52" i="33" s="1"/>
  <c r="Y52" i="33" s="1"/>
  <c r="AM51" i="33"/>
  <c r="AQ51" i="33" s="1"/>
  <c r="AC51" i="33"/>
  <c r="Q51" i="33"/>
  <c r="S51" i="33" s="1"/>
  <c r="Y51" i="33" s="1"/>
  <c r="M51" i="33"/>
  <c r="G51" i="33"/>
  <c r="C51" i="33"/>
  <c r="AM50" i="33"/>
  <c r="AC50" i="33"/>
  <c r="AQ50" i="33" s="1"/>
  <c r="G50" i="33"/>
  <c r="Q50" i="33" s="1"/>
  <c r="C50" i="33"/>
  <c r="M50" i="33" s="1"/>
  <c r="AM49" i="33"/>
  <c r="AQ49" i="33" s="1"/>
  <c r="AC49" i="33"/>
  <c r="Q49" i="33"/>
  <c r="G49" i="33"/>
  <c r="C49" i="33"/>
  <c r="M49" i="33" s="1"/>
  <c r="S49" i="33" s="1"/>
  <c r="Y49" i="33" s="1"/>
  <c r="AM48" i="33"/>
  <c r="AQ48" i="33" s="1"/>
  <c r="AC48" i="33"/>
  <c r="Q48" i="33"/>
  <c r="G48" i="33"/>
  <c r="C48" i="33"/>
  <c r="M48" i="33" s="1"/>
  <c r="S48" i="33" s="1"/>
  <c r="Y48" i="33" s="1"/>
  <c r="AM47" i="33"/>
  <c r="AQ47" i="33" s="1"/>
  <c r="AC47" i="33"/>
  <c r="Q47" i="33"/>
  <c r="S47" i="33" s="1"/>
  <c r="Y47" i="33" s="1"/>
  <c r="M47" i="33"/>
  <c r="G47" i="33"/>
  <c r="C47" i="33"/>
  <c r="AM46" i="33"/>
  <c r="AC46" i="33"/>
  <c r="AQ46" i="33" s="1"/>
  <c r="G46" i="33"/>
  <c r="Q46" i="33" s="1"/>
  <c r="C46" i="33"/>
  <c r="M46" i="33" s="1"/>
  <c r="S46" i="33" s="1"/>
  <c r="Y46" i="33" s="1"/>
  <c r="AM45" i="33"/>
  <c r="AQ45" i="33" s="1"/>
  <c r="AC45" i="33"/>
  <c r="Q45" i="33"/>
  <c r="G45" i="33"/>
  <c r="C45" i="33"/>
  <c r="M45" i="33" s="1"/>
  <c r="S45" i="33" s="1"/>
  <c r="Y45" i="33" s="1"/>
  <c r="AM44" i="33"/>
  <c r="AQ44" i="33" s="1"/>
  <c r="AC44" i="33"/>
  <c r="Y44" i="33"/>
  <c r="M44" i="33"/>
  <c r="C44" i="33"/>
  <c r="AM43" i="33"/>
  <c r="AC43" i="33"/>
  <c r="AQ43" i="33" s="1"/>
  <c r="Y43" i="33"/>
  <c r="C43" i="33"/>
  <c r="M43" i="33" s="1"/>
  <c r="AM42" i="33"/>
  <c r="AQ42" i="33" s="1"/>
  <c r="AC42" i="33"/>
  <c r="Y42" i="33"/>
  <c r="M42" i="33"/>
  <c r="C42" i="33"/>
  <c r="AM41" i="33"/>
  <c r="AC41" i="33"/>
  <c r="AQ41" i="33" s="1"/>
  <c r="Y41" i="33"/>
  <c r="C41" i="33"/>
  <c r="M41" i="33" s="1"/>
  <c r="AM40" i="33"/>
  <c r="AQ40" i="33" s="1"/>
  <c r="AC40" i="33"/>
  <c r="Y40" i="33"/>
  <c r="M40" i="33"/>
  <c r="C40" i="33"/>
  <c r="AM39" i="33"/>
  <c r="AC39" i="33"/>
  <c r="AQ39" i="33" s="1"/>
  <c r="Y39" i="33"/>
  <c r="C39" i="33"/>
  <c r="M39" i="33" s="1"/>
  <c r="AM38" i="33"/>
  <c r="AQ38" i="33" s="1"/>
  <c r="AC38" i="33"/>
  <c r="Y38" i="33"/>
  <c r="M38" i="33"/>
  <c r="C38" i="33"/>
  <c r="AM37" i="33"/>
  <c r="AC37" i="33"/>
  <c r="AQ37" i="33" s="1"/>
  <c r="Y37" i="33"/>
  <c r="C37" i="33"/>
  <c r="M37" i="33" s="1"/>
  <c r="AM36" i="33"/>
  <c r="AQ36" i="33" s="1"/>
  <c r="AC36" i="33"/>
  <c r="Y36" i="33"/>
  <c r="M36" i="33"/>
  <c r="C36" i="33"/>
  <c r="AM35" i="33"/>
  <c r="AC35" i="33"/>
  <c r="AQ35" i="33" s="1"/>
  <c r="Y35" i="33"/>
  <c r="C35" i="33"/>
  <c r="M35" i="33" s="1"/>
  <c r="AM34" i="33"/>
  <c r="AQ34" i="33" s="1"/>
  <c r="AC34" i="33"/>
  <c r="Y34" i="33"/>
  <c r="M34" i="33"/>
  <c r="C34" i="33"/>
  <c r="AM33" i="33"/>
  <c r="AC33" i="33"/>
  <c r="AQ33" i="33" s="1"/>
  <c r="Y33" i="33"/>
  <c r="C33" i="33"/>
  <c r="M33" i="33" s="1"/>
  <c r="AM32" i="33"/>
  <c r="AQ32" i="33" s="1"/>
  <c r="AC32" i="33"/>
  <c r="Y32" i="33"/>
  <c r="M32" i="33"/>
  <c r="C32" i="33"/>
  <c r="AM31" i="33"/>
  <c r="AQ31" i="33" s="1"/>
  <c r="AC31" i="33"/>
  <c r="Y31" i="33"/>
  <c r="C31" i="33"/>
  <c r="M31" i="33" s="1"/>
  <c r="AM30" i="33"/>
  <c r="AQ30" i="33" s="1"/>
  <c r="AC30" i="33"/>
  <c r="Y30" i="33"/>
  <c r="M30" i="33"/>
  <c r="C30" i="33"/>
  <c r="AM29" i="33"/>
  <c r="AQ29" i="33" s="1"/>
  <c r="AC29" i="33"/>
  <c r="Y29" i="33"/>
  <c r="C29" i="33"/>
  <c r="M29" i="33" s="1"/>
  <c r="AM28" i="33"/>
  <c r="AQ28" i="33" s="1"/>
  <c r="AC28" i="33"/>
  <c r="Y28" i="33"/>
  <c r="M28" i="33"/>
  <c r="C28" i="33"/>
  <c r="AM27" i="33"/>
  <c r="AQ27" i="33" s="1"/>
  <c r="AC27" i="33"/>
  <c r="Y27" i="33"/>
  <c r="C27" i="33"/>
  <c r="M27" i="33" s="1"/>
  <c r="AK20" i="33"/>
  <c r="AJ20" i="33"/>
  <c r="AI20" i="33"/>
  <c r="AH20" i="33"/>
  <c r="AG20" i="33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AK19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AK18" i="33"/>
  <c r="AJ18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AK16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AK15" i="33"/>
  <c r="AJ15" i="33"/>
  <c r="AI15" i="33"/>
  <c r="AH15" i="33"/>
  <c r="AG15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AK13" i="33"/>
  <c r="AJ13" i="33"/>
  <c r="AI13" i="33"/>
  <c r="AH13" i="33"/>
  <c r="AG13" i="33"/>
  <c r="AF13" i="33"/>
  <c r="AE13" i="33"/>
  <c r="AD13" i="33"/>
  <c r="AC13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AK12" i="33"/>
  <c r="AJ12" i="33"/>
  <c r="AI12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AK11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AK10" i="33"/>
  <c r="AJ10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AK9" i="33"/>
  <c r="AJ9" i="33"/>
  <c r="AI9" i="33"/>
  <c r="AH9" i="33"/>
  <c r="AG9" i="33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AK8" i="33"/>
  <c r="AJ8" i="33"/>
  <c r="AI8" i="33"/>
  <c r="AH8" i="33"/>
  <c r="AG8" i="33"/>
  <c r="AF8" i="33"/>
  <c r="AE8" i="33"/>
  <c r="AD8" i="33"/>
  <c r="AC8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AI21" i="33" s="1"/>
  <c r="AK7" i="33"/>
  <c r="AJ7" i="33"/>
  <c r="AI7" i="33"/>
  <c r="AH7" i="33"/>
  <c r="AG7" i="33"/>
  <c r="AF7" i="33"/>
  <c r="AE7" i="33"/>
  <c r="AD7" i="33"/>
  <c r="AC7" i="33"/>
  <c r="AB7" i="33"/>
  <c r="AA7" i="33"/>
  <c r="Z7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AJ21" i="33" s="1"/>
  <c r="AK6" i="33"/>
  <c r="AJ6" i="33"/>
  <c r="AI6" i="33"/>
  <c r="AH6" i="33"/>
  <c r="AG6" i="33"/>
  <c r="AF6" i="33"/>
  <c r="AE6" i="33"/>
  <c r="AD6" i="33"/>
  <c r="AC6" i="33"/>
  <c r="AB6" i="33"/>
  <c r="AA6" i="33"/>
  <c r="Z6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AK5" i="33"/>
  <c r="AJ5" i="33"/>
  <c r="AI5" i="33"/>
  <c r="AH5" i="33"/>
  <c r="AG5" i="33"/>
  <c r="AF5" i="33"/>
  <c r="AE5" i="33"/>
  <c r="AD5" i="33"/>
  <c r="AC5" i="33"/>
  <c r="AB5" i="33"/>
  <c r="AA5" i="33"/>
  <c r="Z5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AK4" i="33"/>
  <c r="AJ4" i="33"/>
  <c r="AI4" i="33"/>
  <c r="AH4" i="33"/>
  <c r="AG4" i="33"/>
  <c r="AG21" i="33" s="1"/>
  <c r="AF4" i="33"/>
  <c r="AE4" i="33"/>
  <c r="AD4" i="33"/>
  <c r="AC4" i="33"/>
  <c r="AB4" i="33"/>
  <c r="AA4" i="33"/>
  <c r="Z4" i="33"/>
  <c r="Y4" i="33"/>
  <c r="X4" i="33"/>
  <c r="W4" i="33"/>
  <c r="V4" i="33"/>
  <c r="U4" i="33"/>
  <c r="U21" i="33" s="1"/>
  <c r="T4" i="33"/>
  <c r="S4" i="33"/>
  <c r="R4" i="33"/>
  <c r="Q4" i="33"/>
  <c r="P4" i="33"/>
  <c r="O4" i="33"/>
  <c r="N4" i="33"/>
  <c r="M4" i="33"/>
  <c r="L4" i="33"/>
  <c r="AK3" i="33"/>
  <c r="AJ3" i="33"/>
  <c r="AI3" i="33"/>
  <c r="AH3" i="33"/>
  <c r="AG3" i="33"/>
  <c r="AF3" i="33"/>
  <c r="AE3" i="33"/>
  <c r="AD3" i="33"/>
  <c r="AC3" i="33"/>
  <c r="AB3" i="33"/>
  <c r="AA3" i="33"/>
  <c r="Z3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AA21" i="33" s="1"/>
  <c r="E219" i="32"/>
  <c r="F219" i="32" s="1"/>
  <c r="E218" i="32"/>
  <c r="F218" i="32" s="1"/>
  <c r="E214" i="32"/>
  <c r="F214" i="32" s="1"/>
  <c r="E213" i="32"/>
  <c r="F213" i="32" s="1"/>
  <c r="AC182" i="32"/>
  <c r="AA182" i="32"/>
  <c r="Y182" i="32"/>
  <c r="T182" i="32"/>
  <c r="G182" i="32"/>
  <c r="E182" i="32"/>
  <c r="D182" i="32"/>
  <c r="AC181" i="32"/>
  <c r="AA181" i="32"/>
  <c r="Y181" i="32"/>
  <c r="T181" i="32"/>
  <c r="G181" i="32"/>
  <c r="E181" i="32"/>
  <c r="D181" i="32"/>
  <c r="AE180" i="32"/>
  <c r="AC180" i="32"/>
  <c r="AA180" i="32"/>
  <c r="Y180" i="32"/>
  <c r="T180" i="32"/>
  <c r="G180" i="32"/>
  <c r="E180" i="32"/>
  <c r="D180" i="32"/>
  <c r="E217" i="32" s="1"/>
  <c r="F217" i="32" s="1"/>
  <c r="AE179" i="32"/>
  <c r="AC179" i="32"/>
  <c r="AA179" i="32"/>
  <c r="Y179" i="32"/>
  <c r="T179" i="32"/>
  <c r="G179" i="32"/>
  <c r="E179" i="32"/>
  <c r="D179" i="32"/>
  <c r="E216" i="32" s="1"/>
  <c r="F216" i="32" s="1"/>
  <c r="AE178" i="32"/>
  <c r="AC178" i="32"/>
  <c r="AA178" i="32"/>
  <c r="Y178" i="32"/>
  <c r="T178" i="32"/>
  <c r="G178" i="32"/>
  <c r="E178" i="32"/>
  <c r="D178" i="32"/>
  <c r="E215" i="32" s="1"/>
  <c r="F215" i="32" s="1"/>
  <c r="AE177" i="32"/>
  <c r="AC177" i="32"/>
  <c r="AA177" i="32"/>
  <c r="Y177" i="32"/>
  <c r="T177" i="32"/>
  <c r="G177" i="32"/>
  <c r="E177" i="32"/>
  <c r="D177" i="32"/>
  <c r="AE176" i="32"/>
  <c r="AC176" i="32"/>
  <c r="AA176" i="32"/>
  <c r="Y176" i="32"/>
  <c r="T176" i="32"/>
  <c r="G176" i="32"/>
  <c r="E176" i="32"/>
  <c r="D176" i="32"/>
  <c r="AA175" i="32"/>
  <c r="Y175" i="32"/>
  <c r="T175" i="32"/>
  <c r="G175" i="32"/>
  <c r="E175" i="32"/>
  <c r="E212" i="32" s="1"/>
  <c r="F212" i="32" s="1"/>
  <c r="D175" i="32"/>
  <c r="AE174" i="32"/>
  <c r="AC174" i="32"/>
  <c r="AA174" i="32"/>
  <c r="Y174" i="32"/>
  <c r="T174" i="32"/>
  <c r="G174" i="32"/>
  <c r="E174" i="32"/>
  <c r="D174" i="32"/>
  <c r="E211" i="32" s="1"/>
  <c r="F211" i="32" s="1"/>
  <c r="AE173" i="32"/>
  <c r="AC173" i="32"/>
  <c r="AA173" i="32"/>
  <c r="Y173" i="32"/>
  <c r="T173" i="32"/>
  <c r="G173" i="32"/>
  <c r="E173" i="32"/>
  <c r="E210" i="32" s="1"/>
  <c r="F210" i="32" s="1"/>
  <c r="D173" i="32"/>
  <c r="AE172" i="32"/>
  <c r="AC172" i="32"/>
  <c r="AA172" i="32"/>
  <c r="Y172" i="32"/>
  <c r="T172" i="32"/>
  <c r="G172" i="32"/>
  <c r="E172" i="32"/>
  <c r="D172" i="32"/>
  <c r="E209" i="32" s="1"/>
  <c r="F209" i="32" s="1"/>
  <c r="AE171" i="32"/>
  <c r="AC171" i="32"/>
  <c r="AA171" i="32"/>
  <c r="Y171" i="32"/>
  <c r="T171" i="32"/>
  <c r="G171" i="32"/>
  <c r="E171" i="32"/>
  <c r="E208" i="32" s="1"/>
  <c r="F208" i="32" s="1"/>
  <c r="D171" i="32"/>
  <c r="AE170" i="32"/>
  <c r="AC170" i="32"/>
  <c r="AA170" i="32"/>
  <c r="Y170" i="32"/>
  <c r="T170" i="32"/>
  <c r="G170" i="32"/>
  <c r="E170" i="32"/>
  <c r="E207" i="32" s="1"/>
  <c r="F207" i="32" s="1"/>
  <c r="D170" i="32"/>
  <c r="AE169" i="32"/>
  <c r="AC169" i="32"/>
  <c r="AA169" i="32"/>
  <c r="Y169" i="32"/>
  <c r="T169" i="32"/>
  <c r="G169" i="32"/>
  <c r="E169" i="32"/>
  <c r="E206" i="32" s="1"/>
  <c r="F206" i="32" s="1"/>
  <c r="D169" i="32"/>
  <c r="AE168" i="32"/>
  <c r="AC168" i="32"/>
  <c r="AA168" i="32"/>
  <c r="Y168" i="32"/>
  <c r="T168" i="32"/>
  <c r="G168" i="32"/>
  <c r="E168" i="32"/>
  <c r="D168" i="32"/>
  <c r="E205" i="32" s="1"/>
  <c r="F205" i="32" s="1"/>
  <c r="AE167" i="32"/>
  <c r="AC167" i="32"/>
  <c r="AA167" i="32"/>
  <c r="Y167" i="32"/>
  <c r="T167" i="32"/>
  <c r="G167" i="32"/>
  <c r="E167" i="32"/>
  <c r="E204" i="32" s="1"/>
  <c r="F204" i="32" s="1"/>
  <c r="D167" i="32"/>
  <c r="AE166" i="32"/>
  <c r="AC166" i="32"/>
  <c r="AA166" i="32"/>
  <c r="Y166" i="32"/>
  <c r="T166" i="32"/>
  <c r="G166" i="32"/>
  <c r="E166" i="32"/>
  <c r="D166" i="32"/>
  <c r="E203" i="32" s="1"/>
  <c r="F203" i="32" s="1"/>
  <c r="AE165" i="32"/>
  <c r="AC165" i="32"/>
  <c r="AA165" i="32"/>
  <c r="Y165" i="32"/>
  <c r="T165" i="32"/>
  <c r="G165" i="32"/>
  <c r="E165" i="32"/>
  <c r="E202" i="32" s="1"/>
  <c r="F202" i="32" s="1"/>
  <c r="D165" i="32"/>
  <c r="AE164" i="32"/>
  <c r="AC164" i="32"/>
  <c r="AA164" i="32"/>
  <c r="Y164" i="32"/>
  <c r="T164" i="32"/>
  <c r="G164" i="32"/>
  <c r="E164" i="32"/>
  <c r="E201" i="32" s="1"/>
  <c r="F201" i="32" s="1"/>
  <c r="D164" i="32"/>
  <c r="AE163" i="32"/>
  <c r="AC163" i="32"/>
  <c r="AA163" i="32"/>
  <c r="Y163" i="32"/>
  <c r="T163" i="32"/>
  <c r="G163" i="32"/>
  <c r="E163" i="32"/>
  <c r="E200" i="32" s="1"/>
  <c r="F200" i="32" s="1"/>
  <c r="D163" i="32"/>
  <c r="AE162" i="32"/>
  <c r="AC162" i="32"/>
  <c r="AA162" i="32"/>
  <c r="Y162" i="32"/>
  <c r="T162" i="32"/>
  <c r="G162" i="32"/>
  <c r="E162" i="32"/>
  <c r="D162" i="32"/>
  <c r="E199" i="32" s="1"/>
  <c r="F199" i="32" s="1"/>
  <c r="AE161" i="32"/>
  <c r="AC161" i="32"/>
  <c r="AA161" i="32"/>
  <c r="Y161" i="32"/>
  <c r="T161" i="32"/>
  <c r="G161" i="32"/>
  <c r="E161" i="32"/>
  <c r="E198" i="32" s="1"/>
  <c r="F198" i="32" s="1"/>
  <c r="D161" i="32"/>
  <c r="AE160" i="32"/>
  <c r="AC160" i="32"/>
  <c r="AA160" i="32"/>
  <c r="Y160" i="32"/>
  <c r="T160" i="32"/>
  <c r="G160" i="32"/>
  <c r="E160" i="32"/>
  <c r="D160" i="32"/>
  <c r="E197" i="32" s="1"/>
  <c r="F197" i="32" s="1"/>
  <c r="AE159" i="32"/>
  <c r="AC159" i="32"/>
  <c r="AA159" i="32"/>
  <c r="Y159" i="32"/>
  <c r="T159" i="32"/>
  <c r="G159" i="32"/>
  <c r="E159" i="32"/>
  <c r="E196" i="32" s="1"/>
  <c r="F196" i="32" s="1"/>
  <c r="D159" i="32"/>
  <c r="AE158" i="32"/>
  <c r="AC158" i="32"/>
  <c r="AA158" i="32"/>
  <c r="Y158" i="32"/>
  <c r="T158" i="32"/>
  <c r="G158" i="32"/>
  <c r="E158" i="32"/>
  <c r="E195" i="32" s="1"/>
  <c r="F195" i="32" s="1"/>
  <c r="D158" i="32"/>
  <c r="AE157" i="32"/>
  <c r="AC157" i="32"/>
  <c r="AA157" i="32"/>
  <c r="Y157" i="32"/>
  <c r="T157" i="32"/>
  <c r="G157" i="32"/>
  <c r="E157" i="32"/>
  <c r="E194" i="32" s="1"/>
  <c r="F194" i="32" s="1"/>
  <c r="D157" i="32"/>
  <c r="AE156" i="32"/>
  <c r="AC156" i="32"/>
  <c r="AA156" i="32"/>
  <c r="Y156" i="32"/>
  <c r="T156" i="32"/>
  <c r="G156" i="32"/>
  <c r="E156" i="32"/>
  <c r="D156" i="32"/>
  <c r="E193" i="32" s="1"/>
  <c r="F193" i="32" s="1"/>
  <c r="AE155" i="32"/>
  <c r="AC155" i="32"/>
  <c r="AA155" i="32"/>
  <c r="Y155" i="32"/>
  <c r="T155" i="32"/>
  <c r="G155" i="32"/>
  <c r="E155" i="32"/>
  <c r="E192" i="32" s="1"/>
  <c r="F192" i="32" s="1"/>
  <c r="D155" i="32"/>
  <c r="AC154" i="32"/>
  <c r="AA154" i="32"/>
  <c r="Y154" i="32"/>
  <c r="T154" i="32"/>
  <c r="G154" i="32"/>
  <c r="E154" i="32"/>
  <c r="D154" i="32"/>
  <c r="E191" i="32" s="1"/>
  <c r="F191" i="32" s="1"/>
  <c r="AC153" i="32"/>
  <c r="AA153" i="32"/>
  <c r="Y153" i="32"/>
  <c r="T153" i="32"/>
  <c r="G153" i="32"/>
  <c r="E153" i="32"/>
  <c r="D153" i="32"/>
  <c r="AC152" i="32"/>
  <c r="AA152" i="32"/>
  <c r="Y152" i="32"/>
  <c r="T152" i="32"/>
  <c r="G152" i="32"/>
  <c r="E152" i="32"/>
  <c r="D152" i="32"/>
  <c r="E189" i="32" s="1"/>
  <c r="F189" i="32" s="1"/>
  <c r="AC151" i="32"/>
  <c r="AA151" i="32"/>
  <c r="Y151" i="32"/>
  <c r="T151" i="32"/>
  <c r="G151" i="32"/>
  <c r="E151" i="32"/>
  <c r="D151" i="32"/>
  <c r="E188" i="32" s="1"/>
  <c r="F188" i="32" s="1"/>
  <c r="AC150" i="32"/>
  <c r="AA150" i="32"/>
  <c r="Y150" i="32"/>
  <c r="T150" i="32"/>
  <c r="G150" i="32"/>
  <c r="E150" i="32"/>
  <c r="D150" i="32"/>
  <c r="E187" i="32" s="1"/>
  <c r="F187" i="32" s="1"/>
  <c r="AA149" i="32"/>
  <c r="Y149" i="32"/>
  <c r="T149" i="32"/>
  <c r="G149" i="32"/>
  <c r="E149" i="32"/>
  <c r="D149" i="32"/>
  <c r="E186" i="32" s="1"/>
  <c r="F186" i="32" s="1"/>
  <c r="AA148" i="32"/>
  <c r="Y148" i="32"/>
  <c r="T148" i="32"/>
  <c r="G148" i="32"/>
  <c r="E148" i="32"/>
  <c r="D148" i="32"/>
  <c r="E185" i="32" s="1"/>
  <c r="F185" i="32" s="1"/>
  <c r="L143" i="32"/>
  <c r="K143" i="32"/>
  <c r="J143" i="32"/>
  <c r="I143" i="32"/>
  <c r="N142" i="32"/>
  <c r="L142" i="32"/>
  <c r="K142" i="32"/>
  <c r="J142" i="32"/>
  <c r="I142" i="32"/>
  <c r="L141" i="32"/>
  <c r="K141" i="32"/>
  <c r="J141" i="32"/>
  <c r="I141" i="32"/>
  <c r="N141" i="32" s="1"/>
  <c r="L140" i="32"/>
  <c r="K140" i="32"/>
  <c r="J140" i="32"/>
  <c r="I140" i="32"/>
  <c r="N139" i="32"/>
  <c r="L139" i="32"/>
  <c r="K139" i="32"/>
  <c r="J139" i="32"/>
  <c r="I139" i="32"/>
  <c r="L138" i="32"/>
  <c r="K138" i="32"/>
  <c r="J138" i="32"/>
  <c r="I138" i="32"/>
  <c r="N138" i="32" s="1"/>
  <c r="L137" i="32"/>
  <c r="K137" i="32"/>
  <c r="N137" i="32" s="1"/>
  <c r="J137" i="32"/>
  <c r="I137" i="32"/>
  <c r="L136" i="32"/>
  <c r="K136" i="32"/>
  <c r="J136" i="32"/>
  <c r="I136" i="32"/>
  <c r="N136" i="32" s="1"/>
  <c r="L135" i="32"/>
  <c r="K135" i="32"/>
  <c r="J135" i="32"/>
  <c r="I135" i="32"/>
  <c r="N135" i="32" s="1"/>
  <c r="L134" i="32"/>
  <c r="K134" i="32"/>
  <c r="J134" i="32"/>
  <c r="I134" i="32"/>
  <c r="N134" i="32" s="1"/>
  <c r="L133" i="32"/>
  <c r="K133" i="32"/>
  <c r="J133" i="32"/>
  <c r="I133" i="32"/>
  <c r="N133" i="32" s="1"/>
  <c r="L132" i="32"/>
  <c r="N132" i="32" s="1"/>
  <c r="K132" i="32"/>
  <c r="J132" i="32"/>
  <c r="I132" i="32"/>
  <c r="L131" i="32"/>
  <c r="K131" i="32"/>
  <c r="J131" i="32"/>
  <c r="I131" i="32"/>
  <c r="L130" i="32"/>
  <c r="K130" i="32"/>
  <c r="J130" i="32"/>
  <c r="N130" i="32" s="1"/>
  <c r="I130" i="32"/>
  <c r="L128" i="32"/>
  <c r="K128" i="32"/>
  <c r="J128" i="32"/>
  <c r="I128" i="32"/>
  <c r="N128" i="32" s="1"/>
  <c r="L127" i="32"/>
  <c r="K127" i="32"/>
  <c r="J127" i="32"/>
  <c r="I127" i="32"/>
  <c r="N126" i="32"/>
  <c r="L126" i="32"/>
  <c r="K126" i="32"/>
  <c r="J126" i="32"/>
  <c r="I126" i="32"/>
  <c r="L125" i="32"/>
  <c r="K125" i="32"/>
  <c r="J125" i="32"/>
  <c r="I125" i="32"/>
  <c r="N125" i="32" s="1"/>
  <c r="L124" i="32"/>
  <c r="K124" i="32"/>
  <c r="J124" i="32"/>
  <c r="I124" i="32"/>
  <c r="L123" i="32"/>
  <c r="K123" i="32"/>
  <c r="J123" i="32"/>
  <c r="I123" i="32"/>
  <c r="N123" i="32" s="1"/>
  <c r="L122" i="32"/>
  <c r="N122" i="32" s="1"/>
  <c r="K122" i="32"/>
  <c r="J122" i="32"/>
  <c r="I122" i="32"/>
  <c r="L121" i="32"/>
  <c r="K121" i="32"/>
  <c r="J121" i="32"/>
  <c r="I121" i="32"/>
  <c r="N121" i="32" s="1"/>
  <c r="L120" i="32"/>
  <c r="K120" i="32"/>
  <c r="J120" i="32"/>
  <c r="I120" i="32"/>
  <c r="L119" i="32"/>
  <c r="N119" i="32" s="1"/>
  <c r="K119" i="32"/>
  <c r="J119" i="32"/>
  <c r="I119" i="32"/>
  <c r="L118" i="32"/>
  <c r="K118" i="32"/>
  <c r="J118" i="32"/>
  <c r="I118" i="32"/>
  <c r="N118" i="32" s="1"/>
  <c r="N117" i="32"/>
  <c r="L117" i="32"/>
  <c r="K117" i="32"/>
  <c r="J117" i="32"/>
  <c r="I117" i="32"/>
  <c r="L116" i="32"/>
  <c r="K116" i="32"/>
  <c r="J116" i="32"/>
  <c r="I116" i="32"/>
  <c r="L115" i="32"/>
  <c r="K115" i="32"/>
  <c r="J115" i="32"/>
  <c r="I115" i="32"/>
  <c r="N115" i="32" s="1"/>
  <c r="R110" i="32"/>
  <c r="R109" i="32"/>
  <c r="R108" i="32"/>
  <c r="R107" i="32"/>
  <c r="R106" i="32"/>
  <c r="R105" i="32"/>
  <c r="R104" i="32"/>
  <c r="R103" i="32"/>
  <c r="R102" i="32"/>
  <c r="R101" i="32"/>
  <c r="R100" i="32"/>
  <c r="R99" i="32"/>
  <c r="R98" i="32"/>
  <c r="R97" i="32"/>
  <c r="R96" i="32"/>
  <c r="AG85" i="32"/>
  <c r="AG84" i="32"/>
  <c r="AG83" i="32"/>
  <c r="AG82" i="32"/>
  <c r="AG81" i="32"/>
  <c r="AG80" i="32"/>
  <c r="AG79" i="32"/>
  <c r="AJ78" i="32"/>
  <c r="AG78" i="32"/>
  <c r="AJ77" i="32"/>
  <c r="AG77" i="32"/>
  <c r="AJ76" i="32"/>
  <c r="AG76" i="32"/>
  <c r="AJ75" i="32"/>
  <c r="AG75" i="32"/>
  <c r="AJ74" i="32"/>
  <c r="AG74" i="32"/>
  <c r="AJ73" i="32"/>
  <c r="AG73" i="32"/>
  <c r="AJ72" i="32"/>
  <c r="AG72" i="32"/>
  <c r="R72" i="32"/>
  <c r="AJ71" i="32"/>
  <c r="AG71" i="32"/>
  <c r="AJ70" i="32"/>
  <c r="AG70" i="32"/>
  <c r="AM69" i="32"/>
  <c r="AJ69" i="32"/>
  <c r="AG69" i="32"/>
  <c r="R69" i="32"/>
  <c r="R71" i="32" s="1"/>
  <c r="R73" i="32" s="1"/>
  <c r="G27" i="32" s="1"/>
  <c r="AJ68" i="32"/>
  <c r="AG68" i="32"/>
  <c r="X68" i="32"/>
  <c r="X70" i="32" s="1"/>
  <c r="X72" i="32" s="1"/>
  <c r="J68" i="32"/>
  <c r="J70" i="32" s="1"/>
  <c r="AJ67" i="32"/>
  <c r="AG67" i="32"/>
  <c r="R67" i="32"/>
  <c r="J67" i="32"/>
  <c r="AJ66" i="32"/>
  <c r="AG66" i="32"/>
  <c r="X66" i="32"/>
  <c r="J66" i="32"/>
  <c r="AJ65" i="32"/>
  <c r="AG65" i="32"/>
  <c r="X65" i="32"/>
  <c r="X67" i="32" s="1"/>
  <c r="R65" i="32"/>
  <c r="AJ64" i="32"/>
  <c r="AG64" i="32"/>
  <c r="X64" i="32"/>
  <c r="R64" i="32"/>
  <c r="R66" i="32" s="1"/>
  <c r="R68" i="32" s="1"/>
  <c r="R70" i="32" s="1"/>
  <c r="AJ63" i="32"/>
  <c r="AG63" i="32"/>
  <c r="O63" i="32"/>
  <c r="AJ62" i="32"/>
  <c r="AG62" i="32"/>
  <c r="AH62" i="32" s="1"/>
  <c r="P62" i="32"/>
  <c r="O62" i="32"/>
  <c r="N62" i="32"/>
  <c r="K62" i="32"/>
  <c r="AJ61" i="32"/>
  <c r="AG61" i="32"/>
  <c r="AH61" i="32" s="1"/>
  <c r="P61" i="32"/>
  <c r="N61" i="32"/>
  <c r="M61" i="32"/>
  <c r="AK57" i="32"/>
  <c r="P57" i="32"/>
  <c r="Q57" i="32" s="1"/>
  <c r="O57" i="32"/>
  <c r="AK56" i="32"/>
  <c r="P56" i="32"/>
  <c r="Q56" i="32" s="1"/>
  <c r="O56" i="32"/>
  <c r="AK55" i="32"/>
  <c r="AI55" i="32"/>
  <c r="P55" i="32"/>
  <c r="Q55" i="32" s="1"/>
  <c r="O55" i="32"/>
  <c r="AM54" i="32"/>
  <c r="P54" i="32"/>
  <c r="Q54" i="32" s="1"/>
  <c r="O54" i="32"/>
  <c r="AI53" i="32"/>
  <c r="P53" i="32"/>
  <c r="Q53" i="32" s="1"/>
  <c r="O53" i="32"/>
  <c r="AM52" i="32"/>
  <c r="AK52" i="32"/>
  <c r="AI52" i="32"/>
  <c r="P52" i="32"/>
  <c r="Q52" i="32" s="1"/>
  <c r="O52" i="32"/>
  <c r="AM51" i="32"/>
  <c r="P51" i="32"/>
  <c r="Q51" i="32" s="1"/>
  <c r="O51" i="32"/>
  <c r="AI50" i="32"/>
  <c r="P50" i="32"/>
  <c r="Q50" i="32" s="1"/>
  <c r="O50" i="32"/>
  <c r="AM49" i="32"/>
  <c r="AK49" i="32"/>
  <c r="AI49" i="32"/>
  <c r="P49" i="32"/>
  <c r="Q49" i="32" s="1"/>
  <c r="O49" i="32"/>
  <c r="AM48" i="32"/>
  <c r="P48" i="32"/>
  <c r="Q48" i="32" s="1"/>
  <c r="O48" i="32"/>
  <c r="AI47" i="32"/>
  <c r="P47" i="32"/>
  <c r="Q47" i="32" s="1"/>
  <c r="O47" i="32"/>
  <c r="AM46" i="32"/>
  <c r="AK46" i="32"/>
  <c r="AI46" i="32"/>
  <c r="S46" i="32"/>
  <c r="P46" i="32"/>
  <c r="Q46" i="32" s="1"/>
  <c r="O46" i="32"/>
  <c r="M46" i="32"/>
  <c r="AA46" i="32" s="1"/>
  <c r="AM45" i="32"/>
  <c r="Y45" i="32"/>
  <c r="S45" i="32"/>
  <c r="P45" i="32"/>
  <c r="Q45" i="32" s="1"/>
  <c r="O45" i="32"/>
  <c r="M45" i="32"/>
  <c r="AA45" i="32" s="1"/>
  <c r="AK44" i="32"/>
  <c r="AI44" i="32"/>
  <c r="AB44" i="32"/>
  <c r="AA44" i="32"/>
  <c r="Z44" i="32"/>
  <c r="Y44" i="32"/>
  <c r="Y61" i="32" s="1"/>
  <c r="Z61" i="32" s="1"/>
  <c r="X44" i="32"/>
  <c r="T44" i="32"/>
  <c r="S44" i="32"/>
  <c r="U44" i="32" s="1"/>
  <c r="V44" i="32" s="1"/>
  <c r="P44" i="32"/>
  <c r="Q44" i="32" s="1"/>
  <c r="O44" i="32"/>
  <c r="Y40" i="32"/>
  <c r="AB39" i="32"/>
  <c r="AD39" i="32" s="1"/>
  <c r="AS39" i="32" s="1"/>
  <c r="AA39" i="32"/>
  <c r="Q39" i="32"/>
  <c r="F39" i="32" s="1"/>
  <c r="AK38" i="32"/>
  <c r="AB38" i="32"/>
  <c r="AA38" i="32"/>
  <c r="Q38" i="32"/>
  <c r="F38" i="32"/>
  <c r="D38" i="32" s="1"/>
  <c r="E38" i="32"/>
  <c r="AS37" i="32"/>
  <c r="AD37" i="32"/>
  <c r="AC37" i="32"/>
  <c r="AB37" i="32"/>
  <c r="AA37" i="32"/>
  <c r="Q37" i="32"/>
  <c r="F37" i="32" s="1"/>
  <c r="AK36" i="32"/>
  <c r="AI36" i="32"/>
  <c r="AB36" i="32"/>
  <c r="AA36" i="32"/>
  <c r="Q36" i="32"/>
  <c r="F36" i="32"/>
  <c r="D36" i="32" s="1"/>
  <c r="E36" i="32"/>
  <c r="AD35" i="32"/>
  <c r="AS35" i="32" s="1"/>
  <c r="AC35" i="32"/>
  <c r="AB35" i="32"/>
  <c r="AA35" i="32"/>
  <c r="Q35" i="32"/>
  <c r="F35" i="32"/>
  <c r="E35" i="32" s="1"/>
  <c r="D35" i="32"/>
  <c r="AD34" i="32"/>
  <c r="AS34" i="32" s="1"/>
  <c r="AB34" i="32"/>
  <c r="AC34" i="32" s="1"/>
  <c r="AA34" i="32"/>
  <c r="Q34" i="32"/>
  <c r="F34" i="32"/>
  <c r="D34" i="32" s="1"/>
  <c r="E34" i="32"/>
  <c r="AS33" i="32"/>
  <c r="AD33" i="32"/>
  <c r="AC33" i="32"/>
  <c r="AB33" i="32"/>
  <c r="AA33" i="32"/>
  <c r="Q33" i="32"/>
  <c r="F33" i="32"/>
  <c r="E33" i="32" s="1"/>
  <c r="AK32" i="32"/>
  <c r="AB32" i="32"/>
  <c r="AD32" i="32" s="1"/>
  <c r="AS32" i="32" s="1"/>
  <c r="AA32" i="32"/>
  <c r="Q32" i="32"/>
  <c r="F32" i="32"/>
  <c r="E32" i="32" s="1"/>
  <c r="D32" i="32"/>
  <c r="AS31" i="32"/>
  <c r="AE31" i="32"/>
  <c r="AF31" i="32" s="1"/>
  <c r="AD31" i="32"/>
  <c r="AC31" i="32"/>
  <c r="AB31" i="32"/>
  <c r="AA31" i="32"/>
  <c r="Q31" i="32"/>
  <c r="F31" i="32" s="1"/>
  <c r="AS30" i="32"/>
  <c r="AD30" i="32"/>
  <c r="AC30" i="32"/>
  <c r="AB30" i="32"/>
  <c r="AA30" i="32"/>
  <c r="Q30" i="32"/>
  <c r="F30" i="32" s="1"/>
  <c r="AS29" i="32"/>
  <c r="AI29" i="32"/>
  <c r="AJ29" i="32" s="1"/>
  <c r="AD29" i="32"/>
  <c r="AC29" i="32"/>
  <c r="AB29" i="32"/>
  <c r="AA29" i="32"/>
  <c r="Q29" i="32"/>
  <c r="F29" i="32" s="1"/>
  <c r="AS28" i="32"/>
  <c r="AE28" i="32"/>
  <c r="AB28" i="32"/>
  <c r="AD28" i="32" s="1"/>
  <c r="AA28" i="32"/>
  <c r="Q28" i="32"/>
  <c r="M28" i="32"/>
  <c r="F28" i="32"/>
  <c r="E28" i="32" s="1"/>
  <c r="D28" i="32"/>
  <c r="AS27" i="32"/>
  <c r="AD27" i="32"/>
  <c r="AB27" i="32"/>
  <c r="AC27" i="32" s="1"/>
  <c r="AA27" i="32"/>
  <c r="S27" i="32"/>
  <c r="Q27" i="32"/>
  <c r="F27" i="32" s="1"/>
  <c r="M27" i="32"/>
  <c r="AE26" i="32"/>
  <c r="AB26" i="32"/>
  <c r="AD26" i="32" s="1"/>
  <c r="AS26" i="32" s="1"/>
  <c r="AA26" i="32"/>
  <c r="Q26" i="32"/>
  <c r="C26" i="32"/>
  <c r="AD16" i="32"/>
  <c r="AM53" i="32" s="1"/>
  <c r="AD15" i="32"/>
  <c r="AK54" i="32" s="1"/>
  <c r="AD14" i="32"/>
  <c r="AI54" i="32" s="1"/>
  <c r="AD13" i="32"/>
  <c r="AD9" i="32"/>
  <c r="AK29" i="32" s="1"/>
  <c r="AL29" i="32" s="1"/>
  <c r="AO29" i="32" s="1"/>
  <c r="AD8" i="32"/>
  <c r="AD7" i="32"/>
  <c r="AD6" i="32"/>
  <c r="P65" i="31"/>
  <c r="P64" i="31"/>
  <c r="P63" i="31"/>
  <c r="P62" i="31"/>
  <c r="P61" i="31"/>
  <c r="P60" i="31"/>
  <c r="P59" i="31"/>
  <c r="P58" i="31"/>
  <c r="P57" i="31"/>
  <c r="P56" i="31"/>
  <c r="P49" i="31"/>
  <c r="P48" i="31"/>
  <c r="P47" i="31"/>
  <c r="P46" i="31"/>
  <c r="P45" i="31"/>
  <c r="P44" i="31"/>
  <c r="P43" i="31"/>
  <c r="P42" i="31"/>
  <c r="P41" i="31"/>
  <c r="P40" i="31"/>
  <c r="P37" i="31"/>
  <c r="P36" i="31"/>
  <c r="P35" i="31"/>
  <c r="P34" i="31"/>
  <c r="P33" i="31"/>
  <c r="P32" i="31"/>
  <c r="P31" i="31"/>
  <c r="P30" i="31"/>
  <c r="P29" i="31"/>
  <c r="P28" i="31"/>
  <c r="P25" i="31"/>
  <c r="P24" i="31"/>
  <c r="P23" i="31"/>
  <c r="P22" i="31"/>
  <c r="P21" i="31"/>
  <c r="P20" i="31"/>
  <c r="P19" i="31"/>
  <c r="P18" i="31"/>
  <c r="P17" i="31"/>
  <c r="P16" i="31"/>
  <c r="P13" i="31"/>
  <c r="P12" i="31"/>
  <c r="P11" i="31"/>
  <c r="P10" i="31"/>
  <c r="P9" i="31"/>
  <c r="P8" i="31"/>
  <c r="P7" i="31"/>
  <c r="D7" i="31"/>
  <c r="D9" i="31" s="1"/>
  <c r="P6" i="31"/>
  <c r="D6" i="31"/>
  <c r="P5" i="31"/>
  <c r="D5" i="31"/>
  <c r="P4" i="31"/>
  <c r="D4" i="31"/>
  <c r="AA124" i="30"/>
  <c r="AA123" i="30"/>
  <c r="AA122" i="30"/>
  <c r="AA121" i="30"/>
  <c r="AA120" i="30"/>
  <c r="AA119" i="30"/>
  <c r="AA117" i="30"/>
  <c r="AA116" i="30"/>
  <c r="AA115" i="30"/>
  <c r="AA114" i="30"/>
  <c r="AA113" i="30"/>
  <c r="AA112" i="30"/>
  <c r="AA110" i="30"/>
  <c r="AA109" i="30"/>
  <c r="AA108" i="30"/>
  <c r="AA107" i="30"/>
  <c r="AJ106" i="30"/>
  <c r="AA106" i="30"/>
  <c r="AJ105" i="30"/>
  <c r="AA105" i="30"/>
  <c r="AJ104" i="30"/>
  <c r="AJ103" i="30"/>
  <c r="AA103" i="30"/>
  <c r="AJ102" i="30"/>
  <c r="AA102" i="30"/>
  <c r="AJ101" i="30"/>
  <c r="AA101" i="30"/>
  <c r="AJ100" i="30"/>
  <c r="AA100" i="30"/>
  <c r="AA99" i="30"/>
  <c r="AA98" i="30"/>
  <c r="AA96" i="30"/>
  <c r="AA95" i="30"/>
  <c r="AA94" i="30"/>
  <c r="AA93" i="30"/>
  <c r="AA92" i="30"/>
  <c r="AA91" i="30"/>
  <c r="AA89" i="30"/>
  <c r="AA88" i="30"/>
  <c r="AA87" i="30"/>
  <c r="AA86" i="30"/>
  <c r="AA85" i="30"/>
  <c r="AA84" i="30"/>
  <c r="AA83" i="30"/>
  <c r="AA81" i="30"/>
  <c r="AA80" i="30"/>
  <c r="AA79" i="30"/>
  <c r="AA78" i="30"/>
  <c r="AA77" i="30"/>
  <c r="AA76" i="30"/>
  <c r="AA75" i="30"/>
  <c r="AA68" i="30"/>
  <c r="AA67" i="30"/>
  <c r="AA66" i="30"/>
  <c r="AA65" i="30"/>
  <c r="AA64" i="30"/>
  <c r="AA63" i="30"/>
  <c r="AA58" i="30"/>
  <c r="AA57" i="30"/>
  <c r="AA56" i="30"/>
  <c r="AA55" i="30"/>
  <c r="AA54" i="30"/>
  <c r="AA53" i="30"/>
  <c r="AA52" i="30"/>
  <c r="AA51" i="30"/>
  <c r="AA28" i="30"/>
  <c r="AA27" i="30"/>
  <c r="AA26" i="30"/>
  <c r="AA25" i="30"/>
  <c r="AA24" i="30"/>
  <c r="AA23" i="30"/>
  <c r="AA22" i="30"/>
  <c r="AA21" i="30"/>
  <c r="AA20" i="30"/>
  <c r="AA19" i="30"/>
  <c r="AA18" i="30"/>
  <c r="AA15" i="30"/>
  <c r="AA14" i="30"/>
  <c r="AA13" i="30"/>
  <c r="AA12" i="30"/>
  <c r="AA11" i="30"/>
  <c r="AA10" i="30"/>
  <c r="AA9" i="30"/>
  <c r="AA8" i="30"/>
  <c r="AA7" i="30"/>
  <c r="AA6" i="30"/>
  <c r="AA5" i="30"/>
  <c r="Q56" i="29"/>
  <c r="P56" i="29"/>
  <c r="Q55" i="29"/>
  <c r="P55" i="29"/>
  <c r="Q54" i="29"/>
  <c r="P54" i="29"/>
  <c r="Q53" i="29"/>
  <c r="P53" i="29"/>
  <c r="Q52" i="29"/>
  <c r="P52" i="29"/>
  <c r="Q51" i="29"/>
  <c r="P51" i="29"/>
  <c r="Q50" i="29"/>
  <c r="P50" i="29"/>
  <c r="Q49" i="29"/>
  <c r="P49" i="29"/>
  <c r="O49" i="29"/>
  <c r="O52" i="29" s="1"/>
  <c r="Q48" i="29"/>
  <c r="P48" i="29"/>
  <c r="Q47" i="29"/>
  <c r="P47" i="29"/>
  <c r="Q46" i="29"/>
  <c r="P46" i="29"/>
  <c r="L46" i="29"/>
  <c r="K46" i="29"/>
  <c r="Q45" i="29"/>
  <c r="P45" i="29"/>
  <c r="L45" i="29"/>
  <c r="K45" i="29"/>
  <c r="Q44" i="29"/>
  <c r="P44" i="29"/>
  <c r="L44" i="29"/>
  <c r="K44" i="29"/>
  <c r="Q43" i="29"/>
  <c r="P43" i="29"/>
  <c r="O43" i="29"/>
  <c r="O46" i="29" s="1"/>
  <c r="L43" i="29"/>
  <c r="K43" i="29"/>
  <c r="Q42" i="29"/>
  <c r="P42" i="29"/>
  <c r="L42" i="29"/>
  <c r="K42" i="29"/>
  <c r="Q41" i="29"/>
  <c r="P41" i="29"/>
  <c r="L41" i="29"/>
  <c r="K41" i="29"/>
  <c r="Q40" i="29"/>
  <c r="P40" i="29"/>
  <c r="L40" i="29"/>
  <c r="K40" i="29"/>
  <c r="Q39" i="29"/>
  <c r="P39" i="29"/>
  <c r="L39" i="29"/>
  <c r="K39" i="29"/>
  <c r="Q38" i="29"/>
  <c r="P38" i="29"/>
  <c r="L38" i="29"/>
  <c r="K38" i="29"/>
  <c r="Q37" i="29"/>
  <c r="P37" i="29"/>
  <c r="L37" i="29"/>
  <c r="K37" i="29"/>
  <c r="Q36" i="29"/>
  <c r="P36" i="29"/>
  <c r="L36" i="29"/>
  <c r="K36" i="29"/>
  <c r="F36" i="29"/>
  <c r="E36" i="29"/>
  <c r="Q35" i="29"/>
  <c r="P35" i="29"/>
  <c r="L35" i="29"/>
  <c r="K35" i="29"/>
  <c r="F35" i="29"/>
  <c r="E35" i="29"/>
  <c r="Q34" i="29"/>
  <c r="P34" i="29"/>
  <c r="L34" i="29"/>
  <c r="K34" i="29"/>
  <c r="F34" i="29"/>
  <c r="E34" i="29"/>
  <c r="Q33" i="29"/>
  <c r="P33" i="29"/>
  <c r="L33" i="29"/>
  <c r="K33" i="29"/>
  <c r="F33" i="29"/>
  <c r="E33" i="29"/>
  <c r="Q32" i="29"/>
  <c r="P32" i="29"/>
  <c r="L32" i="29"/>
  <c r="K32" i="29"/>
  <c r="F32" i="29"/>
  <c r="E32" i="29"/>
  <c r="Q31" i="29"/>
  <c r="P31" i="29"/>
  <c r="L31" i="29"/>
  <c r="K31" i="29"/>
  <c r="F31" i="29"/>
  <c r="E31" i="29"/>
  <c r="Q30" i="29"/>
  <c r="P30" i="29"/>
  <c r="L30" i="29"/>
  <c r="K30" i="29"/>
  <c r="F30" i="29"/>
  <c r="E30" i="29"/>
  <c r="Q29" i="29"/>
  <c r="P29" i="29"/>
  <c r="L29" i="29"/>
  <c r="K29" i="29"/>
  <c r="F29" i="29"/>
  <c r="E29" i="29"/>
  <c r="Q28" i="29"/>
  <c r="P28" i="29"/>
  <c r="L28" i="29"/>
  <c r="K28" i="29"/>
  <c r="F28" i="29"/>
  <c r="E28" i="29"/>
  <c r="Q27" i="29"/>
  <c r="P27" i="29"/>
  <c r="L27" i="29"/>
  <c r="K27" i="29"/>
  <c r="F27" i="29"/>
  <c r="E27" i="29"/>
  <c r="Q26" i="29"/>
  <c r="P26" i="29"/>
  <c r="L26" i="29"/>
  <c r="K26" i="29"/>
  <c r="F26" i="29"/>
  <c r="E26" i="29"/>
  <c r="Q25" i="29"/>
  <c r="P25" i="29"/>
  <c r="L25" i="29"/>
  <c r="K25" i="29"/>
  <c r="F25" i="29"/>
  <c r="E25" i="29"/>
  <c r="Q24" i="29"/>
  <c r="P24" i="29"/>
  <c r="L24" i="29"/>
  <c r="K24" i="29"/>
  <c r="F24" i="29"/>
  <c r="E24" i="29"/>
  <c r="Q23" i="29"/>
  <c r="P23" i="29"/>
  <c r="L23" i="29"/>
  <c r="K23" i="29"/>
  <c r="F23" i="29"/>
  <c r="E23" i="29"/>
  <c r="Q22" i="29"/>
  <c r="P22" i="29"/>
  <c r="L22" i="29"/>
  <c r="K22" i="29"/>
  <c r="F22" i="29"/>
  <c r="E22" i="29"/>
  <c r="Q21" i="29"/>
  <c r="P21" i="29"/>
  <c r="O21" i="29"/>
  <c r="O24" i="29" s="1"/>
  <c r="O27" i="29" s="1"/>
  <c r="O30" i="29" s="1"/>
  <c r="O33" i="29" s="1"/>
  <c r="O36" i="29" s="1"/>
  <c r="O39" i="29" s="1"/>
  <c r="O42" i="29" s="1"/>
  <c r="O45" i="29" s="1"/>
  <c r="O48" i="29" s="1"/>
  <c r="O51" i="29" s="1"/>
  <c r="O54" i="29" s="1"/>
  <c r="L21" i="29"/>
  <c r="K21" i="29"/>
  <c r="F21" i="29"/>
  <c r="E21" i="29"/>
  <c r="Q20" i="29"/>
  <c r="P20" i="29"/>
  <c r="L20" i="29"/>
  <c r="K20" i="29"/>
  <c r="F20" i="29"/>
  <c r="E20" i="29"/>
  <c r="Q19" i="29"/>
  <c r="P19" i="29"/>
  <c r="L19" i="29"/>
  <c r="K19" i="29"/>
  <c r="F19" i="29"/>
  <c r="E19" i="29"/>
  <c r="Q18" i="29"/>
  <c r="P18" i="29"/>
  <c r="O18" i="29"/>
  <c r="L18" i="29"/>
  <c r="K18" i="29"/>
  <c r="F18" i="29"/>
  <c r="E18" i="29"/>
  <c r="Q17" i="29"/>
  <c r="P17" i="29"/>
  <c r="O17" i="29"/>
  <c r="O20" i="29" s="1"/>
  <c r="O23" i="29" s="1"/>
  <c r="O26" i="29" s="1"/>
  <c r="O29" i="29" s="1"/>
  <c r="O32" i="29" s="1"/>
  <c r="O35" i="29" s="1"/>
  <c r="O38" i="29" s="1"/>
  <c r="O41" i="29" s="1"/>
  <c r="O44" i="29" s="1"/>
  <c r="O47" i="29" s="1"/>
  <c r="O50" i="29" s="1"/>
  <c r="O53" i="29" s="1"/>
  <c r="L17" i="29"/>
  <c r="K17" i="29"/>
  <c r="F17" i="29"/>
  <c r="E17" i="29"/>
  <c r="Q16" i="29"/>
  <c r="P16" i="29"/>
  <c r="L16" i="29"/>
  <c r="K16" i="29"/>
  <c r="F16" i="29"/>
  <c r="E16" i="29"/>
  <c r="Q15" i="29"/>
  <c r="P15" i="29"/>
  <c r="O15" i="29"/>
  <c r="L15" i="29"/>
  <c r="K15" i="29"/>
  <c r="F15" i="29"/>
  <c r="E15" i="29"/>
  <c r="Q14" i="29"/>
  <c r="P14" i="29"/>
  <c r="O14" i="29"/>
  <c r="L14" i="29"/>
  <c r="K14" i="29"/>
  <c r="F14" i="29"/>
  <c r="E14" i="29"/>
  <c r="Q13" i="29"/>
  <c r="P13" i="29"/>
  <c r="O13" i="29"/>
  <c r="O16" i="29" s="1"/>
  <c r="O19" i="29" s="1"/>
  <c r="O22" i="29" s="1"/>
  <c r="O25" i="29" s="1"/>
  <c r="O28" i="29" s="1"/>
  <c r="O31" i="29" s="1"/>
  <c r="O34" i="29" s="1"/>
  <c r="O37" i="29" s="1"/>
  <c r="L13" i="29"/>
  <c r="K13" i="29"/>
  <c r="J13" i="29"/>
  <c r="J15" i="29" s="1"/>
  <c r="J17" i="29" s="1"/>
  <c r="J19" i="29" s="1"/>
  <c r="J21" i="29" s="1"/>
  <c r="J23" i="29" s="1"/>
  <c r="J25" i="29" s="1"/>
  <c r="J27" i="29" s="1"/>
  <c r="J29" i="29" s="1"/>
  <c r="J31" i="29" s="1"/>
  <c r="J33" i="29" s="1"/>
  <c r="J35" i="29" s="1"/>
  <c r="J37" i="29" s="1"/>
  <c r="J39" i="29" s="1"/>
  <c r="J41" i="29" s="1"/>
  <c r="J43" i="29" s="1"/>
  <c r="J45" i="29" s="1"/>
  <c r="F13" i="29"/>
  <c r="E13" i="29"/>
  <c r="Q12" i="29"/>
  <c r="P12" i="29"/>
  <c r="O12" i="29"/>
  <c r="L12" i="29"/>
  <c r="K12" i="29"/>
  <c r="J12" i="29"/>
  <c r="J14" i="29" s="1"/>
  <c r="J16" i="29" s="1"/>
  <c r="J18" i="29" s="1"/>
  <c r="J20" i="29" s="1"/>
  <c r="J22" i="29" s="1"/>
  <c r="J24" i="29" s="1"/>
  <c r="J26" i="29" s="1"/>
  <c r="J28" i="29" s="1"/>
  <c r="J30" i="29" s="1"/>
  <c r="J32" i="29" s="1"/>
  <c r="J34" i="29" s="1"/>
  <c r="J36" i="29" s="1"/>
  <c r="J38" i="29" s="1"/>
  <c r="J40" i="29" s="1"/>
  <c r="J42" i="29" s="1"/>
  <c r="J44" i="29" s="1"/>
  <c r="J46" i="29" s="1"/>
  <c r="F12" i="29"/>
  <c r="E12" i="29"/>
  <c r="D12" i="29"/>
  <c r="D14" i="29" s="1"/>
  <c r="D16" i="29" s="1"/>
  <c r="D18" i="29" s="1"/>
  <c r="D20" i="29" s="1"/>
  <c r="D22" i="29" s="1"/>
  <c r="D24" i="29" s="1"/>
  <c r="Q11" i="29"/>
  <c r="P11" i="29"/>
  <c r="O11" i="29"/>
  <c r="L11" i="29"/>
  <c r="K11" i="29"/>
  <c r="J11" i="29"/>
  <c r="F11" i="29"/>
  <c r="E11" i="29"/>
  <c r="D11" i="29"/>
  <c r="D13" i="29" s="1"/>
  <c r="D15" i="29" s="1"/>
  <c r="D17" i="29" s="1"/>
  <c r="D19" i="29" s="1"/>
  <c r="D21" i="29" s="1"/>
  <c r="D23" i="29" s="1"/>
  <c r="D25" i="29" s="1"/>
  <c r="W10" i="29"/>
  <c r="Q10" i="29"/>
  <c r="P10" i="29"/>
  <c r="O10" i="29"/>
  <c r="L10" i="29"/>
  <c r="K10" i="29"/>
  <c r="F10" i="29"/>
  <c r="E10" i="29"/>
  <c r="W9" i="29"/>
  <c r="Q9" i="29"/>
  <c r="P9" i="29"/>
  <c r="L9" i="29"/>
  <c r="K9" i="29"/>
  <c r="F9" i="29"/>
  <c r="E9" i="29"/>
  <c r="W8" i="29"/>
  <c r="Q8" i="29"/>
  <c r="P8" i="29"/>
  <c r="L8" i="29"/>
  <c r="K8" i="29"/>
  <c r="F8" i="29"/>
  <c r="E8" i="29"/>
  <c r="Q7" i="29"/>
  <c r="P7" i="29"/>
  <c r="L7" i="29"/>
  <c r="K7" i="29"/>
  <c r="F7" i="29"/>
  <c r="E7" i="29"/>
  <c r="Q22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P13" i="25"/>
  <c r="P12" i="25"/>
  <c r="P11" i="25"/>
  <c r="P10" i="25"/>
  <c r="P9" i="25"/>
  <c r="P8" i="25"/>
  <c r="P7" i="25"/>
  <c r="P6" i="25"/>
  <c r="P5" i="25"/>
  <c r="P4" i="25"/>
  <c r="L11" i="24"/>
  <c r="T11" i="24" s="1"/>
  <c r="M10" i="24"/>
  <c r="L10" i="24"/>
  <c r="T10" i="24" s="1"/>
  <c r="AK9" i="24"/>
  <c r="AB9" i="24"/>
  <c r="AJ9" i="24" s="1"/>
  <c r="AR9" i="24" s="1"/>
  <c r="AS9" i="24" s="1"/>
  <c r="U9" i="24"/>
  <c r="T9" i="24"/>
  <c r="M9" i="24"/>
  <c r="L9" i="24"/>
  <c r="L3" i="24"/>
  <c r="K3" i="24"/>
  <c r="K4" i="24" s="1"/>
  <c r="L2" i="24"/>
  <c r="T2" i="24" s="1"/>
  <c r="D2" i="24"/>
  <c r="AJ25" i="23"/>
  <c r="AG25" i="23"/>
  <c r="AD25" i="23"/>
  <c r="AA25" i="23"/>
  <c r="X25" i="23"/>
  <c r="U25" i="23"/>
  <c r="AG24" i="23"/>
  <c r="AD24" i="23"/>
  <c r="AA24" i="23"/>
  <c r="X24" i="23"/>
  <c r="U24" i="23"/>
  <c r="AM24" i="23" s="1"/>
  <c r="AD23" i="23"/>
  <c r="AA23" i="23"/>
  <c r="X23" i="23"/>
  <c r="U23" i="23"/>
  <c r="AJ20" i="23"/>
  <c r="AG20" i="23"/>
  <c r="AD20" i="23"/>
  <c r="AA20" i="23"/>
  <c r="X20" i="23"/>
  <c r="U20" i="23"/>
  <c r="AG19" i="23"/>
  <c r="AD19" i="23"/>
  <c r="AA19" i="23"/>
  <c r="X19" i="23"/>
  <c r="U19" i="23"/>
  <c r="AD18" i="23"/>
  <c r="AA18" i="23"/>
  <c r="X18" i="23"/>
  <c r="U18" i="23"/>
  <c r="AM18" i="23" s="1"/>
  <c r="AJ15" i="23"/>
  <c r="AG15" i="23"/>
  <c r="AD15" i="23"/>
  <c r="AA15" i="23"/>
  <c r="X15" i="23"/>
  <c r="U15" i="23"/>
  <c r="AG14" i="23"/>
  <c r="AD14" i="23"/>
  <c r="AA14" i="23"/>
  <c r="X14" i="23"/>
  <c r="U14" i="23"/>
  <c r="AD13" i="23"/>
  <c r="AA13" i="23"/>
  <c r="X13" i="23"/>
  <c r="U13" i="23"/>
  <c r="AJ10" i="23"/>
  <c r="AG10" i="23"/>
  <c r="AD10" i="23"/>
  <c r="AA10" i="23"/>
  <c r="X10" i="23"/>
  <c r="U10" i="23"/>
  <c r="AM10" i="23" s="1"/>
  <c r="AG9" i="23"/>
  <c r="AD9" i="23"/>
  <c r="AA9" i="23"/>
  <c r="X9" i="23"/>
  <c r="AM9" i="23" s="1"/>
  <c r="U9" i="23"/>
  <c r="AD8" i="23"/>
  <c r="AA8" i="23"/>
  <c r="X8" i="23"/>
  <c r="U8" i="23"/>
  <c r="AM8" i="23" s="1"/>
  <c r="AJ5" i="23"/>
  <c r="AG5" i="23"/>
  <c r="AD5" i="23"/>
  <c r="AA5" i="23"/>
  <c r="X5" i="23"/>
  <c r="U5" i="23"/>
  <c r="AG4" i="23"/>
  <c r="AD4" i="23"/>
  <c r="AA4" i="23"/>
  <c r="X4" i="23"/>
  <c r="U4" i="23"/>
  <c r="AM4" i="23" s="1"/>
  <c r="AD3" i="23"/>
  <c r="AA3" i="23"/>
  <c r="X3" i="23"/>
  <c r="U3" i="23"/>
  <c r="AM3" i="23" s="1"/>
  <c r="T11" i="22"/>
  <c r="I11" i="22"/>
  <c r="G11" i="22"/>
  <c r="I10" i="22"/>
  <c r="G10" i="22"/>
  <c r="P9" i="22"/>
  <c r="I9" i="22"/>
  <c r="G9" i="22"/>
  <c r="S4" i="22"/>
  <c r="R4" i="22"/>
  <c r="W33" i="21"/>
  <c r="P33" i="21"/>
  <c r="K33" i="21"/>
  <c r="F33" i="21"/>
  <c r="W32" i="21"/>
  <c r="K32" i="21"/>
  <c r="F32" i="21"/>
  <c r="W31" i="21"/>
  <c r="P31" i="21"/>
  <c r="K31" i="21"/>
  <c r="F31" i="21"/>
  <c r="W30" i="21"/>
  <c r="P30" i="21"/>
  <c r="K30" i="21"/>
  <c r="F30" i="21"/>
  <c r="W29" i="21"/>
  <c r="P29" i="21"/>
  <c r="K29" i="21"/>
  <c r="F29" i="21"/>
  <c r="W28" i="21"/>
  <c r="P28" i="21"/>
  <c r="K28" i="21"/>
  <c r="F28" i="21"/>
  <c r="W27" i="21"/>
  <c r="P27" i="21"/>
  <c r="K27" i="21"/>
  <c r="F27" i="21"/>
  <c r="W26" i="21"/>
  <c r="P26" i="21"/>
  <c r="K26" i="21"/>
  <c r="F26" i="21"/>
  <c r="W25" i="21"/>
  <c r="P25" i="21"/>
  <c r="K25" i="21"/>
  <c r="F25" i="21"/>
  <c r="W24" i="21"/>
  <c r="P24" i="21"/>
  <c r="K24" i="21"/>
  <c r="F24" i="21"/>
  <c r="W23" i="21"/>
  <c r="P23" i="21"/>
  <c r="K23" i="21"/>
  <c r="F23" i="21"/>
  <c r="W22" i="21"/>
  <c r="P22" i="21"/>
  <c r="K22" i="21"/>
  <c r="F22" i="21"/>
  <c r="W21" i="21"/>
  <c r="P21" i="21"/>
  <c r="K21" i="21"/>
  <c r="F21" i="21"/>
  <c r="W20" i="21"/>
  <c r="P20" i="21"/>
  <c r="K20" i="21"/>
  <c r="F20" i="21"/>
  <c r="W19" i="21"/>
  <c r="P19" i="21"/>
  <c r="K19" i="21"/>
  <c r="F19" i="21"/>
  <c r="W18" i="21"/>
  <c r="P18" i="21"/>
  <c r="K18" i="21"/>
  <c r="F18" i="21"/>
  <c r="W17" i="21"/>
  <c r="P17" i="21"/>
  <c r="K17" i="21"/>
  <c r="F17" i="21"/>
  <c r="W16" i="21"/>
  <c r="P16" i="21"/>
  <c r="K16" i="21"/>
  <c r="F16" i="21"/>
  <c r="W15" i="21"/>
  <c r="P15" i="21"/>
  <c r="K15" i="21"/>
  <c r="F15" i="21"/>
  <c r="W14" i="21"/>
  <c r="P14" i="21"/>
  <c r="K14" i="21"/>
  <c r="F14" i="21"/>
  <c r="W13" i="21"/>
  <c r="P13" i="21"/>
  <c r="K13" i="21"/>
  <c r="F13" i="21"/>
  <c r="W12" i="21"/>
  <c r="P12" i="21"/>
  <c r="K12" i="21"/>
  <c r="F12" i="21"/>
  <c r="W11" i="21"/>
  <c r="P11" i="21"/>
  <c r="K11" i="21"/>
  <c r="F11" i="21"/>
  <c r="W10" i="21"/>
  <c r="P10" i="21"/>
  <c r="K10" i="21"/>
  <c r="F10" i="21"/>
  <c r="W9" i="21"/>
  <c r="P9" i="21"/>
  <c r="K9" i="21"/>
  <c r="F9" i="21"/>
  <c r="W8" i="21"/>
  <c r="P8" i="21"/>
  <c r="K8" i="21"/>
  <c r="F8" i="21"/>
  <c r="AL7" i="21"/>
  <c r="W7" i="21"/>
  <c r="P7" i="21"/>
  <c r="K7" i="21"/>
  <c r="F7" i="21"/>
  <c r="AL6" i="21"/>
  <c r="W6" i="21"/>
  <c r="P6" i="21"/>
  <c r="K6" i="21"/>
  <c r="F6" i="21"/>
  <c r="AL5" i="21"/>
  <c r="W5" i="21"/>
  <c r="P5" i="21"/>
  <c r="K5" i="21"/>
  <c r="F5" i="21"/>
  <c r="AL4" i="21"/>
  <c r="W4" i="21"/>
  <c r="P4" i="21"/>
  <c r="K4" i="21"/>
  <c r="F4" i="21"/>
  <c r="AL3" i="21"/>
  <c r="W3" i="21"/>
  <c r="P3" i="21"/>
  <c r="K3" i="21"/>
  <c r="F3" i="21"/>
  <c r="M155" i="20"/>
  <c r="Q155" i="20" s="1"/>
  <c r="Q154" i="20"/>
  <c r="M154" i="20"/>
  <c r="M153" i="20"/>
  <c r="Q153" i="20" s="1"/>
  <c r="Q152" i="20"/>
  <c r="M152" i="20"/>
  <c r="J131" i="20"/>
  <c r="J122" i="20"/>
  <c r="J117" i="20"/>
  <c r="J107" i="20"/>
  <c r="J103" i="20"/>
  <c r="J93" i="20"/>
  <c r="J89" i="20"/>
  <c r="J79" i="20"/>
  <c r="J74" i="20"/>
  <c r="J65" i="20"/>
  <c r="J60" i="20"/>
  <c r="I55" i="20"/>
  <c r="J125" i="20" s="1"/>
  <c r="V53" i="20"/>
  <c r="R53" i="20"/>
  <c r="N53" i="20"/>
  <c r="J53" i="20"/>
  <c r="F53" i="20"/>
  <c r="V52" i="20"/>
  <c r="R52" i="20"/>
  <c r="N52" i="20"/>
  <c r="J52" i="20"/>
  <c r="F52" i="20"/>
  <c r="V51" i="20"/>
  <c r="R51" i="20"/>
  <c r="N51" i="20"/>
  <c r="J51" i="20"/>
  <c r="F51" i="20"/>
  <c r="V50" i="20"/>
  <c r="R50" i="20"/>
  <c r="N50" i="20"/>
  <c r="J50" i="20"/>
  <c r="F50" i="20"/>
  <c r="V49" i="20"/>
  <c r="R49" i="20"/>
  <c r="N49" i="20"/>
  <c r="J49" i="20"/>
  <c r="F49" i="20"/>
  <c r="V48" i="20"/>
  <c r="R48" i="20"/>
  <c r="N48" i="20"/>
  <c r="J48" i="20"/>
  <c r="F48" i="20"/>
  <c r="V47" i="20"/>
  <c r="R47" i="20"/>
  <c r="N47" i="20"/>
  <c r="J47" i="20"/>
  <c r="F47" i="20"/>
  <c r="V46" i="20"/>
  <c r="R46" i="20"/>
  <c r="N46" i="20"/>
  <c r="J46" i="20"/>
  <c r="F46" i="20"/>
  <c r="V45" i="20"/>
  <c r="R45" i="20"/>
  <c r="N45" i="20"/>
  <c r="J45" i="20"/>
  <c r="F45" i="20"/>
  <c r="V44" i="20"/>
  <c r="R44" i="20"/>
  <c r="N44" i="20"/>
  <c r="J44" i="20"/>
  <c r="F44" i="20"/>
  <c r="V43" i="20"/>
  <c r="R43" i="20"/>
  <c r="N43" i="20"/>
  <c r="J43" i="20"/>
  <c r="F43" i="20"/>
  <c r="V42" i="20"/>
  <c r="R42" i="20"/>
  <c r="N42" i="20"/>
  <c r="J42" i="20"/>
  <c r="F42" i="20"/>
  <c r="V41" i="20"/>
  <c r="R41" i="20"/>
  <c r="N41" i="20"/>
  <c r="J41" i="20"/>
  <c r="F41" i="20"/>
  <c r="V40" i="20"/>
  <c r="R40" i="20"/>
  <c r="N40" i="20"/>
  <c r="J40" i="20"/>
  <c r="F40" i="20"/>
  <c r="V39" i="20"/>
  <c r="R39" i="20"/>
  <c r="N39" i="20"/>
  <c r="J39" i="20"/>
  <c r="F39" i="20"/>
  <c r="V38" i="20"/>
  <c r="R38" i="20"/>
  <c r="N38" i="20"/>
  <c r="J38" i="20"/>
  <c r="F38" i="20"/>
  <c r="V37" i="20"/>
  <c r="R37" i="20"/>
  <c r="N37" i="20"/>
  <c r="J37" i="20"/>
  <c r="F37" i="20"/>
  <c r="V36" i="20"/>
  <c r="R36" i="20"/>
  <c r="N36" i="20"/>
  <c r="J36" i="20"/>
  <c r="F36" i="20"/>
  <c r="V35" i="20"/>
  <c r="R35" i="20"/>
  <c r="N35" i="20"/>
  <c r="J35" i="20"/>
  <c r="F35" i="20"/>
  <c r="V34" i="20"/>
  <c r="R34" i="20"/>
  <c r="N34" i="20"/>
  <c r="J34" i="20"/>
  <c r="F34" i="20"/>
  <c r="V33" i="20"/>
  <c r="R33" i="20"/>
  <c r="N33" i="20"/>
  <c r="J33" i="20"/>
  <c r="F33" i="20"/>
  <c r="V32" i="20"/>
  <c r="R32" i="20"/>
  <c r="N32" i="20"/>
  <c r="J32" i="20"/>
  <c r="F32" i="20"/>
  <c r="V31" i="20"/>
  <c r="R31" i="20"/>
  <c r="N31" i="20"/>
  <c r="J31" i="20"/>
  <c r="F31" i="20"/>
  <c r="V30" i="20"/>
  <c r="R30" i="20"/>
  <c r="N30" i="20"/>
  <c r="J30" i="20"/>
  <c r="F30" i="20"/>
  <c r="V29" i="20"/>
  <c r="R29" i="20"/>
  <c r="N29" i="20"/>
  <c r="J29" i="20"/>
  <c r="F29" i="20"/>
  <c r="V28" i="20"/>
  <c r="R28" i="20"/>
  <c r="N28" i="20"/>
  <c r="J28" i="20"/>
  <c r="F28" i="20"/>
  <c r="Y21" i="20"/>
  <c r="F21" i="20"/>
  <c r="Y20" i="20"/>
  <c r="F20" i="20"/>
  <c r="Y19" i="20"/>
  <c r="F19" i="20"/>
  <c r="Y18" i="20"/>
  <c r="F18" i="20"/>
  <c r="AK17" i="20"/>
  <c r="AI17" i="20"/>
  <c r="AG17" i="20"/>
  <c r="AE17" i="20"/>
  <c r="AC17" i="20"/>
  <c r="Y17" i="20"/>
  <c r="R17" i="20"/>
  <c r="P17" i="20"/>
  <c r="N17" i="20"/>
  <c r="L17" i="20"/>
  <c r="J17" i="20"/>
  <c r="F17" i="20"/>
  <c r="AK16" i="20"/>
  <c r="AI16" i="20"/>
  <c r="AG16" i="20"/>
  <c r="AE16" i="20"/>
  <c r="AC16" i="20"/>
  <c r="Y16" i="20"/>
  <c r="R16" i="20"/>
  <c r="P16" i="20"/>
  <c r="N16" i="20"/>
  <c r="L16" i="20"/>
  <c r="J16" i="20"/>
  <c r="F16" i="20"/>
  <c r="AK15" i="20"/>
  <c r="AI15" i="20"/>
  <c r="AG15" i="20"/>
  <c r="AE15" i="20"/>
  <c r="AC15" i="20"/>
  <c r="Y15" i="20"/>
  <c r="R15" i="20"/>
  <c r="P15" i="20"/>
  <c r="N15" i="20"/>
  <c r="L15" i="20"/>
  <c r="J15" i="20"/>
  <c r="F15" i="20"/>
  <c r="AK14" i="20"/>
  <c r="AI14" i="20"/>
  <c r="AG14" i="20"/>
  <c r="AE14" i="20"/>
  <c r="AC14" i="20"/>
  <c r="Y14" i="20"/>
  <c r="R14" i="20"/>
  <c r="P14" i="20"/>
  <c r="N14" i="20"/>
  <c r="L14" i="20"/>
  <c r="J14" i="20"/>
  <c r="F14" i="20"/>
  <c r="AK13" i="20"/>
  <c r="AG13" i="20"/>
  <c r="AC13" i="20"/>
  <c r="Y13" i="20"/>
  <c r="R13" i="20"/>
  <c r="N13" i="20"/>
  <c r="J13" i="20"/>
  <c r="F13" i="20"/>
  <c r="AK12" i="20"/>
  <c r="AG12" i="20"/>
  <c r="AC12" i="20"/>
  <c r="Y12" i="20"/>
  <c r="R12" i="20"/>
  <c r="N12" i="20"/>
  <c r="J12" i="20"/>
  <c r="F12" i="20"/>
  <c r="AK11" i="20"/>
  <c r="AG11" i="20"/>
  <c r="AC11" i="20"/>
  <c r="Y11" i="20"/>
  <c r="R11" i="20"/>
  <c r="N11" i="20"/>
  <c r="J11" i="20"/>
  <c r="F11" i="20"/>
  <c r="AK10" i="20"/>
  <c r="AG10" i="20"/>
  <c r="AC10" i="20"/>
  <c r="Y10" i="20"/>
  <c r="R10" i="20"/>
  <c r="N10" i="20"/>
  <c r="J10" i="20"/>
  <c r="F10" i="20"/>
  <c r="AK9" i="20"/>
  <c r="AG9" i="20"/>
  <c r="AC9" i="20"/>
  <c r="Y9" i="20"/>
  <c r="R9" i="20"/>
  <c r="N9" i="20"/>
  <c r="J9" i="20"/>
  <c r="F9" i="20"/>
  <c r="AK8" i="20"/>
  <c r="AG8" i="20"/>
  <c r="AC8" i="20"/>
  <c r="Y8" i="20"/>
  <c r="R8" i="20"/>
  <c r="N8" i="20"/>
  <c r="J8" i="20"/>
  <c r="F8" i="20"/>
  <c r="AK7" i="20"/>
  <c r="AG7" i="20"/>
  <c r="AC7" i="20"/>
  <c r="Y7" i="20"/>
  <c r="R7" i="20"/>
  <c r="N7" i="20"/>
  <c r="J7" i="20"/>
  <c r="F7" i="20"/>
  <c r="AK6" i="20"/>
  <c r="AG6" i="20"/>
  <c r="AC6" i="20"/>
  <c r="Y6" i="20"/>
  <c r="R6" i="20"/>
  <c r="N6" i="20"/>
  <c r="J6" i="20"/>
  <c r="F6" i="20"/>
  <c r="AK5" i="20"/>
  <c r="AG5" i="20"/>
  <c r="AC5" i="20"/>
  <c r="Y5" i="20"/>
  <c r="R5" i="20"/>
  <c r="N5" i="20"/>
  <c r="J5" i="20"/>
  <c r="F5" i="20"/>
  <c r="AK4" i="20"/>
  <c r="AG4" i="20"/>
  <c r="AC4" i="20"/>
  <c r="Y4" i="20"/>
  <c r="R4" i="20"/>
  <c r="N4" i="20"/>
  <c r="J4" i="20"/>
  <c r="F4" i="20"/>
  <c r="AK3" i="20"/>
  <c r="AG3" i="20"/>
  <c r="AC3" i="20"/>
  <c r="Y3" i="20"/>
  <c r="R3" i="20"/>
  <c r="N3" i="20"/>
  <c r="J3" i="20"/>
  <c r="F3" i="20"/>
  <c r="AK2" i="20"/>
  <c r="AG2" i="20"/>
  <c r="AC2" i="20"/>
  <c r="AD2" i="20" s="1"/>
  <c r="Z2" i="20"/>
  <c r="Y2" i="20"/>
  <c r="R2" i="20"/>
  <c r="N2" i="20"/>
  <c r="J2" i="20"/>
  <c r="F2" i="20"/>
  <c r="R128" i="19"/>
  <c r="Q128" i="19"/>
  <c r="P128" i="19"/>
  <c r="R123" i="19"/>
  <c r="Q123" i="19"/>
  <c r="P123" i="19"/>
  <c r="R118" i="19"/>
  <c r="Q118" i="19"/>
  <c r="P118" i="19"/>
  <c r="R113" i="19"/>
  <c r="Q113" i="19"/>
  <c r="P113" i="19"/>
  <c r="R108" i="19"/>
  <c r="Q108" i="19"/>
  <c r="P108" i="19"/>
  <c r="R102" i="19"/>
  <c r="Q102" i="19"/>
  <c r="P102" i="19"/>
  <c r="R97" i="19"/>
  <c r="Q97" i="19"/>
  <c r="P97" i="19"/>
  <c r="R92" i="19"/>
  <c r="Q92" i="19"/>
  <c r="P92" i="19"/>
  <c r="R87" i="19"/>
  <c r="Q87" i="19"/>
  <c r="P87" i="19"/>
  <c r="R82" i="19"/>
  <c r="Q82" i="19"/>
  <c r="P82" i="19"/>
  <c r="S76" i="19"/>
  <c r="P76" i="19"/>
  <c r="S75" i="19"/>
  <c r="P75" i="19"/>
  <c r="S74" i="19"/>
  <c r="P74" i="19"/>
  <c r="S73" i="19"/>
  <c r="P73" i="19"/>
  <c r="S72" i="19"/>
  <c r="P72" i="19"/>
  <c r="S71" i="19"/>
  <c r="P71" i="19"/>
  <c r="S70" i="19"/>
  <c r="P70" i="19"/>
  <c r="S69" i="19"/>
  <c r="P69" i="19"/>
  <c r="S68" i="19"/>
  <c r="P68" i="19"/>
  <c r="S67" i="19"/>
  <c r="P67" i="19"/>
  <c r="S66" i="19"/>
  <c r="P66" i="19"/>
  <c r="S65" i="19"/>
  <c r="P65" i="19"/>
  <c r="S64" i="19"/>
  <c r="P64" i="19"/>
  <c r="S63" i="19"/>
  <c r="P63" i="19"/>
  <c r="S62" i="19"/>
  <c r="P62" i="19"/>
  <c r="S61" i="19"/>
  <c r="P61" i="19"/>
  <c r="S60" i="19"/>
  <c r="P60" i="19"/>
  <c r="S59" i="19"/>
  <c r="P59" i="19"/>
  <c r="W53" i="19"/>
  <c r="C53" i="19"/>
  <c r="W52" i="19"/>
  <c r="C52" i="19"/>
  <c r="W51" i="19"/>
  <c r="C51" i="19"/>
  <c r="W50" i="19"/>
  <c r="C50" i="19"/>
  <c r="W49" i="19"/>
  <c r="C49" i="19"/>
  <c r="W48" i="19"/>
  <c r="C48" i="19"/>
  <c r="W47" i="19"/>
  <c r="C47" i="19"/>
  <c r="W46" i="19"/>
  <c r="C46" i="19"/>
  <c r="W45" i="19"/>
  <c r="C45" i="19"/>
  <c r="W44" i="19"/>
  <c r="C44" i="19"/>
  <c r="W43" i="19"/>
  <c r="C43" i="19"/>
  <c r="W42" i="19"/>
  <c r="C42" i="19"/>
  <c r="W41" i="19"/>
  <c r="L41" i="19"/>
  <c r="C41" i="19"/>
  <c r="Q36" i="19"/>
  <c r="Q35" i="19"/>
  <c r="Q34" i="19"/>
  <c r="Q33" i="19"/>
  <c r="Q32" i="19"/>
  <c r="Q31" i="19"/>
  <c r="Q30" i="19"/>
  <c r="Q23" i="19"/>
  <c r="Q22" i="19"/>
  <c r="Q21" i="19"/>
  <c r="Q20" i="19"/>
  <c r="Q17" i="19"/>
  <c r="Q16" i="19"/>
  <c r="Q15" i="19"/>
  <c r="Q14" i="19"/>
  <c r="Q13" i="19"/>
  <c r="Q7" i="19"/>
  <c r="Q6" i="19"/>
  <c r="Q5" i="19"/>
  <c r="Q4" i="19"/>
  <c r="Q3" i="19"/>
  <c r="P119" i="18"/>
  <c r="O116" i="18"/>
  <c r="P116" i="18" s="1"/>
  <c r="O115" i="18"/>
  <c r="P115" i="18" s="1"/>
  <c r="E115" i="18"/>
  <c r="P114" i="18"/>
  <c r="O114" i="18"/>
  <c r="E114" i="18"/>
  <c r="P113" i="18"/>
  <c r="O113" i="18"/>
  <c r="E113" i="18"/>
  <c r="P112" i="18"/>
  <c r="O112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D10" i="18"/>
  <c r="D9" i="18"/>
  <c r="D8" i="18"/>
  <c r="C14" i="17"/>
  <c r="K41" i="16"/>
  <c r="K40" i="16"/>
  <c r="K39" i="16"/>
  <c r="K38" i="16"/>
  <c r="K37" i="16"/>
  <c r="K36" i="16"/>
  <c r="K35" i="16"/>
  <c r="K32" i="16"/>
  <c r="K31" i="16"/>
  <c r="K30" i="16"/>
  <c r="K29" i="16"/>
  <c r="K28" i="16"/>
  <c r="K27" i="16"/>
  <c r="K26" i="16"/>
  <c r="K23" i="16"/>
  <c r="K22" i="16"/>
  <c r="K21" i="16"/>
  <c r="K20" i="16"/>
  <c r="K19" i="16"/>
  <c r="K18" i="16"/>
  <c r="K15" i="16"/>
  <c r="K14" i="16"/>
  <c r="K13" i="16"/>
  <c r="K12" i="16"/>
  <c r="K11" i="16"/>
  <c r="K8" i="16"/>
  <c r="K7" i="16"/>
  <c r="K6" i="16"/>
  <c r="K5" i="16"/>
  <c r="K4" i="16"/>
  <c r="K3" i="16"/>
  <c r="O31" i="15"/>
  <c r="M31" i="15"/>
  <c r="L31" i="15"/>
  <c r="O30" i="15"/>
  <c r="M30" i="15"/>
  <c r="L30" i="15"/>
  <c r="M29" i="15"/>
  <c r="O29" i="15" s="1"/>
  <c r="L29" i="15"/>
  <c r="M28" i="15"/>
  <c r="L28" i="15"/>
  <c r="O28" i="15" s="1"/>
  <c r="O27" i="15"/>
  <c r="M27" i="15"/>
  <c r="L27" i="15"/>
  <c r="O26" i="15"/>
  <c r="M26" i="15"/>
  <c r="L26" i="15"/>
  <c r="M25" i="15"/>
  <c r="O25" i="15" s="1"/>
  <c r="L25" i="15"/>
  <c r="M24" i="15"/>
  <c r="L24" i="15"/>
  <c r="O24" i="15" s="1"/>
  <c r="O23" i="15"/>
  <c r="M23" i="15"/>
  <c r="L23" i="15"/>
  <c r="O22" i="15"/>
  <c r="M22" i="15"/>
  <c r="L22" i="15"/>
  <c r="M21" i="15"/>
  <c r="L21" i="15"/>
  <c r="O21" i="15" s="1"/>
  <c r="M20" i="15"/>
  <c r="L20" i="15"/>
  <c r="O20" i="15" s="1"/>
  <c r="O19" i="15"/>
  <c r="M19" i="15"/>
  <c r="L19" i="15"/>
  <c r="O18" i="15"/>
  <c r="M18" i="15"/>
  <c r="L18" i="15"/>
  <c r="M17" i="15"/>
  <c r="L17" i="15"/>
  <c r="O17" i="15" s="1"/>
  <c r="M16" i="15"/>
  <c r="L16" i="15"/>
  <c r="O16" i="15" s="1"/>
  <c r="O15" i="15"/>
  <c r="M15" i="15"/>
  <c r="L15" i="15"/>
  <c r="O14" i="15"/>
  <c r="M14" i="15"/>
  <c r="L14" i="15"/>
  <c r="M13" i="15"/>
  <c r="L13" i="15"/>
  <c r="O13" i="15" s="1"/>
  <c r="M12" i="15"/>
  <c r="L12" i="15"/>
  <c r="O12" i="15" s="1"/>
  <c r="O11" i="15"/>
  <c r="M11" i="15"/>
  <c r="L11" i="15"/>
  <c r="O10" i="15"/>
  <c r="M10" i="15"/>
  <c r="L10" i="15"/>
  <c r="M9" i="15"/>
  <c r="L9" i="15"/>
  <c r="O9" i="15" s="1"/>
  <c r="M8" i="15"/>
  <c r="L8" i="15"/>
  <c r="O8" i="15" s="1"/>
  <c r="O7" i="15"/>
  <c r="M7" i="15"/>
  <c r="L7" i="15"/>
  <c r="O6" i="15"/>
  <c r="M6" i="15"/>
  <c r="L6" i="15"/>
  <c r="M5" i="15"/>
  <c r="L5" i="15"/>
  <c r="O5" i="15" s="1"/>
  <c r="M4" i="15"/>
  <c r="L4" i="15"/>
  <c r="O4" i="15" s="1"/>
  <c r="O3" i="15"/>
  <c r="M3" i="15"/>
  <c r="L3" i="15"/>
  <c r="O2" i="15"/>
  <c r="M2" i="15"/>
  <c r="L2" i="15"/>
  <c r="AV460" i="14"/>
  <c r="AS460" i="14"/>
  <c r="AP460" i="14"/>
  <c r="AM460" i="14"/>
  <c r="AJ460" i="14"/>
  <c r="BA460" i="14" s="1"/>
  <c r="AV459" i="14"/>
  <c r="AS459" i="14"/>
  <c r="AP459" i="14"/>
  <c r="BA459" i="14" s="1"/>
  <c r="AM459" i="14"/>
  <c r="AJ459" i="14"/>
  <c r="AV458" i="14"/>
  <c r="AS458" i="14"/>
  <c r="AP458" i="14"/>
  <c r="AM458" i="14"/>
  <c r="AJ458" i="14"/>
  <c r="BA458" i="14" s="1"/>
  <c r="AV456" i="14"/>
  <c r="AS456" i="14"/>
  <c r="AM456" i="14"/>
  <c r="O456" i="14"/>
  <c r="AJ456" i="14" s="1"/>
  <c r="AS455" i="14"/>
  <c r="AM455" i="14"/>
  <c r="AJ455" i="14"/>
  <c r="O455" i="14"/>
  <c r="AS454" i="14"/>
  <c r="AM454" i="14"/>
  <c r="AV453" i="14"/>
  <c r="AS453" i="14"/>
  <c r="AM453" i="14"/>
  <c r="AS452" i="14"/>
  <c r="AM452" i="14"/>
  <c r="W452" i="14"/>
  <c r="AP452" i="14" s="1"/>
  <c r="O452" i="14"/>
  <c r="AJ452" i="14" s="1"/>
  <c r="AS451" i="14"/>
  <c r="AM451" i="14"/>
  <c r="O451" i="14"/>
  <c r="AJ451" i="14" s="1"/>
  <c r="AS450" i="14"/>
  <c r="AM450" i="14"/>
  <c r="AJ450" i="14"/>
  <c r="O450" i="14"/>
  <c r="AV449" i="14"/>
  <c r="AS449" i="14"/>
  <c r="AM449" i="14"/>
  <c r="AS448" i="14"/>
  <c r="AM448" i="14"/>
  <c r="AJ448" i="14"/>
  <c r="BA448" i="14" s="1"/>
  <c r="AS447" i="14"/>
  <c r="AM447" i="14"/>
  <c r="W447" i="14"/>
  <c r="AP447" i="14" s="1"/>
  <c r="O447" i="14"/>
  <c r="AJ447" i="14" s="1"/>
  <c r="BA447" i="14" s="1"/>
  <c r="AS446" i="14"/>
  <c r="AM446" i="14"/>
  <c r="O446" i="14"/>
  <c r="AJ446" i="14" s="1"/>
  <c r="AV445" i="14"/>
  <c r="AS445" i="14"/>
  <c r="AP445" i="14"/>
  <c r="AM445" i="14"/>
  <c r="W445" i="14"/>
  <c r="O445" i="14"/>
  <c r="AJ445" i="14" s="1"/>
  <c r="BA445" i="14" s="1"/>
  <c r="AS444" i="14"/>
  <c r="AM444" i="14"/>
  <c r="AS443" i="14"/>
  <c r="AM443" i="14"/>
  <c r="AV442" i="14"/>
  <c r="AS442" i="14"/>
  <c r="AM442" i="14"/>
  <c r="W442" i="14"/>
  <c r="AP442" i="14" s="1"/>
  <c r="AS441" i="14"/>
  <c r="AM441" i="14"/>
  <c r="W441" i="14"/>
  <c r="AP441" i="14" s="1"/>
  <c r="AS440" i="14"/>
  <c r="AP440" i="14"/>
  <c r="AM440" i="14"/>
  <c r="W440" i="14"/>
  <c r="O440" i="14"/>
  <c r="AJ440" i="14" s="1"/>
  <c r="BA440" i="14" s="1"/>
  <c r="AV439" i="14"/>
  <c r="AS439" i="14"/>
  <c r="AM439" i="14"/>
  <c r="O439" i="14"/>
  <c r="AJ439" i="14" s="1"/>
  <c r="AS438" i="14"/>
  <c r="AM438" i="14"/>
  <c r="AS437" i="14"/>
  <c r="AM437" i="14"/>
  <c r="W437" i="14"/>
  <c r="AP437" i="14" s="1"/>
  <c r="AV436" i="14"/>
  <c r="AS436" i="14"/>
  <c r="AM436" i="14"/>
  <c r="AJ436" i="14"/>
  <c r="BA436" i="14" s="1"/>
  <c r="W436" i="14"/>
  <c r="AP436" i="14" s="1"/>
  <c r="O436" i="14"/>
  <c r="AS435" i="14"/>
  <c r="AM435" i="14"/>
  <c r="AJ435" i="14"/>
  <c r="W435" i="14"/>
  <c r="O435" i="14"/>
  <c r="AS434" i="14"/>
  <c r="AP434" i="14"/>
  <c r="AM434" i="14"/>
  <c r="W434" i="14"/>
  <c r="W454" i="14" s="1"/>
  <c r="AP454" i="14" s="1"/>
  <c r="O434" i="14"/>
  <c r="O454" i="14" s="1"/>
  <c r="AJ454" i="14" s="1"/>
  <c r="BA454" i="14" s="1"/>
  <c r="AV433" i="14"/>
  <c r="AS433" i="14"/>
  <c r="AP433" i="14"/>
  <c r="AM433" i="14"/>
  <c r="W433" i="14"/>
  <c r="W453" i="14" s="1"/>
  <c r="AP453" i="14" s="1"/>
  <c r="O433" i="14"/>
  <c r="O453" i="14" s="1"/>
  <c r="AJ453" i="14" s="1"/>
  <c r="BA453" i="14" s="1"/>
  <c r="AS432" i="14"/>
  <c r="AP432" i="14"/>
  <c r="AM432" i="14"/>
  <c r="AJ432" i="14"/>
  <c r="BA432" i="14" s="1"/>
  <c r="W432" i="14"/>
  <c r="O432" i="14"/>
  <c r="AS431" i="14"/>
  <c r="AM431" i="14"/>
  <c r="AJ431" i="14"/>
  <c r="W431" i="14"/>
  <c r="AP431" i="14" s="1"/>
  <c r="BA431" i="14" s="1"/>
  <c r="O431" i="14"/>
  <c r="AS430" i="14"/>
  <c r="AM430" i="14"/>
  <c r="AJ430" i="14"/>
  <c r="W430" i="14"/>
  <c r="O430" i="14"/>
  <c r="AV429" i="14"/>
  <c r="AS429" i="14"/>
  <c r="AM429" i="14"/>
  <c r="W429" i="14"/>
  <c r="AP429" i="14" s="1"/>
  <c r="O429" i="14"/>
  <c r="O449" i="14" s="1"/>
  <c r="AJ449" i="14" s="1"/>
  <c r="AS428" i="14"/>
  <c r="AP428" i="14"/>
  <c r="AM428" i="14"/>
  <c r="W428" i="14"/>
  <c r="W448" i="14" s="1"/>
  <c r="AP448" i="14" s="1"/>
  <c r="O428" i="14"/>
  <c r="O448" i="14" s="1"/>
  <c r="AS427" i="14"/>
  <c r="AP427" i="14"/>
  <c r="AM427" i="14"/>
  <c r="AJ427" i="14"/>
  <c r="BA427" i="14" s="1"/>
  <c r="W427" i="14"/>
  <c r="O427" i="14"/>
  <c r="BA426" i="14"/>
  <c r="AS426" i="14"/>
  <c r="AM426" i="14"/>
  <c r="AJ426" i="14"/>
  <c r="W426" i="14"/>
  <c r="AP426" i="14" s="1"/>
  <c r="O426" i="14"/>
  <c r="AV425" i="14"/>
  <c r="AS425" i="14"/>
  <c r="AP425" i="14"/>
  <c r="AM425" i="14"/>
  <c r="AJ425" i="14"/>
  <c r="BA425" i="14" s="1"/>
  <c r="W425" i="14"/>
  <c r="O425" i="14"/>
  <c r="AS424" i="14"/>
  <c r="AM424" i="14"/>
  <c r="W424" i="14"/>
  <c r="AP424" i="14" s="1"/>
  <c r="O424" i="14"/>
  <c r="O444" i="14" s="1"/>
  <c r="AJ444" i="14" s="1"/>
  <c r="AS423" i="14"/>
  <c r="AP423" i="14"/>
  <c r="AM423" i="14"/>
  <c r="W423" i="14"/>
  <c r="W443" i="14" s="1"/>
  <c r="AP443" i="14" s="1"/>
  <c r="O423" i="14"/>
  <c r="O443" i="14" s="1"/>
  <c r="AJ443" i="14" s="1"/>
  <c r="BA443" i="14" s="1"/>
  <c r="AV422" i="14"/>
  <c r="AS422" i="14"/>
  <c r="AP422" i="14"/>
  <c r="AM422" i="14"/>
  <c r="W422" i="14"/>
  <c r="O422" i="14"/>
  <c r="AS421" i="14"/>
  <c r="AM421" i="14"/>
  <c r="W421" i="14"/>
  <c r="AP421" i="14" s="1"/>
  <c r="O421" i="14"/>
  <c r="O441" i="14" s="1"/>
  <c r="AJ441" i="14" s="1"/>
  <c r="AS420" i="14"/>
  <c r="AP420" i="14"/>
  <c r="AM420" i="14"/>
  <c r="AJ420" i="14"/>
  <c r="BA420" i="14" s="1"/>
  <c r="W420" i="14"/>
  <c r="O420" i="14"/>
  <c r="AV419" i="14"/>
  <c r="AS419" i="14"/>
  <c r="AM419" i="14"/>
  <c r="AJ419" i="14"/>
  <c r="W419" i="14"/>
  <c r="AP419" i="14" s="1"/>
  <c r="O419" i="14"/>
  <c r="AS418" i="14"/>
  <c r="AM418" i="14"/>
  <c r="W418" i="14"/>
  <c r="AP418" i="14" s="1"/>
  <c r="O418" i="14"/>
  <c r="O438" i="14" s="1"/>
  <c r="AJ438" i="14" s="1"/>
  <c r="AS417" i="14"/>
  <c r="AP417" i="14"/>
  <c r="AM417" i="14"/>
  <c r="W417" i="14"/>
  <c r="O417" i="14"/>
  <c r="AV416" i="14"/>
  <c r="AS416" i="14"/>
  <c r="AP416" i="14"/>
  <c r="AM416" i="14"/>
  <c r="AJ416" i="14"/>
  <c r="BA416" i="14" s="1"/>
  <c r="AS415" i="14"/>
  <c r="AP415" i="14"/>
  <c r="AM415" i="14"/>
  <c r="AJ415" i="14"/>
  <c r="BA415" i="14" s="1"/>
  <c r="BA414" i="14"/>
  <c r="AS414" i="14"/>
  <c r="AP414" i="14"/>
  <c r="AM414" i="14"/>
  <c r="AJ414" i="14"/>
  <c r="AV413" i="14"/>
  <c r="AS413" i="14"/>
  <c r="AP413" i="14"/>
  <c r="AM413" i="14"/>
  <c r="AJ413" i="14"/>
  <c r="BA413" i="14" s="1"/>
  <c r="AS412" i="14"/>
  <c r="BA412" i="14" s="1"/>
  <c r="AP412" i="14"/>
  <c r="AM412" i="14"/>
  <c r="AJ412" i="14"/>
  <c r="BA411" i="14"/>
  <c r="AS411" i="14"/>
  <c r="AP411" i="14"/>
  <c r="AM411" i="14"/>
  <c r="AJ411" i="14"/>
  <c r="AS410" i="14"/>
  <c r="AP410" i="14"/>
  <c r="AM410" i="14"/>
  <c r="BA410" i="14" s="1"/>
  <c r="AJ410" i="14"/>
  <c r="AV409" i="14"/>
  <c r="AS409" i="14"/>
  <c r="AP409" i="14"/>
  <c r="AM409" i="14"/>
  <c r="AJ409" i="14"/>
  <c r="BA409" i="14" s="1"/>
  <c r="AS408" i="14"/>
  <c r="AP408" i="14"/>
  <c r="AM408" i="14"/>
  <c r="AJ408" i="14"/>
  <c r="BA408" i="14" s="1"/>
  <c r="AS407" i="14"/>
  <c r="AP407" i="14"/>
  <c r="AM407" i="14"/>
  <c r="AJ407" i="14"/>
  <c r="BA407" i="14" s="1"/>
  <c r="AS406" i="14"/>
  <c r="AP406" i="14"/>
  <c r="AM406" i="14"/>
  <c r="BA406" i="14" s="1"/>
  <c r="AJ406" i="14"/>
  <c r="AV405" i="14"/>
  <c r="AS405" i="14"/>
  <c r="AP405" i="14"/>
  <c r="AM405" i="14"/>
  <c r="AJ405" i="14"/>
  <c r="BA405" i="14" s="1"/>
  <c r="AS404" i="14"/>
  <c r="AP404" i="14"/>
  <c r="AM404" i="14"/>
  <c r="AJ404" i="14"/>
  <c r="BA404" i="14" s="1"/>
  <c r="AS403" i="14"/>
  <c r="AP403" i="14"/>
  <c r="BA403" i="14" s="1"/>
  <c r="AM403" i="14"/>
  <c r="AJ403" i="14"/>
  <c r="AV402" i="14"/>
  <c r="AS402" i="14"/>
  <c r="AP402" i="14"/>
  <c r="AM402" i="14"/>
  <c r="AJ402" i="14"/>
  <c r="BA402" i="14" s="1"/>
  <c r="AS401" i="14"/>
  <c r="AP401" i="14"/>
  <c r="AM401" i="14"/>
  <c r="BA401" i="14" s="1"/>
  <c r="AJ401" i="14"/>
  <c r="AS400" i="14"/>
  <c r="AP400" i="14"/>
  <c r="AM400" i="14"/>
  <c r="AJ400" i="14"/>
  <c r="BA400" i="14" s="1"/>
  <c r="AV399" i="14"/>
  <c r="AS399" i="14"/>
  <c r="AP399" i="14"/>
  <c r="AM399" i="14"/>
  <c r="AJ399" i="14"/>
  <c r="BA399" i="14" s="1"/>
  <c r="AS398" i="14"/>
  <c r="AP398" i="14"/>
  <c r="AM398" i="14"/>
  <c r="AJ398" i="14"/>
  <c r="BA398" i="14" s="1"/>
  <c r="AS397" i="14"/>
  <c r="AP397" i="14"/>
  <c r="AM397" i="14"/>
  <c r="BA397" i="14" s="1"/>
  <c r="AJ397" i="14"/>
  <c r="AV396" i="14"/>
  <c r="AS396" i="14"/>
  <c r="AP396" i="14"/>
  <c r="AM396" i="14"/>
  <c r="AJ396" i="14"/>
  <c r="BA396" i="14" s="1"/>
  <c r="AV395" i="14"/>
  <c r="AS395" i="14"/>
  <c r="AP395" i="14"/>
  <c r="AM395" i="14"/>
  <c r="AJ395" i="14"/>
  <c r="BA395" i="14" s="1"/>
  <c r="AV394" i="14"/>
  <c r="AS394" i="14"/>
  <c r="AP394" i="14"/>
  <c r="AM394" i="14"/>
  <c r="AJ394" i="14"/>
  <c r="BA394" i="14" s="1"/>
  <c r="AV393" i="14"/>
  <c r="AS393" i="14"/>
  <c r="AP393" i="14"/>
  <c r="AM393" i="14"/>
  <c r="AJ393" i="14"/>
  <c r="BA393" i="14" s="1"/>
  <c r="AV392" i="14"/>
  <c r="AS392" i="14"/>
  <c r="AP392" i="14"/>
  <c r="AM392" i="14"/>
  <c r="AJ392" i="14"/>
  <c r="BA392" i="14" s="1"/>
  <c r="AV391" i="14"/>
  <c r="AS391" i="14"/>
  <c r="AP391" i="14"/>
  <c r="AM391" i="14"/>
  <c r="AJ391" i="14"/>
  <c r="BA391" i="14" s="1"/>
  <c r="AS390" i="14"/>
  <c r="BA390" i="14" s="1"/>
  <c r="AP390" i="14"/>
  <c r="AM390" i="14"/>
  <c r="AJ390" i="14"/>
  <c r="BA389" i="14"/>
  <c r="AS389" i="14"/>
  <c r="AP389" i="14"/>
  <c r="AM389" i="14"/>
  <c r="AJ389" i="14"/>
  <c r="AS388" i="14"/>
  <c r="AP388" i="14"/>
  <c r="AM388" i="14"/>
  <c r="BA388" i="14" s="1"/>
  <c r="AJ388" i="14"/>
  <c r="AS387" i="14"/>
  <c r="AP387" i="14"/>
  <c r="AM387" i="14"/>
  <c r="AJ387" i="14"/>
  <c r="BA387" i="14" s="1"/>
  <c r="AS386" i="14"/>
  <c r="AP386" i="14"/>
  <c r="AM386" i="14"/>
  <c r="AJ386" i="14"/>
  <c r="BA386" i="14" s="1"/>
  <c r="BA385" i="14"/>
  <c r="AS385" i="14"/>
  <c r="AP385" i="14"/>
  <c r="AM385" i="14"/>
  <c r="AJ385" i="14"/>
  <c r="AS384" i="14"/>
  <c r="AP384" i="14"/>
  <c r="AM384" i="14"/>
  <c r="AJ384" i="14"/>
  <c r="BA384" i="14" s="1"/>
  <c r="AS383" i="14"/>
  <c r="AP383" i="14"/>
  <c r="BA383" i="14" s="1"/>
  <c r="AM383" i="14"/>
  <c r="AJ383" i="14"/>
  <c r="AS382" i="14"/>
  <c r="AP382" i="14"/>
  <c r="AM382" i="14"/>
  <c r="AJ382" i="14"/>
  <c r="BA382" i="14" s="1"/>
  <c r="AS381" i="14"/>
  <c r="AP381" i="14"/>
  <c r="AM381" i="14"/>
  <c r="AJ381" i="14"/>
  <c r="BA381" i="14" s="1"/>
  <c r="AS380" i="14"/>
  <c r="AP380" i="14"/>
  <c r="AM380" i="14"/>
  <c r="AJ380" i="14"/>
  <c r="BA380" i="14" s="1"/>
  <c r="AS379" i="14"/>
  <c r="AP379" i="14"/>
  <c r="AM379" i="14"/>
  <c r="BA379" i="14" s="1"/>
  <c r="AJ379" i="14"/>
  <c r="AS378" i="14"/>
  <c r="BA378" i="14" s="1"/>
  <c r="AP378" i="14"/>
  <c r="AM378" i="14"/>
  <c r="AJ378" i="14"/>
  <c r="BA377" i="14"/>
  <c r="AS377" i="14"/>
  <c r="AP377" i="14"/>
  <c r="AM377" i="14"/>
  <c r="AJ377" i="14"/>
  <c r="AS376" i="14"/>
  <c r="AP376" i="14"/>
  <c r="AM376" i="14"/>
  <c r="BA376" i="14" s="1"/>
  <c r="AJ376" i="14"/>
  <c r="AS375" i="14"/>
  <c r="AP375" i="14"/>
  <c r="AM375" i="14"/>
  <c r="AJ375" i="14"/>
  <c r="BA375" i="14" s="1"/>
  <c r="AS374" i="14"/>
  <c r="AP374" i="14"/>
  <c r="AM374" i="14"/>
  <c r="AJ374" i="14"/>
  <c r="BA374" i="14" s="1"/>
  <c r="BA373" i="14"/>
  <c r="AS373" i="14"/>
  <c r="AP373" i="14"/>
  <c r="AM373" i="14"/>
  <c r="AJ373" i="14"/>
  <c r="AS372" i="14"/>
  <c r="AP372" i="14"/>
  <c r="AM372" i="14"/>
  <c r="AJ372" i="14"/>
  <c r="BA372" i="14" s="1"/>
  <c r="AS371" i="14"/>
  <c r="AP371" i="14"/>
  <c r="BA371" i="14" s="1"/>
  <c r="AM371" i="14"/>
  <c r="AJ371" i="14"/>
  <c r="AS370" i="14"/>
  <c r="AP370" i="14"/>
  <c r="AM370" i="14"/>
  <c r="AJ370" i="14"/>
  <c r="BA370" i="14" s="1"/>
  <c r="AS369" i="14"/>
  <c r="AP369" i="14"/>
  <c r="AM369" i="14"/>
  <c r="AJ369" i="14"/>
  <c r="BA369" i="14" s="1"/>
  <c r="AS368" i="14"/>
  <c r="AP368" i="14"/>
  <c r="AM368" i="14"/>
  <c r="AJ368" i="14"/>
  <c r="BA368" i="14" s="1"/>
  <c r="AS367" i="14"/>
  <c r="AP367" i="14"/>
  <c r="AM367" i="14"/>
  <c r="BA367" i="14" s="1"/>
  <c r="AJ367" i="14"/>
  <c r="AY364" i="14"/>
  <c r="AV364" i="14"/>
  <c r="AS364" i="14"/>
  <c r="AP364" i="14"/>
  <c r="AM364" i="14"/>
  <c r="BA364" i="14" s="1"/>
  <c r="AJ364" i="14"/>
  <c r="AY363" i="14"/>
  <c r="AV363" i="14"/>
  <c r="AS363" i="14"/>
  <c r="AP363" i="14"/>
  <c r="AM363" i="14"/>
  <c r="AJ363" i="14"/>
  <c r="BA363" i="14" s="1"/>
  <c r="AY362" i="14"/>
  <c r="AV362" i="14"/>
  <c r="AS362" i="14"/>
  <c r="AP362" i="14"/>
  <c r="AM362" i="14"/>
  <c r="AJ362" i="14"/>
  <c r="BA362" i="14" s="1"/>
  <c r="AY361" i="14"/>
  <c r="AV361" i="14"/>
  <c r="AS361" i="14"/>
  <c r="AP361" i="14"/>
  <c r="BA361" i="14" s="1"/>
  <c r="AM361" i="14"/>
  <c r="AJ361" i="14"/>
  <c r="AY360" i="14"/>
  <c r="AV360" i="14"/>
  <c r="AS360" i="14"/>
  <c r="AP360" i="14"/>
  <c r="AM360" i="14"/>
  <c r="AJ360" i="14"/>
  <c r="BA360" i="14" s="1"/>
  <c r="AY359" i="14"/>
  <c r="AV359" i="14"/>
  <c r="AS359" i="14"/>
  <c r="AP359" i="14"/>
  <c r="AM359" i="14"/>
  <c r="AJ359" i="14"/>
  <c r="AY358" i="14"/>
  <c r="AV358" i="14"/>
  <c r="AS358" i="14"/>
  <c r="AP358" i="14"/>
  <c r="AM358" i="14"/>
  <c r="AJ358" i="14"/>
  <c r="BA358" i="14" s="1"/>
  <c r="BA357" i="14"/>
  <c r="AY357" i="14"/>
  <c r="AV357" i="14"/>
  <c r="AS357" i="14"/>
  <c r="AP357" i="14"/>
  <c r="AM357" i="14"/>
  <c r="AJ357" i="14"/>
  <c r="AY356" i="14"/>
  <c r="AV356" i="14"/>
  <c r="AS356" i="14"/>
  <c r="AP356" i="14"/>
  <c r="AM356" i="14"/>
  <c r="BA356" i="14" s="1"/>
  <c r="AJ356" i="14"/>
  <c r="AY355" i="14"/>
  <c r="AV355" i="14"/>
  <c r="AS355" i="14"/>
  <c r="AP355" i="14"/>
  <c r="AM355" i="14"/>
  <c r="AJ355" i="14"/>
  <c r="BA355" i="14" s="1"/>
  <c r="AY354" i="14"/>
  <c r="AV354" i="14"/>
  <c r="AS354" i="14"/>
  <c r="BA354" i="14" s="1"/>
  <c r="AP354" i="14"/>
  <c r="AM354" i="14"/>
  <c r="AJ354" i="14"/>
  <c r="BA353" i="14"/>
  <c r="AY353" i="14"/>
  <c r="AV353" i="14"/>
  <c r="AS353" i="14"/>
  <c r="AP353" i="14"/>
  <c r="AM353" i="14"/>
  <c r="AJ353" i="14"/>
  <c r="AY352" i="14"/>
  <c r="AV352" i="14"/>
  <c r="AS352" i="14"/>
  <c r="AP352" i="14"/>
  <c r="AM352" i="14"/>
  <c r="BA352" i="14" s="1"/>
  <c r="AJ352" i="14"/>
  <c r="AY351" i="14"/>
  <c r="AV351" i="14"/>
  <c r="AS351" i="14"/>
  <c r="AP351" i="14"/>
  <c r="AM351" i="14"/>
  <c r="AJ351" i="14"/>
  <c r="BA351" i="14" s="1"/>
  <c r="AY350" i="14"/>
  <c r="AV350" i="14"/>
  <c r="AS350" i="14"/>
  <c r="AP350" i="14"/>
  <c r="AM350" i="14"/>
  <c r="AJ350" i="14"/>
  <c r="BA350" i="14" s="1"/>
  <c r="AY349" i="14"/>
  <c r="AV349" i="14"/>
  <c r="AS349" i="14"/>
  <c r="AP349" i="14"/>
  <c r="BA349" i="14" s="1"/>
  <c r="AM349" i="14"/>
  <c r="AJ349" i="14"/>
  <c r="AY348" i="14"/>
  <c r="AV348" i="14"/>
  <c r="AS348" i="14"/>
  <c r="AP348" i="14"/>
  <c r="AM348" i="14"/>
  <c r="AJ348" i="14"/>
  <c r="BA348" i="14" s="1"/>
  <c r="AY347" i="14"/>
  <c r="AV347" i="14"/>
  <c r="AS347" i="14"/>
  <c r="AP347" i="14"/>
  <c r="AM347" i="14"/>
  <c r="AJ347" i="14"/>
  <c r="AY346" i="14"/>
  <c r="AV346" i="14"/>
  <c r="AS346" i="14"/>
  <c r="AP346" i="14"/>
  <c r="AM346" i="14"/>
  <c r="AJ346" i="14"/>
  <c r="BA346" i="14" s="1"/>
  <c r="BA345" i="14"/>
  <c r="AY345" i="14"/>
  <c r="AV345" i="14"/>
  <c r="AS345" i="14"/>
  <c r="AP345" i="14"/>
  <c r="AM345" i="14"/>
  <c r="AJ345" i="14"/>
  <c r="AY344" i="14"/>
  <c r="AV344" i="14"/>
  <c r="AS344" i="14"/>
  <c r="AP344" i="14"/>
  <c r="AM344" i="14"/>
  <c r="BA344" i="14" s="1"/>
  <c r="AJ344" i="14"/>
  <c r="AY343" i="14"/>
  <c r="AV343" i="14"/>
  <c r="AS343" i="14"/>
  <c r="AP343" i="14"/>
  <c r="AM343" i="14"/>
  <c r="AJ343" i="14"/>
  <c r="BA343" i="14" s="1"/>
  <c r="AY342" i="14"/>
  <c r="AV342" i="14"/>
  <c r="AS342" i="14"/>
  <c r="BA342" i="14" s="1"/>
  <c r="AP342" i="14"/>
  <c r="AM342" i="14"/>
  <c r="AJ342" i="14"/>
  <c r="BA341" i="14"/>
  <c r="AY341" i="14"/>
  <c r="AV341" i="14"/>
  <c r="AS341" i="14"/>
  <c r="AP341" i="14"/>
  <c r="AM341" i="14"/>
  <c r="AJ341" i="14"/>
  <c r="AY340" i="14"/>
  <c r="AV340" i="14"/>
  <c r="AS340" i="14"/>
  <c r="AP340" i="14"/>
  <c r="AM340" i="14"/>
  <c r="AJ340" i="14"/>
  <c r="AY339" i="14"/>
  <c r="AV339" i="14"/>
  <c r="AS339" i="14"/>
  <c r="AP339" i="14"/>
  <c r="AM339" i="14"/>
  <c r="AJ339" i="14"/>
  <c r="BA339" i="14" s="1"/>
  <c r="AY336" i="14"/>
  <c r="AV336" i="14"/>
  <c r="AS336" i="14"/>
  <c r="AP336" i="14"/>
  <c r="AM336" i="14"/>
  <c r="AJ336" i="14"/>
  <c r="BA336" i="14" s="1"/>
  <c r="AY335" i="14"/>
  <c r="AV335" i="14"/>
  <c r="AS335" i="14"/>
  <c r="AP335" i="14"/>
  <c r="BA335" i="14" s="1"/>
  <c r="AM335" i="14"/>
  <c r="AJ335" i="14"/>
  <c r="AY334" i="14"/>
  <c r="AV334" i="14"/>
  <c r="AS334" i="14"/>
  <c r="AP334" i="14"/>
  <c r="AM334" i="14"/>
  <c r="AJ334" i="14"/>
  <c r="BA334" i="14" s="1"/>
  <c r="AY333" i="14"/>
  <c r="AV333" i="14"/>
  <c r="AS333" i="14"/>
  <c r="AP333" i="14"/>
  <c r="AM333" i="14"/>
  <c r="AJ333" i="14"/>
  <c r="BA333" i="14" s="1"/>
  <c r="AY332" i="14"/>
  <c r="AV332" i="14"/>
  <c r="AS332" i="14"/>
  <c r="AP332" i="14"/>
  <c r="AM332" i="14"/>
  <c r="AJ332" i="14"/>
  <c r="BA332" i="14" s="1"/>
  <c r="AY331" i="14"/>
  <c r="AV331" i="14"/>
  <c r="AS331" i="14"/>
  <c r="AP331" i="14"/>
  <c r="BA331" i="14" s="1"/>
  <c r="AM331" i="14"/>
  <c r="AJ331" i="14"/>
  <c r="AY330" i="14"/>
  <c r="AV330" i="14"/>
  <c r="AS330" i="14"/>
  <c r="AP330" i="14"/>
  <c r="AM330" i="14"/>
  <c r="BA330" i="14" s="1"/>
  <c r="AJ330" i="14"/>
  <c r="AY329" i="14"/>
  <c r="AV329" i="14"/>
  <c r="AS329" i="14"/>
  <c r="AP329" i="14"/>
  <c r="AM329" i="14"/>
  <c r="AJ329" i="14"/>
  <c r="BA329" i="14" s="1"/>
  <c r="AY328" i="14"/>
  <c r="AV328" i="14"/>
  <c r="AS328" i="14"/>
  <c r="BA328" i="14" s="1"/>
  <c r="AP328" i="14"/>
  <c r="AM328" i="14"/>
  <c r="AJ328" i="14"/>
  <c r="BA327" i="14"/>
  <c r="AY327" i="14"/>
  <c r="AV327" i="14"/>
  <c r="AS327" i="14"/>
  <c r="AP327" i="14"/>
  <c r="AM327" i="14"/>
  <c r="AJ327" i="14"/>
  <c r="AY326" i="14"/>
  <c r="AV326" i="14"/>
  <c r="AS326" i="14"/>
  <c r="AP326" i="14"/>
  <c r="AM326" i="14"/>
  <c r="AJ326" i="14"/>
  <c r="AY325" i="14"/>
  <c r="AV325" i="14"/>
  <c r="AS325" i="14"/>
  <c r="AP325" i="14"/>
  <c r="AM325" i="14"/>
  <c r="AJ325" i="14"/>
  <c r="BA325" i="14" s="1"/>
  <c r="AY324" i="14"/>
  <c r="AV324" i="14"/>
  <c r="AS324" i="14"/>
  <c r="AP324" i="14"/>
  <c r="AM324" i="14"/>
  <c r="AJ324" i="14"/>
  <c r="BA324" i="14" s="1"/>
  <c r="AY323" i="14"/>
  <c r="AV323" i="14"/>
  <c r="AS323" i="14"/>
  <c r="AP323" i="14"/>
  <c r="BA323" i="14" s="1"/>
  <c r="AM323" i="14"/>
  <c r="AJ323" i="14"/>
  <c r="AY322" i="14"/>
  <c r="AV322" i="14"/>
  <c r="AS322" i="14"/>
  <c r="AP322" i="14"/>
  <c r="AM322" i="14"/>
  <c r="AJ322" i="14"/>
  <c r="BA322" i="14" s="1"/>
  <c r="AY321" i="14"/>
  <c r="AV321" i="14"/>
  <c r="AS321" i="14"/>
  <c r="AP321" i="14"/>
  <c r="AM321" i="14"/>
  <c r="AJ321" i="14"/>
  <c r="BA321" i="14" s="1"/>
  <c r="AY320" i="14"/>
  <c r="AV320" i="14"/>
  <c r="AS320" i="14"/>
  <c r="AP320" i="14"/>
  <c r="AM320" i="14"/>
  <c r="AJ320" i="14"/>
  <c r="BA320" i="14" s="1"/>
  <c r="AY319" i="14"/>
  <c r="AV319" i="14"/>
  <c r="AS319" i="14"/>
  <c r="AP319" i="14"/>
  <c r="BA319" i="14" s="1"/>
  <c r="AM319" i="14"/>
  <c r="AJ319" i="14"/>
  <c r="AY318" i="14"/>
  <c r="AV318" i="14"/>
  <c r="AS318" i="14"/>
  <c r="AP318" i="14"/>
  <c r="AM318" i="14"/>
  <c r="BA318" i="14" s="1"/>
  <c r="AJ318" i="14"/>
  <c r="AY317" i="14"/>
  <c r="AV317" i="14"/>
  <c r="AS317" i="14"/>
  <c r="AP317" i="14"/>
  <c r="AM317" i="14"/>
  <c r="AJ317" i="14"/>
  <c r="BA317" i="14" s="1"/>
  <c r="AY316" i="14"/>
  <c r="AV316" i="14"/>
  <c r="AS316" i="14"/>
  <c r="BA316" i="14" s="1"/>
  <c r="AP316" i="14"/>
  <c r="AM316" i="14"/>
  <c r="AJ316" i="14"/>
  <c r="BA315" i="14"/>
  <c r="AY315" i="14"/>
  <c r="AV315" i="14"/>
  <c r="AS315" i="14"/>
  <c r="AP315" i="14"/>
  <c r="AM315" i="14"/>
  <c r="AJ315" i="14"/>
  <c r="AY314" i="14"/>
  <c r="AV314" i="14"/>
  <c r="AS314" i="14"/>
  <c r="AP314" i="14"/>
  <c r="AM314" i="14"/>
  <c r="BA314" i="14" s="1"/>
  <c r="AJ314" i="14"/>
  <c r="AY313" i="14"/>
  <c r="AV313" i="14"/>
  <c r="AS313" i="14"/>
  <c r="AP313" i="14"/>
  <c r="AM313" i="14"/>
  <c r="AJ313" i="14"/>
  <c r="BA313" i="14" s="1"/>
  <c r="AY312" i="14"/>
  <c r="AV312" i="14"/>
  <c r="AS312" i="14"/>
  <c r="AP312" i="14"/>
  <c r="AM312" i="14"/>
  <c r="AJ312" i="14"/>
  <c r="BA312" i="14" s="1"/>
  <c r="AY311" i="14"/>
  <c r="AV311" i="14"/>
  <c r="AS311" i="14"/>
  <c r="AP311" i="14"/>
  <c r="BA311" i="14" s="1"/>
  <c r="AM311" i="14"/>
  <c r="AJ311" i="14"/>
  <c r="Z308" i="14"/>
  <c r="BA306" i="14"/>
  <c r="AS306" i="14"/>
  <c r="AP306" i="14"/>
  <c r="AM306" i="14"/>
  <c r="AJ306" i="14"/>
  <c r="T306" i="14"/>
  <c r="P306" i="14"/>
  <c r="AS305" i="14"/>
  <c r="BA305" i="14" s="1"/>
  <c r="AP305" i="14"/>
  <c r="AM305" i="14"/>
  <c r="AJ305" i="14"/>
  <c r="T305" i="14"/>
  <c r="P305" i="14"/>
  <c r="AS304" i="14"/>
  <c r="AP304" i="14"/>
  <c r="AM304" i="14"/>
  <c r="BA304" i="14" s="1"/>
  <c r="AJ304" i="14"/>
  <c r="T304" i="14"/>
  <c r="P304" i="14"/>
  <c r="AS303" i="14"/>
  <c r="AP303" i="14"/>
  <c r="AM303" i="14"/>
  <c r="AJ303" i="14"/>
  <c r="BA303" i="14" s="1"/>
  <c r="T303" i="14"/>
  <c r="P303" i="14"/>
  <c r="AS302" i="14"/>
  <c r="AP302" i="14"/>
  <c r="AM302" i="14"/>
  <c r="AJ302" i="14"/>
  <c r="BA302" i="14" s="1"/>
  <c r="T302" i="14"/>
  <c r="P302" i="14"/>
  <c r="AS301" i="14"/>
  <c r="AP301" i="14"/>
  <c r="AM301" i="14"/>
  <c r="AJ301" i="14"/>
  <c r="BA301" i="14" s="1"/>
  <c r="T301" i="14"/>
  <c r="P301" i="14"/>
  <c r="AS300" i="14"/>
  <c r="AP300" i="14"/>
  <c r="BA300" i="14" s="1"/>
  <c r="AM300" i="14"/>
  <c r="AJ300" i="14"/>
  <c r="T300" i="14"/>
  <c r="P300" i="14"/>
  <c r="AS299" i="14"/>
  <c r="AP299" i="14"/>
  <c r="AM299" i="14"/>
  <c r="AJ299" i="14"/>
  <c r="BA299" i="14" s="1"/>
  <c r="T299" i="14"/>
  <c r="P299" i="14"/>
  <c r="AS298" i="14"/>
  <c r="AP298" i="14"/>
  <c r="AM298" i="14"/>
  <c r="AJ298" i="14"/>
  <c r="BA298" i="14" s="1"/>
  <c r="T298" i="14"/>
  <c r="P298" i="14"/>
  <c r="AS297" i="14"/>
  <c r="AP297" i="14"/>
  <c r="BA297" i="14" s="1"/>
  <c r="AM297" i="14"/>
  <c r="AJ297" i="14"/>
  <c r="T297" i="14"/>
  <c r="P297" i="14"/>
  <c r="AS296" i="14"/>
  <c r="AP296" i="14"/>
  <c r="AM296" i="14"/>
  <c r="AJ296" i="14"/>
  <c r="T296" i="14"/>
  <c r="P296" i="14"/>
  <c r="AS295" i="14"/>
  <c r="AP295" i="14"/>
  <c r="AM295" i="14"/>
  <c r="BA295" i="14" s="1"/>
  <c r="AJ295" i="14"/>
  <c r="T295" i="14"/>
  <c r="P295" i="14"/>
  <c r="BA292" i="14"/>
  <c r="AS292" i="14"/>
  <c r="AP292" i="14"/>
  <c r="AM292" i="14"/>
  <c r="AJ292" i="14"/>
  <c r="AS291" i="14"/>
  <c r="AP291" i="14"/>
  <c r="AM291" i="14"/>
  <c r="BA291" i="14" s="1"/>
  <c r="AJ291" i="14"/>
  <c r="AS290" i="14"/>
  <c r="AP290" i="14"/>
  <c r="AM290" i="14"/>
  <c r="AJ290" i="14"/>
  <c r="AS289" i="14"/>
  <c r="AP289" i="14"/>
  <c r="BA289" i="14" s="1"/>
  <c r="AM289" i="14"/>
  <c r="AJ289" i="14"/>
  <c r="BA288" i="14"/>
  <c r="AS288" i="14"/>
  <c r="AP288" i="14"/>
  <c r="AM288" i="14"/>
  <c r="AJ288" i="14"/>
  <c r="AM286" i="14"/>
  <c r="AJ286" i="14"/>
  <c r="BA286" i="14" s="1"/>
  <c r="AS284" i="14"/>
  <c r="AP284" i="14"/>
  <c r="AM284" i="14"/>
  <c r="AJ284" i="14"/>
  <c r="BA284" i="14" s="1"/>
  <c r="AS283" i="14"/>
  <c r="AP283" i="14"/>
  <c r="AM283" i="14"/>
  <c r="AJ283" i="14"/>
  <c r="BA283" i="14" s="1"/>
  <c r="AS282" i="14"/>
  <c r="AP282" i="14"/>
  <c r="AM282" i="14"/>
  <c r="AJ282" i="14"/>
  <c r="BA282" i="14" s="1"/>
  <c r="AS281" i="14"/>
  <c r="AP281" i="14"/>
  <c r="AM281" i="14"/>
  <c r="AJ281" i="14"/>
  <c r="AS280" i="14"/>
  <c r="AP280" i="14"/>
  <c r="AM280" i="14"/>
  <c r="AJ280" i="14"/>
  <c r="BA280" i="14" s="1"/>
  <c r="AS279" i="14"/>
  <c r="AP279" i="14"/>
  <c r="AM279" i="14"/>
  <c r="AJ279" i="14"/>
  <c r="BA279" i="14" s="1"/>
  <c r="AS278" i="14"/>
  <c r="AP278" i="14"/>
  <c r="AM278" i="14"/>
  <c r="AJ278" i="14"/>
  <c r="BA278" i="14" s="1"/>
  <c r="AS277" i="14"/>
  <c r="AP277" i="14"/>
  <c r="AM277" i="14"/>
  <c r="AJ277" i="14"/>
  <c r="BA277" i="14" s="1"/>
  <c r="AS276" i="14"/>
  <c r="AP276" i="14"/>
  <c r="AM276" i="14"/>
  <c r="AJ276" i="14"/>
  <c r="BA276" i="14" s="1"/>
  <c r="AS275" i="14"/>
  <c r="AP275" i="14"/>
  <c r="AM275" i="14"/>
  <c r="AJ275" i="14"/>
  <c r="BA275" i="14" s="1"/>
  <c r="AS274" i="14"/>
  <c r="AP274" i="14"/>
  <c r="AM274" i="14"/>
  <c r="AJ274" i="14"/>
  <c r="BA274" i="14" s="1"/>
  <c r="AS273" i="14"/>
  <c r="AP273" i="14"/>
  <c r="AM273" i="14"/>
  <c r="AJ273" i="14"/>
  <c r="BA273" i="14" s="1"/>
  <c r="AS272" i="14"/>
  <c r="AP272" i="14"/>
  <c r="AM272" i="14"/>
  <c r="AJ272" i="14"/>
  <c r="BA272" i="14" s="1"/>
  <c r="J272" i="14"/>
  <c r="J276" i="14" s="1"/>
  <c r="J280" i="14" s="1"/>
  <c r="J284" i="14" s="1"/>
  <c r="AS271" i="14"/>
  <c r="AP271" i="14"/>
  <c r="AM271" i="14"/>
  <c r="AJ271" i="14"/>
  <c r="J271" i="14"/>
  <c r="J275" i="14" s="1"/>
  <c r="J279" i="14" s="1"/>
  <c r="J283" i="14" s="1"/>
  <c r="AS270" i="14"/>
  <c r="AP270" i="14"/>
  <c r="AM270" i="14"/>
  <c r="AJ270" i="14"/>
  <c r="BA270" i="14" s="1"/>
  <c r="J270" i="14"/>
  <c r="J274" i="14" s="1"/>
  <c r="J278" i="14" s="1"/>
  <c r="J282" i="14" s="1"/>
  <c r="AS269" i="14"/>
  <c r="AP269" i="14"/>
  <c r="AM269" i="14"/>
  <c r="AJ269" i="14"/>
  <c r="J269" i="14"/>
  <c r="J273" i="14" s="1"/>
  <c r="J277" i="14" s="1"/>
  <c r="J281" i="14" s="1"/>
  <c r="AS268" i="14"/>
  <c r="AP268" i="14"/>
  <c r="AM268" i="14"/>
  <c r="AJ268" i="14"/>
  <c r="BA268" i="14" s="1"/>
  <c r="AS267" i="14"/>
  <c r="AP267" i="14"/>
  <c r="AM267" i="14"/>
  <c r="AJ267" i="14"/>
  <c r="BA267" i="14" s="1"/>
  <c r="AS266" i="14"/>
  <c r="AP266" i="14"/>
  <c r="AM266" i="14"/>
  <c r="BA266" i="14" s="1"/>
  <c r="AJ266" i="14"/>
  <c r="AS265" i="14"/>
  <c r="BA265" i="14" s="1"/>
  <c r="AP265" i="14"/>
  <c r="AM265" i="14"/>
  <c r="AJ265" i="14"/>
  <c r="BA263" i="14"/>
  <c r="AV263" i="14"/>
  <c r="AS263" i="14"/>
  <c r="AP263" i="14"/>
  <c r="AM263" i="14"/>
  <c r="AJ263" i="14"/>
  <c r="T263" i="14"/>
  <c r="P263" i="14"/>
  <c r="BA262" i="14"/>
  <c r="AV262" i="14"/>
  <c r="AS262" i="14"/>
  <c r="AP262" i="14"/>
  <c r="AM262" i="14"/>
  <c r="AJ262" i="14"/>
  <c r="T262" i="14"/>
  <c r="P262" i="14"/>
  <c r="AV261" i="14"/>
  <c r="AS261" i="14"/>
  <c r="AP261" i="14"/>
  <c r="AM261" i="14"/>
  <c r="BA261" i="14" s="1"/>
  <c r="AJ261" i="14"/>
  <c r="T261" i="14"/>
  <c r="P261" i="14"/>
  <c r="BA260" i="14"/>
  <c r="AS260" i="14"/>
  <c r="AP260" i="14"/>
  <c r="AM260" i="14"/>
  <c r="AJ260" i="14"/>
  <c r="T260" i="14"/>
  <c r="P260" i="14"/>
  <c r="AS259" i="14"/>
  <c r="BA259" i="14" s="1"/>
  <c r="AP259" i="14"/>
  <c r="AM259" i="14"/>
  <c r="AJ259" i="14"/>
  <c r="T259" i="14"/>
  <c r="P259" i="14"/>
  <c r="AM258" i="14"/>
  <c r="AJ258" i="14"/>
  <c r="BA258" i="14" s="1"/>
  <c r="T258" i="14"/>
  <c r="P258" i="14"/>
  <c r="AV257" i="14"/>
  <c r="AS257" i="14"/>
  <c r="AP257" i="14"/>
  <c r="AM257" i="14"/>
  <c r="AJ257" i="14"/>
  <c r="T257" i="14"/>
  <c r="P257" i="14"/>
  <c r="AV256" i="14"/>
  <c r="AS256" i="14"/>
  <c r="AP256" i="14"/>
  <c r="AM256" i="14"/>
  <c r="AJ256" i="14"/>
  <c r="BA256" i="14" s="1"/>
  <c r="T256" i="14"/>
  <c r="P256" i="14"/>
  <c r="AV255" i="14"/>
  <c r="AS255" i="14"/>
  <c r="AP255" i="14"/>
  <c r="AM255" i="14"/>
  <c r="AJ255" i="14"/>
  <c r="T255" i="14"/>
  <c r="P255" i="14"/>
  <c r="AS254" i="14"/>
  <c r="BA254" i="14" s="1"/>
  <c r="AP254" i="14"/>
  <c r="AM254" i="14"/>
  <c r="AJ254" i="14"/>
  <c r="T254" i="14"/>
  <c r="P254" i="14"/>
  <c r="AS253" i="14"/>
  <c r="AP253" i="14"/>
  <c r="AM253" i="14"/>
  <c r="BA253" i="14" s="1"/>
  <c r="AJ253" i="14"/>
  <c r="T253" i="14"/>
  <c r="P253" i="14"/>
  <c r="AM252" i="14"/>
  <c r="AJ252" i="14"/>
  <c r="BA252" i="14" s="1"/>
  <c r="T252" i="14"/>
  <c r="P252" i="14"/>
  <c r="AV251" i="14"/>
  <c r="AS251" i="14"/>
  <c r="AP251" i="14"/>
  <c r="AM251" i="14"/>
  <c r="AJ251" i="14"/>
  <c r="BA251" i="14" s="1"/>
  <c r="T251" i="14"/>
  <c r="P251" i="14"/>
  <c r="AV250" i="14"/>
  <c r="AS250" i="14"/>
  <c r="AP250" i="14"/>
  <c r="AM250" i="14"/>
  <c r="AJ250" i="14"/>
  <c r="BA250" i="14" s="1"/>
  <c r="T250" i="14"/>
  <c r="P250" i="14"/>
  <c r="AV249" i="14"/>
  <c r="AS249" i="14"/>
  <c r="AP249" i="14"/>
  <c r="AM249" i="14"/>
  <c r="AJ249" i="14"/>
  <c r="T249" i="14"/>
  <c r="P249" i="14"/>
  <c r="AS248" i="14"/>
  <c r="AP248" i="14"/>
  <c r="AM248" i="14"/>
  <c r="BA248" i="14" s="1"/>
  <c r="AJ248" i="14"/>
  <c r="T248" i="14"/>
  <c r="P248" i="14"/>
  <c r="AS247" i="14"/>
  <c r="AP247" i="14"/>
  <c r="AM247" i="14"/>
  <c r="AJ247" i="14"/>
  <c r="T247" i="14"/>
  <c r="P247" i="14"/>
  <c r="AM246" i="14"/>
  <c r="BA246" i="14" s="1"/>
  <c r="AJ246" i="14"/>
  <c r="T246" i="14"/>
  <c r="P246" i="14"/>
  <c r="AV245" i="14"/>
  <c r="AS245" i="14"/>
  <c r="AP245" i="14"/>
  <c r="AM245" i="14"/>
  <c r="AJ245" i="14"/>
  <c r="T245" i="14"/>
  <c r="P245" i="14"/>
  <c r="AV244" i="14"/>
  <c r="AS244" i="14"/>
  <c r="AP244" i="14"/>
  <c r="BA244" i="14" s="1"/>
  <c r="AM244" i="14"/>
  <c r="AJ244" i="14"/>
  <c r="T244" i="14"/>
  <c r="P244" i="14"/>
  <c r="AV243" i="14"/>
  <c r="AS243" i="14"/>
  <c r="AP243" i="14"/>
  <c r="AM243" i="14"/>
  <c r="AJ243" i="14"/>
  <c r="BA243" i="14" s="1"/>
  <c r="T243" i="14"/>
  <c r="P243" i="14"/>
  <c r="AS242" i="14"/>
  <c r="AP242" i="14"/>
  <c r="AM242" i="14"/>
  <c r="AJ242" i="14"/>
  <c r="BA242" i="14" s="1"/>
  <c r="T242" i="14"/>
  <c r="P242" i="14"/>
  <c r="AS241" i="14"/>
  <c r="AP241" i="14"/>
  <c r="AM241" i="14"/>
  <c r="AJ241" i="14"/>
  <c r="BA241" i="14" s="1"/>
  <c r="T241" i="14"/>
  <c r="P241" i="14"/>
  <c r="AM240" i="14"/>
  <c r="BA240" i="14" s="1"/>
  <c r="AJ240" i="14"/>
  <c r="T240" i="14"/>
  <c r="P240" i="14"/>
  <c r="AV239" i="14"/>
  <c r="AS239" i="14"/>
  <c r="AP239" i="14"/>
  <c r="AM239" i="14"/>
  <c r="BA239" i="14" s="1"/>
  <c r="AJ239" i="14"/>
  <c r="T239" i="14"/>
  <c r="P239" i="14"/>
  <c r="BA238" i="14"/>
  <c r="AV238" i="14"/>
  <c r="AS238" i="14"/>
  <c r="AP238" i="14"/>
  <c r="AM238" i="14"/>
  <c r="AJ238" i="14"/>
  <c r="T238" i="14"/>
  <c r="P238" i="14"/>
  <c r="BA237" i="14"/>
  <c r="AV237" i="14"/>
  <c r="AS237" i="14"/>
  <c r="AP237" i="14"/>
  <c r="AM237" i="14"/>
  <c r="AJ237" i="14"/>
  <c r="T237" i="14"/>
  <c r="P237" i="14"/>
  <c r="AS236" i="14"/>
  <c r="AP236" i="14"/>
  <c r="AM236" i="14"/>
  <c r="AJ236" i="14"/>
  <c r="BA236" i="14" s="1"/>
  <c r="T236" i="14"/>
  <c r="P236" i="14"/>
  <c r="AS235" i="14"/>
  <c r="BA235" i="14" s="1"/>
  <c r="AP235" i="14"/>
  <c r="AM235" i="14"/>
  <c r="AJ235" i="14"/>
  <c r="T235" i="14"/>
  <c r="P235" i="14"/>
  <c r="AM234" i="14"/>
  <c r="AJ234" i="14"/>
  <c r="BA234" i="14" s="1"/>
  <c r="T234" i="14"/>
  <c r="P234" i="14"/>
  <c r="AY165" i="14"/>
  <c r="AV165" i="14"/>
  <c r="AS165" i="14"/>
  <c r="AP165" i="14"/>
  <c r="AM165" i="14"/>
  <c r="AJ165" i="14"/>
  <c r="AY164" i="14"/>
  <c r="AV164" i="14"/>
  <c r="AS164" i="14"/>
  <c r="AP164" i="14"/>
  <c r="AM164" i="14"/>
  <c r="AJ164" i="14"/>
  <c r="AY163" i="14"/>
  <c r="AV163" i="14"/>
  <c r="AS163" i="14"/>
  <c r="AP163" i="14"/>
  <c r="AM163" i="14"/>
  <c r="AJ163" i="14"/>
  <c r="BB163" i="14" s="1"/>
  <c r="BB162" i="14"/>
  <c r="AY162" i="14"/>
  <c r="AV162" i="14"/>
  <c r="AS162" i="14"/>
  <c r="AP162" i="14"/>
  <c r="AM162" i="14"/>
  <c r="AJ162" i="14"/>
  <c r="AY161" i="14"/>
  <c r="AV161" i="14"/>
  <c r="AS161" i="14"/>
  <c r="AP161" i="14"/>
  <c r="AM161" i="14"/>
  <c r="BB161" i="14" s="1"/>
  <c r="AJ161" i="14"/>
  <c r="AY160" i="14"/>
  <c r="AV160" i="14"/>
  <c r="AS160" i="14"/>
  <c r="AP160" i="14"/>
  <c r="AM160" i="14"/>
  <c r="AJ160" i="14"/>
  <c r="AY159" i="14"/>
  <c r="AV159" i="14"/>
  <c r="AS159" i="14"/>
  <c r="BB159" i="14" s="1"/>
  <c r="AP159" i="14"/>
  <c r="AM159" i="14"/>
  <c r="AJ159" i="14"/>
  <c r="BB158" i="14"/>
  <c r="AY158" i="14"/>
  <c r="AV158" i="14"/>
  <c r="AS158" i="14"/>
  <c r="AP158" i="14"/>
  <c r="AM158" i="14"/>
  <c r="AJ158" i="14"/>
  <c r="AV157" i="14"/>
  <c r="AS157" i="14"/>
  <c r="AP157" i="14"/>
  <c r="AM157" i="14"/>
  <c r="AJ157" i="14"/>
  <c r="BB157" i="14" s="1"/>
  <c r="AB157" i="14"/>
  <c r="X157" i="14"/>
  <c r="T157" i="14"/>
  <c r="P157" i="14"/>
  <c r="AV156" i="14"/>
  <c r="AS156" i="14"/>
  <c r="AP156" i="14"/>
  <c r="BB156" i="14" s="1"/>
  <c r="AM156" i="14"/>
  <c r="AJ156" i="14"/>
  <c r="AB156" i="14"/>
  <c r="X156" i="14"/>
  <c r="T156" i="14"/>
  <c r="P156" i="14"/>
  <c r="AV155" i="14"/>
  <c r="AS155" i="14"/>
  <c r="AP155" i="14"/>
  <c r="AM155" i="14"/>
  <c r="AJ155" i="14"/>
  <c r="BB155" i="14" s="1"/>
  <c r="AB155" i="14"/>
  <c r="X155" i="14"/>
  <c r="T155" i="14"/>
  <c r="P155" i="14"/>
  <c r="AV154" i="14"/>
  <c r="AS154" i="14"/>
  <c r="AP154" i="14"/>
  <c r="AM154" i="14"/>
  <c r="AJ154" i="14"/>
  <c r="BB154" i="14" s="1"/>
  <c r="AB154" i="14"/>
  <c r="X154" i="14"/>
  <c r="T154" i="14"/>
  <c r="P154" i="14"/>
  <c r="AV153" i="14"/>
  <c r="AS153" i="14"/>
  <c r="AP153" i="14"/>
  <c r="AM153" i="14"/>
  <c r="AJ153" i="14"/>
  <c r="BB153" i="14" s="1"/>
  <c r="AB153" i="14"/>
  <c r="X153" i="14"/>
  <c r="T153" i="14"/>
  <c r="P153" i="14"/>
  <c r="AV152" i="14"/>
  <c r="AS152" i="14"/>
  <c r="AP152" i="14"/>
  <c r="AM152" i="14"/>
  <c r="AJ152" i="14"/>
  <c r="BB152" i="14" s="1"/>
  <c r="AB152" i="14"/>
  <c r="X152" i="14"/>
  <c r="T152" i="14"/>
  <c r="P152" i="14"/>
  <c r="AV151" i="14"/>
  <c r="AS151" i="14"/>
  <c r="AP151" i="14"/>
  <c r="AM151" i="14"/>
  <c r="AJ151" i="14"/>
  <c r="AB151" i="14"/>
  <c r="X151" i="14"/>
  <c r="T151" i="14"/>
  <c r="P151" i="14"/>
  <c r="AV150" i="14"/>
  <c r="AS150" i="14"/>
  <c r="AP150" i="14"/>
  <c r="BB150" i="14" s="1"/>
  <c r="AM150" i="14"/>
  <c r="AJ150" i="14"/>
  <c r="AB150" i="14"/>
  <c r="X150" i="14"/>
  <c r="T150" i="14"/>
  <c r="P150" i="14"/>
  <c r="AV149" i="14"/>
  <c r="AS149" i="14"/>
  <c r="AP149" i="14"/>
  <c r="AM149" i="14"/>
  <c r="AJ149" i="14"/>
  <c r="BB149" i="14" s="1"/>
  <c r="AB149" i="14"/>
  <c r="X149" i="14"/>
  <c r="T149" i="14"/>
  <c r="P149" i="14"/>
  <c r="AV148" i="14"/>
  <c r="AS148" i="14"/>
  <c r="AP148" i="14"/>
  <c r="AM148" i="14"/>
  <c r="AJ148" i="14"/>
  <c r="BB148" i="14" s="1"/>
  <c r="AB148" i="14"/>
  <c r="X148" i="14"/>
  <c r="T148" i="14"/>
  <c r="P148" i="14"/>
  <c r="AV147" i="14"/>
  <c r="AS147" i="14"/>
  <c r="AP147" i="14"/>
  <c r="AM147" i="14"/>
  <c r="AJ147" i="14"/>
  <c r="AB147" i="14"/>
  <c r="X147" i="14"/>
  <c r="T147" i="14"/>
  <c r="P147" i="14"/>
  <c r="AV146" i="14"/>
  <c r="AS146" i="14"/>
  <c r="AP146" i="14"/>
  <c r="AM146" i="14"/>
  <c r="AJ146" i="14"/>
  <c r="BB146" i="14" s="1"/>
  <c r="AB146" i="14"/>
  <c r="X146" i="14"/>
  <c r="T146" i="14"/>
  <c r="P146" i="14"/>
  <c r="AV145" i="14"/>
  <c r="AS145" i="14"/>
  <c r="AP145" i="14"/>
  <c r="AM145" i="14"/>
  <c r="AJ145" i="14"/>
  <c r="BB145" i="14" s="1"/>
  <c r="AB145" i="14"/>
  <c r="X145" i="14"/>
  <c r="T145" i="14"/>
  <c r="P145" i="14"/>
  <c r="AV144" i="14"/>
  <c r="AS144" i="14"/>
  <c r="AP144" i="14"/>
  <c r="BB144" i="14" s="1"/>
  <c r="AM144" i="14"/>
  <c r="AJ144" i="14"/>
  <c r="AB144" i="14"/>
  <c r="X144" i="14"/>
  <c r="T144" i="14"/>
  <c r="P144" i="14"/>
  <c r="AV143" i="14"/>
  <c r="AS143" i="14"/>
  <c r="AP143" i="14"/>
  <c r="AM143" i="14"/>
  <c r="AJ143" i="14"/>
  <c r="BB143" i="14" s="1"/>
  <c r="AB143" i="14"/>
  <c r="X143" i="14"/>
  <c r="T143" i="14"/>
  <c r="P143" i="14"/>
  <c r="AV142" i="14"/>
  <c r="AS142" i="14"/>
  <c r="AP142" i="14"/>
  <c r="AM142" i="14"/>
  <c r="AJ142" i="14"/>
  <c r="BB142" i="14" s="1"/>
  <c r="AB142" i="14"/>
  <c r="X142" i="14"/>
  <c r="T142" i="14"/>
  <c r="P142" i="14"/>
  <c r="AV141" i="14"/>
  <c r="AS141" i="14"/>
  <c r="AP141" i="14"/>
  <c r="AM141" i="14"/>
  <c r="AJ141" i="14"/>
  <c r="BB141" i="14" s="1"/>
  <c r="AB141" i="14"/>
  <c r="X141" i="14"/>
  <c r="T141" i="14"/>
  <c r="P141" i="14"/>
  <c r="AV140" i="14"/>
  <c r="AS140" i="14"/>
  <c r="AP140" i="14"/>
  <c r="AM140" i="14"/>
  <c r="AJ140" i="14"/>
  <c r="BB140" i="14" s="1"/>
  <c r="AB140" i="14"/>
  <c r="X140" i="14"/>
  <c r="T140" i="14"/>
  <c r="P140" i="14"/>
  <c r="AV139" i="14"/>
  <c r="AS139" i="14"/>
  <c r="AP139" i="14"/>
  <c r="AM139" i="14"/>
  <c r="AJ139" i="14"/>
  <c r="AB139" i="14"/>
  <c r="X139" i="14"/>
  <c r="T139" i="14"/>
  <c r="P139" i="14"/>
  <c r="AV138" i="14"/>
  <c r="AS138" i="14"/>
  <c r="AP138" i="14"/>
  <c r="BB138" i="14" s="1"/>
  <c r="AM138" i="14"/>
  <c r="AJ138" i="14"/>
  <c r="AB138" i="14"/>
  <c r="X138" i="14"/>
  <c r="T138" i="14"/>
  <c r="P138" i="14"/>
  <c r="AV137" i="14"/>
  <c r="AS137" i="14"/>
  <c r="AP137" i="14"/>
  <c r="AM137" i="14"/>
  <c r="AJ137" i="14"/>
  <c r="BB137" i="14" s="1"/>
  <c r="AB137" i="14"/>
  <c r="X137" i="14"/>
  <c r="T137" i="14"/>
  <c r="P137" i="14"/>
  <c r="AV136" i="14"/>
  <c r="AS136" i="14"/>
  <c r="AP136" i="14"/>
  <c r="AM136" i="14"/>
  <c r="AJ136" i="14"/>
  <c r="BB136" i="14" s="1"/>
  <c r="AB136" i="14"/>
  <c r="X136" i="14"/>
  <c r="T136" i="14"/>
  <c r="P136" i="14"/>
  <c r="AV135" i="14"/>
  <c r="AS135" i="14"/>
  <c r="AP135" i="14"/>
  <c r="AM135" i="14"/>
  <c r="AJ135" i="14"/>
  <c r="AB135" i="14"/>
  <c r="X135" i="14"/>
  <c r="T135" i="14"/>
  <c r="P135" i="14"/>
  <c r="AV134" i="14"/>
  <c r="AS134" i="14"/>
  <c r="AP134" i="14"/>
  <c r="AM134" i="14"/>
  <c r="AJ134" i="14"/>
  <c r="BB134" i="14" s="1"/>
  <c r="AB134" i="14"/>
  <c r="X134" i="14"/>
  <c r="T134" i="14"/>
  <c r="P134" i="14"/>
  <c r="AY132" i="14"/>
  <c r="AV132" i="14"/>
  <c r="AS132" i="14"/>
  <c r="AP132" i="14"/>
  <c r="AM132" i="14"/>
  <c r="BB132" i="14" s="1"/>
  <c r="AJ132" i="14"/>
  <c r="AY131" i="14"/>
  <c r="AV131" i="14"/>
  <c r="AS131" i="14"/>
  <c r="AP131" i="14"/>
  <c r="AM131" i="14"/>
  <c r="AJ131" i="14"/>
  <c r="BB131" i="14" s="1"/>
  <c r="AY130" i="14"/>
  <c r="AV130" i="14"/>
  <c r="AS130" i="14"/>
  <c r="AP130" i="14"/>
  <c r="AM130" i="14"/>
  <c r="AJ130" i="14"/>
  <c r="BB130" i="14" s="1"/>
  <c r="AY129" i="14"/>
  <c r="AV129" i="14"/>
  <c r="AS129" i="14"/>
  <c r="AP129" i="14"/>
  <c r="BB129" i="14" s="1"/>
  <c r="AM129" i="14"/>
  <c r="AJ129" i="14"/>
  <c r="AY128" i="14"/>
  <c r="AV128" i="14"/>
  <c r="AS128" i="14"/>
  <c r="AP128" i="14"/>
  <c r="AM128" i="14"/>
  <c r="AJ128" i="14"/>
  <c r="AY127" i="14"/>
  <c r="AV127" i="14"/>
  <c r="AS127" i="14"/>
  <c r="AP127" i="14"/>
  <c r="AM127" i="14"/>
  <c r="AJ127" i="14"/>
  <c r="AY126" i="14"/>
  <c r="AV126" i="14"/>
  <c r="AS126" i="14"/>
  <c r="AP126" i="14"/>
  <c r="AM126" i="14"/>
  <c r="AJ126" i="14"/>
  <c r="BB126" i="14" s="1"/>
  <c r="BB125" i="14"/>
  <c r="AY125" i="14"/>
  <c r="AV125" i="14"/>
  <c r="AS125" i="14"/>
  <c r="AP125" i="14"/>
  <c r="AM125" i="14"/>
  <c r="AJ125" i="14"/>
  <c r="AV124" i="14"/>
  <c r="AS124" i="14"/>
  <c r="AP124" i="14"/>
  <c r="AM124" i="14"/>
  <c r="AJ124" i="14"/>
  <c r="BB124" i="14" s="1"/>
  <c r="AB124" i="14"/>
  <c r="X124" i="14"/>
  <c r="T124" i="14"/>
  <c r="P124" i="14"/>
  <c r="AV123" i="14"/>
  <c r="AS123" i="14"/>
  <c r="AP123" i="14"/>
  <c r="AM123" i="14"/>
  <c r="AJ123" i="14"/>
  <c r="BB123" i="14" s="1"/>
  <c r="AB123" i="14"/>
  <c r="X123" i="14"/>
  <c r="T123" i="14"/>
  <c r="P123" i="14"/>
  <c r="AV122" i="14"/>
  <c r="AS122" i="14"/>
  <c r="AP122" i="14"/>
  <c r="AM122" i="14"/>
  <c r="AJ122" i="14"/>
  <c r="AB122" i="14"/>
  <c r="X122" i="14"/>
  <c r="T122" i="14"/>
  <c r="P122" i="14"/>
  <c r="AV121" i="14"/>
  <c r="AS121" i="14"/>
  <c r="AP121" i="14"/>
  <c r="AM121" i="14"/>
  <c r="AJ121" i="14"/>
  <c r="AB121" i="14"/>
  <c r="X121" i="14"/>
  <c r="T121" i="14"/>
  <c r="P121" i="14"/>
  <c r="AV120" i="14"/>
  <c r="AS120" i="14"/>
  <c r="AP120" i="14"/>
  <c r="AM120" i="14"/>
  <c r="AJ120" i="14"/>
  <c r="BB120" i="14" s="1"/>
  <c r="AB120" i="14"/>
  <c r="X120" i="14"/>
  <c r="T120" i="14"/>
  <c r="P120" i="14"/>
  <c r="AV119" i="14"/>
  <c r="AS119" i="14"/>
  <c r="AP119" i="14"/>
  <c r="BB119" i="14" s="1"/>
  <c r="AM119" i="14"/>
  <c r="AJ119" i="14"/>
  <c r="AB119" i="14"/>
  <c r="X119" i="14"/>
  <c r="T119" i="14"/>
  <c r="P119" i="14"/>
  <c r="AV118" i="14"/>
  <c r="AS118" i="14"/>
  <c r="AP118" i="14"/>
  <c r="AM118" i="14"/>
  <c r="AJ118" i="14"/>
  <c r="BB118" i="14" s="1"/>
  <c r="AB118" i="14"/>
  <c r="X118" i="14"/>
  <c r="T118" i="14"/>
  <c r="P118" i="14"/>
  <c r="AV117" i="14"/>
  <c r="AS117" i="14"/>
  <c r="AP117" i="14"/>
  <c r="AM117" i="14"/>
  <c r="AJ117" i="14"/>
  <c r="BB117" i="14" s="1"/>
  <c r="AB117" i="14"/>
  <c r="X117" i="14"/>
  <c r="T117" i="14"/>
  <c r="P117" i="14"/>
  <c r="AV116" i="14"/>
  <c r="AS116" i="14"/>
  <c r="AP116" i="14"/>
  <c r="AM116" i="14"/>
  <c r="AJ116" i="14"/>
  <c r="BB116" i="14" s="1"/>
  <c r="AB116" i="14"/>
  <c r="X116" i="14"/>
  <c r="T116" i="14"/>
  <c r="P116" i="14"/>
  <c r="AV115" i="14"/>
  <c r="AS115" i="14"/>
  <c r="AP115" i="14"/>
  <c r="AM115" i="14"/>
  <c r="AJ115" i="14"/>
  <c r="AB115" i="14"/>
  <c r="X115" i="14"/>
  <c r="T115" i="14"/>
  <c r="P115" i="14"/>
  <c r="AV114" i="14"/>
  <c r="AS114" i="14"/>
  <c r="AP114" i="14"/>
  <c r="AM114" i="14"/>
  <c r="AJ114" i="14"/>
  <c r="AB114" i="14"/>
  <c r="X114" i="14"/>
  <c r="T114" i="14"/>
  <c r="P114" i="14"/>
  <c r="AV113" i="14"/>
  <c r="AS113" i="14"/>
  <c r="AP113" i="14"/>
  <c r="BB113" i="14" s="1"/>
  <c r="AM113" i="14"/>
  <c r="AJ113" i="14"/>
  <c r="AB113" i="14"/>
  <c r="X113" i="14"/>
  <c r="T113" i="14"/>
  <c r="P113" i="14"/>
  <c r="AV112" i="14"/>
  <c r="AS112" i="14"/>
  <c r="AP112" i="14"/>
  <c r="AM112" i="14"/>
  <c r="AJ112" i="14"/>
  <c r="BB112" i="14" s="1"/>
  <c r="AB112" i="14"/>
  <c r="X112" i="14"/>
  <c r="T112" i="14"/>
  <c r="P112" i="14"/>
  <c r="AV111" i="14"/>
  <c r="AS111" i="14"/>
  <c r="AP111" i="14"/>
  <c r="AM111" i="14"/>
  <c r="AJ111" i="14"/>
  <c r="BB111" i="14" s="1"/>
  <c r="AB111" i="14"/>
  <c r="X111" i="14"/>
  <c r="T111" i="14"/>
  <c r="P111" i="14"/>
  <c r="AV110" i="14"/>
  <c r="AS110" i="14"/>
  <c r="AP110" i="14"/>
  <c r="AM110" i="14"/>
  <c r="AJ110" i="14"/>
  <c r="AB110" i="14"/>
  <c r="X110" i="14"/>
  <c r="T110" i="14"/>
  <c r="P110" i="14"/>
  <c r="AV109" i="14"/>
  <c r="AS109" i="14"/>
  <c r="AP109" i="14"/>
  <c r="AM109" i="14"/>
  <c r="AJ109" i="14"/>
  <c r="AB109" i="14"/>
  <c r="X109" i="14"/>
  <c r="T109" i="14"/>
  <c r="P109" i="14"/>
  <c r="AV108" i="14"/>
  <c r="AS108" i="14"/>
  <c r="AP108" i="14"/>
  <c r="AM108" i="14"/>
  <c r="AJ108" i="14"/>
  <c r="BB108" i="14" s="1"/>
  <c r="AB108" i="14"/>
  <c r="X108" i="14"/>
  <c r="T108" i="14"/>
  <c r="P108" i="14"/>
  <c r="AV107" i="14"/>
  <c r="AS107" i="14"/>
  <c r="AP107" i="14"/>
  <c r="BB107" i="14" s="1"/>
  <c r="AM107" i="14"/>
  <c r="AJ107" i="14"/>
  <c r="AB107" i="14"/>
  <c r="X107" i="14"/>
  <c r="T107" i="14"/>
  <c r="P107" i="14"/>
  <c r="AV106" i="14"/>
  <c r="AS106" i="14"/>
  <c r="AP106" i="14"/>
  <c r="AM106" i="14"/>
  <c r="AJ106" i="14"/>
  <c r="BB106" i="14" s="1"/>
  <c r="AB106" i="14"/>
  <c r="X106" i="14"/>
  <c r="T106" i="14"/>
  <c r="P106" i="14"/>
  <c r="AV105" i="14"/>
  <c r="AS105" i="14"/>
  <c r="AP105" i="14"/>
  <c r="AM105" i="14"/>
  <c r="AJ105" i="14"/>
  <c r="BB105" i="14" s="1"/>
  <c r="AB105" i="14"/>
  <c r="X105" i="14"/>
  <c r="T105" i="14"/>
  <c r="P105" i="14"/>
  <c r="AV104" i="14"/>
  <c r="AS104" i="14"/>
  <c r="AP104" i="14"/>
  <c r="AM104" i="14"/>
  <c r="AJ104" i="14"/>
  <c r="BB104" i="14" s="1"/>
  <c r="AB104" i="14"/>
  <c r="X104" i="14"/>
  <c r="T104" i="14"/>
  <c r="P104" i="14"/>
  <c r="AV103" i="14"/>
  <c r="AS103" i="14"/>
  <c r="AP103" i="14"/>
  <c r="AM103" i="14"/>
  <c r="AJ103" i="14"/>
  <c r="AB103" i="14"/>
  <c r="X103" i="14"/>
  <c r="T103" i="14"/>
  <c r="P103" i="14"/>
  <c r="AV102" i="14"/>
  <c r="AS102" i="14"/>
  <c r="AP102" i="14"/>
  <c r="AM102" i="14"/>
  <c r="AJ102" i="14"/>
  <c r="AB102" i="14"/>
  <c r="X102" i="14"/>
  <c r="T102" i="14"/>
  <c r="P102" i="14"/>
  <c r="AV101" i="14"/>
  <c r="AS101" i="14"/>
  <c r="AP101" i="14"/>
  <c r="BB101" i="14" s="1"/>
  <c r="AM101" i="14"/>
  <c r="AJ101" i="14"/>
  <c r="AB101" i="14"/>
  <c r="X101" i="14"/>
  <c r="T101" i="14"/>
  <c r="P101" i="14"/>
  <c r="AY99" i="14"/>
  <c r="AV99" i="14"/>
  <c r="AS99" i="14"/>
  <c r="AP99" i="14"/>
  <c r="AM99" i="14"/>
  <c r="BB99" i="14" s="1"/>
  <c r="AJ99" i="14"/>
  <c r="AY98" i="14"/>
  <c r="AV98" i="14"/>
  <c r="AS98" i="14"/>
  <c r="AP98" i="14"/>
  <c r="AM98" i="14"/>
  <c r="AJ98" i="14"/>
  <c r="BB98" i="14" s="1"/>
  <c r="AY97" i="14"/>
  <c r="AV97" i="14"/>
  <c r="AS97" i="14"/>
  <c r="BB97" i="14" s="1"/>
  <c r="AP97" i="14"/>
  <c r="AM97" i="14"/>
  <c r="AJ97" i="14"/>
  <c r="BB96" i="14"/>
  <c r="AY96" i="14"/>
  <c r="AV96" i="14"/>
  <c r="AS96" i="14"/>
  <c r="AP96" i="14"/>
  <c r="AM96" i="14"/>
  <c r="AJ96" i="14"/>
  <c r="AY95" i="14"/>
  <c r="AV95" i="14"/>
  <c r="AS95" i="14"/>
  <c r="AP95" i="14"/>
  <c r="AM95" i="14"/>
  <c r="BB95" i="14" s="1"/>
  <c r="AJ95" i="14"/>
  <c r="AY94" i="14"/>
  <c r="AV94" i="14"/>
  <c r="AS94" i="14"/>
  <c r="AP94" i="14"/>
  <c r="AM94" i="14"/>
  <c r="AJ94" i="14"/>
  <c r="BB94" i="14" s="1"/>
  <c r="AY93" i="14"/>
  <c r="AV93" i="14"/>
  <c r="AS93" i="14"/>
  <c r="AP93" i="14"/>
  <c r="AM93" i="14"/>
  <c r="AJ93" i="14"/>
  <c r="AY92" i="14"/>
  <c r="AV92" i="14"/>
  <c r="AS92" i="14"/>
  <c r="AP92" i="14"/>
  <c r="BB92" i="14" s="1"/>
  <c r="AM92" i="14"/>
  <c r="AJ92" i="14"/>
  <c r="AV91" i="14"/>
  <c r="AS91" i="14"/>
  <c r="AP91" i="14"/>
  <c r="AM91" i="14"/>
  <c r="AJ91" i="14"/>
  <c r="BB91" i="14" s="1"/>
  <c r="AB91" i="14"/>
  <c r="X91" i="14"/>
  <c r="T91" i="14"/>
  <c r="P91" i="14"/>
  <c r="AV90" i="14"/>
  <c r="AS90" i="14"/>
  <c r="AP90" i="14"/>
  <c r="AM90" i="14"/>
  <c r="AJ90" i="14"/>
  <c r="AB90" i="14"/>
  <c r="X90" i="14"/>
  <c r="T90" i="14"/>
  <c r="P90" i="14"/>
  <c r="AV89" i="14"/>
  <c r="AS89" i="14"/>
  <c r="AP89" i="14"/>
  <c r="AM89" i="14"/>
  <c r="AJ89" i="14"/>
  <c r="BB89" i="14" s="1"/>
  <c r="AB89" i="14"/>
  <c r="X89" i="14"/>
  <c r="T89" i="14"/>
  <c r="P89" i="14"/>
  <c r="AV88" i="14"/>
  <c r="AS88" i="14"/>
  <c r="AP88" i="14"/>
  <c r="BB88" i="14" s="1"/>
  <c r="AM88" i="14"/>
  <c r="AJ88" i="14"/>
  <c r="AB88" i="14"/>
  <c r="X88" i="14"/>
  <c r="T88" i="14"/>
  <c r="P88" i="14"/>
  <c r="AV87" i="14"/>
  <c r="AS87" i="14"/>
  <c r="AP87" i="14"/>
  <c r="AM87" i="14"/>
  <c r="AJ87" i="14"/>
  <c r="BB87" i="14" s="1"/>
  <c r="AB87" i="14"/>
  <c r="X87" i="14"/>
  <c r="T87" i="14"/>
  <c r="P87" i="14"/>
  <c r="AV86" i="14"/>
  <c r="AS86" i="14"/>
  <c r="AP86" i="14"/>
  <c r="AM86" i="14"/>
  <c r="AJ86" i="14"/>
  <c r="BB86" i="14" s="1"/>
  <c r="AB86" i="14"/>
  <c r="X86" i="14"/>
  <c r="T86" i="14"/>
  <c r="P86" i="14"/>
  <c r="AV85" i="14"/>
  <c r="AS85" i="14"/>
  <c r="AP85" i="14"/>
  <c r="AM85" i="14"/>
  <c r="AJ85" i="14"/>
  <c r="BB85" i="14" s="1"/>
  <c r="AB85" i="14"/>
  <c r="X85" i="14"/>
  <c r="T85" i="14"/>
  <c r="P85" i="14"/>
  <c r="AV84" i="14"/>
  <c r="AS84" i="14"/>
  <c r="AP84" i="14"/>
  <c r="AM84" i="14"/>
  <c r="AJ84" i="14"/>
  <c r="AB84" i="14"/>
  <c r="X84" i="14"/>
  <c r="T84" i="14"/>
  <c r="P84" i="14"/>
  <c r="AV83" i="14"/>
  <c r="AS83" i="14"/>
  <c r="AP83" i="14"/>
  <c r="AM83" i="14"/>
  <c r="AJ83" i="14"/>
  <c r="BB83" i="14" s="1"/>
  <c r="AB83" i="14"/>
  <c r="X83" i="14"/>
  <c r="T83" i="14"/>
  <c r="P83" i="14"/>
  <c r="AV82" i="14"/>
  <c r="AS82" i="14"/>
  <c r="AP82" i="14"/>
  <c r="BB82" i="14" s="1"/>
  <c r="AM82" i="14"/>
  <c r="AJ82" i="14"/>
  <c r="AB82" i="14"/>
  <c r="X82" i="14"/>
  <c r="T82" i="14"/>
  <c r="P82" i="14"/>
  <c r="AV81" i="14"/>
  <c r="AS81" i="14"/>
  <c r="AP81" i="14"/>
  <c r="AM81" i="14"/>
  <c r="AJ81" i="14"/>
  <c r="BB81" i="14" s="1"/>
  <c r="AB81" i="14"/>
  <c r="X81" i="14"/>
  <c r="T81" i="14"/>
  <c r="P81" i="14"/>
  <c r="AV80" i="14"/>
  <c r="AS80" i="14"/>
  <c r="AP80" i="14"/>
  <c r="AM80" i="14"/>
  <c r="AJ80" i="14"/>
  <c r="BB80" i="14" s="1"/>
  <c r="AB80" i="14"/>
  <c r="X80" i="14"/>
  <c r="T80" i="14"/>
  <c r="P80" i="14"/>
  <c r="AV79" i="14"/>
  <c r="AS79" i="14"/>
  <c r="AP79" i="14"/>
  <c r="AM79" i="14"/>
  <c r="AJ79" i="14"/>
  <c r="BB79" i="14" s="1"/>
  <c r="AB79" i="14"/>
  <c r="X79" i="14"/>
  <c r="T79" i="14"/>
  <c r="P79" i="14"/>
  <c r="AV78" i="14"/>
  <c r="AS78" i="14"/>
  <c r="AP78" i="14"/>
  <c r="AM78" i="14"/>
  <c r="AJ78" i="14"/>
  <c r="AB78" i="14"/>
  <c r="X78" i="14"/>
  <c r="T78" i="14"/>
  <c r="P78" i="14"/>
  <c r="AV77" i="14"/>
  <c r="AS77" i="14"/>
  <c r="AP77" i="14"/>
  <c r="AM77" i="14"/>
  <c r="AJ77" i="14"/>
  <c r="BB77" i="14" s="1"/>
  <c r="AB77" i="14"/>
  <c r="X77" i="14"/>
  <c r="T77" i="14"/>
  <c r="P77" i="14"/>
  <c r="AV76" i="14"/>
  <c r="AS76" i="14"/>
  <c r="AP76" i="14"/>
  <c r="BB76" i="14" s="1"/>
  <c r="AM76" i="14"/>
  <c r="AJ76" i="14"/>
  <c r="AB76" i="14"/>
  <c r="X76" i="14"/>
  <c r="T76" i="14"/>
  <c r="P76" i="14"/>
  <c r="AV75" i="14"/>
  <c r="AS75" i="14"/>
  <c r="AP75" i="14"/>
  <c r="AM75" i="14"/>
  <c r="AJ75" i="14"/>
  <c r="BB75" i="14" s="1"/>
  <c r="AB75" i="14"/>
  <c r="X75" i="14"/>
  <c r="T75" i="14"/>
  <c r="P75" i="14"/>
  <c r="AV74" i="14"/>
  <c r="AS74" i="14"/>
  <c r="AP74" i="14"/>
  <c r="AM74" i="14"/>
  <c r="AJ74" i="14"/>
  <c r="BB74" i="14" s="1"/>
  <c r="AB74" i="14"/>
  <c r="X74" i="14"/>
  <c r="T74" i="14"/>
  <c r="P74" i="14"/>
  <c r="AV73" i="14"/>
  <c r="AS73" i="14"/>
  <c r="AP73" i="14"/>
  <c r="AM73" i="14"/>
  <c r="AJ73" i="14"/>
  <c r="BB73" i="14" s="1"/>
  <c r="AB73" i="14"/>
  <c r="X73" i="14"/>
  <c r="T73" i="14"/>
  <c r="P73" i="14"/>
  <c r="AV72" i="14"/>
  <c r="AS72" i="14"/>
  <c r="AP72" i="14"/>
  <c r="AM72" i="14"/>
  <c r="AJ72" i="14"/>
  <c r="AB72" i="14"/>
  <c r="X72" i="14"/>
  <c r="T72" i="14"/>
  <c r="P72" i="14"/>
  <c r="AV71" i="14"/>
  <c r="AS71" i="14"/>
  <c r="AP71" i="14"/>
  <c r="AM71" i="14"/>
  <c r="AJ71" i="14"/>
  <c r="BB71" i="14" s="1"/>
  <c r="AB71" i="14"/>
  <c r="X71" i="14"/>
  <c r="T71" i="14"/>
  <c r="P71" i="14"/>
  <c r="AV70" i="14"/>
  <c r="AS70" i="14"/>
  <c r="AP70" i="14"/>
  <c r="BB70" i="14" s="1"/>
  <c r="AM70" i="14"/>
  <c r="AJ70" i="14"/>
  <c r="AB70" i="14"/>
  <c r="X70" i="14"/>
  <c r="T70" i="14"/>
  <c r="P70" i="14"/>
  <c r="AV69" i="14"/>
  <c r="AS69" i="14"/>
  <c r="AP69" i="14"/>
  <c r="AM69" i="14"/>
  <c r="AJ69" i="14"/>
  <c r="BB69" i="14" s="1"/>
  <c r="AB69" i="14"/>
  <c r="X69" i="14"/>
  <c r="T69" i="14"/>
  <c r="P69" i="14"/>
  <c r="AV68" i="14"/>
  <c r="AS68" i="14"/>
  <c r="AP68" i="14"/>
  <c r="AM68" i="14"/>
  <c r="AJ68" i="14"/>
  <c r="BB68" i="14" s="1"/>
  <c r="AB68" i="14"/>
  <c r="X68" i="14"/>
  <c r="T68" i="14"/>
  <c r="P68" i="14"/>
  <c r="AY66" i="14"/>
  <c r="AV66" i="14"/>
  <c r="AS66" i="14"/>
  <c r="AP66" i="14"/>
  <c r="AM66" i="14"/>
  <c r="AJ66" i="14"/>
  <c r="BB66" i="14" s="1"/>
  <c r="AY65" i="14"/>
  <c r="AV65" i="14"/>
  <c r="AS65" i="14"/>
  <c r="AP65" i="14"/>
  <c r="AM65" i="14"/>
  <c r="AJ65" i="14"/>
  <c r="BB65" i="14" s="1"/>
  <c r="AY64" i="14"/>
  <c r="AV64" i="14"/>
  <c r="AS64" i="14"/>
  <c r="AP64" i="14"/>
  <c r="AM64" i="14"/>
  <c r="AJ64" i="14"/>
  <c r="BB64" i="14" s="1"/>
  <c r="AY63" i="14"/>
  <c r="AV63" i="14"/>
  <c r="AS63" i="14"/>
  <c r="AP63" i="14"/>
  <c r="BB63" i="14" s="1"/>
  <c r="AM63" i="14"/>
  <c r="AJ63" i="14"/>
  <c r="AY62" i="14"/>
  <c r="AV62" i="14"/>
  <c r="AS62" i="14"/>
  <c r="AP62" i="14"/>
  <c r="AM62" i="14"/>
  <c r="BB62" i="14" s="1"/>
  <c r="AJ62" i="14"/>
  <c r="AY61" i="14"/>
  <c r="AV61" i="14"/>
  <c r="AS61" i="14"/>
  <c r="AP61" i="14"/>
  <c r="AM61" i="14"/>
  <c r="AJ61" i="14"/>
  <c r="AY60" i="14"/>
  <c r="AV60" i="14"/>
  <c r="AS60" i="14"/>
  <c r="BB60" i="14" s="1"/>
  <c r="AP60" i="14"/>
  <c r="AM60" i="14"/>
  <c r="AJ60" i="14"/>
  <c r="BB59" i="14"/>
  <c r="AY59" i="14"/>
  <c r="AV59" i="14"/>
  <c r="AS59" i="14"/>
  <c r="AP59" i="14"/>
  <c r="AM59" i="14"/>
  <c r="AJ59" i="14"/>
  <c r="AV58" i="14"/>
  <c r="AS58" i="14"/>
  <c r="AP58" i="14"/>
  <c r="AM58" i="14"/>
  <c r="AJ58" i="14"/>
  <c r="AB58" i="14"/>
  <c r="X58" i="14"/>
  <c r="T58" i="14"/>
  <c r="P58" i="14"/>
  <c r="AV57" i="14"/>
  <c r="AS57" i="14"/>
  <c r="AP57" i="14"/>
  <c r="BB57" i="14" s="1"/>
  <c r="AM57" i="14"/>
  <c r="AJ57" i="14"/>
  <c r="AB57" i="14"/>
  <c r="X57" i="14"/>
  <c r="T57" i="14"/>
  <c r="P57" i="14"/>
  <c r="AV56" i="14"/>
  <c r="AS56" i="14"/>
  <c r="AP56" i="14"/>
  <c r="AM56" i="14"/>
  <c r="AJ56" i="14"/>
  <c r="BB56" i="14" s="1"/>
  <c r="AB56" i="14"/>
  <c r="X56" i="14"/>
  <c r="T56" i="14"/>
  <c r="P56" i="14"/>
  <c r="AV55" i="14"/>
  <c r="AS55" i="14"/>
  <c r="AP55" i="14"/>
  <c r="AM55" i="14"/>
  <c r="AJ55" i="14"/>
  <c r="BB55" i="14" s="1"/>
  <c r="AB55" i="14"/>
  <c r="X55" i="14"/>
  <c r="T55" i="14"/>
  <c r="P55" i="14"/>
  <c r="AV54" i="14"/>
  <c r="AS54" i="14"/>
  <c r="AP54" i="14"/>
  <c r="AM54" i="14"/>
  <c r="AJ54" i="14"/>
  <c r="AB54" i="14"/>
  <c r="X54" i="14"/>
  <c r="T54" i="14"/>
  <c r="P54" i="14"/>
  <c r="AV53" i="14"/>
  <c r="AS53" i="14"/>
  <c r="AP53" i="14"/>
  <c r="AM53" i="14"/>
  <c r="AJ53" i="14"/>
  <c r="BB53" i="14" s="1"/>
  <c r="AB53" i="14"/>
  <c r="X53" i="14"/>
  <c r="T53" i="14"/>
  <c r="P53" i="14"/>
  <c r="AV52" i="14"/>
  <c r="AS52" i="14"/>
  <c r="AP52" i="14"/>
  <c r="AM52" i="14"/>
  <c r="AJ52" i="14"/>
  <c r="AB52" i="14"/>
  <c r="X52" i="14"/>
  <c r="T52" i="14"/>
  <c r="P52" i="14"/>
  <c r="AV51" i="14"/>
  <c r="AS51" i="14"/>
  <c r="AP51" i="14"/>
  <c r="BB51" i="14" s="1"/>
  <c r="AM51" i="14"/>
  <c r="AJ51" i="14"/>
  <c r="AB51" i="14"/>
  <c r="X51" i="14"/>
  <c r="T51" i="14"/>
  <c r="P51" i="14"/>
  <c r="AV50" i="14"/>
  <c r="AS50" i="14"/>
  <c r="AP50" i="14"/>
  <c r="AM50" i="14"/>
  <c r="AJ50" i="14"/>
  <c r="BB50" i="14" s="1"/>
  <c r="AB50" i="14"/>
  <c r="X50" i="14"/>
  <c r="T50" i="14"/>
  <c r="P50" i="14"/>
  <c r="AV49" i="14"/>
  <c r="AS49" i="14"/>
  <c r="AP49" i="14"/>
  <c r="AM49" i="14"/>
  <c r="AJ49" i="14"/>
  <c r="BB49" i="14" s="1"/>
  <c r="AB49" i="14"/>
  <c r="X49" i="14"/>
  <c r="T49" i="14"/>
  <c r="P49" i="14"/>
  <c r="AV48" i="14"/>
  <c r="AS48" i="14"/>
  <c r="AP48" i="14"/>
  <c r="AM48" i="14"/>
  <c r="AJ48" i="14"/>
  <c r="AB48" i="14"/>
  <c r="X48" i="14"/>
  <c r="T48" i="14"/>
  <c r="P48" i="14"/>
  <c r="AV47" i="14"/>
  <c r="AS47" i="14"/>
  <c r="AP47" i="14"/>
  <c r="AM47" i="14"/>
  <c r="AJ47" i="14"/>
  <c r="BB47" i="14" s="1"/>
  <c r="AB47" i="14"/>
  <c r="X47" i="14"/>
  <c r="T47" i="14"/>
  <c r="P47" i="14"/>
  <c r="AV46" i="14"/>
  <c r="AS46" i="14"/>
  <c r="AP46" i="14"/>
  <c r="AM46" i="14"/>
  <c r="AJ46" i="14"/>
  <c r="AB46" i="14"/>
  <c r="X46" i="14"/>
  <c r="T46" i="14"/>
  <c r="P46" i="14"/>
  <c r="AV45" i="14"/>
  <c r="AS45" i="14"/>
  <c r="AP45" i="14"/>
  <c r="BB45" i="14" s="1"/>
  <c r="AM45" i="14"/>
  <c r="AJ45" i="14"/>
  <c r="AB45" i="14"/>
  <c r="X45" i="14"/>
  <c r="T45" i="14"/>
  <c r="P45" i="14"/>
  <c r="AV44" i="14"/>
  <c r="AS44" i="14"/>
  <c r="AP44" i="14"/>
  <c r="AM44" i="14"/>
  <c r="AJ44" i="14"/>
  <c r="BB44" i="14" s="1"/>
  <c r="AB44" i="14"/>
  <c r="X44" i="14"/>
  <c r="T44" i="14"/>
  <c r="P44" i="14"/>
  <c r="AV43" i="14"/>
  <c r="AS43" i="14"/>
  <c r="AP43" i="14"/>
  <c r="AM43" i="14"/>
  <c r="AJ43" i="14"/>
  <c r="BB43" i="14" s="1"/>
  <c r="AB43" i="14"/>
  <c r="X43" i="14"/>
  <c r="T43" i="14"/>
  <c r="P43" i="14"/>
  <c r="AV42" i="14"/>
  <c r="AS42" i="14"/>
  <c r="AP42" i="14"/>
  <c r="AM42" i="14"/>
  <c r="AJ42" i="14"/>
  <c r="AB42" i="14"/>
  <c r="X42" i="14"/>
  <c r="T42" i="14"/>
  <c r="P42" i="14"/>
  <c r="AV41" i="14"/>
  <c r="AS41" i="14"/>
  <c r="AP41" i="14"/>
  <c r="AM41" i="14"/>
  <c r="AJ41" i="14"/>
  <c r="BB41" i="14" s="1"/>
  <c r="AB41" i="14"/>
  <c r="X41" i="14"/>
  <c r="T41" i="14"/>
  <c r="P41" i="14"/>
  <c r="AV40" i="14"/>
  <c r="AS40" i="14"/>
  <c r="AP40" i="14"/>
  <c r="AM40" i="14"/>
  <c r="AJ40" i="14"/>
  <c r="AB40" i="14"/>
  <c r="X40" i="14"/>
  <c r="T40" i="14"/>
  <c r="P40" i="14"/>
  <c r="AV39" i="14"/>
  <c r="AS39" i="14"/>
  <c r="AP39" i="14"/>
  <c r="BB39" i="14" s="1"/>
  <c r="AM39" i="14"/>
  <c r="AJ39" i="14"/>
  <c r="AB39" i="14"/>
  <c r="X39" i="14"/>
  <c r="T39" i="14"/>
  <c r="P39" i="14"/>
  <c r="AV38" i="14"/>
  <c r="AS38" i="14"/>
  <c r="AP38" i="14"/>
  <c r="AM38" i="14"/>
  <c r="AJ38" i="14"/>
  <c r="BB38" i="14" s="1"/>
  <c r="AB38" i="14"/>
  <c r="X38" i="14"/>
  <c r="T38" i="14"/>
  <c r="P38" i="14"/>
  <c r="AV37" i="14"/>
  <c r="AS37" i="14"/>
  <c r="AP37" i="14"/>
  <c r="AM37" i="14"/>
  <c r="AJ37" i="14"/>
  <c r="BB37" i="14" s="1"/>
  <c r="AB37" i="14"/>
  <c r="X37" i="14"/>
  <c r="T37" i="14"/>
  <c r="P37" i="14"/>
  <c r="AV36" i="14"/>
  <c r="AS36" i="14"/>
  <c r="AP36" i="14"/>
  <c r="AM36" i="14"/>
  <c r="AJ36" i="14"/>
  <c r="AB36" i="14"/>
  <c r="X36" i="14"/>
  <c r="T36" i="14"/>
  <c r="P36" i="14"/>
  <c r="AV35" i="14"/>
  <c r="AS35" i="14"/>
  <c r="AP35" i="14"/>
  <c r="AM35" i="14"/>
  <c r="AJ35" i="14"/>
  <c r="BB35" i="14" s="1"/>
  <c r="AB35" i="14"/>
  <c r="X35" i="14"/>
  <c r="T35" i="14"/>
  <c r="P35" i="14"/>
  <c r="AY33" i="14"/>
  <c r="AV33" i="14"/>
  <c r="AS33" i="14"/>
  <c r="AP33" i="14"/>
  <c r="AM33" i="14"/>
  <c r="AJ33" i="14"/>
  <c r="AY32" i="14"/>
  <c r="AV32" i="14"/>
  <c r="AS32" i="14"/>
  <c r="AP32" i="14"/>
  <c r="AM32" i="14"/>
  <c r="AJ32" i="14"/>
  <c r="BB32" i="14" s="1"/>
  <c r="AY31" i="14"/>
  <c r="AV31" i="14"/>
  <c r="AS31" i="14"/>
  <c r="AP31" i="14"/>
  <c r="AM31" i="14"/>
  <c r="AJ31" i="14"/>
  <c r="AY30" i="14"/>
  <c r="AV30" i="14"/>
  <c r="AS30" i="14"/>
  <c r="AP30" i="14"/>
  <c r="BB30" i="14" s="1"/>
  <c r="AM30" i="14"/>
  <c r="AJ30" i="14"/>
  <c r="AY29" i="14"/>
  <c r="AV29" i="14"/>
  <c r="AS29" i="14"/>
  <c r="AP29" i="14"/>
  <c r="AM29" i="14"/>
  <c r="AJ29" i="14"/>
  <c r="AY28" i="14"/>
  <c r="AV28" i="14"/>
  <c r="AS28" i="14"/>
  <c r="AP28" i="14"/>
  <c r="AM28" i="14"/>
  <c r="AJ28" i="14"/>
  <c r="BB28" i="14" s="1"/>
  <c r="AY27" i="14"/>
  <c r="AV27" i="14"/>
  <c r="AS27" i="14"/>
  <c r="AP27" i="14"/>
  <c r="AM27" i="14"/>
  <c r="AJ27" i="14"/>
  <c r="BB27" i="14" s="1"/>
  <c r="BB26" i="14"/>
  <c r="AY26" i="14"/>
  <c r="AV26" i="14"/>
  <c r="AS26" i="14"/>
  <c r="AP26" i="14"/>
  <c r="AM26" i="14"/>
  <c r="AJ26" i="14"/>
  <c r="AV25" i="14"/>
  <c r="AS25" i="14"/>
  <c r="AP25" i="14"/>
  <c r="AM25" i="14"/>
  <c r="AJ25" i="14"/>
  <c r="BB25" i="14" s="1"/>
  <c r="AB25" i="14"/>
  <c r="X25" i="14"/>
  <c r="T25" i="14"/>
  <c r="P25" i="14"/>
  <c r="AV24" i="14"/>
  <c r="AS24" i="14"/>
  <c r="AP24" i="14"/>
  <c r="AM24" i="14"/>
  <c r="AJ24" i="14"/>
  <c r="BB24" i="14" s="1"/>
  <c r="AB24" i="14"/>
  <c r="X24" i="14"/>
  <c r="T24" i="14"/>
  <c r="P24" i="14"/>
  <c r="AV23" i="14"/>
  <c r="AS23" i="14"/>
  <c r="AP23" i="14"/>
  <c r="AM23" i="14"/>
  <c r="AJ23" i="14"/>
  <c r="BB23" i="14" s="1"/>
  <c r="AB23" i="14"/>
  <c r="X23" i="14"/>
  <c r="T23" i="14"/>
  <c r="P23" i="14"/>
  <c r="AV22" i="14"/>
  <c r="AS22" i="14"/>
  <c r="AP22" i="14"/>
  <c r="AM22" i="14"/>
  <c r="AJ22" i="14"/>
  <c r="BB22" i="14" s="1"/>
  <c r="AB22" i="14"/>
  <c r="X22" i="14"/>
  <c r="T22" i="14"/>
  <c r="P22" i="14"/>
  <c r="AV21" i="14"/>
  <c r="AS21" i="14"/>
  <c r="AP21" i="14"/>
  <c r="AM21" i="14"/>
  <c r="AJ21" i="14"/>
  <c r="AB21" i="14"/>
  <c r="X21" i="14"/>
  <c r="T21" i="14"/>
  <c r="P21" i="14"/>
  <c r="AV20" i="14"/>
  <c r="AS20" i="14"/>
  <c r="AP20" i="14"/>
  <c r="BB20" i="14" s="1"/>
  <c r="AM20" i="14"/>
  <c r="AJ20" i="14"/>
  <c r="AB20" i="14"/>
  <c r="X20" i="14"/>
  <c r="T20" i="14"/>
  <c r="P20" i="14"/>
  <c r="AV19" i="14"/>
  <c r="AS19" i="14"/>
  <c r="AP19" i="14"/>
  <c r="AM19" i="14"/>
  <c r="AJ19" i="14"/>
  <c r="BB19" i="14" s="1"/>
  <c r="AB19" i="14"/>
  <c r="X19" i="14"/>
  <c r="T19" i="14"/>
  <c r="P19" i="14"/>
  <c r="AV18" i="14"/>
  <c r="AS18" i="14"/>
  <c r="AP18" i="14"/>
  <c r="AM18" i="14"/>
  <c r="AJ18" i="14"/>
  <c r="BB18" i="14" s="1"/>
  <c r="AB18" i="14"/>
  <c r="X18" i="14"/>
  <c r="T18" i="14"/>
  <c r="P18" i="14"/>
  <c r="AV17" i="14"/>
  <c r="AS17" i="14"/>
  <c r="AP17" i="14"/>
  <c r="AM17" i="14"/>
  <c r="AJ17" i="14"/>
  <c r="AB17" i="14"/>
  <c r="X17" i="14"/>
  <c r="T17" i="14"/>
  <c r="P17" i="14"/>
  <c r="AV16" i="14"/>
  <c r="AS16" i="14"/>
  <c r="AP16" i="14"/>
  <c r="AM16" i="14"/>
  <c r="AJ16" i="14"/>
  <c r="AB16" i="14"/>
  <c r="X16" i="14"/>
  <c r="T16" i="14"/>
  <c r="P16" i="14"/>
  <c r="AV15" i="14"/>
  <c r="AS15" i="14"/>
  <c r="AP15" i="14"/>
  <c r="AM15" i="14"/>
  <c r="AJ15" i="14"/>
  <c r="BB15" i="14" s="1"/>
  <c r="AB15" i="14"/>
  <c r="X15" i="14"/>
  <c r="T15" i="14"/>
  <c r="P15" i="14"/>
  <c r="AV14" i="14"/>
  <c r="AS14" i="14"/>
  <c r="AP14" i="14"/>
  <c r="BB14" i="14" s="1"/>
  <c r="AM14" i="14"/>
  <c r="AJ14" i="14"/>
  <c r="AB14" i="14"/>
  <c r="X14" i="14"/>
  <c r="T14" i="14"/>
  <c r="P14" i="14"/>
  <c r="AV13" i="14"/>
  <c r="AS13" i="14"/>
  <c r="AP13" i="14"/>
  <c r="AM13" i="14"/>
  <c r="AJ13" i="14"/>
  <c r="BB13" i="14" s="1"/>
  <c r="AB13" i="14"/>
  <c r="X13" i="14"/>
  <c r="T13" i="14"/>
  <c r="P13" i="14"/>
  <c r="AV12" i="14"/>
  <c r="AS12" i="14"/>
  <c r="AP12" i="14"/>
  <c r="AM12" i="14"/>
  <c r="AJ12" i="14"/>
  <c r="BB12" i="14" s="1"/>
  <c r="AB12" i="14"/>
  <c r="X12" i="14"/>
  <c r="T12" i="14"/>
  <c r="P12" i="14"/>
  <c r="AV11" i="14"/>
  <c r="AS11" i="14"/>
  <c r="AP11" i="14"/>
  <c r="AM11" i="14"/>
  <c r="AJ11" i="14"/>
  <c r="BB11" i="14" s="1"/>
  <c r="AB11" i="14"/>
  <c r="X11" i="14"/>
  <c r="T11" i="14"/>
  <c r="P11" i="14"/>
  <c r="AV10" i="14"/>
  <c r="AS10" i="14"/>
  <c r="AP10" i="14"/>
  <c r="AM10" i="14"/>
  <c r="AJ10" i="14"/>
  <c r="BB10" i="14" s="1"/>
  <c r="AB10" i="14"/>
  <c r="X10" i="14"/>
  <c r="T10" i="14"/>
  <c r="P10" i="14"/>
  <c r="AV9" i="14"/>
  <c r="AS9" i="14"/>
  <c r="AP9" i="14"/>
  <c r="AM9" i="14"/>
  <c r="AJ9" i="14"/>
  <c r="AB9" i="14"/>
  <c r="X9" i="14"/>
  <c r="T9" i="14"/>
  <c r="P9" i="14"/>
  <c r="AV8" i="14"/>
  <c r="AS8" i="14"/>
  <c r="AP8" i="14"/>
  <c r="BB8" i="14" s="1"/>
  <c r="AM8" i="14"/>
  <c r="AJ8" i="14"/>
  <c r="AB8" i="14"/>
  <c r="X8" i="14"/>
  <c r="T8" i="14"/>
  <c r="P8" i="14"/>
  <c r="AV7" i="14"/>
  <c r="AS7" i="14"/>
  <c r="AP7" i="14"/>
  <c r="AM7" i="14"/>
  <c r="AJ7" i="14"/>
  <c r="BB7" i="14" s="1"/>
  <c r="AB7" i="14"/>
  <c r="X7" i="14"/>
  <c r="T7" i="14"/>
  <c r="P7" i="14"/>
  <c r="AV6" i="14"/>
  <c r="AS6" i="14"/>
  <c r="AP6" i="14"/>
  <c r="AM6" i="14"/>
  <c r="AJ6" i="14"/>
  <c r="BB6" i="14" s="1"/>
  <c r="AB6" i="14"/>
  <c r="X6" i="14"/>
  <c r="T6" i="14"/>
  <c r="P6" i="14"/>
  <c r="AV5" i="14"/>
  <c r="AS5" i="14"/>
  <c r="AP5" i="14"/>
  <c r="AM5" i="14"/>
  <c r="AJ5" i="14"/>
  <c r="AB5" i="14"/>
  <c r="X5" i="14"/>
  <c r="T5" i="14"/>
  <c r="P5" i="14"/>
  <c r="AV4" i="14"/>
  <c r="AS4" i="14"/>
  <c r="AP4" i="14"/>
  <c r="AM4" i="14"/>
  <c r="AJ4" i="14"/>
  <c r="AB4" i="14"/>
  <c r="X4" i="14"/>
  <c r="T4" i="14"/>
  <c r="P4" i="14"/>
  <c r="AV3" i="14"/>
  <c r="AS3" i="14"/>
  <c r="AP3" i="14"/>
  <c r="AM3" i="14"/>
  <c r="AJ3" i="14"/>
  <c r="BB3" i="14" s="1"/>
  <c r="AB3" i="14"/>
  <c r="X3" i="14"/>
  <c r="T3" i="14"/>
  <c r="P3" i="14"/>
  <c r="AV2" i="14"/>
  <c r="AS2" i="14"/>
  <c r="AP2" i="14"/>
  <c r="BB2" i="14" s="1"/>
  <c r="AM2" i="14"/>
  <c r="AJ2" i="14"/>
  <c r="AB2" i="14"/>
  <c r="X2" i="14"/>
  <c r="T2" i="14"/>
  <c r="P2" i="14"/>
  <c r="Q16" i="13"/>
  <c r="M14" i="13"/>
  <c r="M15" i="13" s="1"/>
  <c r="N15" i="13" s="1"/>
  <c r="O15" i="13" s="1"/>
  <c r="I12" i="13"/>
  <c r="G12" i="13"/>
  <c r="E12" i="13"/>
  <c r="F12" i="13" s="1"/>
  <c r="B12" i="13"/>
  <c r="A12" i="13" s="1"/>
  <c r="I11" i="13"/>
  <c r="G11" i="13"/>
  <c r="E11" i="13"/>
  <c r="F11" i="13" s="1"/>
  <c r="I10" i="13"/>
  <c r="G10" i="13"/>
  <c r="E10" i="13"/>
  <c r="F10" i="13" s="1"/>
  <c r="B10" i="13"/>
  <c r="A10" i="13" s="1"/>
  <c r="I9" i="13"/>
  <c r="G9" i="13"/>
  <c r="E9" i="13"/>
  <c r="F9" i="13" s="1"/>
  <c r="I8" i="13"/>
  <c r="G8" i="13"/>
  <c r="E8" i="13"/>
  <c r="F8" i="13" s="1"/>
  <c r="B8" i="13"/>
  <c r="A8" i="13" s="1"/>
  <c r="I7" i="13"/>
  <c r="G7" i="13"/>
  <c r="E7" i="13"/>
  <c r="F7" i="13" s="1"/>
  <c r="I6" i="13"/>
  <c r="G6" i="13"/>
  <c r="E6" i="13"/>
  <c r="F6" i="13" s="1"/>
  <c r="B6" i="13"/>
  <c r="A6" i="13" s="1"/>
  <c r="I5" i="13"/>
  <c r="G5" i="13"/>
  <c r="E5" i="13"/>
  <c r="F5" i="13" s="1"/>
  <c r="I4" i="13"/>
  <c r="G4" i="13"/>
  <c r="E4" i="13"/>
  <c r="F4" i="13" s="1"/>
  <c r="B4" i="13"/>
  <c r="A4" i="13" s="1"/>
  <c r="I3" i="13"/>
  <c r="E3" i="13"/>
  <c r="F3" i="13" s="1"/>
  <c r="B3" i="13"/>
  <c r="A3" i="13" s="1"/>
  <c r="D11" i="12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I22" i="11"/>
  <c r="Q21" i="11"/>
  <c r="I21" i="11"/>
  <c r="Q20" i="11"/>
  <c r="I20" i="11"/>
  <c r="Q19" i="11"/>
  <c r="I19" i="11"/>
  <c r="Q18" i="11"/>
  <c r="I18" i="11"/>
  <c r="Q17" i="11"/>
  <c r="I17" i="11"/>
  <c r="Q16" i="11"/>
  <c r="I16" i="11"/>
  <c r="Q15" i="11"/>
  <c r="I15" i="11"/>
  <c r="Q14" i="11"/>
  <c r="I14" i="11"/>
  <c r="Q13" i="11"/>
  <c r="I13" i="11"/>
  <c r="Q12" i="11"/>
  <c r="I12" i="11"/>
  <c r="Q11" i="11"/>
  <c r="I11" i="11"/>
  <c r="Q10" i="11"/>
  <c r="I10" i="11"/>
  <c r="Q9" i="11"/>
  <c r="I9" i="11"/>
  <c r="Q8" i="11"/>
  <c r="I8" i="11"/>
  <c r="Q7" i="11"/>
  <c r="I7" i="11"/>
  <c r="Q6" i="11"/>
  <c r="I6" i="11"/>
  <c r="Q5" i="11"/>
  <c r="I5" i="11"/>
  <c r="D9" i="10"/>
  <c r="D8" i="10"/>
  <c r="D7" i="10"/>
  <c r="D6" i="10"/>
  <c r="D5" i="10"/>
  <c r="D4" i="10"/>
  <c r="D3" i="10"/>
  <c r="D2" i="10"/>
  <c r="C1" i="10"/>
  <c r="O104" i="9"/>
  <c r="O101" i="9"/>
  <c r="O98" i="9"/>
  <c r="AG96" i="9"/>
  <c r="AG95" i="9"/>
  <c r="AG94" i="9"/>
  <c r="AG93" i="9"/>
  <c r="AG92" i="9"/>
  <c r="AG91" i="9"/>
  <c r="AG90" i="9"/>
  <c r="AG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Z61" i="9"/>
  <c r="U61" i="9"/>
  <c r="D61" i="9"/>
  <c r="Z60" i="9"/>
  <c r="U60" i="9"/>
  <c r="D60" i="9"/>
  <c r="Z59" i="9"/>
  <c r="U59" i="9"/>
  <c r="D59" i="9"/>
  <c r="Z58" i="9"/>
  <c r="U58" i="9"/>
  <c r="D58" i="9"/>
  <c r="Z57" i="9"/>
  <c r="U57" i="9"/>
  <c r="D57" i="9"/>
  <c r="Z56" i="9"/>
  <c r="U56" i="9"/>
  <c r="D56" i="9"/>
  <c r="Z55" i="9"/>
  <c r="U55" i="9"/>
  <c r="D55" i="9"/>
  <c r="Z54" i="9"/>
  <c r="U54" i="9"/>
  <c r="D54" i="9"/>
  <c r="Z53" i="9"/>
  <c r="U53" i="9"/>
  <c r="D53" i="9"/>
  <c r="Z52" i="9"/>
  <c r="U52" i="9"/>
  <c r="D52" i="9"/>
  <c r="Z51" i="9"/>
  <c r="U51" i="9"/>
  <c r="D51" i="9"/>
  <c r="Z50" i="9"/>
  <c r="U50" i="9"/>
  <c r="D50" i="9"/>
  <c r="Z49" i="9"/>
  <c r="U49" i="9"/>
  <c r="D49" i="9"/>
  <c r="Z48" i="9"/>
  <c r="U48" i="9"/>
  <c r="D48" i="9"/>
  <c r="Z47" i="9"/>
  <c r="U47" i="9"/>
  <c r="D47" i="9"/>
  <c r="Z46" i="9"/>
  <c r="U46" i="9"/>
  <c r="D46" i="9"/>
  <c r="Z45" i="9"/>
  <c r="U45" i="9"/>
  <c r="D45" i="9"/>
  <c r="Z44" i="9"/>
  <c r="U44" i="9"/>
  <c r="D44" i="9"/>
  <c r="Z43" i="9"/>
  <c r="U43" i="9"/>
  <c r="D43" i="9"/>
  <c r="Z42" i="9"/>
  <c r="U42" i="9"/>
  <c r="D42" i="9"/>
  <c r="Z41" i="9"/>
  <c r="U41" i="9"/>
  <c r="D41" i="9"/>
  <c r="Z40" i="9"/>
  <c r="U40" i="9"/>
  <c r="D40" i="9"/>
  <c r="Z39" i="9"/>
  <c r="U39" i="9"/>
  <c r="D39" i="9"/>
  <c r="Z38" i="9"/>
  <c r="U38" i="9"/>
  <c r="D38" i="9"/>
  <c r="Z37" i="9"/>
  <c r="U37" i="9"/>
  <c r="Z36" i="9"/>
  <c r="U36" i="9"/>
  <c r="Z35" i="9"/>
  <c r="U35" i="9"/>
  <c r="Z34" i="9"/>
  <c r="U34" i="9"/>
  <c r="Z33" i="9"/>
  <c r="U33" i="9"/>
  <c r="O33" i="9"/>
  <c r="Z32" i="9"/>
  <c r="U32" i="9"/>
  <c r="Z31" i="9"/>
  <c r="U31" i="9"/>
  <c r="Z30" i="9"/>
  <c r="U30" i="9"/>
  <c r="O30" i="9"/>
  <c r="Z29" i="9"/>
  <c r="U29" i="9"/>
  <c r="Z28" i="9"/>
  <c r="U28" i="9"/>
  <c r="Z27" i="9"/>
  <c r="U27" i="9"/>
  <c r="O27" i="9"/>
  <c r="Z26" i="9"/>
  <c r="U26" i="9"/>
  <c r="Z25" i="9"/>
  <c r="U25" i="9"/>
  <c r="Z24" i="9"/>
  <c r="U24" i="9"/>
  <c r="O24" i="9"/>
  <c r="Z23" i="9"/>
  <c r="U23" i="9"/>
  <c r="Z22" i="9"/>
  <c r="U22" i="9"/>
  <c r="Z21" i="9"/>
  <c r="U21" i="9"/>
  <c r="Z20" i="9"/>
  <c r="U20" i="9"/>
  <c r="Z19" i="9"/>
  <c r="U19" i="9"/>
  <c r="Z18" i="9"/>
  <c r="U18" i="9"/>
  <c r="Z17" i="9"/>
  <c r="U17" i="9"/>
  <c r="Z16" i="9"/>
  <c r="U16" i="9"/>
  <c r="Z15" i="9"/>
  <c r="U15" i="9"/>
  <c r="Z14" i="9"/>
  <c r="U14" i="9"/>
  <c r="Z13" i="9"/>
  <c r="U13" i="9"/>
  <c r="Z12" i="9"/>
  <c r="U12" i="9"/>
  <c r="E12" i="9"/>
  <c r="Z11" i="9"/>
  <c r="U11" i="9"/>
  <c r="Z10" i="9"/>
  <c r="U10" i="9"/>
  <c r="Z9" i="9"/>
  <c r="U9" i="9"/>
  <c r="Z8" i="9"/>
  <c r="U8" i="9"/>
  <c r="Z7" i="9"/>
  <c r="U7" i="9"/>
  <c r="Z6" i="9"/>
  <c r="U6" i="9"/>
  <c r="Z5" i="9"/>
  <c r="U5" i="9"/>
  <c r="Z4" i="9"/>
  <c r="U4" i="9"/>
  <c r="Z3" i="9"/>
  <c r="U3" i="9"/>
  <c r="Z2" i="9"/>
  <c r="U2" i="9"/>
  <c r="Y7" i="8"/>
  <c r="V7" i="8"/>
  <c r="S7" i="8"/>
  <c r="P7" i="8"/>
  <c r="AA7" i="8" s="1"/>
  <c r="Y6" i="8"/>
  <c r="V6" i="8"/>
  <c r="S6" i="8"/>
  <c r="AA6" i="8" s="1"/>
  <c r="P6" i="8"/>
  <c r="Y5" i="8"/>
  <c r="AA5" i="8" s="1"/>
  <c r="V5" i="8"/>
  <c r="S5" i="8"/>
  <c r="P5" i="8"/>
  <c r="AA4" i="8"/>
  <c r="Y4" i="8"/>
  <c r="V4" i="8"/>
  <c r="S4" i="8"/>
  <c r="P4" i="8"/>
  <c r="Y3" i="8"/>
  <c r="V3" i="8"/>
  <c r="S3" i="8"/>
  <c r="AA3" i="8" s="1"/>
  <c r="P3" i="8"/>
  <c r="Y2" i="8"/>
  <c r="V2" i="8"/>
  <c r="S2" i="8"/>
  <c r="P2" i="8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H14" i="7"/>
  <c r="V7" i="7" s="1"/>
  <c r="G14" i="7"/>
  <c r="U7" i="7" s="1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H13" i="7"/>
  <c r="G13" i="7"/>
  <c r="Q7" i="7" s="1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H12" i="7"/>
  <c r="G12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H11" i="7"/>
  <c r="AX6" i="7" s="1"/>
  <c r="G11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H10" i="7"/>
  <c r="AT6" i="7" s="1"/>
  <c r="G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H9" i="7"/>
  <c r="G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H8" i="7"/>
  <c r="AL6" i="7" s="1"/>
  <c r="G8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T7" i="7"/>
  <c r="S7" i="7"/>
  <c r="R7" i="7"/>
  <c r="P7" i="7"/>
  <c r="O7" i="7"/>
  <c r="N7" i="7"/>
  <c r="M7" i="7"/>
  <c r="H7" i="7"/>
  <c r="AH6" i="7" s="1"/>
  <c r="G7" i="7"/>
  <c r="AZ6" i="7"/>
  <c r="AY6" i="7"/>
  <c r="AW6" i="7"/>
  <c r="AV6" i="7"/>
  <c r="AU6" i="7"/>
  <c r="AS6" i="7"/>
  <c r="AR6" i="7"/>
  <c r="AQ6" i="7"/>
  <c r="AP6" i="7"/>
  <c r="AO6" i="7"/>
  <c r="AN6" i="7"/>
  <c r="AM6" i="7"/>
  <c r="AK6" i="7"/>
  <c r="AJ6" i="7"/>
  <c r="AI6" i="7"/>
  <c r="AG6" i="7"/>
  <c r="AF6" i="7"/>
  <c r="AE6" i="7"/>
  <c r="AC6" i="7"/>
  <c r="AB6" i="7"/>
  <c r="AA6" i="7"/>
  <c r="Z6" i="7"/>
  <c r="Y6" i="7"/>
  <c r="X6" i="7"/>
  <c r="W6" i="7"/>
  <c r="U6" i="7"/>
  <c r="T6" i="7"/>
  <c r="S6" i="7"/>
  <c r="P6" i="7"/>
  <c r="O6" i="7"/>
  <c r="M6" i="7"/>
  <c r="H6" i="7"/>
  <c r="AD6" i="7" s="1"/>
  <c r="G6" i="7"/>
  <c r="H5" i="7"/>
  <c r="G5" i="7"/>
  <c r="H4" i="7"/>
  <c r="V6" i="7" s="1"/>
  <c r="G4" i="7"/>
  <c r="H3" i="7"/>
  <c r="R6" i="7" s="1"/>
  <c r="G3" i="7"/>
  <c r="Q6" i="7" s="1"/>
  <c r="H2" i="7"/>
  <c r="N6" i="7" s="1"/>
  <c r="G2" i="7"/>
  <c r="AM7" i="6"/>
  <c r="AL7" i="6"/>
  <c r="AH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E7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Y7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V7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S7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AX6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AU6" i="6"/>
  <c r="AT6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AR6" i="6"/>
  <c r="AO6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AL6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K7" i="6"/>
  <c r="AJ7" i="6"/>
  <c r="AI7" i="6"/>
  <c r="AG7" i="6"/>
  <c r="AF7" i="6"/>
  <c r="AD7" i="6"/>
  <c r="AC7" i="6"/>
  <c r="AB7" i="6"/>
  <c r="AA7" i="6"/>
  <c r="Z7" i="6"/>
  <c r="X7" i="6"/>
  <c r="W7" i="6"/>
  <c r="U7" i="6"/>
  <c r="T7" i="6"/>
  <c r="R7" i="6"/>
  <c r="Q7" i="6"/>
  <c r="P7" i="6"/>
  <c r="O7" i="6"/>
  <c r="N7" i="6"/>
  <c r="M7" i="6"/>
  <c r="AI6" i="6"/>
  <c r="AH6" i="6"/>
  <c r="AZ6" i="6"/>
  <c r="AY6" i="6"/>
  <c r="AW6" i="6"/>
  <c r="AV6" i="6"/>
  <c r="AS6" i="6"/>
  <c r="AQ6" i="6"/>
  <c r="AP6" i="6"/>
  <c r="AN6" i="6"/>
  <c r="AM6" i="6"/>
  <c r="AK6" i="6"/>
  <c r="AJ6" i="6"/>
  <c r="AG6" i="6"/>
  <c r="AE6" i="6"/>
  <c r="AD6" i="6"/>
  <c r="Z6" i="6"/>
  <c r="X6" i="6"/>
  <c r="U6" i="6"/>
  <c r="S6" i="6"/>
  <c r="R6" i="6"/>
  <c r="AF6" i="6"/>
  <c r="AC6" i="6"/>
  <c r="AB6" i="6"/>
  <c r="AA6" i="6"/>
  <c r="Y6" i="6"/>
  <c r="W6" i="6"/>
  <c r="V6" i="6"/>
  <c r="T6" i="6"/>
  <c r="Q6" i="6"/>
  <c r="J2" i="6"/>
  <c r="P6" i="6" s="1"/>
  <c r="I2" i="6"/>
  <c r="O6" i="6" s="1"/>
  <c r="H2" i="6"/>
  <c r="N6" i="6" s="1"/>
  <c r="G2" i="6"/>
  <c r="M6" i="6" s="1"/>
  <c r="P111" i="5"/>
  <c r="S111" i="5" s="1"/>
  <c r="S110" i="5"/>
  <c r="P110" i="5"/>
  <c r="S109" i="5"/>
  <c r="P109" i="5"/>
  <c r="P108" i="5"/>
  <c r="S108" i="5" s="1"/>
  <c r="P107" i="5"/>
  <c r="S107" i="5" s="1"/>
  <c r="S106" i="5"/>
  <c r="P106" i="5"/>
  <c r="P105" i="5"/>
  <c r="S105" i="5" s="1"/>
  <c r="S104" i="5"/>
  <c r="P104" i="5"/>
  <c r="S103" i="5"/>
  <c r="P103" i="5"/>
  <c r="P102" i="5"/>
  <c r="S102" i="5" s="1"/>
  <c r="P101" i="5"/>
  <c r="S101" i="5" s="1"/>
  <c r="S100" i="5"/>
  <c r="P100" i="5"/>
  <c r="P99" i="5"/>
  <c r="S99" i="5" s="1"/>
  <c r="S98" i="5"/>
  <c r="P98" i="5"/>
  <c r="S97" i="5"/>
  <c r="P97" i="5"/>
  <c r="P96" i="5"/>
  <c r="S96" i="5" s="1"/>
  <c r="P95" i="5"/>
  <c r="S95" i="5" s="1"/>
  <c r="S94" i="5"/>
  <c r="P94" i="5"/>
  <c r="P93" i="5"/>
  <c r="S93" i="5" s="1"/>
  <c r="S92" i="5"/>
  <c r="P92" i="5"/>
  <c r="S91" i="5"/>
  <c r="P91" i="5"/>
  <c r="P90" i="5"/>
  <c r="S90" i="5" s="1"/>
  <c r="P89" i="5"/>
  <c r="S89" i="5" s="1"/>
  <c r="S88" i="5"/>
  <c r="P88" i="5"/>
  <c r="P87" i="5"/>
  <c r="S87" i="5" s="1"/>
  <c r="S86" i="5"/>
  <c r="P86" i="5"/>
  <c r="S85" i="5"/>
  <c r="P85" i="5"/>
  <c r="P84" i="5"/>
  <c r="S84" i="5" s="1"/>
  <c r="P83" i="5"/>
  <c r="S83" i="5" s="1"/>
  <c r="S82" i="5"/>
  <c r="P82" i="5"/>
  <c r="P76" i="5"/>
  <c r="S76" i="5" s="1"/>
  <c r="S75" i="5"/>
  <c r="P75" i="5"/>
  <c r="S74" i="5"/>
  <c r="P74" i="5"/>
  <c r="P73" i="5"/>
  <c r="S73" i="5" s="1"/>
  <c r="S72" i="5"/>
  <c r="S71" i="5"/>
  <c r="S70" i="5"/>
  <c r="S69" i="5"/>
  <c r="P69" i="5"/>
  <c r="P68" i="5"/>
  <c r="S68" i="5" s="1"/>
  <c r="P67" i="5"/>
  <c r="S67" i="5" s="1"/>
  <c r="P66" i="5"/>
  <c r="S66" i="5" s="1"/>
  <c r="S65" i="5"/>
  <c r="P65" i="5"/>
  <c r="S64" i="5"/>
  <c r="P64" i="5"/>
  <c r="S63" i="5"/>
  <c r="P63" i="5"/>
  <c r="P62" i="5"/>
  <c r="S62" i="5" s="1"/>
  <c r="P61" i="5"/>
  <c r="S61" i="5" s="1"/>
  <c r="P60" i="5"/>
  <c r="S60" i="5" s="1"/>
  <c r="S59" i="5"/>
  <c r="P59" i="5"/>
  <c r="S58" i="5"/>
  <c r="P58" i="5"/>
  <c r="S57" i="5"/>
  <c r="P57" i="5"/>
  <c r="P56" i="5"/>
  <c r="S56" i="5" s="1"/>
  <c r="P55" i="5"/>
  <c r="S55" i="5" s="1"/>
  <c r="P54" i="5"/>
  <c r="S54" i="5" s="1"/>
  <c r="S53" i="5"/>
  <c r="P53" i="5"/>
  <c r="S52" i="5"/>
  <c r="P52" i="5"/>
  <c r="S51" i="5"/>
  <c r="P51" i="5"/>
  <c r="P50" i="5"/>
  <c r="S50" i="5" s="1"/>
  <c r="P49" i="5"/>
  <c r="S49" i="5" s="1"/>
  <c r="P48" i="5"/>
  <c r="S48" i="5" s="1"/>
  <c r="S47" i="5"/>
  <c r="P47" i="5"/>
  <c r="P46" i="5"/>
  <c r="S46" i="5" s="1"/>
  <c r="S45" i="5"/>
  <c r="P45" i="5"/>
  <c r="P44" i="5"/>
  <c r="S44" i="5" s="1"/>
  <c r="P43" i="5"/>
  <c r="S43" i="5" s="1"/>
  <c r="P42" i="5"/>
  <c r="S42" i="5" s="1"/>
  <c r="S41" i="5"/>
  <c r="P41" i="5"/>
  <c r="S40" i="5"/>
  <c r="P40" i="5"/>
  <c r="S39" i="5"/>
  <c r="P39" i="5"/>
  <c r="S38" i="5"/>
  <c r="P38" i="5"/>
  <c r="P37" i="5"/>
  <c r="S37" i="5" s="1"/>
  <c r="P36" i="5"/>
  <c r="S36" i="5" s="1"/>
  <c r="S35" i="5"/>
  <c r="P35" i="5"/>
  <c r="S34" i="5"/>
  <c r="P34" i="5"/>
  <c r="S33" i="5"/>
  <c r="P33" i="5"/>
  <c r="P32" i="5"/>
  <c r="S32" i="5" s="1"/>
  <c r="P31" i="5"/>
  <c r="S31" i="5" s="1"/>
  <c r="P30" i="5"/>
  <c r="S30" i="5" s="1"/>
  <c r="S29" i="5"/>
  <c r="P29" i="5"/>
  <c r="S28" i="5"/>
  <c r="P28" i="5"/>
  <c r="S27" i="5"/>
  <c r="P27" i="5"/>
  <c r="S26" i="5"/>
  <c r="P26" i="5"/>
  <c r="P25" i="5"/>
  <c r="S25" i="5" s="1"/>
  <c r="P24" i="5"/>
  <c r="S24" i="5" s="1"/>
  <c r="S23" i="5"/>
  <c r="P23" i="5"/>
  <c r="P22" i="5"/>
  <c r="S22" i="5" s="1"/>
  <c r="S21" i="5"/>
  <c r="P21" i="5"/>
  <c r="S20" i="5"/>
  <c r="P20" i="5"/>
  <c r="P19" i="5"/>
  <c r="S19" i="5" s="1"/>
  <c r="P18" i="5"/>
  <c r="S18" i="5" s="1"/>
  <c r="S17" i="5"/>
  <c r="P17" i="5"/>
  <c r="S16" i="5"/>
  <c r="P16" i="5"/>
  <c r="S15" i="5"/>
  <c r="P15" i="5"/>
  <c r="S14" i="5"/>
  <c r="P14" i="5"/>
  <c r="P13" i="5"/>
  <c r="S13" i="5" s="1"/>
  <c r="P12" i="5"/>
  <c r="S12" i="5" s="1"/>
  <c r="S11" i="5"/>
  <c r="P11" i="5"/>
  <c r="P10" i="5"/>
  <c r="S10" i="5" s="1"/>
  <c r="S9" i="5"/>
  <c r="P9" i="5"/>
  <c r="P8" i="5"/>
  <c r="S8" i="5" s="1"/>
  <c r="P7" i="5"/>
  <c r="S7" i="5" s="1"/>
  <c r="P6" i="5"/>
  <c r="S6" i="5" s="1"/>
  <c r="S5" i="5"/>
  <c r="P5" i="5"/>
  <c r="S4" i="5"/>
  <c r="P4" i="5"/>
  <c r="S3" i="5"/>
  <c r="P3" i="5"/>
  <c r="S2" i="5"/>
  <c r="P2" i="5"/>
  <c r="AY292" i="4"/>
  <c r="AW292" i="4"/>
  <c r="BA292" i="4" s="1"/>
  <c r="BA291" i="4"/>
  <c r="AY291" i="4"/>
  <c r="AW291" i="4"/>
  <c r="AY290" i="4"/>
  <c r="AW290" i="4"/>
  <c r="BA289" i="4"/>
  <c r="AY289" i="4"/>
  <c r="AW289" i="4"/>
  <c r="AY288" i="4"/>
  <c r="AW288" i="4"/>
  <c r="BA288" i="4" s="1"/>
  <c r="AY287" i="4"/>
  <c r="AW287" i="4"/>
  <c r="BA287" i="4" s="1"/>
  <c r="AY286" i="4"/>
  <c r="AW286" i="4"/>
  <c r="BA285" i="4"/>
  <c r="AY285" i="4"/>
  <c r="AW285" i="4"/>
  <c r="AY284" i="4"/>
  <c r="AW284" i="4"/>
  <c r="BA284" i="4" s="1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BA279" i="4"/>
  <c r="AY279" i="4"/>
  <c r="AW279" i="4"/>
  <c r="AY278" i="4"/>
  <c r="AW278" i="4"/>
  <c r="BA278" i="4" s="1"/>
  <c r="BA277" i="4"/>
  <c r="AY277" i="4"/>
  <c r="AW277" i="4"/>
  <c r="AY276" i="4"/>
  <c r="AW276" i="4"/>
  <c r="BA276" i="4" s="1"/>
  <c r="AY275" i="4"/>
  <c r="BA275" i="4" s="1"/>
  <c r="AW275" i="4"/>
  <c r="AY274" i="4"/>
  <c r="AW274" i="4"/>
  <c r="BA274" i="4" s="1"/>
  <c r="AY273" i="4"/>
  <c r="AW273" i="4"/>
  <c r="BA273" i="4" s="1"/>
  <c r="AY272" i="4"/>
  <c r="AW272" i="4"/>
  <c r="AY271" i="4"/>
  <c r="AW271" i="4"/>
  <c r="BA271" i="4" s="1"/>
  <c r="AY270" i="4"/>
  <c r="AW270" i="4"/>
  <c r="BA269" i="4"/>
  <c r="AY269" i="4"/>
  <c r="AW269" i="4"/>
  <c r="AY268" i="4"/>
  <c r="AW268" i="4"/>
  <c r="AY267" i="4"/>
  <c r="BA267" i="4" s="1"/>
  <c r="AW267" i="4"/>
  <c r="AY266" i="4"/>
  <c r="AW266" i="4"/>
  <c r="BA266" i="4" s="1"/>
  <c r="AY265" i="4"/>
  <c r="AW265" i="4"/>
  <c r="BA265" i="4" s="1"/>
  <c r="AY264" i="4"/>
  <c r="AW264" i="4"/>
  <c r="AY263" i="4"/>
  <c r="AW263" i="4"/>
  <c r="BA263" i="4" s="1"/>
  <c r="AY262" i="4"/>
  <c r="AW262" i="4"/>
  <c r="BA262" i="4" s="1"/>
  <c r="AY261" i="4"/>
  <c r="AW261" i="4"/>
  <c r="BA261" i="4" s="1"/>
  <c r="AY260" i="4"/>
  <c r="AW260" i="4"/>
  <c r="BA260" i="4" s="1"/>
  <c r="BA259" i="4"/>
  <c r="AY259" i="4"/>
  <c r="AW259" i="4"/>
  <c r="AY258" i="4"/>
  <c r="AW258" i="4"/>
  <c r="BA257" i="4"/>
  <c r="AY257" i="4"/>
  <c r="AW257" i="4"/>
  <c r="AY256" i="4"/>
  <c r="AW256" i="4"/>
  <c r="AY255" i="4"/>
  <c r="AW255" i="4"/>
  <c r="AY254" i="4"/>
  <c r="AW254" i="4"/>
  <c r="BA254" i="4" s="1"/>
  <c r="BA253" i="4"/>
  <c r="AY253" i="4"/>
  <c r="AW253" i="4"/>
  <c r="AY252" i="4"/>
  <c r="AW252" i="4"/>
  <c r="BA252" i="4" s="1"/>
  <c r="AY251" i="4"/>
  <c r="AW251" i="4"/>
  <c r="BA251" i="4" s="1"/>
  <c r="AY250" i="4"/>
  <c r="AW250" i="4"/>
  <c r="BA250" i="4" s="1"/>
  <c r="AY249" i="4"/>
  <c r="AW249" i="4"/>
  <c r="BA249" i="4" s="1"/>
  <c r="AY248" i="4"/>
  <c r="AW248" i="4"/>
  <c r="BA248" i="4" s="1"/>
  <c r="AY247" i="4"/>
  <c r="AW247" i="4"/>
  <c r="BA247" i="4" s="1"/>
  <c r="AY246" i="4"/>
  <c r="AW246" i="4"/>
  <c r="BA246" i="4" s="1"/>
  <c r="BA245" i="4"/>
  <c r="AY245" i="4"/>
  <c r="AW245" i="4"/>
  <c r="AT244" i="4"/>
  <c r="AS244" i="4"/>
  <c r="BA243" i="4"/>
  <c r="AY243" i="4"/>
  <c r="AW243" i="4"/>
  <c r="BA242" i="4"/>
  <c r="AY242" i="4"/>
  <c r="AW242" i="4"/>
  <c r="BA241" i="4"/>
  <c r="AY241" i="4"/>
  <c r="AW241" i="4"/>
  <c r="BA240" i="4"/>
  <c r="AY240" i="4"/>
  <c r="AW240" i="4"/>
  <c r="BA239" i="4"/>
  <c r="AY239" i="4"/>
  <c r="AW239" i="4"/>
  <c r="BA238" i="4"/>
  <c r="AY238" i="4"/>
  <c r="AW238" i="4"/>
  <c r="BA237" i="4"/>
  <c r="AY237" i="4"/>
  <c r="AW237" i="4"/>
  <c r="BA236" i="4"/>
  <c r="AY236" i="4"/>
  <c r="AW236" i="4"/>
  <c r="BA235" i="4"/>
  <c r="AY235" i="4"/>
  <c r="AW235" i="4"/>
  <c r="BA234" i="4"/>
  <c r="AY234" i="4"/>
  <c r="AW234" i="4"/>
  <c r="BA233" i="4"/>
  <c r="AY233" i="4"/>
  <c r="AW233" i="4"/>
  <c r="BA232" i="4"/>
  <c r="AY232" i="4"/>
  <c r="AW232" i="4"/>
  <c r="BA231" i="4"/>
  <c r="AY231" i="4"/>
  <c r="AW231" i="4"/>
  <c r="BA230" i="4"/>
  <c r="AY230" i="4"/>
  <c r="AW230" i="4"/>
  <c r="BA229" i="4"/>
  <c r="AY229" i="4"/>
  <c r="AW229" i="4"/>
  <c r="BA228" i="4"/>
  <c r="AY228" i="4"/>
  <c r="AW228" i="4"/>
  <c r="BA227" i="4"/>
  <c r="AY227" i="4"/>
  <c r="AW227" i="4"/>
  <c r="AS227" i="4"/>
  <c r="BA226" i="4"/>
  <c r="AY226" i="4"/>
  <c r="AW226" i="4"/>
  <c r="BA225" i="4"/>
  <c r="AY225" i="4"/>
  <c r="AW225" i="4"/>
  <c r="BA224" i="4"/>
  <c r="AY224" i="4"/>
  <c r="AW224" i="4"/>
  <c r="BA223" i="4"/>
  <c r="AY223" i="4"/>
  <c r="AW223" i="4"/>
  <c r="BA222" i="4"/>
  <c r="AY222" i="4"/>
  <c r="AW222" i="4"/>
  <c r="BA221" i="4"/>
  <c r="AY221" i="4"/>
  <c r="AW221" i="4"/>
  <c r="AS221" i="4"/>
  <c r="BA220" i="4"/>
  <c r="AY220" i="4"/>
  <c r="AW220" i="4"/>
  <c r="BA219" i="4"/>
  <c r="AY219" i="4"/>
  <c r="AW219" i="4"/>
  <c r="BA218" i="4"/>
  <c r="AY218" i="4"/>
  <c r="AW218" i="4"/>
  <c r="BA217" i="4"/>
  <c r="AY217" i="4"/>
  <c r="AW217" i="4"/>
  <c r="BA216" i="4"/>
  <c r="AY216" i="4"/>
  <c r="AW216" i="4"/>
  <c r="BA215" i="4"/>
  <c r="AY215" i="4"/>
  <c r="AW215" i="4"/>
  <c r="AS215" i="4"/>
  <c r="BA214" i="4"/>
  <c r="AY214" i="4"/>
  <c r="AW214" i="4"/>
  <c r="BA213" i="4"/>
  <c r="AY213" i="4"/>
  <c r="AW213" i="4"/>
  <c r="BA212" i="4"/>
  <c r="AY212" i="4"/>
  <c r="AW212" i="4"/>
  <c r="BA211" i="4"/>
  <c r="AY211" i="4"/>
  <c r="AW211" i="4"/>
  <c r="BA210" i="4"/>
  <c r="AY210" i="4"/>
  <c r="AW210" i="4"/>
  <c r="BA209" i="4"/>
  <c r="AY209" i="4"/>
  <c r="AW209" i="4"/>
  <c r="AS209" i="4"/>
  <c r="BA208" i="4"/>
  <c r="AY208" i="4"/>
  <c r="AW208" i="4"/>
  <c r="BA207" i="4"/>
  <c r="AY207" i="4"/>
  <c r="AW207" i="4"/>
  <c r="BA206" i="4"/>
  <c r="AY206" i="4"/>
  <c r="AW206" i="4"/>
  <c r="BA205" i="4"/>
  <c r="AY205" i="4"/>
  <c r="AW205" i="4"/>
  <c r="BA204" i="4"/>
  <c r="AY204" i="4"/>
  <c r="AW204" i="4"/>
  <c r="BA203" i="4"/>
  <c r="AY203" i="4"/>
  <c r="AW203" i="4"/>
  <c r="BA202" i="4"/>
  <c r="AY202" i="4"/>
  <c r="AW202" i="4"/>
  <c r="BA201" i="4"/>
  <c r="AY201" i="4"/>
  <c r="AW201" i="4"/>
  <c r="AS201" i="4"/>
  <c r="BA200" i="4"/>
  <c r="AY200" i="4"/>
  <c r="AW200" i="4"/>
  <c r="BA199" i="4"/>
  <c r="AY199" i="4"/>
  <c r="AW199" i="4"/>
  <c r="BA198" i="4"/>
  <c r="AY198" i="4"/>
  <c r="AW198" i="4"/>
  <c r="BA197" i="4"/>
  <c r="AY197" i="4"/>
  <c r="AW197" i="4"/>
  <c r="BA196" i="4"/>
  <c r="AY196" i="4"/>
  <c r="AW196" i="4"/>
  <c r="AT195" i="4"/>
  <c r="AS195" i="4"/>
  <c r="AY194" i="4"/>
  <c r="AW194" i="4"/>
  <c r="BA194" i="4" s="1"/>
  <c r="AY193" i="4"/>
  <c r="AW193" i="4"/>
  <c r="BA193" i="4" s="1"/>
  <c r="AY192" i="4"/>
  <c r="AW192" i="4"/>
  <c r="BA192" i="4" s="1"/>
  <c r="AY191" i="4"/>
  <c r="AW191" i="4"/>
  <c r="BA191" i="4" s="1"/>
  <c r="AY190" i="4"/>
  <c r="AW190" i="4"/>
  <c r="BA190" i="4" s="1"/>
  <c r="AY189" i="4"/>
  <c r="AW189" i="4"/>
  <c r="BA189" i="4" s="1"/>
  <c r="AY188" i="4"/>
  <c r="AW188" i="4"/>
  <c r="BA188" i="4" s="1"/>
  <c r="AY187" i="4"/>
  <c r="AW187" i="4"/>
  <c r="BA187" i="4" s="1"/>
  <c r="AS187" i="4"/>
  <c r="AY186" i="4"/>
  <c r="AW186" i="4"/>
  <c r="BA186" i="4" s="1"/>
  <c r="AY185" i="4"/>
  <c r="AW185" i="4"/>
  <c r="BA185" i="4" s="1"/>
  <c r="AY184" i="4"/>
  <c r="AW184" i="4"/>
  <c r="BA184" i="4" s="1"/>
  <c r="AY183" i="4"/>
  <c r="AW183" i="4"/>
  <c r="BA183" i="4" s="1"/>
  <c r="AY182" i="4"/>
  <c r="AW182" i="4"/>
  <c r="BA182" i="4" s="1"/>
  <c r="AY181" i="4"/>
  <c r="AW181" i="4"/>
  <c r="BA181" i="4" s="1"/>
  <c r="AY180" i="4"/>
  <c r="AW180" i="4"/>
  <c r="BA180" i="4" s="1"/>
  <c r="AY179" i="4"/>
  <c r="AW179" i="4"/>
  <c r="BA179" i="4" s="1"/>
  <c r="AS179" i="4"/>
  <c r="AY178" i="4"/>
  <c r="AW178" i="4"/>
  <c r="BA178" i="4" s="1"/>
  <c r="AY177" i="4"/>
  <c r="AW177" i="4"/>
  <c r="BA177" i="4" s="1"/>
  <c r="AY176" i="4"/>
  <c r="AW176" i="4"/>
  <c r="BA176" i="4" s="1"/>
  <c r="AY175" i="4"/>
  <c r="AW175" i="4"/>
  <c r="BA175" i="4" s="1"/>
  <c r="AY174" i="4"/>
  <c r="AW174" i="4"/>
  <c r="BA174" i="4" s="1"/>
  <c r="AY173" i="4"/>
  <c r="AW173" i="4"/>
  <c r="BA173" i="4" s="1"/>
  <c r="AY172" i="4"/>
  <c r="AW172" i="4"/>
  <c r="BA172" i="4" s="1"/>
  <c r="AY171" i="4"/>
  <c r="AW171" i="4"/>
  <c r="BA171" i="4" s="1"/>
  <c r="AS171" i="4"/>
  <c r="AY170" i="4"/>
  <c r="AW170" i="4"/>
  <c r="AY169" i="4"/>
  <c r="AW169" i="4"/>
  <c r="BA169" i="4" s="1"/>
  <c r="AY168" i="4"/>
  <c r="AW168" i="4"/>
  <c r="BA168" i="4" s="1"/>
  <c r="AY167" i="4"/>
  <c r="AW167" i="4"/>
  <c r="BA167" i="4" s="1"/>
  <c r="AY166" i="4"/>
  <c r="AW166" i="4"/>
  <c r="AS166" i="4"/>
  <c r="AY165" i="4"/>
  <c r="AW165" i="4"/>
  <c r="BA165" i="4" s="1"/>
  <c r="AY164" i="4"/>
  <c r="AW164" i="4"/>
  <c r="BA164" i="4" s="1"/>
  <c r="AY163" i="4"/>
  <c r="AW163" i="4"/>
  <c r="BA163" i="4" s="1"/>
  <c r="AY162" i="4"/>
  <c r="AW162" i="4"/>
  <c r="AS162" i="4"/>
  <c r="AY161" i="4"/>
  <c r="AW161" i="4"/>
  <c r="BA161" i="4" s="1"/>
  <c r="AT161" i="4"/>
  <c r="AY160" i="4"/>
  <c r="AW160" i="4"/>
  <c r="BA160" i="4" s="1"/>
  <c r="AY159" i="4"/>
  <c r="AW159" i="4"/>
  <c r="BA159" i="4" s="1"/>
  <c r="AY158" i="4"/>
  <c r="AW158" i="4"/>
  <c r="AY157" i="4"/>
  <c r="AW157" i="4"/>
  <c r="BA157" i="4" s="1"/>
  <c r="AY156" i="4"/>
  <c r="AW156" i="4"/>
  <c r="BA156" i="4" s="1"/>
  <c r="AY155" i="4"/>
  <c r="AW155" i="4"/>
  <c r="BA155" i="4" s="1"/>
  <c r="AY154" i="4"/>
  <c r="AW154" i="4"/>
  <c r="AS154" i="4"/>
  <c r="AY153" i="4"/>
  <c r="AW153" i="4"/>
  <c r="BA153" i="4" s="1"/>
  <c r="AY152" i="4"/>
  <c r="AW152" i="4"/>
  <c r="BA152" i="4" s="1"/>
  <c r="AY151" i="4"/>
  <c r="AW151" i="4"/>
  <c r="BA151" i="4" s="1"/>
  <c r="AY150" i="4"/>
  <c r="AW150" i="4"/>
  <c r="AS150" i="4"/>
  <c r="AY149" i="4"/>
  <c r="AW149" i="4"/>
  <c r="BA149" i="4" s="1"/>
  <c r="AT149" i="4"/>
  <c r="AY148" i="4"/>
  <c r="AW148" i="4"/>
  <c r="BA148" i="4" s="1"/>
  <c r="AY147" i="4"/>
  <c r="AW147" i="4"/>
  <c r="BA147" i="4" s="1"/>
  <c r="AT146" i="4"/>
  <c r="AS146" i="4"/>
  <c r="AY145" i="4"/>
  <c r="AW145" i="4"/>
  <c r="BA145" i="4" s="1"/>
  <c r="AY144" i="4"/>
  <c r="AW144" i="4"/>
  <c r="BA144" i="4" s="1"/>
  <c r="AY143" i="4"/>
  <c r="AW143" i="4"/>
  <c r="BA143" i="4" s="1"/>
  <c r="AY142" i="4"/>
  <c r="AW142" i="4"/>
  <c r="BA142" i="4" s="1"/>
  <c r="AY141" i="4"/>
  <c r="AW141" i="4"/>
  <c r="BA141" i="4" s="1"/>
  <c r="AY140" i="4"/>
  <c r="AW140" i="4"/>
  <c r="BA140" i="4" s="1"/>
  <c r="AY139" i="4"/>
  <c r="AW139" i="4"/>
  <c r="BA139" i="4" s="1"/>
  <c r="AY138" i="4"/>
  <c r="AW138" i="4"/>
  <c r="BA138" i="4" s="1"/>
  <c r="AY137" i="4"/>
  <c r="AW137" i="4"/>
  <c r="BA137" i="4" s="1"/>
  <c r="AY136" i="4"/>
  <c r="AW136" i="4"/>
  <c r="BA136" i="4" s="1"/>
  <c r="AY135" i="4"/>
  <c r="AW135" i="4"/>
  <c r="BA135" i="4" s="1"/>
  <c r="AY134" i="4"/>
  <c r="AW134" i="4"/>
  <c r="BA134" i="4" s="1"/>
  <c r="AQ134" i="4"/>
  <c r="AY133" i="4"/>
  <c r="AW133" i="4"/>
  <c r="BA133" i="4" s="1"/>
  <c r="AY132" i="4"/>
  <c r="AW132" i="4"/>
  <c r="BA132" i="4" s="1"/>
  <c r="AY131" i="4"/>
  <c r="AW131" i="4"/>
  <c r="AY130" i="4"/>
  <c r="AW130" i="4"/>
  <c r="BA130" i="4" s="1"/>
  <c r="AY129" i="4"/>
  <c r="AW129" i="4"/>
  <c r="AY128" i="4"/>
  <c r="AW128" i="4"/>
  <c r="BA128" i="4" s="1"/>
  <c r="AY127" i="4"/>
  <c r="AW127" i="4"/>
  <c r="BA127" i="4" s="1"/>
  <c r="AY126" i="4"/>
  <c r="AW126" i="4"/>
  <c r="BA126" i="4" s="1"/>
  <c r="AY125" i="4"/>
  <c r="AW125" i="4"/>
  <c r="AY124" i="4"/>
  <c r="AW124" i="4"/>
  <c r="BA124" i="4" s="1"/>
  <c r="AY123" i="4"/>
  <c r="AW123" i="4"/>
  <c r="AY122" i="4"/>
  <c r="AW122" i="4"/>
  <c r="BA122" i="4" s="1"/>
  <c r="AY121" i="4"/>
  <c r="AW121" i="4"/>
  <c r="BA121" i="4" s="1"/>
  <c r="AY120" i="4"/>
  <c r="AW120" i="4"/>
  <c r="BA119" i="4"/>
  <c r="AY119" i="4"/>
  <c r="AW119" i="4"/>
  <c r="AY118" i="4"/>
  <c r="AW118" i="4"/>
  <c r="BA118" i="4" s="1"/>
  <c r="BA117" i="4"/>
  <c r="AY117" i="4"/>
  <c r="AW117" i="4"/>
  <c r="AY116" i="4"/>
  <c r="AW116" i="4"/>
  <c r="AY115" i="4"/>
  <c r="AW115" i="4"/>
  <c r="BA115" i="4" s="1"/>
  <c r="AY114" i="4"/>
  <c r="AW114" i="4"/>
  <c r="BA113" i="4"/>
  <c r="AY113" i="4"/>
  <c r="AW113" i="4"/>
  <c r="AY112" i="4"/>
  <c r="AW112" i="4"/>
  <c r="BA112" i="4" s="1"/>
  <c r="BA111" i="4"/>
  <c r="AY111" i="4"/>
  <c r="AW111" i="4"/>
  <c r="AS111" i="4"/>
  <c r="AY110" i="4"/>
  <c r="BA110" i="4" s="1"/>
  <c r="AW110" i="4"/>
  <c r="BA109" i="4"/>
  <c r="AY109" i="4"/>
  <c r="AW109" i="4"/>
  <c r="AS109" i="4"/>
  <c r="AY108" i="4"/>
  <c r="BA108" i="4" s="1"/>
  <c r="AW108" i="4"/>
  <c r="BA107" i="4"/>
  <c r="AY107" i="4"/>
  <c r="AW107" i="4"/>
  <c r="AS107" i="4"/>
  <c r="AY106" i="4"/>
  <c r="BA106" i="4" s="1"/>
  <c r="AW106" i="4"/>
  <c r="BA105" i="4"/>
  <c r="AY105" i="4"/>
  <c r="AW105" i="4"/>
  <c r="AS105" i="4"/>
  <c r="AY104" i="4"/>
  <c r="BA104" i="4" s="1"/>
  <c r="AW104" i="4"/>
  <c r="BA103" i="4"/>
  <c r="AY103" i="4"/>
  <c r="AW103" i="4"/>
  <c r="AS103" i="4"/>
  <c r="AY102" i="4"/>
  <c r="BA102" i="4" s="1"/>
  <c r="AW102" i="4"/>
  <c r="BA101" i="4"/>
  <c r="AY101" i="4"/>
  <c r="AW101" i="4"/>
  <c r="AS101" i="4"/>
  <c r="AY100" i="4"/>
  <c r="BA100" i="4" s="1"/>
  <c r="AW100" i="4"/>
  <c r="BA99" i="4"/>
  <c r="AY99" i="4"/>
  <c r="AW99" i="4"/>
  <c r="AS99" i="4"/>
  <c r="AY98" i="4"/>
  <c r="AW98" i="4"/>
  <c r="AT97" i="4"/>
  <c r="AS97" i="4"/>
  <c r="AY96" i="4"/>
  <c r="AW96" i="4"/>
  <c r="BA95" i="4"/>
  <c r="AY95" i="4"/>
  <c r="AW95" i="4"/>
  <c r="AY94" i="4"/>
  <c r="BA94" i="4" s="1"/>
  <c r="AW94" i="4"/>
  <c r="AT94" i="4"/>
  <c r="AY93" i="4"/>
  <c r="AW93" i="4"/>
  <c r="BA93" i="4" s="1"/>
  <c r="AQ93" i="4"/>
  <c r="AY92" i="4"/>
  <c r="AW92" i="4"/>
  <c r="BA92" i="4" s="1"/>
  <c r="BA91" i="4"/>
  <c r="AY91" i="4"/>
  <c r="AW91" i="4"/>
  <c r="AY90" i="4"/>
  <c r="BA90" i="4" s="1"/>
  <c r="AW90" i="4"/>
  <c r="AY89" i="4"/>
  <c r="AW89" i="4"/>
  <c r="BA89" i="4" s="1"/>
  <c r="AQ89" i="4"/>
  <c r="BA88" i="4"/>
  <c r="AY88" i="4"/>
  <c r="AW88" i="4"/>
  <c r="BA87" i="4"/>
  <c r="AY87" i="4"/>
  <c r="AW87" i="4"/>
  <c r="BA86" i="4"/>
  <c r="AY86" i="4"/>
  <c r="AW86" i="4"/>
  <c r="BA85" i="4"/>
  <c r="AY85" i="4"/>
  <c r="AW85" i="4"/>
  <c r="AQ85" i="4"/>
  <c r="BA84" i="4"/>
  <c r="AY84" i="4"/>
  <c r="AW84" i="4"/>
  <c r="AS84" i="4"/>
  <c r="BA83" i="4"/>
  <c r="AY83" i="4"/>
  <c r="AW83" i="4"/>
  <c r="BA82" i="4"/>
  <c r="AY82" i="4"/>
  <c r="AW82" i="4"/>
  <c r="BA81" i="4"/>
  <c r="AY81" i="4"/>
  <c r="AW81" i="4"/>
  <c r="AQ81" i="4"/>
  <c r="BA80" i="4"/>
  <c r="AY80" i="4"/>
  <c r="AW80" i="4"/>
  <c r="AS80" i="4"/>
  <c r="BA79" i="4"/>
  <c r="AY79" i="4"/>
  <c r="AW79" i="4"/>
  <c r="BA78" i="4"/>
  <c r="AY78" i="4"/>
  <c r="AW78" i="4"/>
  <c r="BA77" i="4"/>
  <c r="AY77" i="4"/>
  <c r="AW77" i="4"/>
  <c r="AQ77" i="4"/>
  <c r="BA76" i="4"/>
  <c r="AY76" i="4"/>
  <c r="AW76" i="4"/>
  <c r="AS76" i="4"/>
  <c r="BA75" i="4"/>
  <c r="AY75" i="4"/>
  <c r="AW75" i="4"/>
  <c r="BA74" i="4"/>
  <c r="AY74" i="4"/>
  <c r="AW74" i="4"/>
  <c r="AS74" i="4"/>
  <c r="AY73" i="4"/>
  <c r="AW73" i="4"/>
  <c r="AS73" i="4"/>
  <c r="AY72" i="4"/>
  <c r="AW72" i="4"/>
  <c r="BA72" i="4" s="1"/>
  <c r="AS72" i="4"/>
  <c r="AY71" i="4"/>
  <c r="AW71" i="4"/>
  <c r="AT71" i="4"/>
  <c r="AS71" i="4"/>
  <c r="AY70" i="4"/>
  <c r="AW70" i="4"/>
  <c r="BA70" i="4" s="1"/>
  <c r="AY69" i="4"/>
  <c r="BA69" i="4" s="1"/>
  <c r="AW69" i="4"/>
  <c r="AS69" i="4"/>
  <c r="AY68" i="4"/>
  <c r="BA68" i="4" s="1"/>
  <c r="AW68" i="4"/>
  <c r="BA67" i="4"/>
  <c r="AY67" i="4"/>
  <c r="AW67" i="4"/>
  <c r="BA66" i="4"/>
  <c r="AY66" i="4"/>
  <c r="AW66" i="4"/>
  <c r="AT66" i="4"/>
  <c r="AS66" i="4"/>
  <c r="AY65" i="4"/>
  <c r="AW65" i="4"/>
  <c r="BA65" i="4" s="1"/>
  <c r="AS65" i="4"/>
  <c r="BA64" i="4"/>
  <c r="AY64" i="4"/>
  <c r="AW64" i="4"/>
  <c r="BA63" i="4"/>
  <c r="AY63" i="4"/>
  <c r="AW63" i="4"/>
  <c r="AQ63" i="4"/>
  <c r="AY62" i="4"/>
  <c r="BA62" i="4" s="1"/>
  <c r="AW62" i="4"/>
  <c r="AS62" i="4"/>
  <c r="AY61" i="4"/>
  <c r="AW61" i="4"/>
  <c r="BA61" i="4" s="1"/>
  <c r="AT61" i="4"/>
  <c r="AS61" i="4"/>
  <c r="BA60" i="4"/>
  <c r="AY60" i="4"/>
  <c r="AW60" i="4"/>
  <c r="AS60" i="4"/>
  <c r="AY59" i="4"/>
  <c r="AW59" i="4"/>
  <c r="AQ59" i="4"/>
  <c r="AY58" i="4"/>
  <c r="AW58" i="4"/>
  <c r="AS58" i="4"/>
  <c r="BA57" i="4"/>
  <c r="AY57" i="4"/>
  <c r="AW57" i="4"/>
  <c r="AT57" i="4"/>
  <c r="AS57" i="4"/>
  <c r="AY56" i="4"/>
  <c r="AW56" i="4"/>
  <c r="M56" i="4"/>
  <c r="AY55" i="4"/>
  <c r="AW55" i="4"/>
  <c r="AQ55" i="4"/>
  <c r="M55" i="4"/>
  <c r="AY54" i="4"/>
  <c r="AW54" i="4"/>
  <c r="BA54" i="4" s="1"/>
  <c r="AS54" i="4"/>
  <c r="M54" i="4"/>
  <c r="M58" i="4" s="1"/>
  <c r="AY53" i="4"/>
  <c r="AW53" i="4"/>
  <c r="AS53" i="4"/>
  <c r="AY52" i="4"/>
  <c r="AW52" i="4"/>
  <c r="BA52" i="4" s="1"/>
  <c r="BA51" i="4"/>
  <c r="AY51" i="4"/>
  <c r="AW51" i="4"/>
  <c r="AT51" i="4"/>
  <c r="AQ51" i="4"/>
  <c r="BA50" i="4"/>
  <c r="AY50" i="4"/>
  <c r="AW50" i="4"/>
  <c r="AS50" i="4"/>
  <c r="BA49" i="4"/>
  <c r="AY49" i="4"/>
  <c r="AW49" i="4"/>
  <c r="AS49" i="4"/>
  <c r="AY48" i="4"/>
  <c r="AW48" i="4"/>
  <c r="M48" i="4"/>
  <c r="AY47" i="4"/>
  <c r="AW47" i="4"/>
  <c r="BA47" i="4" s="1"/>
  <c r="AQ47" i="4"/>
  <c r="M47" i="4"/>
  <c r="AY46" i="4"/>
  <c r="AW46" i="4"/>
  <c r="BA46" i="4" s="1"/>
  <c r="AS46" i="4"/>
  <c r="AE46" i="4"/>
  <c r="AD46" i="4"/>
  <c r="AC46" i="4"/>
  <c r="AT184" i="4" s="1"/>
  <c r="AB46" i="4"/>
  <c r="M46" i="4"/>
  <c r="M50" i="4" s="1"/>
  <c r="BA45" i="4"/>
  <c r="AY45" i="4"/>
  <c r="AW45" i="4"/>
  <c r="AT45" i="4"/>
  <c r="AS45" i="4"/>
  <c r="AE45" i="4"/>
  <c r="AD45" i="4"/>
  <c r="AC45" i="4"/>
  <c r="AT167" i="4" s="1"/>
  <c r="AB45" i="4"/>
  <c r="AB44" i="4" s="1"/>
  <c r="BA44" i="4"/>
  <c r="AY44" i="4"/>
  <c r="AW44" i="4"/>
  <c r="AE44" i="4"/>
  <c r="AD44" i="4"/>
  <c r="AC44" i="4"/>
  <c r="AT134" i="4" s="1"/>
  <c r="BA43" i="4"/>
  <c r="AY43" i="4"/>
  <c r="AW43" i="4"/>
  <c r="AQ43" i="4"/>
  <c r="AY42" i="4"/>
  <c r="BA42" i="4" s="1"/>
  <c r="AW42" i="4"/>
  <c r="AS42" i="4"/>
  <c r="BA41" i="4"/>
  <c r="AY41" i="4"/>
  <c r="AW41" i="4"/>
  <c r="AT41" i="4"/>
  <c r="AS41" i="4"/>
  <c r="AE41" i="4"/>
  <c r="AD41" i="4"/>
  <c r="AC41" i="4"/>
  <c r="AT84" i="4" s="1"/>
  <c r="AB41" i="4"/>
  <c r="AS243" i="4" s="1"/>
  <c r="AY40" i="4"/>
  <c r="AW40" i="4"/>
  <c r="BA40" i="4" s="1"/>
  <c r="AT40" i="4"/>
  <c r="AE40" i="4"/>
  <c r="AD40" i="4"/>
  <c r="AC40" i="4"/>
  <c r="AT95" i="4" s="1"/>
  <c r="AB40" i="4"/>
  <c r="AS273" i="4" s="1"/>
  <c r="M40" i="4"/>
  <c r="M42" i="4" s="1"/>
  <c r="AY39" i="4"/>
  <c r="AW39" i="4"/>
  <c r="BA39" i="4" s="1"/>
  <c r="AT39" i="4"/>
  <c r="AQ39" i="4"/>
  <c r="AE39" i="4"/>
  <c r="AD39" i="4"/>
  <c r="AC39" i="4"/>
  <c r="AB39" i="4"/>
  <c r="AS11" i="4" s="1"/>
  <c r="M39" i="4"/>
  <c r="AY38" i="4"/>
  <c r="AW38" i="4"/>
  <c r="BA38" i="4" s="1"/>
  <c r="AS38" i="4"/>
  <c r="M38" i="4"/>
  <c r="AY37" i="4"/>
  <c r="BA37" i="4" s="1"/>
  <c r="AW37" i="4"/>
  <c r="AT37" i="4"/>
  <c r="AS37" i="4"/>
  <c r="AY36" i="4"/>
  <c r="BA36" i="4" s="1"/>
  <c r="AW36" i="4"/>
  <c r="AT36" i="4"/>
  <c r="AY35" i="4"/>
  <c r="AW35" i="4"/>
  <c r="BA35" i="4" s="1"/>
  <c r="AS35" i="4"/>
  <c r="AQ35" i="4"/>
  <c r="AY34" i="4"/>
  <c r="AW34" i="4"/>
  <c r="AT34" i="4"/>
  <c r="AS34" i="4"/>
  <c r="AY33" i="4"/>
  <c r="BA33" i="4" s="1"/>
  <c r="AW33" i="4"/>
  <c r="AT33" i="4"/>
  <c r="AS33" i="4"/>
  <c r="AY32" i="4"/>
  <c r="BA32" i="4" s="1"/>
  <c r="AW32" i="4"/>
  <c r="AT32" i="4"/>
  <c r="M32" i="4"/>
  <c r="AY31" i="4"/>
  <c r="AW31" i="4"/>
  <c r="BA31" i="4" s="1"/>
  <c r="AT31" i="4"/>
  <c r="AS31" i="4"/>
  <c r="AQ31" i="4"/>
  <c r="M31" i="4"/>
  <c r="AY30" i="4"/>
  <c r="AW30" i="4"/>
  <c r="BA30" i="4" s="1"/>
  <c r="AT30" i="4"/>
  <c r="AS30" i="4"/>
  <c r="M30" i="4"/>
  <c r="AY29" i="4"/>
  <c r="AW29" i="4"/>
  <c r="BA29" i="4" s="1"/>
  <c r="AT29" i="4"/>
  <c r="AS29" i="4"/>
  <c r="AY28" i="4"/>
  <c r="AW28" i="4"/>
  <c r="BA28" i="4" s="1"/>
  <c r="AT28" i="4"/>
  <c r="BA27" i="4"/>
  <c r="AY27" i="4"/>
  <c r="AW27" i="4"/>
  <c r="AT27" i="4"/>
  <c r="AQ27" i="4"/>
  <c r="AY26" i="4"/>
  <c r="AW26" i="4"/>
  <c r="BA26" i="4" s="1"/>
  <c r="AT26" i="4"/>
  <c r="AS26" i="4"/>
  <c r="AY25" i="4"/>
  <c r="AW25" i="4"/>
  <c r="BA25" i="4" s="1"/>
  <c r="AS25" i="4"/>
  <c r="T25" i="4"/>
  <c r="AY24" i="4"/>
  <c r="AW24" i="4"/>
  <c r="BA24" i="4" s="1"/>
  <c r="R24" i="4"/>
  <c r="M24" i="4"/>
  <c r="AY23" i="4"/>
  <c r="AW23" i="4"/>
  <c r="BA23" i="4" s="1"/>
  <c r="AT23" i="4"/>
  <c r="AQ23" i="4"/>
  <c r="M23" i="4"/>
  <c r="AY22" i="4"/>
  <c r="AW22" i="4"/>
  <c r="AT22" i="4"/>
  <c r="AS22" i="4"/>
  <c r="M22" i="4"/>
  <c r="BA21" i="4"/>
  <c r="AY21" i="4"/>
  <c r="AW21" i="4"/>
  <c r="AS21" i="4"/>
  <c r="BA20" i="4"/>
  <c r="AY20" i="4"/>
  <c r="AW20" i="4"/>
  <c r="AT20" i="4"/>
  <c r="R20" i="4"/>
  <c r="R21" i="4" s="1"/>
  <c r="AY19" i="4"/>
  <c r="AW19" i="4"/>
  <c r="BA19" i="4" s="1"/>
  <c r="AT19" i="4"/>
  <c r="AQ19" i="4"/>
  <c r="BA18" i="4"/>
  <c r="AY18" i="4"/>
  <c r="AW18" i="4"/>
  <c r="AT18" i="4"/>
  <c r="AS18" i="4"/>
  <c r="AY17" i="4"/>
  <c r="AW17" i="4"/>
  <c r="BA17" i="4" s="1"/>
  <c r="AT17" i="4"/>
  <c r="AS17" i="4"/>
  <c r="R17" i="4"/>
  <c r="AY16" i="4"/>
  <c r="AW16" i="4"/>
  <c r="BA16" i="4" s="1"/>
  <c r="AT16" i="4"/>
  <c r="AY15" i="4"/>
  <c r="AW15" i="4"/>
  <c r="BA15" i="4" s="1"/>
  <c r="AT15" i="4"/>
  <c r="AS15" i="4"/>
  <c r="AQ15" i="4"/>
  <c r="AY14" i="4"/>
  <c r="AW14" i="4"/>
  <c r="BA14" i="4" s="1"/>
  <c r="AT14" i="4"/>
  <c r="AS14" i="4"/>
  <c r="AY13" i="4"/>
  <c r="AW13" i="4"/>
  <c r="BA13" i="4" s="1"/>
  <c r="AT13" i="4"/>
  <c r="AS13" i="4"/>
  <c r="AY12" i="4"/>
  <c r="AW12" i="4"/>
  <c r="BA12" i="4" s="1"/>
  <c r="AT12" i="4"/>
  <c r="AY11" i="4"/>
  <c r="BA11" i="4" s="1"/>
  <c r="AW11" i="4"/>
  <c r="AT11" i="4"/>
  <c r="AQ11" i="4"/>
  <c r="P11" i="4"/>
  <c r="BA10" i="4"/>
  <c r="AY10" i="4"/>
  <c r="AW10" i="4"/>
  <c r="AT10" i="4"/>
  <c r="AS10" i="4"/>
  <c r="U10" i="4"/>
  <c r="N10" i="4"/>
  <c r="AY9" i="4"/>
  <c r="BA9" i="4" s="1"/>
  <c r="AW9" i="4"/>
  <c r="AT9" i="4"/>
  <c r="AS9" i="4"/>
  <c r="U9" i="4"/>
  <c r="N9" i="4"/>
  <c r="AY8" i="4"/>
  <c r="AW8" i="4"/>
  <c r="BA8" i="4" s="1"/>
  <c r="AT8" i="4"/>
  <c r="U8" i="4"/>
  <c r="N8" i="4"/>
  <c r="AY7" i="4"/>
  <c r="AW7" i="4"/>
  <c r="BA7" i="4" s="1"/>
  <c r="AQ7" i="4"/>
  <c r="U7" i="4"/>
  <c r="BA6" i="4"/>
  <c r="AY6" i="4"/>
  <c r="AW6" i="4"/>
  <c r="AT6" i="4"/>
  <c r="AS6" i="4"/>
  <c r="U6" i="4"/>
  <c r="AY5" i="4"/>
  <c r="AW5" i="4"/>
  <c r="BA5" i="4" s="1"/>
  <c r="AT5" i="4"/>
  <c r="AS5" i="4"/>
  <c r="AB5" i="4"/>
  <c r="U5" i="4"/>
  <c r="AY4" i="4"/>
  <c r="AW4" i="4"/>
  <c r="BA4" i="4" s="1"/>
  <c r="X4" i="4"/>
  <c r="F2" i="4" s="1"/>
  <c r="U4" i="4"/>
  <c r="B4" i="4"/>
  <c r="AY3" i="4"/>
  <c r="AW3" i="4"/>
  <c r="BA3" i="4" s="1"/>
  <c r="AT3" i="4"/>
  <c r="AQ3" i="4"/>
  <c r="AB3" i="4"/>
  <c r="U3" i="4"/>
  <c r="C3" i="4"/>
  <c r="B3" i="4"/>
  <c r="AB2" i="4"/>
  <c r="C2" i="4"/>
  <c r="E2" i="4" s="1"/>
  <c r="U27" i="3"/>
  <c r="V27" i="3" s="1"/>
  <c r="U26" i="3"/>
  <c r="V26" i="3" s="1"/>
  <c r="V25" i="3"/>
  <c r="U25" i="3"/>
  <c r="U24" i="3"/>
  <c r="V24" i="3" s="1"/>
  <c r="V23" i="3"/>
  <c r="U23" i="3"/>
  <c r="T19" i="3"/>
  <c r="T20" i="3" s="1"/>
  <c r="T21" i="3" s="1"/>
  <c r="V18" i="3"/>
  <c r="U18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M10" i="3"/>
  <c r="L10" i="3"/>
  <c r="P9" i="3"/>
  <c r="L9" i="3"/>
  <c r="M9" i="3" s="1"/>
  <c r="P8" i="3"/>
  <c r="M8" i="3"/>
  <c r="L8" i="3"/>
  <c r="G8" i="3"/>
  <c r="F8" i="3"/>
  <c r="F7" i="3"/>
  <c r="G7" i="3" s="1"/>
  <c r="N6" i="3"/>
  <c r="P6" i="3" s="1"/>
  <c r="G6" i="3"/>
  <c r="F6" i="3"/>
  <c r="P5" i="3"/>
  <c r="N5" i="3"/>
  <c r="K5" i="3"/>
  <c r="F5" i="3"/>
  <c r="G5" i="3" s="1"/>
  <c r="N4" i="3"/>
  <c r="P4" i="3" s="1"/>
  <c r="L4" i="3"/>
  <c r="K4" i="3"/>
  <c r="G4" i="3"/>
  <c r="F4" i="3"/>
  <c r="P3" i="3"/>
  <c r="L3" i="3"/>
  <c r="M3" i="3" s="1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F4" i="1"/>
  <c r="B4" i="1"/>
  <c r="N3" i="1"/>
  <c r="O3" i="1" s="1"/>
  <c r="L3" i="1"/>
  <c r="J3" i="1"/>
  <c r="G3" i="1"/>
  <c r="H3" i="1" s="1"/>
  <c r="F3" i="1"/>
  <c r="C3" i="2" s="1"/>
  <c r="B3" i="1"/>
  <c r="O2" i="1"/>
  <c r="N2" i="1"/>
  <c r="L2" i="1"/>
  <c r="J2" i="1"/>
  <c r="G2" i="1"/>
  <c r="H2" i="1" s="1"/>
  <c r="E2" i="1" s="1"/>
  <c r="C2" i="1" s="1"/>
  <c r="B2" i="1"/>
  <c r="AG182" i="32" l="1"/>
  <c r="AG148" i="32"/>
  <c r="AG175" i="32"/>
  <c r="AG177" i="32"/>
  <c r="AG180" i="32"/>
  <c r="AG151" i="32"/>
  <c r="AG152" i="32"/>
  <c r="AL152" i="32" s="1"/>
  <c r="AG149" i="32"/>
  <c r="AG174" i="32"/>
  <c r="AL174" i="32" s="1"/>
  <c r="AG150" i="32"/>
  <c r="AG157" i="32"/>
  <c r="AL157" i="32" s="1"/>
  <c r="AG160" i="32"/>
  <c r="AL160" i="32" s="1"/>
  <c r="AG163" i="32"/>
  <c r="AL163" i="32" s="1"/>
  <c r="AG166" i="32"/>
  <c r="AK166" i="32" s="1"/>
  <c r="AG169" i="32"/>
  <c r="AL169" i="32" s="1"/>
  <c r="AG172" i="32"/>
  <c r="AL172" i="32" s="1"/>
  <c r="AG154" i="32"/>
  <c r="D2" i="1"/>
  <c r="D3" i="1"/>
  <c r="E3" i="1"/>
  <c r="C3" i="1" s="1"/>
  <c r="M4" i="3"/>
  <c r="L5" i="3"/>
  <c r="M5" i="3" s="1"/>
  <c r="K6" i="3"/>
  <c r="G4" i="1"/>
  <c r="H4" i="1" s="1"/>
  <c r="E4" i="1" s="1"/>
  <c r="C4" i="1" s="1"/>
  <c r="D4" i="1" s="1"/>
  <c r="F5" i="1"/>
  <c r="C4" i="2"/>
  <c r="J4" i="1" s="1"/>
  <c r="L4" i="1"/>
  <c r="N4" i="1"/>
  <c r="O4" i="1" s="1"/>
  <c r="U21" i="3"/>
  <c r="V21" i="3" s="1"/>
  <c r="T22" i="3"/>
  <c r="U22" i="3" s="1"/>
  <c r="V22" i="3" s="1"/>
  <c r="H2" i="4"/>
  <c r="H3" i="4"/>
  <c r="B5" i="4"/>
  <c r="AQ74" i="4"/>
  <c r="AQ71" i="4"/>
  <c r="AQ67" i="4"/>
  <c r="N7" i="3"/>
  <c r="P7" i="3" s="1"/>
  <c r="P14" i="3" s="1"/>
  <c r="U19" i="3"/>
  <c r="V19" i="3" s="1"/>
  <c r="E3" i="4"/>
  <c r="C4" i="4"/>
  <c r="BA53" i="4"/>
  <c r="F3" i="4"/>
  <c r="F4" i="4"/>
  <c r="M26" i="4"/>
  <c r="BA48" i="4"/>
  <c r="BA56" i="4"/>
  <c r="BA59" i="4"/>
  <c r="AT117" i="4"/>
  <c r="AT176" i="4"/>
  <c r="AT192" i="4"/>
  <c r="U20" i="3"/>
  <c r="V20" i="3" s="1"/>
  <c r="AS24" i="4"/>
  <c r="AS32" i="4"/>
  <c r="AS44" i="4"/>
  <c r="BA96" i="4"/>
  <c r="M34" i="4"/>
  <c r="AS12" i="4"/>
  <c r="AS43" i="4"/>
  <c r="BA123" i="4"/>
  <c r="BA129" i="4"/>
  <c r="AS3" i="4"/>
  <c r="AS8" i="4"/>
  <c r="AS19" i="4"/>
  <c r="AS20" i="4"/>
  <c r="BA22" i="4"/>
  <c r="AS4" i="4"/>
  <c r="AS7" i="4"/>
  <c r="BA114" i="4"/>
  <c r="AS134" i="4"/>
  <c r="AS94" i="4"/>
  <c r="AS90" i="4"/>
  <c r="AS93" i="4"/>
  <c r="AS89" i="4"/>
  <c r="AS67" i="4"/>
  <c r="AS40" i="4"/>
  <c r="AS68" i="4"/>
  <c r="AS28" i="4"/>
  <c r="AS27" i="4"/>
  <c r="AS86" i="4"/>
  <c r="AS82" i="4"/>
  <c r="AS78" i="4"/>
  <c r="AS63" i="4"/>
  <c r="AS64" i="4"/>
  <c r="AS39" i="4"/>
  <c r="AS23" i="4"/>
  <c r="AS48" i="4"/>
  <c r="AS47" i="4"/>
  <c r="AS51" i="4"/>
  <c r="AS85" i="4"/>
  <c r="AS81" i="4"/>
  <c r="AS77" i="4"/>
  <c r="AS52" i="4"/>
  <c r="AS59" i="4"/>
  <c r="AS56" i="4"/>
  <c r="AS55" i="4"/>
  <c r="AS16" i="4"/>
  <c r="BA34" i="4"/>
  <c r="AS36" i="4"/>
  <c r="AT68" i="4"/>
  <c r="AT93" i="4"/>
  <c r="AT86" i="4"/>
  <c r="AT82" i="4"/>
  <c r="AT78" i="4"/>
  <c r="AT63" i="4"/>
  <c r="AT44" i="4"/>
  <c r="AT24" i="4"/>
  <c r="AT7" i="4"/>
  <c r="AT90" i="4"/>
  <c r="AT64" i="4"/>
  <c r="AT48" i="4"/>
  <c r="AT47" i="4"/>
  <c r="AT43" i="4"/>
  <c r="AT4" i="4"/>
  <c r="AT89" i="4"/>
  <c r="AT85" i="4"/>
  <c r="AT81" i="4"/>
  <c r="AT77" i="4"/>
  <c r="AT52" i="4"/>
  <c r="AT59" i="4"/>
  <c r="AT56" i="4"/>
  <c r="AT55" i="4"/>
  <c r="AT35" i="4"/>
  <c r="AT67" i="4"/>
  <c r="AT60" i="4"/>
  <c r="AT286" i="4"/>
  <c r="AT270" i="4"/>
  <c r="AT272" i="4"/>
  <c r="AT288" i="4"/>
  <c r="AT274" i="4"/>
  <c r="AT276" i="4"/>
  <c r="AT290" i="4"/>
  <c r="AT278" i="4"/>
  <c r="AT254" i="4"/>
  <c r="AT252" i="4"/>
  <c r="AT250" i="4"/>
  <c r="AT248" i="4"/>
  <c r="AT246" i="4"/>
  <c r="AT256" i="4"/>
  <c r="AT280" i="4"/>
  <c r="AT258" i="4"/>
  <c r="AT243" i="4"/>
  <c r="AT241" i="4"/>
  <c r="AT239" i="4"/>
  <c r="AT237" i="4"/>
  <c r="AT235" i="4"/>
  <c r="AT233" i="4"/>
  <c r="AT231" i="4"/>
  <c r="AT229" i="4"/>
  <c r="AT227" i="4"/>
  <c r="AT225" i="4"/>
  <c r="AT223" i="4"/>
  <c r="AT221" i="4"/>
  <c r="AT219" i="4"/>
  <c r="AT217" i="4"/>
  <c r="AT215" i="4"/>
  <c r="AT213" i="4"/>
  <c r="AT211" i="4"/>
  <c r="AT209" i="4"/>
  <c r="AT207" i="4"/>
  <c r="AT205" i="4"/>
  <c r="AT203" i="4"/>
  <c r="AT201" i="4"/>
  <c r="AT199" i="4"/>
  <c r="AT197" i="4"/>
  <c r="AT282" i="4"/>
  <c r="AT262" i="4"/>
  <c r="AT284" i="4"/>
  <c r="AT266" i="4"/>
  <c r="AT268" i="4"/>
  <c r="AT168" i="4"/>
  <c r="AT156" i="4"/>
  <c r="AT143" i="4"/>
  <c r="AT137" i="4"/>
  <c r="AT131" i="4"/>
  <c r="AT125" i="4"/>
  <c r="AT186" i="4"/>
  <c r="AT178" i="4"/>
  <c r="AT170" i="4"/>
  <c r="AT158" i="4"/>
  <c r="AT119" i="4"/>
  <c r="AT194" i="4"/>
  <c r="AT160" i="4"/>
  <c r="AT148" i="4"/>
  <c r="AT260" i="4"/>
  <c r="AT188" i="4"/>
  <c r="AT180" i="4"/>
  <c r="AT172" i="4"/>
  <c r="AT145" i="4"/>
  <c r="AT139" i="4"/>
  <c r="AT133" i="4"/>
  <c r="AT127" i="4"/>
  <c r="AT121" i="4"/>
  <c r="AT162" i="4"/>
  <c r="AT150" i="4"/>
  <c r="AT113" i="4"/>
  <c r="AT111" i="4"/>
  <c r="AT109" i="4"/>
  <c r="AT107" i="4"/>
  <c r="AT105" i="4"/>
  <c r="AT103" i="4"/>
  <c r="AT101" i="4"/>
  <c r="AT292" i="4"/>
  <c r="AT264" i="4"/>
  <c r="AT190" i="4"/>
  <c r="AT182" i="4"/>
  <c r="AT174" i="4"/>
  <c r="AT164" i="4"/>
  <c r="AT152" i="4"/>
  <c r="AT115" i="4"/>
  <c r="AT141" i="4"/>
  <c r="AT135" i="4"/>
  <c r="AT129" i="4"/>
  <c r="AT123" i="4"/>
  <c r="AT166" i="4"/>
  <c r="AT154" i="4"/>
  <c r="BA55" i="4"/>
  <c r="AT99" i="4"/>
  <c r="BA125" i="4"/>
  <c r="BA131" i="4"/>
  <c r="BA58" i="4"/>
  <c r="AT91" i="4"/>
  <c r="AS147" i="4"/>
  <c r="AS159" i="4"/>
  <c r="AT171" i="4"/>
  <c r="AT179" i="4"/>
  <c r="AT187" i="4"/>
  <c r="AS241" i="4"/>
  <c r="AT38" i="4"/>
  <c r="AT53" i="4"/>
  <c r="AT54" i="4"/>
  <c r="AT58" i="4"/>
  <c r="AT73" i="4"/>
  <c r="AS75" i="4"/>
  <c r="AS79" i="4"/>
  <c r="AS83" i="4"/>
  <c r="AS87" i="4"/>
  <c r="AT96" i="4"/>
  <c r="AT120" i="4"/>
  <c r="AT147" i="4"/>
  <c r="AS152" i="4"/>
  <c r="BA154" i="4"/>
  <c r="AT159" i="4"/>
  <c r="AS164" i="4"/>
  <c r="BA166" i="4"/>
  <c r="AS174" i="4"/>
  <c r="AS182" i="4"/>
  <c r="AS190" i="4"/>
  <c r="AS231" i="4"/>
  <c r="BA73" i="4"/>
  <c r="AT75" i="4"/>
  <c r="AT79" i="4"/>
  <c r="AT83" i="4"/>
  <c r="AT87" i="4"/>
  <c r="BA120" i="4"/>
  <c r="AT126" i="4"/>
  <c r="AT132" i="4"/>
  <c r="AT138" i="4"/>
  <c r="AT144" i="4"/>
  <c r="AS157" i="4"/>
  <c r="AS169" i="4"/>
  <c r="AS177" i="4"/>
  <c r="AS185" i="4"/>
  <c r="AS193" i="4"/>
  <c r="AS199" i="4"/>
  <c r="AS207" i="4"/>
  <c r="BA255" i="4"/>
  <c r="AS282" i="4"/>
  <c r="AT157" i="4"/>
  <c r="AT169" i="4"/>
  <c r="AT177" i="4"/>
  <c r="AT185" i="4"/>
  <c r="AT193" i="4"/>
  <c r="AS213" i="4"/>
  <c r="AS219" i="4"/>
  <c r="AS225" i="4"/>
  <c r="AS235" i="4"/>
  <c r="AS269" i="4"/>
  <c r="AT21" i="4"/>
  <c r="AS291" i="4"/>
  <c r="AS279" i="4"/>
  <c r="AS255" i="4"/>
  <c r="AS257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281" i="4"/>
  <c r="AS259" i="4"/>
  <c r="AS261" i="4"/>
  <c r="AS283" i="4"/>
  <c r="AS263" i="4"/>
  <c r="AS265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285" i="4"/>
  <c r="AS267" i="4"/>
  <c r="AS287" i="4"/>
  <c r="AS271" i="4"/>
  <c r="AS289" i="4"/>
  <c r="AS275" i="4"/>
  <c r="AS277" i="4"/>
  <c r="AS253" i="4"/>
  <c r="AS251" i="4"/>
  <c r="AS249" i="4"/>
  <c r="AS247" i="4"/>
  <c r="AS245" i="4"/>
  <c r="AS95" i="4"/>
  <c r="AS91" i="4"/>
  <c r="AT42" i="4"/>
  <c r="AT49" i="4"/>
  <c r="AT50" i="4"/>
  <c r="AS70" i="4"/>
  <c r="BA71" i="4"/>
  <c r="AT118" i="4"/>
  <c r="AS155" i="4"/>
  <c r="AS167" i="4"/>
  <c r="AS172" i="4"/>
  <c r="AS180" i="4"/>
  <c r="AS188" i="4"/>
  <c r="AT46" i="4"/>
  <c r="AT70" i="4"/>
  <c r="AT92" i="4"/>
  <c r="AS148" i="4"/>
  <c r="BA150" i="4"/>
  <c r="AT155" i="4"/>
  <c r="AS160" i="4"/>
  <c r="BA162" i="4"/>
  <c r="AS175" i="4"/>
  <c r="AS183" i="4"/>
  <c r="AS191" i="4"/>
  <c r="AS197" i="4"/>
  <c r="AS205" i="4"/>
  <c r="AS239" i="4"/>
  <c r="AT291" i="4"/>
  <c r="AT289" i="4"/>
  <c r="AT287" i="4"/>
  <c r="AT285" i="4"/>
  <c r="AT283" i="4"/>
  <c r="AT281" i="4"/>
  <c r="AT279" i="4"/>
  <c r="AT257" i="4"/>
  <c r="AT242" i="4"/>
  <c r="AT240" i="4"/>
  <c r="AT238" i="4"/>
  <c r="AT236" i="4"/>
  <c r="AT234" i="4"/>
  <c r="AT232" i="4"/>
  <c r="AT230" i="4"/>
  <c r="AT228" i="4"/>
  <c r="AT226" i="4"/>
  <c r="AT224" i="4"/>
  <c r="AT222" i="4"/>
  <c r="AT220" i="4"/>
  <c r="AT218" i="4"/>
  <c r="AT216" i="4"/>
  <c r="AT214" i="4"/>
  <c r="AT212" i="4"/>
  <c r="AT210" i="4"/>
  <c r="AT208" i="4"/>
  <c r="AT206" i="4"/>
  <c r="AT204" i="4"/>
  <c r="AT202" i="4"/>
  <c r="AT200" i="4"/>
  <c r="AT198" i="4"/>
  <c r="AT196" i="4"/>
  <c r="AT259" i="4"/>
  <c r="AT261" i="4"/>
  <c r="AT263" i="4"/>
  <c r="AT265" i="4"/>
  <c r="AT267" i="4"/>
  <c r="AT112" i="4"/>
  <c r="AT269" i="4"/>
  <c r="AT273" i="4"/>
  <c r="AT277" i="4"/>
  <c r="AT253" i="4"/>
  <c r="AT251" i="4"/>
  <c r="AT249" i="4"/>
  <c r="AT247" i="4"/>
  <c r="AT245" i="4"/>
  <c r="AT255" i="4"/>
  <c r="AT65" i="4"/>
  <c r="AT124" i="4"/>
  <c r="AT130" i="4"/>
  <c r="AT136" i="4"/>
  <c r="AT142" i="4"/>
  <c r="AS153" i="4"/>
  <c r="AS165" i="4"/>
  <c r="AT175" i="4"/>
  <c r="AT183" i="4"/>
  <c r="AT191" i="4"/>
  <c r="AS194" i="4"/>
  <c r="AS229" i="4"/>
  <c r="AT69" i="4"/>
  <c r="AT74" i="4"/>
  <c r="AT116" i="4"/>
  <c r="AT153" i="4"/>
  <c r="AS158" i="4"/>
  <c r="AT165" i="4"/>
  <c r="AS170" i="4"/>
  <c r="AS178" i="4"/>
  <c r="AS186" i="4"/>
  <c r="AS211" i="4"/>
  <c r="AS217" i="4"/>
  <c r="AS223" i="4"/>
  <c r="AT25" i="4"/>
  <c r="AS268" i="4"/>
  <c r="AS286" i="4"/>
  <c r="AS270" i="4"/>
  <c r="AS272" i="4"/>
  <c r="AS288" i="4"/>
  <c r="AS274" i="4"/>
  <c r="AS276" i="4"/>
  <c r="AS290" i="4"/>
  <c r="AS278" i="4"/>
  <c r="AS254" i="4"/>
  <c r="AS252" i="4"/>
  <c r="AS250" i="4"/>
  <c r="AS248" i="4"/>
  <c r="AS246" i="4"/>
  <c r="AS96" i="4"/>
  <c r="AS92" i="4"/>
  <c r="AS256" i="4"/>
  <c r="AS292" i="4"/>
  <c r="AS260" i="4"/>
  <c r="AS264" i="4"/>
  <c r="AS284" i="4"/>
  <c r="AS266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T72" i="4"/>
  <c r="AT76" i="4"/>
  <c r="AT80" i="4"/>
  <c r="AS88" i="4"/>
  <c r="AS98" i="4"/>
  <c r="BA116" i="4"/>
  <c r="AS151" i="4"/>
  <c r="AS163" i="4"/>
  <c r="AS173" i="4"/>
  <c r="AS181" i="4"/>
  <c r="AS189" i="4"/>
  <c r="AS203" i="4"/>
  <c r="AS233" i="4"/>
  <c r="AT275" i="4"/>
  <c r="AT88" i="4"/>
  <c r="AT62" i="4"/>
  <c r="AT98" i="4"/>
  <c r="AS100" i="4"/>
  <c r="AS102" i="4"/>
  <c r="AS104" i="4"/>
  <c r="AS106" i="4"/>
  <c r="AS108" i="4"/>
  <c r="AS110" i="4"/>
  <c r="AT114" i="4"/>
  <c r="AT151" i="4"/>
  <c r="AS156" i="4"/>
  <c r="BA158" i="4"/>
  <c r="AT163" i="4"/>
  <c r="AS168" i="4"/>
  <c r="BA170" i="4"/>
  <c r="AT173" i="4"/>
  <c r="AT181" i="4"/>
  <c r="AT189" i="4"/>
  <c r="AS280" i="4"/>
  <c r="BA98" i="4"/>
  <c r="AT100" i="4"/>
  <c r="AT102" i="4"/>
  <c r="AT104" i="4"/>
  <c r="AT106" i="4"/>
  <c r="AT108" i="4"/>
  <c r="AT110" i="4"/>
  <c r="AS112" i="4"/>
  <c r="AT122" i="4"/>
  <c r="AT128" i="4"/>
  <c r="AT140" i="4"/>
  <c r="AS149" i="4"/>
  <c r="AS161" i="4"/>
  <c r="AS176" i="4"/>
  <c r="AS184" i="4"/>
  <c r="AS192" i="4"/>
  <c r="AS237" i="4"/>
  <c r="AS258" i="4"/>
  <c r="AS262" i="4"/>
  <c r="AT271" i="4"/>
  <c r="BA270" i="4"/>
  <c r="BA286" i="4"/>
  <c r="AA2" i="8"/>
  <c r="BB33" i="14"/>
  <c r="BB42" i="14"/>
  <c r="BB46" i="14"/>
  <c r="BB54" i="14"/>
  <c r="BB58" i="14"/>
  <c r="BB109" i="14"/>
  <c r="BB121" i="14"/>
  <c r="BA257" i="14"/>
  <c r="BA271" i="14"/>
  <c r="AP435" i="14"/>
  <c r="W455" i="14"/>
  <c r="AP455" i="14" s="1"/>
  <c r="BA268" i="4"/>
  <c r="BB93" i="14"/>
  <c r="BA435" i="14"/>
  <c r="BB4" i="14"/>
  <c r="BB16" i="14"/>
  <c r="BA269" i="14"/>
  <c r="BA264" i="4"/>
  <c r="BB128" i="14"/>
  <c r="BA438" i="14"/>
  <c r="BB78" i="14"/>
  <c r="BB90" i="14"/>
  <c r="BB165" i="14"/>
  <c r="BA281" i="14"/>
  <c r="BA296" i="14"/>
  <c r="BA452" i="14"/>
  <c r="BA455" i="14"/>
  <c r="BA258" i="4"/>
  <c r="BA280" i="4"/>
  <c r="BB36" i="14"/>
  <c r="BB40" i="14"/>
  <c r="BB48" i="14"/>
  <c r="BB52" i="14"/>
  <c r="BB61" i="14"/>
  <c r="BB103" i="14"/>
  <c r="BB115" i="14"/>
  <c r="BA347" i="14"/>
  <c r="BA446" i="14"/>
  <c r="BA256" i="4"/>
  <c r="BA441" i="14"/>
  <c r="BA290" i="4"/>
  <c r="BA290" i="14"/>
  <c r="BA359" i="14"/>
  <c r="AP430" i="14"/>
  <c r="W450" i="14"/>
  <c r="AP450" i="14" s="1"/>
  <c r="BA450" i="14" s="1"/>
  <c r="BB102" i="14"/>
  <c r="BB110" i="14"/>
  <c r="BB114" i="14"/>
  <c r="BB122" i="14"/>
  <c r="BB127" i="14"/>
  <c r="BA247" i="14"/>
  <c r="BA249" i="14"/>
  <c r="BA326" i="14"/>
  <c r="BA419" i="14"/>
  <c r="BA430" i="14"/>
  <c r="BB135" i="14"/>
  <c r="BB139" i="14"/>
  <c r="BB147" i="14"/>
  <c r="BB151" i="14"/>
  <c r="BB160" i="14"/>
  <c r="BA245" i="14"/>
  <c r="BA255" i="14"/>
  <c r="O437" i="14"/>
  <c r="AJ437" i="14" s="1"/>
  <c r="BA437" i="14" s="1"/>
  <c r="AJ417" i="14"/>
  <c r="BA417" i="14" s="1"/>
  <c r="BA444" i="14"/>
  <c r="BA272" i="4"/>
  <c r="BB5" i="14"/>
  <c r="BB9" i="14"/>
  <c r="BB17" i="14"/>
  <c r="BB21" i="14"/>
  <c r="BB29" i="14"/>
  <c r="BB31" i="14"/>
  <c r="BB72" i="14"/>
  <c r="BB84" i="14"/>
  <c r="BB164" i="14"/>
  <c r="BA340" i="14"/>
  <c r="O442" i="14"/>
  <c r="AJ442" i="14" s="1"/>
  <c r="BA442" i="14" s="1"/>
  <c r="AJ422" i="14"/>
  <c r="BA422" i="14" s="1"/>
  <c r="T3" i="24"/>
  <c r="M3" i="24"/>
  <c r="Y27" i="32"/>
  <c r="U27" i="32"/>
  <c r="V27" i="32" s="1"/>
  <c r="T27" i="32"/>
  <c r="E31" i="32"/>
  <c r="D31" i="32"/>
  <c r="J72" i="32"/>
  <c r="AK157" i="32"/>
  <c r="AK160" i="32"/>
  <c r="AK163" i="32"/>
  <c r="AK172" i="32"/>
  <c r="AL175" i="32"/>
  <c r="AK175" i="32"/>
  <c r="AN175" i="32" s="1"/>
  <c r="AJ418" i="14"/>
  <c r="BA418" i="14" s="1"/>
  <c r="W446" i="14"/>
  <c r="AP446" i="14" s="1"/>
  <c r="W451" i="14"/>
  <c r="AP451" i="14" s="1"/>
  <c r="BA451" i="14" s="1"/>
  <c r="W456" i="14"/>
  <c r="AP456" i="14" s="1"/>
  <c r="BA456" i="14" s="1"/>
  <c r="J62" i="20"/>
  <c r="J76" i="20"/>
  <c r="J90" i="20"/>
  <c r="J104" i="20"/>
  <c r="J118" i="20"/>
  <c r="J132" i="20"/>
  <c r="X27" i="32"/>
  <c r="AJ423" i="14"/>
  <c r="BA423" i="14" s="1"/>
  <c r="AJ428" i="14"/>
  <c r="BA428" i="14" s="1"/>
  <c r="AJ433" i="14"/>
  <c r="BA433" i="14" s="1"/>
  <c r="W438" i="14"/>
  <c r="AP438" i="14" s="1"/>
  <c r="J63" i="20"/>
  <c r="J77" i="20"/>
  <c r="J91" i="20"/>
  <c r="J105" i="20"/>
  <c r="J119" i="20"/>
  <c r="AM14" i="23"/>
  <c r="AL36" i="32"/>
  <c r="AO36" i="32" s="1"/>
  <c r="U45" i="32"/>
  <c r="V45" i="32" s="1"/>
  <c r="X45" i="32"/>
  <c r="AB45" i="32" s="1"/>
  <c r="T45" i="32"/>
  <c r="J64" i="20"/>
  <c r="J78" i="20"/>
  <c r="J92" i="20"/>
  <c r="J106" i="20"/>
  <c r="J120" i="20"/>
  <c r="AM5" i="23"/>
  <c r="AM25" i="23"/>
  <c r="E30" i="32"/>
  <c r="D30" i="32"/>
  <c r="Y62" i="32"/>
  <c r="Z62" i="32" s="1"/>
  <c r="Z45" i="32"/>
  <c r="R74" i="32"/>
  <c r="S26" i="32"/>
  <c r="F26" i="32"/>
  <c r="E37" i="32"/>
  <c r="D37" i="32"/>
  <c r="J66" i="20"/>
  <c r="J80" i="20"/>
  <c r="J94" i="20"/>
  <c r="J108" i="20"/>
  <c r="J124" i="20"/>
  <c r="AM23" i="23"/>
  <c r="AB10" i="24"/>
  <c r="U10" i="24"/>
  <c r="E29" i="32"/>
  <c r="D29" i="32"/>
  <c r="AJ47" i="32"/>
  <c r="B5" i="13"/>
  <c r="A5" i="13" s="1"/>
  <c r="B7" i="13"/>
  <c r="A7" i="13" s="1"/>
  <c r="B9" i="13"/>
  <c r="A9" i="13" s="1"/>
  <c r="B11" i="13"/>
  <c r="A11" i="13" s="1"/>
  <c r="J67" i="20"/>
  <c r="J81" i="20"/>
  <c r="J95" i="20"/>
  <c r="J110" i="20"/>
  <c r="AM19" i="23"/>
  <c r="AE38" i="32"/>
  <c r="AE36" i="32"/>
  <c r="AE34" i="32"/>
  <c r="AF34" i="32" s="1"/>
  <c r="AE32" i="32"/>
  <c r="AE27" i="32"/>
  <c r="AF27" i="32" s="1"/>
  <c r="AE39" i="32"/>
  <c r="AF39" i="32" s="1"/>
  <c r="AE29" i="32"/>
  <c r="AF29" i="32" s="1"/>
  <c r="AE33" i="32"/>
  <c r="AF33" i="32" s="1"/>
  <c r="AE35" i="32"/>
  <c r="AF35" i="32" s="1"/>
  <c r="J123" i="20"/>
  <c r="J111" i="20"/>
  <c r="J99" i="20"/>
  <c r="J87" i="20"/>
  <c r="J75" i="20"/>
  <c r="J134" i="20"/>
  <c r="J133" i="20"/>
  <c r="J121" i="20"/>
  <c r="J109" i="20"/>
  <c r="J97" i="20"/>
  <c r="J85" i="20"/>
  <c r="J73" i="20"/>
  <c r="J61" i="20"/>
  <c r="J68" i="20"/>
  <c r="J82" i="20"/>
  <c r="J96" i="20"/>
  <c r="J112" i="20"/>
  <c r="J126" i="20"/>
  <c r="E39" i="32"/>
  <c r="D39" i="32"/>
  <c r="J69" i="32"/>
  <c r="J56" i="20"/>
  <c r="J69" i="20"/>
  <c r="J83" i="20"/>
  <c r="J98" i="20"/>
  <c r="J113" i="20"/>
  <c r="J127" i="20"/>
  <c r="AB2" i="24"/>
  <c r="U2" i="24"/>
  <c r="AJ424" i="14"/>
  <c r="BA424" i="14" s="1"/>
  <c r="AJ429" i="14"/>
  <c r="BA429" i="14" s="1"/>
  <c r="W439" i="14"/>
  <c r="AP439" i="14" s="1"/>
  <c r="BA439" i="14" s="1"/>
  <c r="J57" i="20"/>
  <c r="J70" i="20"/>
  <c r="J84" i="20"/>
  <c r="J100" i="20"/>
  <c r="J114" i="20"/>
  <c r="J128" i="20"/>
  <c r="AM15" i="23"/>
  <c r="AB11" i="24"/>
  <c r="U11" i="24"/>
  <c r="AQ29" i="32"/>
  <c r="AR29" i="32" s="1"/>
  <c r="AP29" i="32"/>
  <c r="AE30" i="32"/>
  <c r="AF30" i="32" s="1"/>
  <c r="AE37" i="32"/>
  <c r="AF37" i="32" s="1"/>
  <c r="U46" i="32"/>
  <c r="V46" i="32" s="1"/>
  <c r="Y46" i="32"/>
  <c r="X46" i="32"/>
  <c r="AB46" i="32" s="1"/>
  <c r="T46" i="32"/>
  <c r="AJ434" i="14"/>
  <c r="BA434" i="14" s="1"/>
  <c r="W444" i="14"/>
  <c r="AP444" i="14" s="1"/>
  <c r="W449" i="14"/>
  <c r="AP449" i="14" s="1"/>
  <c r="BA449" i="14" s="1"/>
  <c r="J58" i="20"/>
  <c r="J71" i="20"/>
  <c r="J86" i="20"/>
  <c r="J101" i="20"/>
  <c r="J115" i="20"/>
  <c r="J129" i="20"/>
  <c r="AM13" i="23"/>
  <c r="AM20" i="23"/>
  <c r="AG57" i="32"/>
  <c r="AG56" i="32"/>
  <c r="AG55" i="32"/>
  <c r="AG54" i="32"/>
  <c r="AH54" i="32" s="1"/>
  <c r="AG53" i="32"/>
  <c r="AH53" i="32" s="1"/>
  <c r="AG52" i="32"/>
  <c r="AG51" i="32"/>
  <c r="AG50" i="32"/>
  <c r="AG49" i="32"/>
  <c r="AG48" i="32"/>
  <c r="AG47" i="32"/>
  <c r="AG46" i="32"/>
  <c r="AH46" i="32" s="1"/>
  <c r="AG45" i="32"/>
  <c r="AG44" i="32"/>
  <c r="M29" i="32"/>
  <c r="S28" i="32"/>
  <c r="AJ421" i="14"/>
  <c r="BA421" i="14" s="1"/>
  <c r="J59" i="20"/>
  <c r="J72" i="20"/>
  <c r="J88" i="20"/>
  <c r="J102" i="20"/>
  <c r="J116" i="20"/>
  <c r="J130" i="20"/>
  <c r="L4" i="24"/>
  <c r="K5" i="24"/>
  <c r="AJ54" i="32"/>
  <c r="E27" i="32"/>
  <c r="D27" i="32"/>
  <c r="AG37" i="32"/>
  <c r="AH37" i="32" s="1"/>
  <c r="AG35" i="32"/>
  <c r="AH35" i="32" s="1"/>
  <c r="AG33" i="32"/>
  <c r="AH33" i="32" s="1"/>
  <c r="AG27" i="32"/>
  <c r="AH27" i="32" s="1"/>
  <c r="AG38" i="32"/>
  <c r="N63" i="32"/>
  <c r="Y64" i="32"/>
  <c r="Z64" i="32" s="1"/>
  <c r="N120" i="32"/>
  <c r="AL154" i="32"/>
  <c r="AK154" i="32"/>
  <c r="AC9" i="24"/>
  <c r="AI39" i="32"/>
  <c r="AJ39" i="32" s="1"/>
  <c r="AI37" i="32"/>
  <c r="AJ37" i="32" s="1"/>
  <c r="AI35" i="32"/>
  <c r="AJ35" i="32" s="1"/>
  <c r="AI33" i="32"/>
  <c r="AJ33" i="32" s="1"/>
  <c r="AC26" i="32"/>
  <c r="AF26" i="32" s="1"/>
  <c r="AC28" i="32"/>
  <c r="AF28" i="32" s="1"/>
  <c r="AG30" i="32"/>
  <c r="AH30" i="32" s="1"/>
  <c r="AI38" i="32"/>
  <c r="AI56" i="32"/>
  <c r="AI57" i="32"/>
  <c r="AJ57" i="32" s="1"/>
  <c r="AK37" i="32"/>
  <c r="AL37" i="32" s="1"/>
  <c r="AO37" i="32" s="1"/>
  <c r="AK35" i="32"/>
  <c r="AL35" i="32" s="1"/>
  <c r="AK33" i="32"/>
  <c r="AL33" i="32" s="1"/>
  <c r="AO33" i="32" s="1"/>
  <c r="G26" i="32"/>
  <c r="AI27" i="32"/>
  <c r="AJ27" i="32" s="1"/>
  <c r="AI30" i="32"/>
  <c r="AJ30" i="32" s="1"/>
  <c r="AM55" i="32"/>
  <c r="X74" i="32"/>
  <c r="AK27" i="32"/>
  <c r="AL27" i="32" s="1"/>
  <c r="AK30" i="32"/>
  <c r="AL30" i="32" s="1"/>
  <c r="M47" i="32"/>
  <c r="AK47" i="32"/>
  <c r="AK50" i="32"/>
  <c r="AK53" i="32"/>
  <c r="AM56" i="32"/>
  <c r="AM57" i="32"/>
  <c r="AN57" i="32" s="1"/>
  <c r="M2" i="24"/>
  <c r="M11" i="24"/>
  <c r="AG26" i="32"/>
  <c r="AG28" i="32"/>
  <c r="AG31" i="32"/>
  <c r="AH31" i="32" s="1"/>
  <c r="AN31" i="32" s="1"/>
  <c r="AC32" i="32"/>
  <c r="AL32" i="32" s="1"/>
  <c r="D33" i="32"/>
  <c r="AG34" i="32"/>
  <c r="AH34" i="32" s="1"/>
  <c r="AC39" i="32"/>
  <c r="AH63" i="32"/>
  <c r="AI28" i="32"/>
  <c r="AI34" i="32"/>
  <c r="AJ34" i="32" s="1"/>
  <c r="AM44" i="32"/>
  <c r="AM47" i="32"/>
  <c r="AN47" i="32" s="1"/>
  <c r="AM50" i="32"/>
  <c r="AI26" i="32"/>
  <c r="AJ26" i="32" s="1"/>
  <c r="AJ23" i="32" s="1"/>
  <c r="AI31" i="32"/>
  <c r="AJ31" i="32" s="1"/>
  <c r="AD36" i="32"/>
  <c r="AS36" i="32" s="1"/>
  <c r="AC36" i="32"/>
  <c r="AJ36" i="32" s="1"/>
  <c r="AI45" i="32"/>
  <c r="AJ45" i="32" s="1"/>
  <c r="AI48" i="32"/>
  <c r="AJ48" i="32" s="1"/>
  <c r="AI51" i="32"/>
  <c r="AJ51" i="32" s="1"/>
  <c r="AL148" i="32"/>
  <c r="AK148" i="32"/>
  <c r="AL150" i="32"/>
  <c r="AK150" i="32"/>
  <c r="AG155" i="32"/>
  <c r="AG158" i="32"/>
  <c r="AG161" i="32"/>
  <c r="AG164" i="32"/>
  <c r="AG167" i="32"/>
  <c r="AG170" i="32"/>
  <c r="AG173" i="32"/>
  <c r="AK28" i="32"/>
  <c r="AG32" i="32"/>
  <c r="AK34" i="32"/>
  <c r="AL34" i="32" s="1"/>
  <c r="AO34" i="32" s="1"/>
  <c r="AG39" i="32"/>
  <c r="AK45" i="32"/>
  <c r="AK48" i="32"/>
  <c r="AL48" i="32" s="1"/>
  <c r="AK51" i="32"/>
  <c r="AL51" i="32" s="1"/>
  <c r="O64" i="32"/>
  <c r="AK26" i="32"/>
  <c r="AG29" i="32"/>
  <c r="AH29" i="32" s="1"/>
  <c r="AK31" i="32"/>
  <c r="AL31" i="32" s="1"/>
  <c r="AO31" i="32" s="1"/>
  <c r="AI32" i="32"/>
  <c r="AG36" i="32"/>
  <c r="AK39" i="32"/>
  <c r="AL39" i="32" s="1"/>
  <c r="X69" i="32"/>
  <c r="R75" i="32"/>
  <c r="N143" i="32"/>
  <c r="AG178" i="32"/>
  <c r="AG181" i="32"/>
  <c r="AD38" i="32"/>
  <c r="AS38" i="32" s="1"/>
  <c r="AC38" i="32"/>
  <c r="AL38" i="32" s="1"/>
  <c r="E190" i="32"/>
  <c r="F190" i="32" s="1"/>
  <c r="AL177" i="32"/>
  <c r="AK177" i="32"/>
  <c r="AL180" i="32"/>
  <c r="AK180" i="32"/>
  <c r="S61" i="33"/>
  <c r="Y61" i="33" s="1"/>
  <c r="AD44" i="32"/>
  <c r="AE44" i="32" s="1"/>
  <c r="AJ44" i="32" s="1"/>
  <c r="AD45" i="32"/>
  <c r="AE45" i="32" s="1"/>
  <c r="AN45" i="32" s="1"/>
  <c r="AD46" i="32"/>
  <c r="AE46" i="32" s="1"/>
  <c r="AN46" i="32" s="1"/>
  <c r="AD47" i="32"/>
  <c r="AE47" i="32" s="1"/>
  <c r="AD48" i="32"/>
  <c r="AE48" i="32" s="1"/>
  <c r="AN48" i="32" s="1"/>
  <c r="AD49" i="32"/>
  <c r="AE49" i="32" s="1"/>
  <c r="AN49" i="32" s="1"/>
  <c r="AD50" i="32"/>
  <c r="AE50" i="32" s="1"/>
  <c r="AJ50" i="32" s="1"/>
  <c r="AD51" i="32"/>
  <c r="AE51" i="32" s="1"/>
  <c r="AN51" i="32" s="1"/>
  <c r="AD52" i="32"/>
  <c r="AE52" i="32" s="1"/>
  <c r="AN52" i="32" s="1"/>
  <c r="AD53" i="32"/>
  <c r="AE53" i="32" s="1"/>
  <c r="AJ53" i="32" s="1"/>
  <c r="AD54" i="32"/>
  <c r="AE54" i="32" s="1"/>
  <c r="AN54" i="32" s="1"/>
  <c r="AD55" i="32"/>
  <c r="AE55" i="32" s="1"/>
  <c r="AL55" i="32" s="1"/>
  <c r="AD56" i="32"/>
  <c r="AE56" i="32" s="1"/>
  <c r="AL56" i="32" s="1"/>
  <c r="AD57" i="32"/>
  <c r="AE57" i="32" s="1"/>
  <c r="AL57" i="32" s="1"/>
  <c r="M62" i="32"/>
  <c r="N116" i="32"/>
  <c r="AL151" i="32"/>
  <c r="AK151" i="32"/>
  <c r="AG156" i="32"/>
  <c r="AG159" i="32"/>
  <c r="AG162" i="32"/>
  <c r="AG165" i="32"/>
  <c r="AG168" i="32"/>
  <c r="AG171" i="32"/>
  <c r="K63" i="32"/>
  <c r="AL182" i="32"/>
  <c r="AK182" i="32"/>
  <c r="M63" i="32"/>
  <c r="N124" i="32"/>
  <c r="N127" i="32"/>
  <c r="AG153" i="32"/>
  <c r="AG176" i="32"/>
  <c r="AG179" i="32"/>
  <c r="S54" i="33"/>
  <c r="Y54" i="33" s="1"/>
  <c r="N131" i="32"/>
  <c r="T7" i="35"/>
  <c r="U6" i="35"/>
  <c r="N140" i="32"/>
  <c r="S50" i="33"/>
  <c r="Y50" i="33" s="1"/>
  <c r="P21" i="33"/>
  <c r="AB21" i="33"/>
  <c r="L25" i="35"/>
  <c r="Q21" i="33"/>
  <c r="AC21" i="33"/>
  <c r="R21" i="33"/>
  <c r="AD21" i="33"/>
  <c r="S21" i="33"/>
  <c r="AE21" i="33"/>
  <c r="T21" i="33"/>
  <c r="AF21" i="33"/>
  <c r="V21" i="33"/>
  <c r="AH21" i="33"/>
  <c r="U5" i="35"/>
  <c r="W21" i="33"/>
  <c r="X21" i="33"/>
  <c r="K16" i="35"/>
  <c r="K20" i="35"/>
  <c r="K24" i="35"/>
  <c r="M21" i="33"/>
  <c r="Y21" i="33"/>
  <c r="AK21" i="33"/>
  <c r="N21" i="33"/>
  <c r="Z21" i="33"/>
  <c r="O21" i="33"/>
  <c r="AN160" i="32" l="1"/>
  <c r="AK174" i="32"/>
  <c r="AK152" i="32"/>
  <c r="AN151" i="32"/>
  <c r="AL166" i="32"/>
  <c r="AN157" i="32"/>
  <c r="AN163" i="32"/>
  <c r="AN177" i="32"/>
  <c r="AN152" i="32"/>
  <c r="AK169" i="32"/>
  <c r="AN169" i="32" s="1"/>
  <c r="AN150" i="32"/>
  <c r="AN148" i="32"/>
  <c r="AK149" i="32"/>
  <c r="AL149" i="32"/>
  <c r="AF23" i="32"/>
  <c r="AO38" i="32"/>
  <c r="AL44" i="32"/>
  <c r="AL179" i="32"/>
  <c r="AK179" i="32"/>
  <c r="AL167" i="32"/>
  <c r="AK167" i="32"/>
  <c r="AN56" i="32"/>
  <c r="L5" i="24"/>
  <c r="K6" i="24"/>
  <c r="U28" i="32"/>
  <c r="V28" i="32" s="1"/>
  <c r="Y28" i="32"/>
  <c r="X28" i="32"/>
  <c r="T28" i="32"/>
  <c r="AJ10" i="24"/>
  <c r="AC10" i="24"/>
  <c r="E26" i="32"/>
  <c r="D26" i="32"/>
  <c r="AR36" i="32"/>
  <c r="AQ36" i="32"/>
  <c r="AP36" i="32"/>
  <c r="AL176" i="32"/>
  <c r="AK176" i="32"/>
  <c r="AL181" i="32"/>
  <c r="AK181" i="32"/>
  <c r="AL26" i="32"/>
  <c r="AO26" i="32" s="1"/>
  <c r="AL164" i="32"/>
  <c r="AK164" i="32"/>
  <c r="AL53" i="32"/>
  <c r="T4" i="24"/>
  <c r="M4" i="24"/>
  <c r="S29" i="32"/>
  <c r="M30" i="32"/>
  <c r="AH55" i="32"/>
  <c r="J71" i="32"/>
  <c r="AN35" i="32"/>
  <c r="Y26" i="32"/>
  <c r="X26" i="32"/>
  <c r="U26" i="32"/>
  <c r="V26" i="32" s="1"/>
  <c r="T26" i="32"/>
  <c r="T62" i="32"/>
  <c r="U62" i="32" s="1"/>
  <c r="Z27" i="32"/>
  <c r="K7" i="3"/>
  <c r="L7" i="3" s="1"/>
  <c r="M7" i="3" s="1"/>
  <c r="L6" i="3"/>
  <c r="M6" i="3" s="1"/>
  <c r="M14" i="3" s="1"/>
  <c r="AL153" i="32"/>
  <c r="AK153" i="32"/>
  <c r="K64" i="32"/>
  <c r="M64" i="32"/>
  <c r="AL178" i="32"/>
  <c r="AK178" i="32"/>
  <c r="N64" i="32"/>
  <c r="O65" i="32"/>
  <c r="P64" i="32"/>
  <c r="AH64" i="32"/>
  <c r="AL161" i="32"/>
  <c r="AK161" i="32"/>
  <c r="AN161" i="32" s="1"/>
  <c r="AL50" i="32"/>
  <c r="AQ33" i="32"/>
  <c r="AR33" i="32" s="1"/>
  <c r="AP33" i="32"/>
  <c r="P63" i="32"/>
  <c r="AH44" i="32"/>
  <c r="AP44" i="32" s="1"/>
  <c r="AH56" i="32"/>
  <c r="AJ52" i="32"/>
  <c r="AN33" i="32"/>
  <c r="AL54" i="32"/>
  <c r="AP54" i="32" s="1"/>
  <c r="AL170" i="32"/>
  <c r="AK170" i="32"/>
  <c r="AN170" i="32" s="1"/>
  <c r="AP53" i="32"/>
  <c r="AN174" i="32"/>
  <c r="AL158" i="32"/>
  <c r="AK158" i="32"/>
  <c r="AL47" i="32"/>
  <c r="AO35" i="32"/>
  <c r="AH38" i="32"/>
  <c r="AH45" i="32"/>
  <c r="AP45" i="32" s="1"/>
  <c r="AH57" i="32"/>
  <c r="AP57" i="32" s="1"/>
  <c r="AL52" i="32"/>
  <c r="AJ11" i="24"/>
  <c r="AC11" i="24"/>
  <c r="AN29" i="32"/>
  <c r="AJ55" i="32"/>
  <c r="F5" i="4"/>
  <c r="B6" i="4"/>
  <c r="C5" i="4"/>
  <c r="AB3" i="24"/>
  <c r="U3" i="24"/>
  <c r="AL171" i="32"/>
  <c r="AK171" i="32"/>
  <c r="AN171" i="32" s="1"/>
  <c r="AL45" i="32"/>
  <c r="AO30" i="32"/>
  <c r="AH47" i="32"/>
  <c r="AP47" i="32" s="1"/>
  <c r="AN27" i="32"/>
  <c r="AN53" i="32"/>
  <c r="AL155" i="32"/>
  <c r="AK155" i="32"/>
  <c r="AQ37" i="32"/>
  <c r="AR37" i="32" s="1"/>
  <c r="AP37" i="32"/>
  <c r="AP46" i="32"/>
  <c r="AJ2" i="24"/>
  <c r="AC2" i="24"/>
  <c r="AL168" i="32"/>
  <c r="AK168" i="32"/>
  <c r="X71" i="32"/>
  <c r="AH39" i="32"/>
  <c r="AN39" i="32" s="1"/>
  <c r="AN50" i="32"/>
  <c r="AH28" i="32"/>
  <c r="AN28" i="32" s="1"/>
  <c r="AO27" i="32"/>
  <c r="AN154" i="32"/>
  <c r="AH48" i="32"/>
  <c r="AP48" i="32" s="1"/>
  <c r="Z46" i="32"/>
  <c r="Y63" i="32"/>
  <c r="Z63" i="32" s="1"/>
  <c r="AF32" i="32"/>
  <c r="AN32" i="32" s="1"/>
  <c r="AN172" i="32"/>
  <c r="AL165" i="32"/>
  <c r="AK165" i="32"/>
  <c r="AP34" i="32"/>
  <c r="AQ34" i="32"/>
  <c r="AR34" i="32" s="1"/>
  <c r="AH26" i="32"/>
  <c r="AH23" i="32" s="1"/>
  <c r="X76" i="32"/>
  <c r="AH49" i="32"/>
  <c r="AN34" i="32"/>
  <c r="AJ49" i="32"/>
  <c r="J74" i="32"/>
  <c r="E4" i="4"/>
  <c r="H4" i="4" s="1"/>
  <c r="R77" i="32"/>
  <c r="AA47" i="32"/>
  <c r="M48" i="32"/>
  <c r="S47" i="32"/>
  <c r="AL162" i="32"/>
  <c r="AK162" i="32"/>
  <c r="AN162" i="32" s="1"/>
  <c r="AO39" i="32"/>
  <c r="AH32" i="32"/>
  <c r="AN44" i="32"/>
  <c r="AJ56" i="32"/>
  <c r="AL46" i="32"/>
  <c r="AH50" i="32"/>
  <c r="AF36" i="32"/>
  <c r="AN36" i="32" s="1"/>
  <c r="T8" i="35"/>
  <c r="U7" i="35"/>
  <c r="AN182" i="32"/>
  <c r="AL159" i="32"/>
  <c r="AK159" i="32"/>
  <c r="AN159" i="32" s="1"/>
  <c r="AH36" i="32"/>
  <c r="AL28" i="32"/>
  <c r="AO28" i="32" s="1"/>
  <c r="AJ38" i="32"/>
  <c r="AH51" i="32"/>
  <c r="AP51" i="32" s="1"/>
  <c r="AN37" i="32"/>
  <c r="AF38" i="32"/>
  <c r="AN38" i="32" s="1"/>
  <c r="AL49" i="32"/>
  <c r="AB62" i="32"/>
  <c r="R76" i="32"/>
  <c r="AL156" i="32"/>
  <c r="AK156" i="32"/>
  <c r="AN180" i="32"/>
  <c r="AJ32" i="32"/>
  <c r="AO32" i="32" s="1"/>
  <c r="AL173" i="32"/>
  <c r="AK173" i="32"/>
  <c r="AJ28" i="32"/>
  <c r="AN55" i="32"/>
  <c r="AJ46" i="32"/>
  <c r="AH52" i="32"/>
  <c r="AN30" i="32"/>
  <c r="AN166" i="32"/>
  <c r="AR31" i="32"/>
  <c r="AQ31" i="32"/>
  <c r="AP31" i="32"/>
  <c r="L5" i="1"/>
  <c r="G5" i="1"/>
  <c r="H5" i="1" s="1"/>
  <c r="C5" i="2"/>
  <c r="J5" i="1" s="1"/>
  <c r="N5" i="1"/>
  <c r="O5" i="1" s="1"/>
  <c r="F6" i="1"/>
  <c r="AN178" i="32" l="1"/>
  <c r="AN176" i="32"/>
  <c r="AN173" i="32"/>
  <c r="AN149" i="32"/>
  <c r="AN179" i="32"/>
  <c r="AR32" i="32"/>
  <c r="AP32" i="32"/>
  <c r="AQ32" i="32"/>
  <c r="J73" i="32"/>
  <c r="AP50" i="32"/>
  <c r="R79" i="32"/>
  <c r="AR10" i="24"/>
  <c r="AS10" i="24" s="1"/>
  <c r="AK10" i="24"/>
  <c r="O66" i="32"/>
  <c r="P65" i="32"/>
  <c r="N65" i="32"/>
  <c r="AH65" i="32"/>
  <c r="AJ3" i="24"/>
  <c r="AC3" i="24"/>
  <c r="AR11" i="24"/>
  <c r="AS11" i="24" s="1"/>
  <c r="AK11" i="24"/>
  <c r="AP55" i="32"/>
  <c r="X78" i="32"/>
  <c r="K97" i="32"/>
  <c r="P97" i="32" s="1"/>
  <c r="AK62" i="32"/>
  <c r="AN165" i="32"/>
  <c r="AQ27" i="32"/>
  <c r="AR27" i="32" s="1"/>
  <c r="AP27" i="32"/>
  <c r="M31" i="32"/>
  <c r="S30" i="32"/>
  <c r="AQ28" i="32"/>
  <c r="AR28" i="32" s="1"/>
  <c r="AP28" i="32"/>
  <c r="AN156" i="32"/>
  <c r="J76" i="32"/>
  <c r="AR2" i="24"/>
  <c r="AS2" i="24" s="1"/>
  <c r="AK2" i="24"/>
  <c r="U29" i="32"/>
  <c r="V29" i="32" s="1"/>
  <c r="T29" i="32"/>
  <c r="Y29" i="32"/>
  <c r="X29" i="32"/>
  <c r="AA48" i="32"/>
  <c r="M49" i="32"/>
  <c r="S48" i="32"/>
  <c r="Z28" i="32"/>
  <c r="T63" i="32"/>
  <c r="U63" i="32" s="1"/>
  <c r="T64" i="32"/>
  <c r="U64" i="32" s="1"/>
  <c r="AB64" i="32" s="1"/>
  <c r="AR38" i="32"/>
  <c r="AQ38" i="32"/>
  <c r="AP38" i="32"/>
  <c r="G6" i="1"/>
  <c r="H6" i="1" s="1"/>
  <c r="E6" i="1" s="1"/>
  <c r="C6" i="1" s="1"/>
  <c r="C6" i="2"/>
  <c r="J6" i="1" s="1"/>
  <c r="F7" i="1"/>
  <c r="N6" i="1"/>
  <c r="O6" i="1" s="1"/>
  <c r="L6" i="1"/>
  <c r="AQ39" i="32"/>
  <c r="AR39" i="32" s="1"/>
  <c r="AP39" i="32"/>
  <c r="AB4" i="24"/>
  <c r="U4" i="24"/>
  <c r="T9" i="35"/>
  <c r="U8" i="35"/>
  <c r="R78" i="32"/>
  <c r="X73" i="32"/>
  <c r="AR30" i="32"/>
  <c r="AQ30" i="32"/>
  <c r="AP30" i="32"/>
  <c r="L14" i="3"/>
  <c r="AQ35" i="32"/>
  <c r="AR35" i="32" s="1"/>
  <c r="AP35" i="32"/>
  <c r="K65" i="32"/>
  <c r="K7" i="24"/>
  <c r="L6" i="24"/>
  <c r="T61" i="32"/>
  <c r="U61" i="32" s="1"/>
  <c r="AB61" i="32" s="1"/>
  <c r="Z26" i="32"/>
  <c r="E5" i="1"/>
  <c r="C5" i="1" s="1"/>
  <c r="AP52" i="32"/>
  <c r="AP49" i="32"/>
  <c r="H5" i="4"/>
  <c r="E5" i="4"/>
  <c r="AN153" i="32"/>
  <c r="AN164" i="32"/>
  <c r="M5" i="24"/>
  <c r="T5" i="24"/>
  <c r="U47" i="32"/>
  <c r="V47" i="32" s="1"/>
  <c r="X47" i="32"/>
  <c r="AB47" i="32" s="1"/>
  <c r="T47" i="32"/>
  <c r="Y47" i="32"/>
  <c r="AN155" i="32"/>
  <c r="AQ60" i="4"/>
  <c r="AQ40" i="4"/>
  <c r="AQ8" i="4"/>
  <c r="AQ90" i="4"/>
  <c r="AQ86" i="4"/>
  <c r="AQ82" i="4"/>
  <c r="AQ78" i="4"/>
  <c r="AQ44" i="4"/>
  <c r="AQ64" i="4"/>
  <c r="AQ94" i="4"/>
  <c r="AQ52" i="4"/>
  <c r="AQ36" i="4"/>
  <c r="AQ4" i="4"/>
  <c r="AQ20" i="4"/>
  <c r="AI7" i="4"/>
  <c r="AQ12" i="4"/>
  <c r="F6" i="4"/>
  <c r="AQ32" i="4"/>
  <c r="AQ24" i="4"/>
  <c r="AQ56" i="4"/>
  <c r="AQ48" i="4"/>
  <c r="AQ28" i="4"/>
  <c r="C6" i="4"/>
  <c r="B7" i="4"/>
  <c r="AQ16" i="4"/>
  <c r="AN158" i="32"/>
  <c r="AQ26" i="32"/>
  <c r="AR26" i="32" s="1"/>
  <c r="AP26" i="32"/>
  <c r="AB63" i="32"/>
  <c r="AN168" i="32"/>
  <c r="AP56" i="32"/>
  <c r="AN181" i="32"/>
  <c r="AN167" i="32"/>
  <c r="AN26" i="32"/>
  <c r="T6" i="24" l="1"/>
  <c r="M6" i="24"/>
  <c r="AJ4" i="24"/>
  <c r="AC4" i="24"/>
  <c r="K99" i="32"/>
  <c r="P99" i="32" s="1"/>
  <c r="AK64" i="32"/>
  <c r="J78" i="32"/>
  <c r="N66" i="32"/>
  <c r="AH66" i="32"/>
  <c r="O67" i="32"/>
  <c r="AB5" i="24"/>
  <c r="U5" i="24"/>
  <c r="K8" i="24"/>
  <c r="L8" i="24" s="1"/>
  <c r="L7" i="24"/>
  <c r="K98" i="32"/>
  <c r="P98" i="32" s="1"/>
  <c r="AK63" i="32"/>
  <c r="X80" i="32"/>
  <c r="U48" i="32"/>
  <c r="V48" i="32" s="1"/>
  <c r="X48" i="32"/>
  <c r="AB48" i="32" s="1"/>
  <c r="T48" i="32"/>
  <c r="Y48" i="32"/>
  <c r="AA49" i="32"/>
  <c r="M50" i="32"/>
  <c r="S49" i="32"/>
  <c r="R81" i="32"/>
  <c r="X75" i="32"/>
  <c r="L7" i="1"/>
  <c r="C7" i="2"/>
  <c r="J7" i="1" s="1"/>
  <c r="F8" i="1"/>
  <c r="N7" i="1"/>
  <c r="O7" i="1" s="1"/>
  <c r="G7" i="1"/>
  <c r="H7" i="1" s="1"/>
  <c r="E7" i="1" s="1"/>
  <c r="C7" i="1" s="1"/>
  <c r="U30" i="32"/>
  <c r="V30" i="32" s="1"/>
  <c r="Y30" i="32"/>
  <c r="X30" i="32"/>
  <c r="T30" i="32"/>
  <c r="J75" i="32"/>
  <c r="R80" i="32"/>
  <c r="T65" i="32"/>
  <c r="U65" i="32" s="1"/>
  <c r="Z29" i="32"/>
  <c r="T66" i="32"/>
  <c r="U66" i="32" s="1"/>
  <c r="M32" i="32"/>
  <c r="S31" i="32"/>
  <c r="F7" i="4"/>
  <c r="C7" i="4"/>
  <c r="B8" i="4"/>
  <c r="AK3" i="24"/>
  <c r="AR3" i="24"/>
  <c r="AS3" i="24" s="1"/>
  <c r="E6" i="4"/>
  <c r="H6" i="4" s="1"/>
  <c r="Y65" i="32"/>
  <c r="Z65" i="32" s="1"/>
  <c r="AB65" i="32" s="1"/>
  <c r="Z47" i="32"/>
  <c r="Y66" i="32"/>
  <c r="Z66" i="32" s="1"/>
  <c r="D5" i="1"/>
  <c r="D6" i="1"/>
  <c r="K66" i="32"/>
  <c r="P66" i="32" s="1"/>
  <c r="M65" i="32"/>
  <c r="T10" i="35"/>
  <c r="U9" i="35"/>
  <c r="K92" i="32"/>
  <c r="P92" i="32" s="1"/>
  <c r="K93" i="32"/>
  <c r="P93" i="32" s="1"/>
  <c r="K91" i="32"/>
  <c r="P91" i="32" s="1"/>
  <c r="K96" i="32"/>
  <c r="P96" i="32" s="1"/>
  <c r="K95" i="32"/>
  <c r="P95" i="32" s="1"/>
  <c r="K94" i="32"/>
  <c r="P94" i="32" s="1"/>
  <c r="AK61" i="32"/>
  <c r="AB66" i="32" l="1"/>
  <c r="Z48" i="32"/>
  <c r="Y67" i="32"/>
  <c r="Z67" i="32" s="1"/>
  <c r="Y68" i="32"/>
  <c r="Z68" i="32" s="1"/>
  <c r="O68" i="32"/>
  <c r="AH67" i="32"/>
  <c r="N67" i="32"/>
  <c r="C8" i="2"/>
  <c r="J8" i="1" s="1"/>
  <c r="N8" i="1"/>
  <c r="O8" i="1" s="1"/>
  <c r="L8" i="1"/>
  <c r="G8" i="1"/>
  <c r="H8" i="1" s="1"/>
  <c r="F9" i="1"/>
  <c r="S32" i="32"/>
  <c r="M33" i="32"/>
  <c r="AB6" i="24"/>
  <c r="U6" i="24"/>
  <c r="K100" i="32"/>
  <c r="P100" i="32" s="1"/>
  <c r="AK65" i="32"/>
  <c r="AJ5" i="24"/>
  <c r="AC5" i="24"/>
  <c r="R82" i="32"/>
  <c r="J80" i="32"/>
  <c r="AQ68" i="4"/>
  <c r="AQ72" i="4"/>
  <c r="AQ75" i="4"/>
  <c r="F8" i="4"/>
  <c r="C8" i="4"/>
  <c r="B9" i="4"/>
  <c r="X82" i="32"/>
  <c r="J77" i="32"/>
  <c r="E7" i="4"/>
  <c r="H7" i="4"/>
  <c r="T7" i="24"/>
  <c r="M7" i="24"/>
  <c r="D7" i="1"/>
  <c r="R83" i="32"/>
  <c r="T11" i="35"/>
  <c r="U10" i="35"/>
  <c r="K67" i="32"/>
  <c r="M66" i="32"/>
  <c r="T67" i="32"/>
  <c r="U67" i="32" s="1"/>
  <c r="Z30" i="32"/>
  <c r="T68" i="32"/>
  <c r="U68" i="32" s="1"/>
  <c r="U49" i="32"/>
  <c r="V49" i="32" s="1"/>
  <c r="Y49" i="32"/>
  <c r="X49" i="32"/>
  <c r="AB49" i="32" s="1"/>
  <c r="T49" i="32"/>
  <c r="T8" i="24"/>
  <c r="M8" i="24"/>
  <c r="AR4" i="24"/>
  <c r="AS4" i="24" s="1"/>
  <c r="AK4" i="24"/>
  <c r="X77" i="32"/>
  <c r="Y31" i="32"/>
  <c r="X31" i="32"/>
  <c r="U31" i="32"/>
  <c r="V31" i="32" s="1"/>
  <c r="T31" i="32"/>
  <c r="AA50" i="32"/>
  <c r="M51" i="32"/>
  <c r="S50" i="32"/>
  <c r="L9" i="1" l="1"/>
  <c r="C9" i="2"/>
  <c r="J9" i="1" s="1"/>
  <c r="F10" i="1"/>
  <c r="G9" i="1"/>
  <c r="H9" i="1" s="1"/>
  <c r="N9" i="1"/>
  <c r="O9" i="1" s="1"/>
  <c r="Z49" i="32"/>
  <c r="Y70" i="32"/>
  <c r="Z70" i="32" s="1"/>
  <c r="Y69" i="32"/>
  <c r="Z69" i="32" s="1"/>
  <c r="S33" i="32"/>
  <c r="M34" i="32"/>
  <c r="U32" i="32"/>
  <c r="V32" i="32" s="1"/>
  <c r="T32" i="32"/>
  <c r="Y32" i="32"/>
  <c r="X32" i="32"/>
  <c r="P67" i="32"/>
  <c r="J79" i="32"/>
  <c r="E8" i="1"/>
  <c r="C8" i="1" s="1"/>
  <c r="P68" i="32"/>
  <c r="N68" i="32"/>
  <c r="AH68" i="32"/>
  <c r="O69" i="32"/>
  <c r="U7" i="24"/>
  <c r="AB7" i="24"/>
  <c r="AB68" i="32"/>
  <c r="K68" i="32"/>
  <c r="M67" i="32"/>
  <c r="M68" i="32"/>
  <c r="AB67" i="32"/>
  <c r="U50" i="32"/>
  <c r="V50" i="32" s="1"/>
  <c r="X50" i="32"/>
  <c r="AB50" i="32" s="1"/>
  <c r="T50" i="32"/>
  <c r="Y50" i="32"/>
  <c r="T69" i="32"/>
  <c r="U69" i="32" s="1"/>
  <c r="Z31" i="32"/>
  <c r="T70" i="32"/>
  <c r="U70" i="32" s="1"/>
  <c r="T12" i="35"/>
  <c r="U12" i="35" s="1"/>
  <c r="U11" i="35"/>
  <c r="X84" i="32"/>
  <c r="AK66" i="32"/>
  <c r="K101" i="32"/>
  <c r="P101" i="32" s="1"/>
  <c r="AB8" i="24"/>
  <c r="U8" i="24"/>
  <c r="AA51" i="32"/>
  <c r="M52" i="32"/>
  <c r="S51" i="32"/>
  <c r="R84" i="32"/>
  <c r="G39" i="32"/>
  <c r="R85" i="32"/>
  <c r="B10" i="4"/>
  <c r="AI8" i="4"/>
  <c r="F9" i="4"/>
  <c r="C9" i="4"/>
  <c r="X79" i="32"/>
  <c r="H8" i="4"/>
  <c r="E8" i="4"/>
  <c r="AR5" i="24"/>
  <c r="AS5" i="24" s="1"/>
  <c r="AK5" i="24"/>
  <c r="AJ6" i="24"/>
  <c r="AC6" i="24"/>
  <c r="N69" i="32" l="1"/>
  <c r="O70" i="32"/>
  <c r="AH69" i="32"/>
  <c r="S34" i="32"/>
  <c r="M35" i="32"/>
  <c r="U51" i="32"/>
  <c r="V51" i="32" s="1"/>
  <c r="X51" i="32"/>
  <c r="AB51" i="32" s="1"/>
  <c r="T51" i="32"/>
  <c r="Y51" i="32"/>
  <c r="Y33" i="32"/>
  <c r="T33" i="32"/>
  <c r="U33" i="32"/>
  <c r="V33" i="32" s="1"/>
  <c r="X33" i="32"/>
  <c r="E9" i="4"/>
  <c r="H9" i="4"/>
  <c r="Z50" i="32"/>
  <c r="Y72" i="32"/>
  <c r="Z72" i="32" s="1"/>
  <c r="Y71" i="32"/>
  <c r="Z71" i="32" s="1"/>
  <c r="AB69" i="32"/>
  <c r="D8" i="1"/>
  <c r="AB70" i="32"/>
  <c r="J81" i="32"/>
  <c r="X81" i="32"/>
  <c r="AA52" i="32"/>
  <c r="M53" i="32"/>
  <c r="S52" i="32"/>
  <c r="AJ8" i="24"/>
  <c r="AC8" i="24"/>
  <c r="AR6" i="24"/>
  <c r="AS6" i="24" s="1"/>
  <c r="AK6" i="24"/>
  <c r="E9" i="1"/>
  <c r="C9" i="1" s="1"/>
  <c r="K102" i="32"/>
  <c r="P102" i="32" s="1"/>
  <c r="AK67" i="32"/>
  <c r="K69" i="32"/>
  <c r="C10" i="2"/>
  <c r="J10" i="1" s="1"/>
  <c r="N10" i="1"/>
  <c r="O10" i="1" s="1"/>
  <c r="F11" i="1"/>
  <c r="L10" i="1"/>
  <c r="G10" i="1"/>
  <c r="H10" i="1" s="1"/>
  <c r="AQ57" i="4"/>
  <c r="AQ45" i="4"/>
  <c r="AQ61" i="4"/>
  <c r="AQ95" i="4"/>
  <c r="AQ65" i="4"/>
  <c r="AQ5" i="4"/>
  <c r="AQ49" i="4"/>
  <c r="AQ41" i="4"/>
  <c r="AQ87" i="4"/>
  <c r="AQ83" i="4"/>
  <c r="AQ79" i="4"/>
  <c r="AQ53" i="4"/>
  <c r="AQ25" i="4"/>
  <c r="AQ33" i="4"/>
  <c r="AQ29" i="4"/>
  <c r="AQ17" i="4"/>
  <c r="AQ9" i="4"/>
  <c r="AQ37" i="4"/>
  <c r="AQ21" i="4"/>
  <c r="AQ13" i="4"/>
  <c r="F10" i="4"/>
  <c r="B11" i="4"/>
  <c r="C10" i="4"/>
  <c r="AQ91" i="4"/>
  <c r="K103" i="32"/>
  <c r="P103" i="32" s="1"/>
  <c r="AK68" i="32"/>
  <c r="Z32" i="32"/>
  <c r="T71" i="32"/>
  <c r="U71" i="32" s="1"/>
  <c r="T72" i="32"/>
  <c r="U72" i="32" s="1"/>
  <c r="AJ7" i="24"/>
  <c r="AC7" i="24"/>
  <c r="Z33" i="32" l="1"/>
  <c r="T73" i="32"/>
  <c r="U73" i="32" s="1"/>
  <c r="T74" i="32"/>
  <c r="U74" i="32" s="1"/>
  <c r="X83" i="32"/>
  <c r="D9" i="1"/>
  <c r="Z51" i="32"/>
  <c r="Y74" i="32"/>
  <c r="Z74" i="32" s="1"/>
  <c r="AB74" i="32" s="1"/>
  <c r="Y73" i="32"/>
  <c r="Z73" i="32" s="1"/>
  <c r="E10" i="1"/>
  <c r="C10" i="1" s="1"/>
  <c r="D11" i="1" s="1"/>
  <c r="K104" i="32"/>
  <c r="P104" i="32" s="1"/>
  <c r="AK69" i="32"/>
  <c r="E10" i="4"/>
  <c r="H10" i="4" s="1"/>
  <c r="AK70" i="32"/>
  <c r="K105" i="32"/>
  <c r="P105" i="32" s="1"/>
  <c r="AB71" i="32"/>
  <c r="G11" i="1"/>
  <c r="H11" i="1" s="1"/>
  <c r="E11" i="1" s="1"/>
  <c r="C11" i="1" s="1"/>
  <c r="F12" i="1"/>
  <c r="N11" i="1"/>
  <c r="O11" i="1" s="1"/>
  <c r="C11" i="2"/>
  <c r="J11" i="1" s="1"/>
  <c r="L11" i="1"/>
  <c r="AB72" i="32"/>
  <c r="M36" i="32"/>
  <c r="S35" i="32"/>
  <c r="U34" i="32"/>
  <c r="V34" i="32" s="1"/>
  <c r="X34" i="32"/>
  <c r="T34" i="32"/>
  <c r="Y34" i="32"/>
  <c r="AQ76" i="4"/>
  <c r="AQ69" i="4"/>
  <c r="AI6" i="4"/>
  <c r="AQ73" i="4"/>
  <c r="AI9" i="4"/>
  <c r="AI5" i="4"/>
  <c r="AI4" i="4"/>
  <c r="AI3" i="4"/>
  <c r="F11" i="4"/>
  <c r="C11" i="4"/>
  <c r="B12" i="4"/>
  <c r="AR8" i="24"/>
  <c r="AS8" i="24" s="1"/>
  <c r="AK8" i="24"/>
  <c r="P69" i="32"/>
  <c r="AR7" i="24"/>
  <c r="AS7" i="24" s="1"/>
  <c r="AK7" i="24"/>
  <c r="M79" i="32"/>
  <c r="U52" i="32"/>
  <c r="V52" i="32" s="1"/>
  <c r="Y52" i="32"/>
  <c r="X52" i="32"/>
  <c r="AB52" i="32" s="1"/>
  <c r="T52" i="32"/>
  <c r="N70" i="32"/>
  <c r="AH70" i="32"/>
  <c r="O71" i="32"/>
  <c r="AA53" i="32"/>
  <c r="M54" i="32"/>
  <c r="S53" i="32"/>
  <c r="K70" i="32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M80" i="32" s="1"/>
  <c r="M69" i="32"/>
  <c r="M73" i="32"/>
  <c r="M70" i="32"/>
  <c r="M75" i="32"/>
  <c r="M78" i="32"/>
  <c r="M77" i="32"/>
  <c r="K106" i="32" l="1"/>
  <c r="P106" i="32" s="1"/>
  <c r="AK71" i="32"/>
  <c r="E11" i="4"/>
  <c r="H11" i="4" s="1"/>
  <c r="Y35" i="32"/>
  <c r="X35" i="32"/>
  <c r="T35" i="32"/>
  <c r="U35" i="32"/>
  <c r="V35" i="32" s="1"/>
  <c r="P71" i="32"/>
  <c r="N71" i="32"/>
  <c r="AH71" i="32"/>
  <c r="O72" i="32"/>
  <c r="M37" i="32"/>
  <c r="S36" i="32"/>
  <c r="X85" i="32"/>
  <c r="U53" i="32"/>
  <c r="V53" i="32" s="1"/>
  <c r="X53" i="32"/>
  <c r="AB53" i="32" s="1"/>
  <c r="T53" i="32"/>
  <c r="Y53" i="32"/>
  <c r="K107" i="32"/>
  <c r="P107" i="32" s="1"/>
  <c r="AK72" i="32"/>
  <c r="K81" i="32"/>
  <c r="AA54" i="32"/>
  <c r="M55" i="32"/>
  <c r="S54" i="32"/>
  <c r="D10" i="1"/>
  <c r="Z52" i="32"/>
  <c r="Y76" i="32"/>
  <c r="Z76" i="32" s="1"/>
  <c r="AB76" i="32" s="1"/>
  <c r="AK76" i="32" s="1"/>
  <c r="Y75" i="32"/>
  <c r="Z75" i="32" s="1"/>
  <c r="AB75" i="32" s="1"/>
  <c r="M72" i="32"/>
  <c r="M74" i="32"/>
  <c r="M76" i="32"/>
  <c r="Z34" i="32"/>
  <c r="T75" i="32"/>
  <c r="U75" i="32" s="1"/>
  <c r="T76" i="32"/>
  <c r="U76" i="32" s="1"/>
  <c r="C12" i="2"/>
  <c r="J12" i="1" s="1"/>
  <c r="N12" i="1"/>
  <c r="O12" i="1" s="1"/>
  <c r="L12" i="1"/>
  <c r="G12" i="1"/>
  <c r="H12" i="1" s="1"/>
  <c r="E12" i="1" s="1"/>
  <c r="C12" i="1" s="1"/>
  <c r="D12" i="1" s="1"/>
  <c r="F13" i="1"/>
  <c r="AB73" i="32"/>
  <c r="M71" i="32"/>
  <c r="P70" i="32"/>
  <c r="C12" i="4"/>
  <c r="B13" i="4"/>
  <c r="F12" i="4"/>
  <c r="AK74" i="32"/>
  <c r="K109" i="32"/>
  <c r="P109" i="32" s="1"/>
  <c r="K110" i="32" l="1"/>
  <c r="P110" i="32" s="1"/>
  <c r="AK75" i="32"/>
  <c r="K82" i="32"/>
  <c r="M81" i="32"/>
  <c r="K108" i="32"/>
  <c r="P108" i="32" s="1"/>
  <c r="AK73" i="32"/>
  <c r="Z53" i="32"/>
  <c r="Y78" i="32"/>
  <c r="Z78" i="32" s="1"/>
  <c r="AB78" i="32" s="1"/>
  <c r="AK78" i="32" s="1"/>
  <c r="Y77" i="32"/>
  <c r="Z77" i="32" s="1"/>
  <c r="AB77" i="32" s="1"/>
  <c r="AK77" i="32" s="1"/>
  <c r="G13" i="1"/>
  <c r="H13" i="1" s="1"/>
  <c r="E13" i="1" s="1"/>
  <c r="C13" i="1" s="1"/>
  <c r="D13" i="1" s="1"/>
  <c r="F14" i="1"/>
  <c r="N13" i="1"/>
  <c r="O13" i="1" s="1"/>
  <c r="C13" i="2"/>
  <c r="J13" i="1" s="1"/>
  <c r="L13" i="1"/>
  <c r="Z35" i="32"/>
  <c r="T77" i="32"/>
  <c r="U77" i="32" s="1"/>
  <c r="T78" i="32"/>
  <c r="U78" i="32" s="1"/>
  <c r="AH72" i="32"/>
  <c r="O73" i="32"/>
  <c r="P72" i="32"/>
  <c r="N72" i="32"/>
  <c r="U54" i="32"/>
  <c r="V54" i="32" s="1"/>
  <c r="X54" i="32"/>
  <c r="AB54" i="32" s="1"/>
  <c r="T54" i="32"/>
  <c r="Y54" i="32"/>
  <c r="U36" i="32"/>
  <c r="V36" i="32" s="1"/>
  <c r="Y36" i="32"/>
  <c r="T36" i="32"/>
  <c r="X36" i="32"/>
  <c r="AQ66" i="4"/>
  <c r="AQ62" i="4"/>
  <c r="AQ30" i="4"/>
  <c r="AQ88" i="4"/>
  <c r="AQ84" i="4"/>
  <c r="AQ80" i="4"/>
  <c r="AQ92" i="4"/>
  <c r="AQ50" i="4"/>
  <c r="AQ96" i="4"/>
  <c r="AQ42" i="4"/>
  <c r="AQ58" i="4"/>
  <c r="AQ26" i="4"/>
  <c r="B14" i="4"/>
  <c r="AQ34" i="4"/>
  <c r="AQ18" i="4"/>
  <c r="AQ10" i="4"/>
  <c r="AI10" i="4"/>
  <c r="AQ6" i="4"/>
  <c r="AQ46" i="4"/>
  <c r="AQ38" i="4"/>
  <c r="AQ14" i="4"/>
  <c r="F13" i="4"/>
  <c r="C13" i="4"/>
  <c r="AQ54" i="4"/>
  <c r="AQ22" i="4"/>
  <c r="E12" i="4"/>
  <c r="H12" i="4" s="1"/>
  <c r="AA55" i="32"/>
  <c r="M56" i="32"/>
  <c r="S55" i="32"/>
  <c r="M38" i="32"/>
  <c r="S37" i="32"/>
  <c r="F15" i="1" l="1"/>
  <c r="L14" i="1"/>
  <c r="N14" i="1"/>
  <c r="O14" i="1" s="1"/>
  <c r="G14" i="1"/>
  <c r="H14" i="1" s="1"/>
  <c r="E14" i="1" s="1"/>
  <c r="C14" i="2"/>
  <c r="J14" i="1" s="1"/>
  <c r="M57" i="32"/>
  <c r="AA56" i="32"/>
  <c r="S56" i="32"/>
  <c r="F14" i="4"/>
  <c r="AQ70" i="4"/>
  <c r="B15" i="4"/>
  <c r="C14" i="4"/>
  <c r="O74" i="32"/>
  <c r="P73" i="32"/>
  <c r="N73" i="32"/>
  <c r="AH73" i="32"/>
  <c r="U55" i="32"/>
  <c r="V55" i="32" s="1"/>
  <c r="Y55" i="32"/>
  <c r="X55" i="32"/>
  <c r="AB55" i="32" s="1"/>
  <c r="T55" i="32"/>
  <c r="E13" i="4"/>
  <c r="H13" i="4"/>
  <c r="Z36" i="32"/>
  <c r="T79" i="32"/>
  <c r="U79" i="32" s="1"/>
  <c r="T80" i="32"/>
  <c r="U80" i="32" s="1"/>
  <c r="K83" i="32"/>
  <c r="M82" i="32"/>
  <c r="Y37" i="32"/>
  <c r="X37" i="32"/>
  <c r="T37" i="32"/>
  <c r="U37" i="32"/>
  <c r="V37" i="32" s="1"/>
  <c r="Z54" i="32"/>
  <c r="Y80" i="32"/>
  <c r="Z80" i="32" s="1"/>
  <c r="AB80" i="32" s="1"/>
  <c r="AE80" i="32" s="1"/>
  <c r="AJ80" i="32" s="1"/>
  <c r="AK80" i="32" s="1"/>
  <c r="Y79" i="32"/>
  <c r="Z79" i="32" s="1"/>
  <c r="AB79" i="32" s="1"/>
  <c r="AE79" i="32" s="1"/>
  <c r="AJ79" i="32" s="1"/>
  <c r="AK79" i="32" s="1"/>
  <c r="M39" i="32"/>
  <c r="S39" i="32" s="1"/>
  <c r="S38" i="32"/>
  <c r="U56" i="32" l="1"/>
  <c r="V56" i="32" s="1"/>
  <c r="X56" i="32"/>
  <c r="AB56" i="32" s="1"/>
  <c r="T56" i="32"/>
  <c r="Y56" i="32"/>
  <c r="X39" i="32"/>
  <c r="U39" i="32"/>
  <c r="V39" i="32" s="1"/>
  <c r="Y39" i="32"/>
  <c r="T39" i="32"/>
  <c r="Z55" i="32"/>
  <c r="Y82" i="32"/>
  <c r="Z82" i="32" s="1"/>
  <c r="AB82" i="32" s="1"/>
  <c r="AE82" i="32" s="1"/>
  <c r="AJ82" i="32" s="1"/>
  <c r="AK82" i="32" s="1"/>
  <c r="Y81" i="32"/>
  <c r="Z81" i="32" s="1"/>
  <c r="AB81" i="32" s="1"/>
  <c r="AE81" i="32" s="1"/>
  <c r="AJ81" i="32" s="1"/>
  <c r="AK81" i="32" s="1"/>
  <c r="S57" i="32"/>
  <c r="AA57" i="32"/>
  <c r="U38" i="32"/>
  <c r="V38" i="32" s="1"/>
  <c r="Y38" i="32"/>
  <c r="X38" i="32"/>
  <c r="T38" i="32"/>
  <c r="E14" i="4"/>
  <c r="H14" i="4" s="1"/>
  <c r="C14" i="1"/>
  <c r="D14" i="1" s="1"/>
  <c r="F15" i="4"/>
  <c r="C15" i="4"/>
  <c r="B16" i="4"/>
  <c r="Z37" i="32"/>
  <c r="T81" i="32"/>
  <c r="U81" i="32" s="1"/>
  <c r="T82" i="32"/>
  <c r="U82" i="32" s="1"/>
  <c r="K84" i="32"/>
  <c r="M84" i="32" s="1"/>
  <c r="M83" i="32"/>
  <c r="N74" i="32"/>
  <c r="AH74" i="32"/>
  <c r="O75" i="32"/>
  <c r="P74" i="32"/>
  <c r="N15" i="1"/>
  <c r="O15" i="1" s="1"/>
  <c r="C15" i="2"/>
  <c r="J15" i="1" s="1"/>
  <c r="F16" i="1"/>
  <c r="L15" i="1"/>
  <c r="G15" i="1"/>
  <c r="H15" i="1" s="1"/>
  <c r="G16" i="1" l="1"/>
  <c r="H16" i="1" s="1"/>
  <c r="F17" i="1"/>
  <c r="C16" i="2"/>
  <c r="J16" i="1" s="1"/>
  <c r="L16" i="1"/>
  <c r="N16" i="1"/>
  <c r="O16" i="1" s="1"/>
  <c r="Z39" i="32"/>
  <c r="T85" i="32"/>
  <c r="U85" i="32" s="1"/>
  <c r="F16" i="4"/>
  <c r="AI11" i="4"/>
  <c r="C16" i="4"/>
  <c r="B17" i="4"/>
  <c r="O76" i="32"/>
  <c r="P75" i="32"/>
  <c r="N75" i="32"/>
  <c r="AH75" i="32"/>
  <c r="Z56" i="32"/>
  <c r="Y84" i="32"/>
  <c r="Z84" i="32" s="1"/>
  <c r="Y83" i="32"/>
  <c r="Z83" i="32" s="1"/>
  <c r="E15" i="4"/>
  <c r="H15" i="4" s="1"/>
  <c r="Z38" i="32"/>
  <c r="T83" i="32"/>
  <c r="U83" i="32" s="1"/>
  <c r="T84" i="32"/>
  <c r="U84" i="32" s="1"/>
  <c r="U57" i="32"/>
  <c r="V57" i="32" s="1"/>
  <c r="X57" i="32"/>
  <c r="AB57" i="32" s="1"/>
  <c r="T57" i="32"/>
  <c r="Y57" i="32"/>
  <c r="E15" i="1"/>
  <c r="C15" i="1" s="1"/>
  <c r="D15" i="1" s="1"/>
  <c r="AB83" i="32" l="1"/>
  <c r="AE83" i="32" s="1"/>
  <c r="AJ83" i="32" s="1"/>
  <c r="AK83" i="32" s="1"/>
  <c r="AB84" i="32"/>
  <c r="AE84" i="32" s="1"/>
  <c r="AJ84" i="32" s="1"/>
  <c r="AK84" i="32" s="1"/>
  <c r="E16" i="4"/>
  <c r="H16" i="4" s="1"/>
  <c r="P76" i="32"/>
  <c r="O77" i="32"/>
  <c r="N76" i="32"/>
  <c r="AH76" i="32"/>
  <c r="F17" i="4"/>
  <c r="C17" i="4"/>
  <c r="B18" i="4"/>
  <c r="Z57" i="32"/>
  <c r="Y85" i="32"/>
  <c r="Z85" i="32" s="1"/>
  <c r="AB85" i="32" s="1"/>
  <c r="AE85" i="32" s="1"/>
  <c r="AJ85" i="32" s="1"/>
  <c r="AK85" i="32" s="1"/>
  <c r="C17" i="2"/>
  <c r="J17" i="1" s="1"/>
  <c r="N17" i="1"/>
  <c r="O17" i="1" s="1"/>
  <c r="L17" i="1"/>
  <c r="G17" i="1"/>
  <c r="H17" i="1" s="1"/>
  <c r="E17" i="1" s="1"/>
  <c r="C17" i="1" s="1"/>
  <c r="F18" i="1"/>
  <c r="E16" i="1"/>
  <c r="C16" i="1" s="1"/>
  <c r="D16" i="1" s="1"/>
  <c r="D17" i="1" l="1"/>
  <c r="C18" i="4"/>
  <c r="B19" i="4"/>
  <c r="F18" i="4"/>
  <c r="G18" i="1"/>
  <c r="H18" i="1" s="1"/>
  <c r="F19" i="1"/>
  <c r="L18" i="1"/>
  <c r="N18" i="1"/>
  <c r="O18" i="1" s="1"/>
  <c r="C18" i="2"/>
  <c r="J18" i="1" s="1"/>
  <c r="N77" i="32"/>
  <c r="P77" i="32"/>
  <c r="O78" i="32"/>
  <c r="AH77" i="32"/>
  <c r="E17" i="4"/>
  <c r="H17" i="4" s="1"/>
  <c r="O79" i="32" l="1"/>
  <c r="P78" i="32"/>
  <c r="N78" i="32"/>
  <c r="AH78" i="32"/>
  <c r="L19" i="1"/>
  <c r="G19" i="1"/>
  <c r="H19" i="1" s="1"/>
  <c r="C19" i="2"/>
  <c r="J19" i="1" s="1"/>
  <c r="N19" i="1"/>
  <c r="O19" i="1" s="1"/>
  <c r="F20" i="1"/>
  <c r="E18" i="1"/>
  <c r="C18" i="1" s="1"/>
  <c r="D18" i="1" s="1"/>
  <c r="AQ140" i="4"/>
  <c r="AQ128" i="4"/>
  <c r="AQ122" i="4"/>
  <c r="AQ112" i="4"/>
  <c r="AQ114" i="4"/>
  <c r="AQ110" i="4"/>
  <c r="AQ108" i="4"/>
  <c r="AQ106" i="4"/>
  <c r="AQ104" i="4"/>
  <c r="AQ102" i="4"/>
  <c r="AQ100" i="4"/>
  <c r="AQ98" i="4"/>
  <c r="AQ116" i="4"/>
  <c r="AQ142" i="4"/>
  <c r="AQ136" i="4"/>
  <c r="AQ130" i="4"/>
  <c r="AQ124" i="4"/>
  <c r="AQ144" i="4"/>
  <c r="AQ138" i="4"/>
  <c r="AQ132" i="4"/>
  <c r="AQ126" i="4"/>
  <c r="AQ120" i="4"/>
  <c r="AQ118" i="4"/>
  <c r="F19" i="4"/>
  <c r="C19" i="4"/>
  <c r="B20" i="4"/>
  <c r="E18" i="4"/>
  <c r="H18" i="4"/>
  <c r="F20" i="4" l="1"/>
  <c r="C20" i="4"/>
  <c r="B21" i="4"/>
  <c r="E19" i="4"/>
  <c r="H19" i="4"/>
  <c r="C20" i="2"/>
  <c r="J20" i="1" s="1"/>
  <c r="N20" i="1"/>
  <c r="O20" i="1" s="1"/>
  <c r="F21" i="1"/>
  <c r="L20" i="1"/>
  <c r="G20" i="1"/>
  <c r="H20" i="1" s="1"/>
  <c r="E20" i="1" s="1"/>
  <c r="C20" i="1" s="1"/>
  <c r="E19" i="1"/>
  <c r="C19" i="1" s="1"/>
  <c r="D19" i="1" s="1"/>
  <c r="P79" i="32"/>
  <c r="O80" i="32"/>
  <c r="AH79" i="32"/>
  <c r="N79" i="32"/>
  <c r="D20" i="1" l="1"/>
  <c r="AQ145" i="4"/>
  <c r="AQ143" i="4"/>
  <c r="AQ141" i="4"/>
  <c r="AQ139" i="4"/>
  <c r="AQ137" i="4"/>
  <c r="AQ135" i="4"/>
  <c r="AQ133" i="4"/>
  <c r="AQ131" i="4"/>
  <c r="AQ129" i="4"/>
  <c r="AQ127" i="4"/>
  <c r="AQ125" i="4"/>
  <c r="AQ123" i="4"/>
  <c r="AQ117" i="4"/>
  <c r="B22" i="4"/>
  <c r="C21" i="4"/>
  <c r="AQ119" i="4"/>
  <c r="AI24" i="4"/>
  <c r="AQ121" i="4"/>
  <c r="AQ111" i="4"/>
  <c r="AQ109" i="4"/>
  <c r="AQ107" i="4"/>
  <c r="AQ105" i="4"/>
  <c r="AQ103" i="4"/>
  <c r="AQ101" i="4"/>
  <c r="AQ115" i="4"/>
  <c r="AQ99" i="4"/>
  <c r="AI21" i="4"/>
  <c r="AI15" i="4"/>
  <c r="AI16" i="4"/>
  <c r="AI17" i="4"/>
  <c r="AI18" i="4"/>
  <c r="AI20" i="4"/>
  <c r="AI19" i="4"/>
  <c r="AI22" i="4"/>
  <c r="AI23" i="4"/>
  <c r="F21" i="4"/>
  <c r="AI14" i="4"/>
  <c r="AQ113" i="4"/>
  <c r="E20" i="4"/>
  <c r="H20" i="4"/>
  <c r="L21" i="1"/>
  <c r="F22" i="1"/>
  <c r="N21" i="1"/>
  <c r="O21" i="1" s="1"/>
  <c r="G21" i="1"/>
  <c r="H21" i="1" s="1"/>
  <c r="E21" i="1" s="1"/>
  <c r="C21" i="1" s="1"/>
  <c r="D21" i="1" s="1"/>
  <c r="C21" i="2"/>
  <c r="J21" i="1" s="1"/>
  <c r="P80" i="32"/>
  <c r="N80" i="32"/>
  <c r="O81" i="32"/>
  <c r="AH80" i="32"/>
  <c r="O82" i="32" l="1"/>
  <c r="P81" i="32"/>
  <c r="N81" i="32"/>
  <c r="AH81" i="32"/>
  <c r="N22" i="1"/>
  <c r="O22" i="1" s="1"/>
  <c r="C22" i="2"/>
  <c r="J22" i="1" s="1"/>
  <c r="L22" i="1"/>
  <c r="F23" i="1"/>
  <c r="G22" i="1"/>
  <c r="H22" i="1" s="1"/>
  <c r="E22" i="1" s="1"/>
  <c r="C22" i="1" s="1"/>
  <c r="D22" i="1" s="1"/>
  <c r="E21" i="4"/>
  <c r="H21" i="4" s="1"/>
  <c r="C22" i="4"/>
  <c r="F22" i="4"/>
  <c r="B23" i="4"/>
  <c r="E22" i="4" l="1"/>
  <c r="H22" i="4"/>
  <c r="C23" i="4"/>
  <c r="B24" i="4"/>
  <c r="F23" i="4"/>
  <c r="C23" i="2"/>
  <c r="J23" i="1" s="1"/>
  <c r="N23" i="1"/>
  <c r="O23" i="1" s="1"/>
  <c r="G23" i="1"/>
  <c r="H23" i="1" s="1"/>
  <c r="F24" i="1"/>
  <c r="L23" i="1"/>
  <c r="O83" i="32"/>
  <c r="P82" i="32"/>
  <c r="N82" i="32"/>
  <c r="AH82" i="32"/>
  <c r="O84" i="32" l="1"/>
  <c r="P83" i="32"/>
  <c r="N83" i="32"/>
  <c r="AH83" i="32"/>
  <c r="G24" i="1"/>
  <c r="H24" i="1" s="1"/>
  <c r="F25" i="1"/>
  <c r="N24" i="1"/>
  <c r="O24" i="1" s="1"/>
  <c r="C24" i="2"/>
  <c r="J24" i="1" s="1"/>
  <c r="L24" i="1"/>
  <c r="F24" i="4"/>
  <c r="B25" i="4"/>
  <c r="C24" i="4"/>
  <c r="E23" i="4"/>
  <c r="H23" i="4" s="1"/>
  <c r="E23" i="1"/>
  <c r="C23" i="1" s="1"/>
  <c r="D23" i="1" s="1"/>
  <c r="E24" i="1" l="1"/>
  <c r="C24" i="1" s="1"/>
  <c r="D24" i="1" s="1"/>
  <c r="E24" i="4"/>
  <c r="H24" i="4" s="1"/>
  <c r="C25" i="4"/>
  <c r="F25" i="4"/>
  <c r="B26" i="4"/>
  <c r="C25" i="2"/>
  <c r="J25" i="1" s="1"/>
  <c r="N25" i="1"/>
  <c r="O25" i="1" s="1"/>
  <c r="G25" i="1"/>
  <c r="H25" i="1" s="1"/>
  <c r="E25" i="1" s="1"/>
  <c r="C25" i="1" s="1"/>
  <c r="D25" i="1" s="1"/>
  <c r="L25" i="1"/>
  <c r="F26" i="1"/>
  <c r="N84" i="32"/>
  <c r="AH84" i="32"/>
  <c r="O85" i="32"/>
  <c r="P84" i="32"/>
  <c r="F27" i="1" l="1"/>
  <c r="L26" i="1"/>
  <c r="N26" i="1"/>
  <c r="O26" i="1" s="1"/>
  <c r="G26" i="1"/>
  <c r="H26" i="1" s="1"/>
  <c r="C26" i="2"/>
  <c r="J26" i="1" s="1"/>
  <c r="E25" i="4"/>
  <c r="H25" i="4" s="1"/>
  <c r="P85" i="32"/>
  <c r="N85" i="32"/>
  <c r="AH85" i="32"/>
  <c r="B27" i="4"/>
  <c r="C26" i="4"/>
  <c r="F26" i="4"/>
  <c r="F27" i="4" l="1"/>
  <c r="B28" i="4"/>
  <c r="C27" i="4"/>
  <c r="E26" i="4"/>
  <c r="H26" i="4" s="1"/>
  <c r="E26" i="1"/>
  <c r="C26" i="1" s="1"/>
  <c r="D26" i="1" s="1"/>
  <c r="N27" i="1"/>
  <c r="O27" i="1" s="1"/>
  <c r="L27" i="1"/>
  <c r="G27" i="1"/>
  <c r="H27" i="1" s="1"/>
  <c r="E27" i="1" s="1"/>
  <c r="C27" i="1" s="1"/>
  <c r="D27" i="1" s="1"/>
  <c r="C27" i="2"/>
  <c r="J27" i="1" s="1"/>
  <c r="F28" i="1"/>
  <c r="G28" i="1" l="1"/>
  <c r="H28" i="1" s="1"/>
  <c r="E28" i="1" s="1"/>
  <c r="C28" i="1" s="1"/>
  <c r="D28" i="1" s="1"/>
  <c r="F29" i="1"/>
  <c r="N28" i="1"/>
  <c r="O28" i="1" s="1"/>
  <c r="C28" i="2"/>
  <c r="J28" i="1" s="1"/>
  <c r="L28" i="1"/>
  <c r="F28" i="4"/>
  <c r="B29" i="4"/>
  <c r="C28" i="4"/>
  <c r="E27" i="4"/>
  <c r="H27" i="4" s="1"/>
  <c r="E28" i="4" l="1"/>
  <c r="H28" i="4" s="1"/>
  <c r="F29" i="4"/>
  <c r="B30" i="4"/>
  <c r="C29" i="4"/>
  <c r="F30" i="1"/>
  <c r="C29" i="2"/>
  <c r="J29" i="1" s="1"/>
  <c r="N29" i="1"/>
  <c r="O29" i="1" s="1"/>
  <c r="G29" i="1"/>
  <c r="H29" i="1" s="1"/>
  <c r="L29" i="1"/>
  <c r="E29" i="4" l="1"/>
  <c r="H29" i="4" s="1"/>
  <c r="E29" i="1"/>
  <c r="C29" i="1" s="1"/>
  <c r="D29" i="1" s="1"/>
  <c r="G30" i="1"/>
  <c r="H30" i="1" s="1"/>
  <c r="C30" i="2"/>
  <c r="J30" i="1" s="1"/>
  <c r="F31" i="1"/>
  <c r="L30" i="1"/>
  <c r="N30" i="1"/>
  <c r="O30" i="1" s="1"/>
  <c r="F30" i="4"/>
  <c r="B31" i="4"/>
  <c r="C30" i="4"/>
  <c r="L31" i="1" l="1"/>
  <c r="G31" i="1"/>
  <c r="H31" i="1" s="1"/>
  <c r="F32" i="1"/>
  <c r="C31" i="2"/>
  <c r="J31" i="1" s="1"/>
  <c r="N31" i="1"/>
  <c r="O31" i="1" s="1"/>
  <c r="E30" i="4"/>
  <c r="H30" i="4" s="1"/>
  <c r="AQ193" i="4"/>
  <c r="AQ191" i="4"/>
  <c r="AQ189" i="4"/>
  <c r="AQ187" i="4"/>
  <c r="AQ185" i="4"/>
  <c r="AQ183" i="4"/>
  <c r="AQ181" i="4"/>
  <c r="AQ179" i="4"/>
  <c r="AQ177" i="4"/>
  <c r="AQ175" i="4"/>
  <c r="AQ173" i="4"/>
  <c r="AQ171" i="4"/>
  <c r="AQ194" i="4"/>
  <c r="AQ166" i="4"/>
  <c r="AQ154" i="4"/>
  <c r="AQ192" i="4"/>
  <c r="AQ184" i="4"/>
  <c r="AQ176" i="4"/>
  <c r="AQ161" i="4"/>
  <c r="AQ149" i="4"/>
  <c r="AI33" i="4"/>
  <c r="AQ168" i="4"/>
  <c r="AQ156" i="4"/>
  <c r="AI31" i="4"/>
  <c r="AQ163" i="4"/>
  <c r="AQ151" i="4"/>
  <c r="AQ186" i="4"/>
  <c r="AQ178" i="4"/>
  <c r="AQ170" i="4"/>
  <c r="AQ158" i="4"/>
  <c r="AQ165" i="4"/>
  <c r="AQ153" i="4"/>
  <c r="F31" i="4"/>
  <c r="AQ160" i="4"/>
  <c r="AQ148" i="4"/>
  <c r="AQ188" i="4"/>
  <c r="AQ180" i="4"/>
  <c r="AQ172" i="4"/>
  <c r="AQ167" i="4"/>
  <c r="AQ155" i="4"/>
  <c r="AQ162" i="4"/>
  <c r="AQ150" i="4"/>
  <c r="AQ169" i="4"/>
  <c r="AQ157" i="4"/>
  <c r="AQ190" i="4"/>
  <c r="AQ182" i="4"/>
  <c r="AQ174" i="4"/>
  <c r="AQ164" i="4"/>
  <c r="AQ152" i="4"/>
  <c r="AQ159" i="4"/>
  <c r="B32" i="4"/>
  <c r="AI29" i="4"/>
  <c r="AQ147" i="4"/>
  <c r="AI26" i="4"/>
  <c r="AI34" i="4"/>
  <c r="AI30" i="4"/>
  <c r="AI35" i="4"/>
  <c r="AI32" i="4"/>
  <c r="C31" i="4"/>
  <c r="AI28" i="4"/>
  <c r="AI27" i="4"/>
  <c r="E30" i="1"/>
  <c r="C30" i="1" s="1"/>
  <c r="D30" i="1" s="1"/>
  <c r="B33" i="4" l="1"/>
  <c r="C32" i="4"/>
  <c r="F32" i="4"/>
  <c r="E31" i="4"/>
  <c r="H31" i="4"/>
  <c r="C32" i="2"/>
  <c r="J32" i="1" s="1"/>
  <c r="N32" i="1"/>
  <c r="O32" i="1" s="1"/>
  <c r="L32" i="1"/>
  <c r="G32" i="1"/>
  <c r="H32" i="1" s="1"/>
  <c r="E32" i="1" s="1"/>
  <c r="C32" i="1" s="1"/>
  <c r="F33" i="1"/>
  <c r="E31" i="1"/>
  <c r="C31" i="1" s="1"/>
  <c r="D31" i="1" s="1"/>
  <c r="D32" i="1" l="1"/>
  <c r="L33" i="1"/>
  <c r="C33" i="2"/>
  <c r="J33" i="1" s="1"/>
  <c r="G33" i="1"/>
  <c r="H33" i="1" s="1"/>
  <c r="F34" i="1"/>
  <c r="N33" i="1"/>
  <c r="O33" i="1" s="1"/>
  <c r="E32" i="4"/>
  <c r="H32" i="4"/>
  <c r="C33" i="4"/>
  <c r="B34" i="4"/>
  <c r="F33" i="4"/>
  <c r="B35" i="4" l="1"/>
  <c r="C34" i="4"/>
  <c r="F34" i="4"/>
  <c r="E33" i="4"/>
  <c r="H33" i="4" s="1"/>
  <c r="E33" i="1"/>
  <c r="C33" i="1" s="1"/>
  <c r="D33" i="1" s="1"/>
  <c r="N34" i="1"/>
  <c r="O34" i="1" s="1"/>
  <c r="L34" i="1"/>
  <c r="F35" i="1"/>
  <c r="G34" i="1"/>
  <c r="H34" i="1" s="1"/>
  <c r="E34" i="1" s="1"/>
  <c r="C34" i="1" s="1"/>
  <c r="D34" i="1" s="1"/>
  <c r="C34" i="2"/>
  <c r="J34" i="1" s="1"/>
  <c r="C35" i="2" l="1"/>
  <c r="J35" i="1" s="1"/>
  <c r="N35" i="1"/>
  <c r="O35" i="1" s="1"/>
  <c r="G35" i="1"/>
  <c r="H35" i="1" s="1"/>
  <c r="E35" i="1" s="1"/>
  <c r="C35" i="1" s="1"/>
  <c r="D35" i="1" s="1"/>
  <c r="F36" i="1"/>
  <c r="L35" i="1"/>
  <c r="E34" i="4"/>
  <c r="H34" i="4" s="1"/>
  <c r="F35" i="4"/>
  <c r="B36" i="4"/>
  <c r="C35" i="4"/>
  <c r="F36" i="4" l="1"/>
  <c r="B37" i="4"/>
  <c r="C36" i="4"/>
  <c r="E35" i="4"/>
  <c r="H35" i="4" s="1"/>
  <c r="C36" i="2"/>
  <c r="J36" i="1" s="1"/>
  <c r="L36" i="1"/>
  <c r="G36" i="1"/>
  <c r="H36" i="1" s="1"/>
  <c r="F37" i="1"/>
  <c r="N36" i="1"/>
  <c r="O36" i="1" s="1"/>
  <c r="N37" i="1" l="1"/>
  <c r="O37" i="1" s="1"/>
  <c r="G37" i="1"/>
  <c r="H37" i="1" s="1"/>
  <c r="E37" i="1" s="1"/>
  <c r="C37" i="1" s="1"/>
  <c r="C37" i="2"/>
  <c r="J37" i="1" s="1"/>
  <c r="F38" i="1"/>
  <c r="L37" i="1"/>
  <c r="E36" i="1"/>
  <c r="C36" i="1" s="1"/>
  <c r="D36" i="1" s="1"/>
  <c r="C37" i="4"/>
  <c r="B38" i="4"/>
  <c r="F37" i="4"/>
  <c r="E36" i="4"/>
  <c r="H36" i="4" s="1"/>
  <c r="D37" i="1" l="1"/>
  <c r="E37" i="4"/>
  <c r="H37" i="4" s="1"/>
  <c r="C38" i="2"/>
  <c r="J38" i="1" s="1"/>
  <c r="F39" i="1"/>
  <c r="L38" i="1"/>
  <c r="G38" i="1"/>
  <c r="H38" i="1" s="1"/>
  <c r="E38" i="1" s="1"/>
  <c r="C38" i="1" s="1"/>
  <c r="D38" i="1" s="1"/>
  <c r="N38" i="1"/>
  <c r="O38" i="1" s="1"/>
  <c r="B39" i="4"/>
  <c r="C38" i="4"/>
  <c r="F38" i="4"/>
  <c r="E38" i="4" l="1"/>
  <c r="H38" i="4" s="1"/>
  <c r="B40" i="4"/>
  <c r="F39" i="4"/>
  <c r="C39" i="4"/>
  <c r="N39" i="1"/>
  <c r="O39" i="1" s="1"/>
  <c r="L39" i="1"/>
  <c r="C39" i="2"/>
  <c r="J39" i="1" s="1"/>
  <c r="G39" i="1"/>
  <c r="H39" i="1" s="1"/>
  <c r="F40" i="1"/>
  <c r="G40" i="1" l="1"/>
  <c r="H40" i="1" s="1"/>
  <c r="F41" i="1"/>
  <c r="N40" i="1"/>
  <c r="O40" i="1" s="1"/>
  <c r="L40" i="1"/>
  <c r="C40" i="2"/>
  <c r="J40" i="1" s="1"/>
  <c r="F40" i="4"/>
  <c r="B41" i="4"/>
  <c r="C40" i="4"/>
  <c r="E39" i="1"/>
  <c r="C39" i="1" s="1"/>
  <c r="D39" i="1" s="1"/>
  <c r="E39" i="4"/>
  <c r="H39" i="4" s="1"/>
  <c r="AQ242" i="4" l="1"/>
  <c r="AQ240" i="4"/>
  <c r="AQ238" i="4"/>
  <c r="AQ236" i="4"/>
  <c r="AQ234" i="4"/>
  <c r="AQ232" i="4"/>
  <c r="AQ230" i="4"/>
  <c r="AQ228" i="4"/>
  <c r="AQ243" i="4"/>
  <c r="AQ241" i="4"/>
  <c r="AQ239" i="4"/>
  <c r="AQ237" i="4"/>
  <c r="AQ235" i="4"/>
  <c r="AQ233" i="4"/>
  <c r="AQ231" i="4"/>
  <c r="AQ229" i="4"/>
  <c r="AQ227" i="4"/>
  <c r="AQ225" i="4"/>
  <c r="AQ223" i="4"/>
  <c r="AQ221" i="4"/>
  <c r="AQ219" i="4"/>
  <c r="AQ217" i="4"/>
  <c r="AQ215" i="4"/>
  <c r="AQ213" i="4"/>
  <c r="AQ211" i="4"/>
  <c r="AQ209" i="4"/>
  <c r="AQ201" i="4"/>
  <c r="AI38" i="4"/>
  <c r="AQ206" i="4"/>
  <c r="AQ198" i="4"/>
  <c r="AI45" i="4"/>
  <c r="AI37" i="4"/>
  <c r="AI40" i="4"/>
  <c r="AQ226" i="4"/>
  <c r="AQ220" i="4"/>
  <c r="AQ214" i="4"/>
  <c r="AQ203" i="4"/>
  <c r="AQ208" i="4"/>
  <c r="AQ200" i="4"/>
  <c r="AI44" i="4"/>
  <c r="AQ205" i="4"/>
  <c r="AQ197" i="4"/>
  <c r="C41" i="4"/>
  <c r="AQ222" i="4"/>
  <c r="AQ216" i="4"/>
  <c r="AQ210" i="4"/>
  <c r="AQ202" i="4"/>
  <c r="AQ207" i="4"/>
  <c r="AQ199" i="4"/>
  <c r="AI43" i="4"/>
  <c r="AI42" i="4"/>
  <c r="AQ204" i="4"/>
  <c r="AQ196" i="4"/>
  <c r="AQ218" i="4"/>
  <c r="B42" i="4"/>
  <c r="F41" i="4"/>
  <c r="AQ224" i="4"/>
  <c r="AQ212" i="4"/>
  <c r="AI46" i="4"/>
  <c r="AI41" i="4"/>
  <c r="AI39" i="4"/>
  <c r="H40" i="4"/>
  <c r="E40" i="4"/>
  <c r="F42" i="1"/>
  <c r="C41" i="2"/>
  <c r="J41" i="1" s="1"/>
  <c r="N41" i="1"/>
  <c r="O41" i="1" s="1"/>
  <c r="L41" i="1"/>
  <c r="G41" i="1"/>
  <c r="H41" i="1" s="1"/>
  <c r="E40" i="1"/>
  <c r="C40" i="1" s="1"/>
  <c r="D40" i="1" s="1"/>
  <c r="E41" i="1" l="1"/>
  <c r="C41" i="1" s="1"/>
  <c r="D41" i="1" s="1"/>
  <c r="F42" i="4"/>
  <c r="B43" i="4"/>
  <c r="C42" i="4"/>
  <c r="E41" i="4"/>
  <c r="H41" i="4" s="1"/>
  <c r="G42" i="1"/>
  <c r="H42" i="1" s="1"/>
  <c r="C42" i="2"/>
  <c r="J42" i="1" s="1"/>
  <c r="F43" i="1"/>
  <c r="N42" i="1"/>
  <c r="O42" i="1" s="1"/>
  <c r="L42" i="1"/>
  <c r="L43" i="1" l="1"/>
  <c r="G43" i="1"/>
  <c r="H43" i="1" s="1"/>
  <c r="F44" i="1"/>
  <c r="C43" i="2"/>
  <c r="J43" i="1" s="1"/>
  <c r="N43" i="1"/>
  <c r="O43" i="1" s="1"/>
  <c r="E42" i="1"/>
  <c r="C42" i="1" s="1"/>
  <c r="D42" i="1" s="1"/>
  <c r="E42" i="4"/>
  <c r="H42" i="4"/>
  <c r="C43" i="4"/>
  <c r="B44" i="4"/>
  <c r="F43" i="4"/>
  <c r="C44" i="4" l="1"/>
  <c r="F44" i="4"/>
  <c r="B45" i="4"/>
  <c r="C44" i="2"/>
  <c r="J44" i="1" s="1"/>
  <c r="N44" i="1"/>
  <c r="O44" i="1" s="1"/>
  <c r="F45" i="1"/>
  <c r="G44" i="1"/>
  <c r="H44" i="1" s="1"/>
  <c r="E44" i="1" s="1"/>
  <c r="C44" i="1" s="1"/>
  <c r="L44" i="1"/>
  <c r="E43" i="4"/>
  <c r="H43" i="4"/>
  <c r="E43" i="1"/>
  <c r="C43" i="1" s="1"/>
  <c r="D43" i="1" s="1"/>
  <c r="D44" i="1" l="1"/>
  <c r="L45" i="1"/>
  <c r="G45" i="1"/>
  <c r="H45" i="1" s="1"/>
  <c r="E45" i="1" s="1"/>
  <c r="F46" i="1"/>
  <c r="N45" i="1"/>
  <c r="O45" i="1" s="1"/>
  <c r="C45" i="2"/>
  <c r="J45" i="1" s="1"/>
  <c r="B46" i="4"/>
  <c r="C45" i="4"/>
  <c r="F45" i="4"/>
  <c r="E44" i="4"/>
  <c r="H44" i="4" s="1"/>
  <c r="B47" i="4" l="1"/>
  <c r="C46" i="4"/>
  <c r="F46" i="4"/>
  <c r="E45" i="4"/>
  <c r="H45" i="4" s="1"/>
  <c r="C45" i="1"/>
  <c r="D45" i="1" s="1"/>
  <c r="N46" i="1"/>
  <c r="O46" i="1" s="1"/>
  <c r="L46" i="1"/>
  <c r="C46" i="2"/>
  <c r="J46" i="1" s="1"/>
  <c r="F47" i="1"/>
  <c r="G46" i="1"/>
  <c r="H46" i="1" s="1"/>
  <c r="E46" i="1" s="1"/>
  <c r="C46" i="1" s="1"/>
  <c r="D46" i="1" s="1"/>
  <c r="N47" i="1" l="1"/>
  <c r="O47" i="1" s="1"/>
  <c r="G47" i="1"/>
  <c r="H47" i="1" s="1"/>
  <c r="E47" i="1" s="1"/>
  <c r="F48" i="1"/>
  <c r="L47" i="1"/>
  <c r="C47" i="2"/>
  <c r="J47" i="1" s="1"/>
  <c r="E46" i="4"/>
  <c r="H46" i="4" s="1"/>
  <c r="C47" i="4"/>
  <c r="B48" i="4"/>
  <c r="F47" i="4"/>
  <c r="E47" i="4" l="1"/>
  <c r="H47" i="4" s="1"/>
  <c r="C48" i="2"/>
  <c r="J48" i="1" s="1"/>
  <c r="L48" i="1"/>
  <c r="G48" i="1"/>
  <c r="H48" i="1" s="1"/>
  <c r="E48" i="1" s="1"/>
  <c r="C48" i="1" s="1"/>
  <c r="N48" i="1"/>
  <c r="O48" i="1" s="1"/>
  <c r="F49" i="1"/>
  <c r="C47" i="1"/>
  <c r="D47" i="1" s="1"/>
  <c r="C48" i="4"/>
  <c r="B49" i="4"/>
  <c r="F48" i="4"/>
  <c r="D48" i="1" l="1"/>
  <c r="E48" i="4"/>
  <c r="H48" i="4" s="1"/>
  <c r="C49" i="4"/>
  <c r="B50" i="4"/>
  <c r="F49" i="4"/>
  <c r="C49" i="2"/>
  <c r="J49" i="1" s="1"/>
  <c r="N49" i="1"/>
  <c r="O49" i="1" s="1"/>
  <c r="G49" i="1"/>
  <c r="H49" i="1" s="1"/>
  <c r="F50" i="1"/>
  <c r="L49" i="1"/>
  <c r="F51" i="1" l="1"/>
  <c r="L50" i="1"/>
  <c r="G50" i="1"/>
  <c r="H50" i="1" s="1"/>
  <c r="N50" i="1"/>
  <c r="O50" i="1" s="1"/>
  <c r="C50" i="2"/>
  <c r="J50" i="1" s="1"/>
  <c r="E49" i="1"/>
  <c r="C49" i="1" s="1"/>
  <c r="D49" i="1" s="1"/>
  <c r="E49" i="4"/>
  <c r="H49" i="4" s="1"/>
  <c r="C50" i="4"/>
  <c r="B51" i="4"/>
  <c r="F50" i="4"/>
  <c r="AQ292" i="4" l="1"/>
  <c r="AQ284" i="4"/>
  <c r="AQ277" i="4"/>
  <c r="AQ266" i="4"/>
  <c r="AQ253" i="4"/>
  <c r="AQ251" i="4"/>
  <c r="AQ249" i="4"/>
  <c r="AQ247" i="4"/>
  <c r="AQ245" i="4"/>
  <c r="AQ291" i="4"/>
  <c r="AQ279" i="4"/>
  <c r="AQ268" i="4"/>
  <c r="AQ255" i="4"/>
  <c r="AQ286" i="4"/>
  <c r="AQ270" i="4"/>
  <c r="AQ257" i="4"/>
  <c r="AQ281" i="4"/>
  <c r="AQ272" i="4"/>
  <c r="AQ259" i="4"/>
  <c r="AQ288" i="4"/>
  <c r="AQ274" i="4"/>
  <c r="AQ261" i="4"/>
  <c r="AQ283" i="4"/>
  <c r="AQ276" i="4"/>
  <c r="AQ263" i="4"/>
  <c r="AQ290" i="4"/>
  <c r="AQ278" i="4"/>
  <c r="AQ265" i="4"/>
  <c r="AQ254" i="4"/>
  <c r="AQ252" i="4"/>
  <c r="AQ250" i="4"/>
  <c r="AQ248" i="4"/>
  <c r="AQ246" i="4"/>
  <c r="AQ280" i="4"/>
  <c r="AQ269" i="4"/>
  <c r="AQ258" i="4"/>
  <c r="AQ287" i="4"/>
  <c r="AQ282" i="4"/>
  <c r="AQ273" i="4"/>
  <c r="AQ262" i="4"/>
  <c r="AQ289" i="4"/>
  <c r="AQ275" i="4"/>
  <c r="AQ264" i="4"/>
  <c r="AQ267" i="4"/>
  <c r="AQ285" i="4"/>
  <c r="AQ271" i="4"/>
  <c r="C51" i="4"/>
  <c r="B52" i="4"/>
  <c r="AQ260" i="4"/>
  <c r="AQ256" i="4"/>
  <c r="F51" i="4"/>
  <c r="E50" i="4"/>
  <c r="H50" i="4"/>
  <c r="E50" i="1"/>
  <c r="C50" i="1" s="1"/>
  <c r="D50" i="1" s="1"/>
  <c r="C51" i="2"/>
  <c r="J51" i="1" s="1"/>
  <c r="N51" i="1"/>
  <c r="O51" i="1" s="1"/>
  <c r="L51" i="1"/>
  <c r="G51" i="1"/>
  <c r="H51" i="1" s="1"/>
  <c r="F52" i="1"/>
  <c r="F52" i="4" l="1"/>
  <c r="C52" i="4"/>
  <c r="B53" i="4"/>
  <c r="G52" i="1"/>
  <c r="H52" i="1" s="1"/>
  <c r="F53" i="1"/>
  <c r="N52" i="1"/>
  <c r="O52" i="1" s="1"/>
  <c r="L52" i="1"/>
  <c r="C52" i="2"/>
  <c r="J52" i="1" s="1"/>
  <c r="E51" i="4"/>
  <c r="H51" i="4"/>
  <c r="E51" i="1"/>
  <c r="C51" i="1" s="1"/>
  <c r="D51" i="1" s="1"/>
  <c r="F54" i="1" l="1"/>
  <c r="N53" i="1"/>
  <c r="O53" i="1" s="1"/>
  <c r="L53" i="1"/>
  <c r="G53" i="1"/>
  <c r="H53" i="1" s="1"/>
  <c r="C53" i="2"/>
  <c r="J53" i="1" s="1"/>
  <c r="E52" i="4"/>
  <c r="H52" i="4"/>
  <c r="E52" i="1"/>
  <c r="C52" i="1" s="1"/>
  <c r="D52" i="1" s="1"/>
  <c r="F53" i="4"/>
  <c r="C53" i="4"/>
  <c r="B54" i="4"/>
  <c r="E53" i="4" l="1"/>
  <c r="H53" i="4" s="1"/>
  <c r="F54" i="4"/>
  <c r="C54" i="4"/>
  <c r="B55" i="4"/>
  <c r="E53" i="1"/>
  <c r="C53" i="1" s="1"/>
  <c r="D53" i="1" s="1"/>
  <c r="G54" i="1"/>
  <c r="H54" i="1" s="1"/>
  <c r="C54" i="2"/>
  <c r="J54" i="1" s="1"/>
  <c r="N54" i="1"/>
  <c r="O54" i="1" s="1"/>
  <c r="F55" i="1"/>
  <c r="L54" i="1"/>
  <c r="L55" i="1" l="1"/>
  <c r="G55" i="1"/>
  <c r="H55" i="1" s="1"/>
  <c r="F56" i="1"/>
  <c r="C55" i="2"/>
  <c r="J55" i="1" s="1"/>
  <c r="N55" i="1"/>
  <c r="O55" i="1" s="1"/>
  <c r="H54" i="4"/>
  <c r="E54" i="4"/>
  <c r="E54" i="1"/>
  <c r="C54" i="1" s="1"/>
  <c r="D54" i="1" s="1"/>
  <c r="F55" i="4"/>
  <c r="C55" i="4"/>
  <c r="B56" i="4"/>
  <c r="F56" i="4" l="1"/>
  <c r="C56" i="4"/>
  <c r="B57" i="4"/>
  <c r="C56" i="2"/>
  <c r="J56" i="1" s="1"/>
  <c r="N56" i="1"/>
  <c r="O56" i="1" s="1"/>
  <c r="F57" i="1"/>
  <c r="L56" i="1"/>
  <c r="G56" i="1"/>
  <c r="H56" i="1" s="1"/>
  <c r="E56" i="1" s="1"/>
  <c r="C56" i="1" s="1"/>
  <c r="H55" i="4"/>
  <c r="E55" i="4"/>
  <c r="E55" i="1"/>
  <c r="C55" i="1" s="1"/>
  <c r="D55" i="1" s="1"/>
  <c r="D56" i="1" l="1"/>
  <c r="L57" i="1"/>
  <c r="G57" i="1"/>
  <c r="H57" i="1" s="1"/>
  <c r="C57" i="2"/>
  <c r="J57" i="1" s="1"/>
  <c r="F58" i="1"/>
  <c r="N57" i="1"/>
  <c r="O57" i="1" s="1"/>
  <c r="F57" i="4"/>
  <c r="C57" i="4"/>
  <c r="B58" i="4"/>
  <c r="H56" i="4"/>
  <c r="E56" i="4"/>
  <c r="E57" i="4" l="1"/>
  <c r="H57" i="4" s="1"/>
  <c r="N58" i="1"/>
  <c r="O58" i="1" s="1"/>
  <c r="L58" i="1"/>
  <c r="F59" i="1"/>
  <c r="G58" i="1"/>
  <c r="H58" i="1" s="1"/>
  <c r="E58" i="1" s="1"/>
  <c r="C58" i="1" s="1"/>
  <c r="C58" i="2"/>
  <c r="J58" i="1" s="1"/>
  <c r="E57" i="1"/>
  <c r="C57" i="1" s="1"/>
  <c r="D57" i="1" s="1"/>
  <c r="F58" i="4"/>
  <c r="B59" i="4"/>
  <c r="C58" i="4"/>
  <c r="D58" i="1" l="1"/>
  <c r="F59" i="4"/>
  <c r="C59" i="4"/>
  <c r="B60" i="4"/>
  <c r="N59" i="1"/>
  <c r="O59" i="1" s="1"/>
  <c r="C59" i="2"/>
  <c r="J59" i="1" s="1"/>
  <c r="G59" i="1"/>
  <c r="H59" i="1" s="1"/>
  <c r="E59" i="1" s="1"/>
  <c r="C59" i="1" s="1"/>
  <c r="D59" i="1" s="1"/>
  <c r="F60" i="1"/>
  <c r="L59" i="1"/>
  <c r="E58" i="4"/>
  <c r="H58" i="4" s="1"/>
  <c r="L60" i="1" l="1"/>
  <c r="G60" i="1"/>
  <c r="H60" i="1" s="1"/>
  <c r="N60" i="1"/>
  <c r="O60" i="1" s="1"/>
  <c r="C60" i="2"/>
  <c r="J60" i="1" s="1"/>
  <c r="F61" i="1"/>
  <c r="F60" i="4"/>
  <c r="C60" i="4"/>
  <c r="B61" i="4"/>
  <c r="H59" i="4"/>
  <c r="E59" i="4"/>
  <c r="F61" i="4" l="1"/>
  <c r="C61" i="4"/>
  <c r="B62" i="4"/>
  <c r="C61" i="2"/>
  <c r="J61" i="1" s="1"/>
  <c r="N61" i="1"/>
  <c r="O61" i="1" s="1"/>
  <c r="G61" i="1"/>
  <c r="H61" i="1" s="1"/>
  <c r="E61" i="1" s="1"/>
  <c r="C61" i="1" s="1"/>
  <c r="D61" i="1" s="1"/>
  <c r="F62" i="1"/>
  <c r="L61" i="1"/>
  <c r="E60" i="1"/>
  <c r="C60" i="1" s="1"/>
  <c r="D60" i="1" s="1"/>
  <c r="E60" i="4"/>
  <c r="H60" i="4" s="1"/>
  <c r="F63" i="1" l="1"/>
  <c r="C62" i="2"/>
  <c r="J62" i="1" s="1"/>
  <c r="L62" i="1"/>
  <c r="N62" i="1"/>
  <c r="O62" i="1" s="1"/>
  <c r="G62" i="1"/>
  <c r="H62" i="1" s="1"/>
  <c r="E62" i="1" s="1"/>
  <c r="C62" i="1" s="1"/>
  <c r="D62" i="1" s="1"/>
  <c r="E61" i="4"/>
  <c r="H61" i="4" s="1"/>
  <c r="F62" i="4"/>
  <c r="C62" i="4"/>
  <c r="B63" i="4"/>
  <c r="E62" i="4" l="1"/>
  <c r="H62" i="4" s="1"/>
  <c r="F63" i="4"/>
  <c r="C63" i="4"/>
  <c r="B64" i="4"/>
  <c r="N63" i="1"/>
  <c r="O63" i="1" s="1"/>
  <c r="L63" i="1"/>
  <c r="C63" i="2"/>
  <c r="J63" i="1" s="1"/>
  <c r="F64" i="1"/>
  <c r="G63" i="1"/>
  <c r="H63" i="1" s="1"/>
  <c r="E63" i="1" s="1"/>
  <c r="C63" i="1" s="1"/>
  <c r="D63" i="1" s="1"/>
  <c r="C64" i="2" l="1"/>
  <c r="J64" i="1" s="1"/>
  <c r="G64" i="1"/>
  <c r="H64" i="1" s="1"/>
  <c r="F65" i="1"/>
  <c r="N64" i="1"/>
  <c r="O64" i="1" s="1"/>
  <c r="L64" i="1"/>
  <c r="AJ59" i="4"/>
  <c r="AJ58" i="4"/>
  <c r="AJ112" i="4"/>
  <c r="AJ100" i="4"/>
  <c r="AJ88" i="4"/>
  <c r="AJ74" i="4"/>
  <c r="AJ113" i="4"/>
  <c r="C64" i="4"/>
  <c r="AJ99" i="4"/>
  <c r="AJ89" i="4"/>
  <c r="F64" i="4"/>
  <c r="AJ75" i="4"/>
  <c r="B65" i="4"/>
  <c r="E63" i="4"/>
  <c r="H63" i="4" s="1"/>
  <c r="B66" i="4" l="1"/>
  <c r="F65" i="4"/>
  <c r="C65" i="4"/>
  <c r="F66" i="1"/>
  <c r="N65" i="1"/>
  <c r="O65" i="1" s="1"/>
  <c r="G65" i="1"/>
  <c r="H65" i="1" s="1"/>
  <c r="C65" i="2"/>
  <c r="J65" i="1" s="1"/>
  <c r="L65" i="1"/>
  <c r="E64" i="1"/>
  <c r="C64" i="1" s="1"/>
  <c r="D64" i="1" s="1"/>
  <c r="E64" i="4"/>
  <c r="H64" i="4" s="1"/>
  <c r="E65" i="1" l="1"/>
  <c r="C65" i="1" s="1"/>
  <c r="D65" i="1" s="1"/>
  <c r="G66" i="1"/>
  <c r="H66" i="1" s="1"/>
  <c r="L66" i="1"/>
  <c r="C66" i="2"/>
  <c r="J66" i="1" s="1"/>
  <c r="N66" i="1"/>
  <c r="O66" i="1" s="1"/>
  <c r="E65" i="4"/>
  <c r="H65" i="4"/>
  <c r="B67" i="4"/>
  <c r="C66" i="4"/>
  <c r="F66" i="4"/>
  <c r="F67" i="4" l="1"/>
  <c r="C67" i="4"/>
  <c r="B68" i="4"/>
  <c r="E66" i="4"/>
  <c r="H66" i="4" s="1"/>
  <c r="E66" i="1"/>
  <c r="C66" i="1" s="1"/>
  <c r="D66" i="1" s="1"/>
  <c r="E67" i="4" l="1"/>
  <c r="H67" i="4" s="1"/>
  <c r="C68" i="4"/>
  <c r="F68" i="4"/>
  <c r="B69" i="4"/>
  <c r="C69" i="4" l="1"/>
  <c r="B70" i="4"/>
  <c r="F69" i="4"/>
  <c r="E68" i="4"/>
  <c r="H68" i="4" s="1"/>
  <c r="F70" i="4" l="1"/>
  <c r="B71" i="4"/>
  <c r="C70" i="4"/>
  <c r="E69" i="4"/>
  <c r="H69" i="4"/>
  <c r="E70" i="4" l="1"/>
  <c r="H70" i="4" s="1"/>
  <c r="C71" i="4"/>
  <c r="F71" i="4"/>
  <c r="E71" i="4" l="1"/>
  <c r="H71" i="4" s="1"/>
</calcChain>
</file>

<file path=xl/sharedStrings.xml><?xml version="1.0" encoding="utf-8"?>
<sst xmlns="http://schemas.openxmlformats.org/spreadsheetml/2006/main" count="9045" uniqueCount="2368">
  <si>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</si>
  <si>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</si>
  <si>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</si>
  <si>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</si>
  <si>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</si>
  <si>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</si>
  <si>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</si>
  <si>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</si>
  <si>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</si>
  <si>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</si>
  <si>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</si>
  <si>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</si>
  <si>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</si>
  <si>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</si>
  <si>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</si>
  <si>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</si>
  <si>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</si>
  <si>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</si>
  <si>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</si>
  <si>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</si>
  <si>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</si>
  <si>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</si>
  <si>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</si>
  <si>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</si>
  <si>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</si>
  <si>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</si>
  <si>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</si>
  <si>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</si>
  <si>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</si>
  <si>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</si>
  <si>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</si>
  <si>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</si>
  <si>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</si>
  <si>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</si>
  <si>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</si>
  <si>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</si>
  <si>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</si>
  <si>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</si>
  <si>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</si>
  <si>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</si>
  <si>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</si>
  <si>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</si>
  <si>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</si>
  <si>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</si>
  <si>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</si>
  <si>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</si>
  <si>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</si>
  <si>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</si>
  <si>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</si>
  <si>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</si>
  <si>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</si>
  <si>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</si>
  <si>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</si>
  <si>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</si>
  <si>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</si>
  <si>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</si>
  <si>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</si>
  <si>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</si>
  <si>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</si>
  <si>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</si>
  <si>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</si>
  <si>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</si>
  <si>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</si>
  <si>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</si>
  <si>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</si>
  <si>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</si>
  <si>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</si>
  <si>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</si>
  <si>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</si>
  <si>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</si>
  <si>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</si>
  <si>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</si>
  <si>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</si>
  <si>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</si>
  <si>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</si>
  <si>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</si>
  <si>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</si>
  <si>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</si>
  <si>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</si>
  <si>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</si>
  <si>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</si>
  <si>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</si>
  <si>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</si>
  <si>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</si>
  <si>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</si>
  <si>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</si>
  <si>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</si>
  <si>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</si>
  <si>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</si>
  <si>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</si>
  <si>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</si>
  <si>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</si>
  <si>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</si>
  <si>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</si>
  <si>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</si>
  <si>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</si>
  <si>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</si>
  <si>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</si>
  <si>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</si>
  <si>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</si>
  <si>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</si>
  <si>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</si>
  <si>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</si>
  <si>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</si>
  <si>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</si>
  <si>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</si>
  <si>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</si>
  <si>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</si>
  <si>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</si>
  <si>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</si>
  <si>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</si>
  <si>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</si>
  <si>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</si>
  <si>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</si>
  <si>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</si>
  <si>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</si>
  <si>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</si>
  <si>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</si>
  <si>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</si>
  <si>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</si>
  <si>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</si>
  <si>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</si>
  <si>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</si>
  <si>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</si>
  <si>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</si>
  <si>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</si>
  <si>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</si>
  <si>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</si>
  <si>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</si>
  <si>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</si>
  <si>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</si>
  <si>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</si>
  <si>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</si>
  <si>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</si>
  <si>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</si>
  <si>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</si>
  <si>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</si>
  <si>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</si>
  <si>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</si>
  <si>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</si>
  <si>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</si>
  <si>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</si>
  <si>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</si>
  <si>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</si>
  <si>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</si>
  <si>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</si>
  <si>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</si>
  <si>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</si>
  <si>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</si>
  <si>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</si>
  <si>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</si>
  <si>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</si>
  <si>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</si>
  <si>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</si>
  <si>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</si>
  <si>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</si>
  <si>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</si>
  <si>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</si>
  <si>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</si>
  <si>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</si>
  <si>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</si>
  <si>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</si>
  <si>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</si>
  <si>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</si>
  <si>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</si>
  <si>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</si>
  <si>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</si>
  <si>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</si>
  <si>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</si>
  <si>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</si>
  <si>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</si>
  <si>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</si>
  <si>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</si>
  <si>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</si>
  <si>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</si>
  <si>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</si>
  <si>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</si>
  <si>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</si>
  <si>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</si>
  <si>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</si>
  <si>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</si>
  <si>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</si>
  <si>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</si>
  <si>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</si>
  <si>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</si>
  <si>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</si>
  <si>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</si>
  <si>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</si>
  <si>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</si>
  <si>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</si>
  <si>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</si>
  <si>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</si>
  <si>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</si>
  <si>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</si>
  <si>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</si>
  <si>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</si>
  <si>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</si>
  <si>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</si>
  <si>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</si>
  <si>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</si>
  <si>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</si>
  <si>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</si>
  <si>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</si>
  <si>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</si>
  <si>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</si>
  <si>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</si>
  <si>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</si>
  <si>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</si>
  <si>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</si>
  <si>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</si>
  <si>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</si>
  <si>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</si>
  <si>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</si>
  <si>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</si>
  <si>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</si>
  <si>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</si>
  <si>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</si>
  <si>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</si>
  <si>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</si>
  <si>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</si>
  <si>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</si>
  <si>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</si>
  <si>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</si>
  <si>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</si>
  <si>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</si>
  <si>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</si>
  <si>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</si>
  <si>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</si>
  <si>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</si>
  <si>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</si>
  <si>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</si>
  <si>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</si>
  <si>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</si>
  <si>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</si>
  <si>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</si>
  <si>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</si>
  <si>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</si>
  <si>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</si>
  <si>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</si>
  <si>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</si>
  <si>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</si>
  <si>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</si>
  <si>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</si>
  <si>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</si>
  <si>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</si>
  <si>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</si>
  <si>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</si>
  <si>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</si>
  <si>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</si>
  <si>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</si>
  <si>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</si>
  <si>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</si>
  <si>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</si>
  <si>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</si>
  <si>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普通掉落</t>
  </si>
  <si>
    <t>坚固的螃蟹壳</t>
  </si>
  <si>
    <t>战灵护腿</t>
  </si>
  <si>
    <t>装备洗炼石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</si>
  <si>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</si>
  <si>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</si>
  <si>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</si>
  <si>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</si>
  <si>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</si>
  <si>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</si>
  <si>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</si>
  <si>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</si>
  <si>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</si>
  <si>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</si>
  <si>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宝箱掉落</t>
  </si>
  <si>
    <t>掉落概率</t>
  </si>
  <si>
    <t>最小数量</t>
  </si>
  <si>
    <t>最大数量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</si>
  <si>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</si>
  <si>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</si>
  <si>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</si>
  <si>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</si>
  <si>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</si>
  <si>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</si>
  <si>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</si>
  <si>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</si>
  <si>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</si>
  <si>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</si>
  <si>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</si>
  <si>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</si>
  <si>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最终宝箱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</si>
  <si>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</si>
  <si>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</si>
  <si>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</si>
  <si>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</si>
  <si>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</si>
  <si>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</si>
  <si>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</si>
  <si>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</si>
  <si>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</si>
  <si>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</si>
  <si>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</si>
  <si>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</si>
  <si>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</si>
  <si>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</si>
  <si>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</si>
  <si>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</si>
  <si>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</si>
  <si>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</si>
  <si>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</si>
  <si>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</si>
  <si>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</si>
  <si>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</si>
  <si>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</si>
  <si>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</si>
  <si>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</si>
  <si>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</si>
  <si>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</si>
  <si>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</si>
  <si>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</si>
  <si>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</si>
  <si>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</si>
  <si>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</si>
  <si>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</si>
  <si>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</si>
  <si>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</si>
  <si>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</si>
  <si>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</si>
  <si>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</si>
  <si>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</si>
  <si>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</si>
  <si>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</si>
  <si>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</si>
  <si>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</si>
  <si>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</si>
  <si>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</si>
  <si>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</si>
  <si>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</si>
  <si>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</si>
  <si>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</si>
  <si>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</si>
  <si>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</si>
  <si>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</si>
  <si>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</si>
  <si>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</si>
  <si>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</si>
  <si>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</si>
  <si>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</si>
  <si>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</si>
  <si>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</si>
  <si>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</si>
  <si>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</si>
  <si>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</si>
  <si>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</si>
  <si>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</si>
  <si>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</si>
  <si>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</si>
  <si>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</si>
  <si>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</si>
  <si>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</si>
  <si>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</si>
  <si>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</si>
  <si>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</si>
  <si>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</si>
  <si>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</si>
  <si>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</si>
  <si>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</si>
  <si>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</si>
  <si>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</si>
  <si>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</si>
  <si>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</si>
  <si>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</si>
  <si>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</si>
  <si>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</si>
  <si>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</si>
  <si>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</si>
  <si>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</si>
  <si>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</si>
  <si>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</si>
  <si>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</si>
  <si>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</si>
  <si>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</si>
  <si>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</si>
  <si>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</si>
  <si>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</si>
  <si>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</si>
  <si>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</si>
  <si>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</si>
  <si>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</si>
  <si>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</si>
  <si>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</si>
  <si>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</si>
  <si>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</si>
  <si>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</si>
  <si>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</si>
  <si>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</si>
  <si>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</si>
  <si>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</si>
  <si>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</si>
  <si>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</si>
  <si>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</si>
  <si>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</si>
  <si>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</si>
  <si>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</si>
  <si>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</si>
  <si>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</si>
  <si>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</si>
  <si>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</si>
  <si>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</si>
  <si>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</si>
  <si>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</si>
  <si>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</si>
  <si>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</si>
  <si>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</si>
  <si>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</si>
  <si>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</si>
  <si>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</si>
  <si>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</si>
  <si>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</si>
  <si>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</si>
  <si>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</si>
  <si>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</si>
  <si>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</si>
  <si>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</si>
  <si>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</si>
  <si>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</si>
  <si>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</si>
  <si>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</si>
  <si>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</si>
  <si>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</si>
  <si>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</si>
  <si>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</si>
  <si>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</si>
  <si>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</si>
  <si>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</si>
  <si>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</si>
  <si>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</si>
  <si>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</si>
  <si>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</si>
  <si>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</si>
  <si>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</si>
  <si>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</si>
  <si>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</si>
  <si>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</si>
  <si>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</si>
  <si>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</si>
  <si>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</si>
  <si>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</si>
  <si>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</si>
  <si>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</si>
  <si>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</si>
  <si>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</si>
  <si>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</si>
  <si>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</si>
  <si>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</si>
  <si>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</si>
  <si>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</si>
  <si>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</si>
  <si>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</si>
  <si>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</si>
  <si>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</si>
  <si>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</si>
  <si>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</si>
  <si>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</si>
  <si>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</si>
  <si>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</si>
  <si>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</si>
  <si>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</si>
  <si>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</si>
  <si>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</si>
  <si>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</si>
  <si>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</si>
  <si>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</si>
  <si>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</si>
  <si>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</si>
  <si>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</si>
  <si>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</si>
  <si>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</si>
  <si>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</si>
  <si>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</si>
  <si>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</si>
  <si>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</si>
  <si>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</si>
  <si>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</si>
  <si>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</si>
  <si>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</si>
  <si>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</si>
  <si>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</si>
  <si>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</si>
  <si>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</si>
  <si>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</si>
  <si>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</si>
  <si>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</si>
  <si>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</si>
  <si>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</si>
  <si>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</si>
  <si>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</si>
  <si>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</si>
  <si>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</si>
  <si>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</si>
  <si>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</si>
  <si>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</si>
  <si>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</si>
  <si>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</si>
  <si>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</si>
  <si>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</si>
  <si>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</si>
  <si>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</si>
  <si>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</si>
  <si>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</si>
  <si>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</si>
  <si>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</si>
  <si>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</si>
  <si>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</si>
  <si>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</si>
  <si>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</si>
  <si>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</si>
  <si>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</si>
  <si>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</si>
  <si>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</si>
  <si>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</si>
  <si>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</si>
  <si>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</si>
  <si>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</si>
  <si>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</si>
  <si>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</si>
  <si>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</si>
  <si>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</si>
  <si>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</si>
  <si>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</si>
  <si>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</si>
  <si>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</si>
  <si>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</si>
  <si>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</si>
  <si>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</si>
  <si>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</si>
  <si>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</si>
  <si>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</si>
  <si>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</si>
  <si>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</si>
  <si>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</si>
  <si>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</si>
  <si>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</si>
  <si>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</si>
  <si>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</si>
  <si>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</si>
  <si>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</si>
  <si>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</si>
  <si>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</si>
  <si>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</si>
  <si>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</si>
  <si>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</si>
  <si>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</si>
  <si>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</si>
  <si>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</si>
  <si>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</si>
  <si>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</si>
  <si>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</si>
  <si>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</si>
  <si>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</si>
  <si>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</si>
  <si>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</si>
  <si>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</si>
  <si>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</si>
  <si>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</si>
  <si>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</si>
  <si>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</si>
  <si>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</si>
  <si>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</si>
  <si>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</si>
  <si>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</si>
  <si>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</si>
  <si>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</si>
  <si>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</si>
  <si>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</si>
  <si>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</si>
  <si>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</si>
  <si>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</si>
  <si>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</si>
  <si>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</si>
  <si>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</si>
  <si>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</si>
  <si>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</si>
  <si>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</si>
  <si>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</si>
  <si>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</si>
  <si>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</si>
  <si>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</si>
  <si>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</si>
  <si>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</si>
  <si>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</si>
  <si>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</si>
  <si>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</si>
  <si>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</si>
  <si>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</si>
  <si>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</si>
  <si>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</si>
  <si>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</si>
  <si>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</si>
  <si>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</si>
  <si>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</si>
  <si>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</si>
  <si>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</si>
  <si>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</si>
  <si>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</si>
  <si>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</si>
  <si>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</si>
  <si>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</si>
  <si>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</si>
  <si>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</si>
  <si>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</si>
  <si>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</si>
  <si>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</si>
  <si>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</si>
  <si>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</si>
  <si>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</si>
  <si>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</si>
  <si>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</si>
  <si>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</si>
  <si>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</si>
  <si>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</si>
  <si>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</si>
  <si>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</si>
  <si>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</si>
  <si>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</si>
  <si>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</si>
  <si>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</si>
  <si>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</si>
  <si>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</si>
  <si>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</si>
  <si>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</si>
  <si>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</si>
  <si>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</si>
  <si>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</si>
  <si>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</si>
  <si>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</si>
  <si>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</si>
  <si>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</si>
  <si>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</si>
  <si>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</si>
  <si>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</si>
  <si>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</si>
  <si>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</si>
  <si>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</si>
  <si>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</si>
  <si>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</si>
  <si>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</si>
  <si>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</si>
  <si>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</si>
  <si>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</si>
  <si>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</si>
  <si>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</si>
  <si>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</si>
  <si>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</si>
  <si>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</si>
  <si>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</si>
  <si>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</si>
  <si>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</si>
  <si>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</si>
  <si>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</si>
  <si>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</si>
  <si>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</si>
  <si>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</si>
  <si>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</si>
  <si>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</si>
  <si>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</si>
  <si>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</si>
  <si>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</si>
  <si>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</si>
  <si>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</si>
  <si>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</si>
  <si>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</si>
  <si>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</si>
  <si>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</si>
  <si>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</si>
  <si>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</si>
  <si>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</si>
  <si>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</si>
  <si>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</si>
  <si>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</si>
  <si>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</si>
  <si>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</si>
  <si>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</si>
  <si>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</si>
  <si>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</si>
  <si>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</si>
  <si>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</si>
  <si>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</si>
  <si>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</si>
  <si>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</si>
  <si>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</si>
  <si>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</si>
  <si>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</si>
  <si>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</si>
  <si>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</si>
  <si>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</si>
  <si>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</si>
  <si>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</si>
  <si>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</si>
  <si>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</si>
  <si>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</si>
  <si>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</si>
  <si>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</si>
  <si>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</si>
  <si>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</si>
  <si>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</si>
  <si>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</si>
  <si>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</si>
  <si>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</si>
  <si>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</si>
  <si>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</si>
  <si>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</si>
  <si>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</si>
  <si>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</si>
  <si>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</si>
  <si>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</si>
  <si>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</si>
  <si>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</si>
  <si>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</si>
  <si>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</si>
  <si>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</si>
  <si>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</si>
  <si>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</si>
  <si>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</si>
  <si>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</si>
  <si>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</si>
  <si>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</si>
  <si>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</si>
  <si>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</si>
  <si>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</si>
  <si>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</si>
  <si>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</si>
  <si>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</si>
  <si>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</si>
  <si>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</si>
  <si>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</si>
  <si>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</si>
  <si>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</si>
  <si>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</si>
  <si>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</si>
  <si>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</si>
  <si>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</si>
  <si>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</si>
  <si>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</si>
  <si>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</si>
  <si>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</si>
  <si>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</si>
  <si>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</si>
  <si>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</si>
  <si>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</si>
  <si>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</si>
  <si>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</si>
  <si>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</si>
  <si>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</si>
  <si>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</si>
  <si>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</si>
  <si>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</si>
  <si>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</si>
  <si>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</si>
  <si>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高级藏宝图</t>
  </si>
  <si>
    <t>int</t>
  </si>
  <si>
    <t>家族勋章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</si>
  <si>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</si>
  <si>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</si>
  <si>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</si>
  <si>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</si>
  <si>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</si>
  <si>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</si>
  <si>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</si>
  <si>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</si>
  <si>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</si>
  <si>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</si>
  <si>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</si>
  <si>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</si>
  <si>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</si>
  <si>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</si>
  <si>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</si>
  <si>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</si>
  <si>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</si>
  <si>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</si>
  <si>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</si>
  <si>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</si>
  <si>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</si>
  <si>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</si>
  <si>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</si>
  <si>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</si>
  <si>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</si>
  <si>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</si>
  <si>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</si>
  <si>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</si>
  <si>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</si>
  <si>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</si>
  <si>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</si>
  <si>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</si>
  <si>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</si>
  <si>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</si>
  <si>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</si>
  <si>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</si>
  <si>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</si>
  <si>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</si>
  <si>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</si>
  <si>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</si>
  <si>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</si>
  <si>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超级宠之晶</t>
  </si>
  <si>
    <t>等级盒子</t>
  </si>
  <si>
    <t>钻石</t>
  </si>
  <si>
    <t>超级幻宠露</t>
  </si>
  <si>
    <t>金钥匙</t>
  </si>
  <si>
    <t>经验魔盒</t>
  </si>
  <si>
    <t>金币魔盒</t>
  </si>
  <si>
    <t>宠灵露</t>
  </si>
  <si>
    <t>超级宠灵露</t>
  </si>
  <si>
    <t>捕捉绳索</t>
  </si>
  <si>
    <t>魔灵之盔</t>
  </si>
  <si>
    <t>秩序之盔</t>
  </si>
  <si>
    <t>魔灵之手</t>
  </si>
  <si>
    <t>秩序之手</t>
  </si>
  <si>
    <t>魔灵之带</t>
  </si>
  <si>
    <t>金币</t>
  </si>
  <si>
    <t>精钢锭</t>
  </si>
  <si>
    <t>符文布</t>
  </si>
  <si>
    <t>炼金石</t>
  </si>
  <si>
    <t>无粉尘</t>
  </si>
  <si>
    <t>经验盒子</t>
  </si>
  <si>
    <t>领主刷新券</t>
  </si>
  <si>
    <t>大金币袋子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</si>
  <si>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</si>
  <si>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</si>
  <si>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</si>
  <si>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</si>
  <si>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</si>
  <si>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</si>
  <si>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</si>
  <si>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</si>
  <si>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</si>
  <si>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</si>
  <si>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</si>
  <si>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</si>
  <si>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</si>
  <si>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</si>
  <si>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</si>
  <si>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</si>
  <si>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</si>
  <si>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</si>
  <si>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</si>
  <si>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充值50抽一次</t>
  </si>
  <si>
    <t>冰封晶体</t>
  </si>
  <si>
    <t>领主刷新券(签到)</t>
  </si>
  <si>
    <t>深渊凭证</t>
  </si>
  <si>
    <t>宠灵之锁</t>
  </si>
  <si>
    <t>孵化灵球</t>
  </si>
  <si>
    <t>传承灵石</t>
  </si>
  <si>
    <t>藏宝图</t>
  </si>
  <si>
    <t>副本秘石</t>
  </si>
  <si>
    <t>勋章礼包</t>
  </si>
  <si>
    <t>珍品羽毛</t>
  </si>
  <si>
    <t>超级宠物蛋</t>
  </si>
  <si>
    <t>暮色晶体</t>
  </si>
  <si>
    <t>洗炼石袋子</t>
  </si>
  <si>
    <t>封印之塔挑战凭证</t>
  </si>
  <si>
    <t>高级生肖袋子</t>
  </si>
  <si>
    <t>消费钻石</t>
  </si>
  <si>
    <t>宝石</t>
  </si>
  <si>
    <t>去掉2000钻石</t>
  </si>
  <si>
    <t>宝石箱子换成副本次数</t>
  </si>
  <si>
    <t>炙热晶体</t>
  </si>
  <si>
    <t>二章装备盒子</t>
  </si>
  <si>
    <t>金盒</t>
  </si>
  <si>
    <t>宠物扩展工具</t>
  </si>
  <si>
    <t>宠之资质</t>
  </si>
  <si>
    <t>宠之成长</t>
  </si>
  <si>
    <t>传承:幸运之石</t>
  </si>
  <si>
    <t>灿烂的晶华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</si>
  <si>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</si>
  <si>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</si>
  <si>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</si>
  <si>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</si>
  <si>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</si>
  <si>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</si>
  <si>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</si>
  <si>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</si>
  <si>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</si>
  <si>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</si>
  <si>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</si>
  <si>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</si>
  <si>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</si>
  <si>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</si>
  <si>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</si>
  <si>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</si>
  <si>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</si>
  <si>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</si>
  <si>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</si>
  <si>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</si>
  <si>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</si>
  <si>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</si>
  <si>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</si>
  <si>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</si>
  <si>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</si>
  <si>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</si>
  <si>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</si>
  <si>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</si>
  <si>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</si>
  <si>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</si>
  <si>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</si>
  <si>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</si>
  <si>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</si>
  <si>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</si>
  <si>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</si>
  <si>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</si>
  <si>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</si>
  <si>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</si>
  <si>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</si>
  <si>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</si>
  <si>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</si>
  <si>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</si>
  <si>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</si>
  <si>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 xml:space="preserve">战场胜利 </t>
  </si>
  <si>
    <t>洗练等级</t>
  </si>
  <si>
    <t>奖励</t>
  </si>
  <si>
    <t>洗练极品概率提升</t>
  </si>
  <si>
    <t>每次洗练获得经验</t>
  </si>
  <si>
    <t>洗练石</t>
  </si>
  <si>
    <t>范围</t>
  </si>
  <si>
    <t>钻石洗炼</t>
  </si>
  <si>
    <t>次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</si>
  <si>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</si>
  <si>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</si>
  <si>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</si>
  <si>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</si>
  <si>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</si>
  <si>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</si>
  <si>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</si>
  <si>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</si>
  <si>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</si>
  <si>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</si>
  <si>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</si>
  <si>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</si>
  <si>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</si>
  <si>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</si>
  <si>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</si>
  <si>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</si>
  <si>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</si>
  <si>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</si>
  <si>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</si>
  <si>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</si>
  <si>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</si>
  <si>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</si>
  <si>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</si>
  <si>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</si>
  <si>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</si>
  <si>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</si>
  <si>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</si>
  <si>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</si>
  <si>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</si>
  <si>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</si>
  <si>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</si>
  <si>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</si>
  <si>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</si>
  <si>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</si>
  <si>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</si>
  <si>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</si>
  <si>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</si>
  <si>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</si>
  <si>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</si>
  <si>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</si>
  <si>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</si>
  <si>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</si>
  <si>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</si>
  <si>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</si>
  <si>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</si>
  <si>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</si>
  <si>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</si>
  <si>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</si>
  <si>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</si>
  <si>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</si>
  <si>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</si>
  <si>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</si>
  <si>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</si>
  <si>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</si>
  <si>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</si>
  <si>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</si>
  <si>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</si>
  <si>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</si>
  <si>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</si>
  <si>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</si>
  <si>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</si>
  <si>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</si>
  <si>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</si>
  <si>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</si>
  <si>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</si>
  <si>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</si>
  <si>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</si>
  <si>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</si>
  <si>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</si>
  <si>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</si>
  <si>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</si>
  <si>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</si>
  <si>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</si>
  <si>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</si>
  <si>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</si>
  <si>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</si>
  <si>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</si>
  <si>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</si>
  <si>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</si>
  <si>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</si>
  <si>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</si>
  <si>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</si>
  <si>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</si>
  <si>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</si>
  <si>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</si>
  <si>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</si>
  <si>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</si>
  <si>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</si>
  <si>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</si>
  <si>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</si>
  <si>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</si>
  <si>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</si>
  <si>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</si>
  <si>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</si>
  <si>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</si>
  <si>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</si>
  <si>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</si>
  <si>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</si>
  <si>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</si>
  <si>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</si>
  <si>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</si>
  <si>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</si>
  <si>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</si>
  <si>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</si>
  <si>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</si>
  <si>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</si>
  <si>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</si>
  <si>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</si>
  <si>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</si>
  <si>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</si>
  <si>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</si>
  <si>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</si>
  <si>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</si>
  <si>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</si>
  <si>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</si>
  <si>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</si>
  <si>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</si>
  <si>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</si>
  <si>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</si>
  <si>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</si>
  <si>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</si>
  <si>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</si>
  <si>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</si>
  <si>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</si>
  <si>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</si>
  <si>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</si>
  <si>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</si>
  <si>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</si>
  <si>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</si>
  <si>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</si>
  <si>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</si>
  <si>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</si>
  <si>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</si>
  <si>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</si>
  <si>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</si>
  <si>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</si>
  <si>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</si>
  <si>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</si>
  <si>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</si>
  <si>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</si>
  <si>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</si>
  <si>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</si>
  <si>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</si>
  <si>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</si>
  <si>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</si>
  <si>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</si>
  <si>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</si>
  <si>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</si>
  <si>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</si>
  <si>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</si>
  <si>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</si>
  <si>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</si>
  <si>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</si>
  <si>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</si>
  <si>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</si>
  <si>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</si>
  <si>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</si>
  <si>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</si>
  <si>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</si>
  <si>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</si>
  <si>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</si>
  <si>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</si>
  <si>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</si>
  <si>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</si>
  <si>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</si>
  <si>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</si>
  <si>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</si>
  <si>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</si>
  <si>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</si>
  <si>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</si>
  <si>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</si>
  <si>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</si>
  <si>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</si>
  <si>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</si>
  <si>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</si>
  <si>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</si>
  <si>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</si>
  <si>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</si>
  <si>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</si>
  <si>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</si>
  <si>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</si>
  <si>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</si>
  <si>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</si>
  <si>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</si>
  <si>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</si>
  <si>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</si>
  <si>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</si>
  <si>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</si>
  <si>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</si>
  <si>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</si>
  <si>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</si>
  <si>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</si>
  <si>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</si>
  <si>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</si>
  <si>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</si>
  <si>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</si>
  <si>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</si>
  <si>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</si>
  <si>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</si>
  <si>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</si>
  <si>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</si>
  <si>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</si>
  <si>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</si>
  <si>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</si>
  <si>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</si>
  <si>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</si>
  <si>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</si>
  <si>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</si>
  <si>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</si>
  <si>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</si>
  <si>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</si>
  <si>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</si>
  <si>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</si>
  <si>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</si>
  <si>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</si>
  <si>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</si>
  <si>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</si>
  <si>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</si>
  <si>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</si>
  <si>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</si>
  <si>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</si>
  <si>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</si>
  <si>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</si>
  <si>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</si>
  <si>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</si>
  <si>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</si>
  <si>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</si>
  <si>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</si>
  <si>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</si>
  <si>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</si>
  <si>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</si>
  <si>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</si>
  <si>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</si>
  <si>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</si>
  <si>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</si>
  <si>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</si>
  <si>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</si>
  <si>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</si>
  <si>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</si>
  <si>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</si>
  <si>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</si>
  <si>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</si>
  <si>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</si>
  <si>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</si>
  <si>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</si>
  <si>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</si>
  <si>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</si>
  <si>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</si>
  <si>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</si>
  <si>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</si>
  <si>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</si>
  <si>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</si>
  <si>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</si>
  <si>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</si>
  <si>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</si>
  <si>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</si>
  <si>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</si>
  <si>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</si>
  <si>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</si>
  <si>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</si>
  <si>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</si>
  <si>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</si>
  <si>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</si>
  <si>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</si>
  <si>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</si>
  <si>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</si>
  <si>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</si>
  <si>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</si>
  <si>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</si>
  <si>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</si>
  <si>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</si>
  <si>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</si>
  <si>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</si>
  <si>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</si>
  <si>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</si>
  <si>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</si>
  <si>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</si>
  <si>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</si>
  <si>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</si>
  <si>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</si>
  <si>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</si>
  <si>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</si>
  <si>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</si>
  <si>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</si>
  <si>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</si>
  <si>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</si>
  <si>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</si>
  <si>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</si>
  <si>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</si>
  <si>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</si>
  <si>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</si>
  <si>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</si>
  <si>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</si>
  <si>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</si>
  <si>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</si>
  <si>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</si>
  <si>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</si>
  <si>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</si>
  <si>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</si>
  <si>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</si>
  <si>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</si>
  <si>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</si>
  <si>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</si>
  <si>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</si>
  <si>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</si>
  <si>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</si>
  <si>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</si>
  <si>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</si>
  <si>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</si>
  <si>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</si>
  <si>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</si>
  <si>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</si>
  <si>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</si>
  <si>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</si>
  <si>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</si>
  <si>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</si>
  <si>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</si>
  <si>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</si>
  <si>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</si>
  <si>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</si>
  <si>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</si>
  <si>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</si>
  <si>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</si>
  <si>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</si>
  <si>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</si>
  <si>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</si>
  <si>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</si>
  <si>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</si>
  <si>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</si>
  <si>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</si>
  <si>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</si>
  <si>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</si>
  <si>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</si>
  <si>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</si>
  <si>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</si>
  <si>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</si>
  <si>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</si>
  <si>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</si>
  <si>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</si>
  <si>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</si>
  <si>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</si>
  <si>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</si>
  <si>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</si>
  <si>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</si>
  <si>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</si>
  <si>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</si>
  <si>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</si>
  <si>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</si>
  <si>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</si>
  <si>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</si>
  <si>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</si>
  <si>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</si>
  <si>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</si>
  <si>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</si>
  <si>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</si>
  <si>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</si>
  <si>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</si>
  <si>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</si>
  <si>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</si>
  <si>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</si>
  <si>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</si>
  <si>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</si>
  <si>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</si>
  <si>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</si>
  <si>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</si>
  <si>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</si>
  <si>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</si>
  <si>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</si>
  <si>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</si>
  <si>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</si>
  <si>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</si>
  <si>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</si>
  <si>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</si>
  <si>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</si>
  <si>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</si>
  <si>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</si>
  <si>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</si>
  <si>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</si>
  <si>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</si>
  <si>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</si>
  <si>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</si>
  <si>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大师球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</si>
  <si>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</si>
  <si>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</si>
  <si>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</si>
  <si>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</si>
  <si>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</si>
  <si>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</si>
  <si>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</si>
  <si>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</si>
  <si>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</si>
  <si>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</si>
  <si>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</si>
  <si>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</si>
  <si>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</si>
  <si>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</si>
  <si>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</si>
  <si>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</si>
  <si>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</si>
  <si>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</si>
  <si>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</si>
  <si>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</si>
  <si>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</si>
  <si>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</si>
  <si>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</si>
  <si>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</si>
  <si>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</si>
  <si>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</si>
  <si>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</si>
  <si>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</si>
  <si>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</si>
  <si>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</si>
  <si>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</si>
  <si>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</si>
  <si>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</si>
  <si>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</si>
  <si>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</si>
  <si>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</si>
  <si>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</si>
  <si>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</si>
  <si>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</si>
  <si>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</si>
  <si>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</si>
  <si>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</si>
  <si>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</si>
  <si>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</si>
  <si>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</si>
  <si>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</si>
  <si>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</si>
  <si>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</si>
  <si>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</si>
  <si>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</si>
  <si>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</si>
  <si>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</si>
  <si>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</si>
  <si>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</si>
  <si>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</si>
  <si>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</si>
  <si>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</si>
  <si>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</si>
  <si>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</si>
  <si>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</si>
  <si>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</si>
  <si>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</si>
  <si>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</si>
  <si>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</si>
  <si>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</si>
  <si>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</si>
  <si>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</si>
  <si>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</si>
  <si>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</si>
  <si>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</si>
  <si>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</si>
  <si>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</si>
  <si>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</si>
  <si>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</si>
  <si>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</si>
  <si>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</si>
  <si>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</si>
  <si>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</si>
  <si>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</si>
  <si>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</si>
  <si>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</si>
  <si>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</si>
  <si>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</si>
  <si>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</si>
  <si>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</si>
  <si>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</si>
  <si>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</si>
  <si>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</si>
  <si>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</si>
  <si>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</si>
  <si>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</si>
  <si>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</si>
  <si>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</si>
  <si>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</si>
  <si>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</si>
  <si>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</si>
  <si>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</si>
  <si>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</si>
  <si>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</si>
  <si>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</si>
  <si>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</si>
  <si>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</si>
  <si>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</si>
  <si>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</si>
  <si>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</si>
  <si>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</si>
  <si>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</si>
  <si>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</si>
  <si>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</si>
  <si>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</si>
  <si>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</si>
  <si>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</si>
  <si>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</si>
  <si>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</si>
  <si>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</si>
  <si>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</si>
  <si>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</si>
  <si>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</si>
  <si>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</si>
  <si>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</si>
  <si>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</si>
  <si>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</si>
  <si>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</si>
  <si>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</si>
  <si>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</si>
  <si>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</si>
  <si>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</si>
  <si>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</si>
  <si>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</si>
  <si>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</si>
  <si>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</si>
  <si>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</si>
  <si>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</si>
  <si>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</si>
  <si>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</si>
  <si>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</si>
  <si>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</si>
  <si>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</si>
  <si>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</si>
  <si>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</si>
  <si>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</si>
  <si>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</si>
  <si>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</si>
  <si>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</si>
  <si>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</si>
  <si>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</si>
  <si>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</si>
  <si>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</si>
  <si>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</si>
  <si>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</si>
  <si>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</si>
  <si>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</si>
  <si>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</si>
  <si>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抽卡次数</t>
  </si>
  <si>
    <t>珍惜宠物蛋</t>
  </si>
  <si>
    <t>神兽碎片</t>
  </si>
  <si>
    <t>刷新冷却卷轴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</si>
  <si>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</si>
  <si>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</si>
  <si>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</si>
  <si>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</si>
  <si>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</si>
  <si>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</si>
  <si>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</si>
  <si>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</si>
  <si>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</si>
  <si>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</si>
  <si>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</si>
  <si>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</si>
  <si>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</si>
  <si>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</si>
  <si>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</si>
  <si>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</si>
  <si>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</si>
  <si>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</si>
  <si>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宠物资质提升</t>
  </si>
  <si>
    <t>宠物成长提升</t>
  </si>
  <si>
    <t>令牌</t>
  </si>
  <si>
    <t>世界BOSS排行</t>
  </si>
  <si>
    <t>特权</t>
  </si>
  <si>
    <t>游戏爆率</t>
  </si>
  <si>
    <t>消耗反钻</t>
  </si>
  <si>
    <t>1%</t>
  </si>
  <si>
    <t>2%</t>
  </si>
  <si>
    <t>重度增加</t>
  </si>
  <si>
    <t>3%</t>
  </si>
  <si>
    <t>2级宠物之核换成大额体力</t>
  </si>
  <si>
    <t>仓库</t>
  </si>
  <si>
    <t>5%</t>
  </si>
  <si>
    <t>7%</t>
  </si>
  <si>
    <t>仓库2</t>
  </si>
  <si>
    <t>鸟宠物</t>
  </si>
  <si>
    <t>9%</t>
  </si>
  <si>
    <t>仓库3 + 贪婪龟</t>
  </si>
  <si>
    <t>给与一个橙色装备/根据当前等级进行转换？</t>
  </si>
  <si>
    <t>激活黄金令牌</t>
  </si>
  <si>
    <t>11%</t>
  </si>
  <si>
    <t>袋鼠+宠物资质</t>
  </si>
  <si>
    <t>充值给与直接能用的道具</t>
  </si>
  <si>
    <t>13%</t>
  </si>
  <si>
    <t>15%</t>
  </si>
  <si>
    <t>17.5%</t>
  </si>
  <si>
    <t>20%</t>
  </si>
  <si>
    <t>22.5%</t>
  </si>
  <si>
    <t>25%</t>
  </si>
  <si>
    <t>30%</t>
  </si>
  <si>
    <t>宠灵石</t>
  </si>
  <si>
    <t>35%</t>
  </si>
  <si>
    <t>洗练袋子</t>
  </si>
  <si>
    <t>40%</t>
  </si>
  <si>
    <t>45%</t>
  </si>
  <si>
    <t>50%</t>
  </si>
  <si>
    <t>橙色道具</t>
  </si>
  <si>
    <t>首杀</t>
  </si>
  <si>
    <t>个人</t>
  </si>
  <si>
    <t>普通</t>
  </si>
  <si>
    <t>挑战</t>
  </si>
  <si>
    <t>一章装备盒子</t>
  </si>
  <si>
    <t>地狱</t>
  </si>
  <si>
    <t>三章装备盒子</t>
  </si>
  <si>
    <t>四章装备盒子</t>
  </si>
  <si>
    <t>五章装备盒子</t>
  </si>
  <si>
    <t>全服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</si>
  <si>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</si>
  <si>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</si>
  <si>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</si>
  <si>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</si>
  <si>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</si>
  <si>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</si>
  <si>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</si>
  <si>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</si>
  <si>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</si>
  <si>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</si>
  <si>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</si>
  <si>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</si>
  <si>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</si>
  <si>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</si>
  <si>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</si>
  <si>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</si>
  <si>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</si>
  <si>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</si>
  <si>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</si>
  <si>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</si>
  <si>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</si>
  <si>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</si>
  <si>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</si>
  <si>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</si>
  <si>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</si>
  <si>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</si>
  <si>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</si>
  <si>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</si>
  <si>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</si>
  <si>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</si>
  <si>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</si>
  <si>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</si>
  <si>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</si>
  <si>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</si>
  <si>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</si>
  <si>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</si>
  <si>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</si>
  <si>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</si>
  <si>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</si>
  <si>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</si>
  <si>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</si>
  <si>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</si>
  <si>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</si>
  <si>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</si>
  <si>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</si>
  <si>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</si>
  <si>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</si>
  <si>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</si>
  <si>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</si>
  <si>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</si>
  <si>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</si>
  <si>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</si>
  <si>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</si>
  <si>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</si>
  <si>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喜从天降</t>
  </si>
  <si>
    <t>橙色装备</t>
  </si>
  <si>
    <t>空</t>
  </si>
  <si>
    <t>其他</t>
  </si>
  <si>
    <t>洗炼</t>
  </si>
  <si>
    <t>品质概率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</si>
  <si>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</si>
  <si>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</si>
  <si>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</si>
  <si>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</si>
  <si>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</si>
  <si>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</si>
  <si>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</si>
  <si>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</si>
  <si>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</si>
  <si>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</si>
  <si>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</si>
  <si>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</si>
  <si>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</si>
  <si>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</si>
  <si>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</si>
  <si>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</si>
  <si>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</si>
  <si>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</si>
  <si>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</si>
  <si>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</si>
  <si>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</si>
  <si>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</si>
  <si>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</si>
  <si>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</si>
  <si>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</si>
  <si>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</si>
  <si>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宠物兑换</t>
  </si>
  <si>
    <t>随机获得</t>
  </si>
  <si>
    <t>100-1000</t>
  </si>
  <si>
    <t>200-1000</t>
  </si>
  <si>
    <t>300-15000</t>
  </si>
  <si>
    <t>魔法之核</t>
  </si>
  <si>
    <t>400-2000</t>
  </si>
  <si>
    <t>500-2500</t>
  </si>
  <si>
    <t>物防之核</t>
  </si>
  <si>
    <t>宠物锁定</t>
  </si>
  <si>
    <t>在使用技能书使用此道具可以使对应的技能不掉</t>
  </si>
  <si>
    <t>孵化魔水</t>
  </si>
  <si>
    <t>宠物孵化的时候加入额外的材料会使孵化的宠物属性变好</t>
  </si>
  <si>
    <t>保底机制</t>
  </si>
  <si>
    <t>合成运气值</t>
  </si>
  <si>
    <t>魔防之核</t>
  </si>
  <si>
    <t>宠物抽奖也提升到1350</t>
  </si>
  <si>
    <t>宠物抽奖加入宠之晶和超级宠之晶</t>
  </si>
  <si>
    <t>也增加概率出神兽碎片吧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</si>
  <si>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</si>
  <si>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</si>
  <si>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</si>
  <si>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</si>
  <si>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</si>
  <si>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</si>
  <si>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</si>
  <si>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</si>
  <si>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</si>
  <si>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</si>
  <si>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</si>
  <si>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</si>
  <si>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</si>
  <si>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</si>
  <si>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</si>
  <si>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</si>
  <si>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</si>
  <si>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</si>
  <si>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</si>
  <si>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</si>
  <si>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</si>
  <si>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</si>
  <si>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</si>
  <si>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</si>
  <si>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</si>
  <si>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</si>
  <si>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</si>
  <si>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</si>
  <si>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</si>
  <si>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</si>
  <si>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</si>
  <si>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</si>
  <si>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</si>
  <si>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</si>
  <si>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</si>
  <si>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</si>
  <si>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</si>
  <si>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</si>
  <si>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</si>
  <si>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</si>
  <si>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</si>
  <si>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</si>
  <si>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</si>
  <si>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</si>
  <si>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</si>
  <si>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排行奖励</t>
  </si>
  <si>
    <t>4-10</t>
  </si>
  <si>
    <t>‘11-30</t>
  </si>
  <si>
    <t>生肖之灵</t>
  </si>
  <si>
    <t>10010037</t>
  </si>
  <si>
    <t>‘11-50</t>
  </si>
  <si>
    <t>‘50-</t>
  </si>
  <si>
    <t>在线时间达到60分钟</t>
  </si>
  <si>
    <t>在拍卖行购买一个道具</t>
  </si>
  <si>
    <t>等级升级到16级</t>
  </si>
  <si>
    <t>7天抽奖</t>
  </si>
  <si>
    <t>击败6个领主</t>
  </si>
  <si>
    <t>通关一次副本</t>
  </si>
  <si>
    <t>随机橙色装备一件</t>
  </si>
  <si>
    <t>3次必得</t>
  </si>
  <si>
    <t>击败1次地狱难度的：石墓领主</t>
  </si>
  <si>
    <t>游戏中添加一个好友</t>
  </si>
  <si>
    <t>获得一直属于自己的宠物</t>
  </si>
  <si>
    <t>5次必得</t>
  </si>
  <si>
    <t>使用生活技能制造一个道具</t>
  </si>
  <si>
    <t>随机宠物技能书</t>
  </si>
  <si>
    <t>圣焰之剑</t>
  </si>
  <si>
    <t>7次必得</t>
  </si>
  <si>
    <t>史诗宝石宝箱</t>
  </si>
  <si>
    <t>远古王者之刃</t>
  </si>
  <si>
    <t>等级升级到20级</t>
  </si>
  <si>
    <t>天堂的权杖</t>
  </si>
  <si>
    <t>击败1次地狱难度的：巨石领主-卡布鲁</t>
  </si>
  <si>
    <t>Administrator:</t>
  </si>
  <si>
    <t>时光能量魔法</t>
  </si>
  <si>
    <t>洗练装备5次</t>
  </si>
  <si>
    <t>作者:</t>
  </si>
  <si>
    <t>魔焰神弓</t>
  </si>
  <si>
    <t>当前活跃值达到60后可以进行抽奖</t>
  </si>
  <si>
    <t>使用宠物在天梯战斗5次</t>
  </si>
  <si>
    <t>1：杀怪</t>
  </si>
  <si>
    <t>使用钻石兑换金币1次</t>
  </si>
  <si>
    <t>挑战石</t>
  </si>
  <si>
    <t>2：道具ID</t>
  </si>
  <si>
    <t>装备重铸次数达到10次</t>
  </si>
  <si>
    <t>3：找人</t>
  </si>
  <si>
    <t>初级生肖袋子</t>
  </si>
  <si>
    <t>4：等级达到指定等级</t>
  </si>
  <si>
    <t>5：击杀任意怪物</t>
  </si>
  <si>
    <t>等级升级到24级</t>
  </si>
  <si>
    <t>6：击杀任意BOSS级别怪物</t>
  </si>
  <si>
    <t>强化装备最高一级达到5级</t>
  </si>
  <si>
    <t>7：通关某个副本</t>
  </si>
  <si>
    <t>拥有一个4技能宠物</t>
  </si>
  <si>
    <t>活力补充</t>
  </si>
  <si>
    <t>8：转职任务</t>
  </si>
  <si>
    <t>宠物探险通关10关</t>
  </si>
  <si>
    <t>9: 加入家族</t>
  </si>
  <si>
    <t>高级藏宝图碎片</t>
  </si>
  <si>
    <t>试炼之塔到第20层</t>
  </si>
  <si>
    <t>10：给与任务</t>
  </si>
  <si>
    <t>11:获得宠物</t>
  </si>
  <si>
    <t>金币宝盒道具</t>
  </si>
  <si>
    <t>12:制造N个道具</t>
  </si>
  <si>
    <t>打开时获取金币等级*5000</t>
  </si>
  <si>
    <t>等级升级到28级</t>
  </si>
  <si>
    <t>13:洗炼装备次数</t>
  </si>
  <si>
    <t>击败10个领主级怪物</t>
  </si>
  <si>
    <t>14:宠物在天梯战斗N次</t>
  </si>
  <si>
    <t>使用5次经验木桩</t>
  </si>
  <si>
    <t>消耗金币50万金币</t>
  </si>
  <si>
    <t>15:钻石兑换金币次数</t>
  </si>
  <si>
    <t>等级金币宝盒</t>
  </si>
  <si>
    <t>挑战击败敌人1次</t>
  </si>
  <si>
    <t>16:装备重铸次数达到N次 （就是装备分解）</t>
  </si>
  <si>
    <t>击败5个地狱级领主</t>
  </si>
  <si>
    <t>战力到达20000点</t>
  </si>
  <si>
    <t>17:强化装备最高一级达到N级</t>
  </si>
  <si>
    <t>18:拥有一个N技能宠物</t>
  </si>
  <si>
    <t>19:宠物探险通关第N关卡</t>
  </si>
  <si>
    <t>等级升级到32级</t>
  </si>
  <si>
    <t>周任务宝箱</t>
  </si>
  <si>
    <t>20:消耗X金币</t>
  </si>
  <si>
    <t>家园等级达到3级</t>
  </si>
  <si>
    <t>21:在野外击败敌人X次</t>
  </si>
  <si>
    <t>进行一次宠物合成</t>
  </si>
  <si>
    <t>22:家园等级达到X级</t>
  </si>
  <si>
    <t>宠物关卡挑战达到20层</t>
  </si>
  <si>
    <t>中级生肖袋子</t>
  </si>
  <si>
    <t>23:进行一次宠物合成</t>
  </si>
  <si>
    <t>洗炼装备10次</t>
  </si>
  <si>
    <t>24.获得一个宠物,接任务时身上的宠物不累计</t>
  </si>
  <si>
    <t>101：击杀挑战难度的指定ID怪物(击杀地狱也算)</t>
  </si>
  <si>
    <t>102：击杀地狱你拿度指定ID怪物</t>
  </si>
  <si>
    <t>等级升级到36级</t>
  </si>
  <si>
    <t>111：通关挑战难度的副本(通关地狱也算)</t>
  </si>
  <si>
    <t>在各种地图中击败敌方玩家1次</t>
  </si>
  <si>
    <t>112：通关地狱难度的副本</t>
  </si>
  <si>
    <t>击败1次地狱难度的：冰封魔王-阿兹里斯</t>
  </si>
  <si>
    <t>121：击败挑战难度任意数量怪物(通关地狱也算)</t>
  </si>
  <si>
    <t>装备强化最高级达到6级</t>
  </si>
  <si>
    <t>122：击败地狱难度任意数量怪物</t>
  </si>
  <si>
    <t>累计挑战10个领主级怪物</t>
  </si>
  <si>
    <t>131：击败挑战难度任意boss怪物(通关地狱也算)</t>
  </si>
  <si>
    <t>132：击败地狱难度任意boss怪物</t>
  </si>
  <si>
    <t>133: 战力达到多少</t>
  </si>
  <si>
    <t>等级升级到40级</t>
  </si>
  <si>
    <t>134: 试炼之地达到多少层</t>
  </si>
  <si>
    <t>击败1次地狱难度的：裂石领主-艾力克斯</t>
  </si>
  <si>
    <t>消耗金币100万金币</t>
  </si>
  <si>
    <t>试炼之塔到第25层</t>
  </si>
  <si>
    <t>战力到达25000点</t>
  </si>
  <si>
    <t>史诗:时间之石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</si>
  <si>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</si>
  <si>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</si>
  <si>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</si>
  <si>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</si>
  <si>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</si>
  <si>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</si>
  <si>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</si>
  <si>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在其他游戏群内发送游戏链接,并截图上传</t>
  </si>
  <si>
    <t>仓库3</t>
  </si>
  <si>
    <t>仓库4</t>
  </si>
  <si>
    <t>背包</t>
  </si>
  <si>
    <t>new BuyCellCost{ Cost = "10000156;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</si>
  <si>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</si>
  <si>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</si>
  <si>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</si>
  <si>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</si>
  <si>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</si>
  <si>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</si>
  <si>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</si>
  <si>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</si>
  <si>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</si>
  <si>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</si>
  <si>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</si>
  <si>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</si>
  <si>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</si>
  <si>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</si>
  <si>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</si>
  <si>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</si>
  <si>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</si>
  <si>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</si>
  <si>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</si>
  <si>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</si>
  <si>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</si>
  <si>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</si>
  <si>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</si>
  <si>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</si>
  <si>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</si>
  <si>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</si>
  <si>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</si>
  <si>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</si>
  <si>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</si>
  <si>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</si>
  <si>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</si>
  <si>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</si>
  <si>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</si>
  <si>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</si>
  <si>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</si>
  <si>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</si>
  <si>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</si>
  <si>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</si>
  <si>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</si>
  <si>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</si>
  <si>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</si>
  <si>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</si>
  <si>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</si>
  <si>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</si>
  <si>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</si>
  <si>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</si>
  <si>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</si>
  <si>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</si>
  <si>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</si>
  <si>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</si>
  <si>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</si>
  <si>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</si>
  <si>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</si>
  <si>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</si>
  <si>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</si>
  <si>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</si>
  <si>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</si>
  <si>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</si>
  <si>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</si>
  <si>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</si>
  <si>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</si>
  <si>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</si>
  <si>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</si>
  <si>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</si>
  <si>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</si>
  <si>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</si>
  <si>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</si>
  <si>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</si>
  <si>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</si>
  <si>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</si>
  <si>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</si>
  <si>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</si>
  <si>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</si>
  <si>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</si>
  <si>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</si>
  <si>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</si>
  <si>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</si>
  <si>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</si>
  <si>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</si>
  <si>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</si>
  <si>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</si>
  <si>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</si>
  <si>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</si>
  <si>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</si>
  <si>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</si>
  <si>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</si>
  <si>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</si>
  <si>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</si>
  <si>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</si>
  <si>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</si>
  <si>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</si>
  <si>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</si>
  <si>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</si>
  <si>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</si>
  <si>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</si>
  <si>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</si>
  <si>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</si>
  <si>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</si>
  <si>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</si>
  <si>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</si>
  <si>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</si>
  <si>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</si>
  <si>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</si>
  <si>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</si>
  <si>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</si>
  <si>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</si>
  <si>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</si>
  <si>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</si>
  <si>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</si>
  <si>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</si>
  <si>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</si>
  <si>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</si>
  <si>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</si>
  <si>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</si>
  <si>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</si>
  <si>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</si>
  <si>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</si>
  <si>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</si>
  <si>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</si>
  <si>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</si>
  <si>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</si>
  <si>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</si>
  <si>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</si>
  <si>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</si>
  <si>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</si>
  <si>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</si>
  <si>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</si>
  <si>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</si>
  <si>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</si>
  <si>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</si>
  <si>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</si>
  <si>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</si>
  <si>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</si>
  <si>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</si>
  <si>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</si>
  <si>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</si>
  <si>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</si>
  <si>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</si>
  <si>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</si>
  <si>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</si>
  <si>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</si>
  <si>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</si>
  <si>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</si>
  <si>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</si>
  <si>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</si>
  <si>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</si>
  <si>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</si>
  <si>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</si>
  <si>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</si>
  <si>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</si>
  <si>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</si>
  <si>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</si>
  <si>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</si>
  <si>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</si>
  <si>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</si>
  <si>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</si>
  <si>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</si>
  <si>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</si>
  <si>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</si>
  <si>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</si>
  <si>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</si>
  <si>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</si>
  <si>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</si>
  <si>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</si>
  <si>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</si>
  <si>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</si>
  <si>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</si>
  <si>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</si>
  <si>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</si>
  <si>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</si>
  <si>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</si>
  <si>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</si>
  <si>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</si>
  <si>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</si>
  <si>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</si>
  <si>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</si>
  <si>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</si>
  <si>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</si>
  <si>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</si>
  <si>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</si>
  <si>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</si>
  <si>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</si>
  <si>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</si>
  <si>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</si>
  <si>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</si>
  <si>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</si>
  <si>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</si>
  <si>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</si>
  <si>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</si>
  <si>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</si>
  <si>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</si>
  <si>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</si>
  <si>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</si>
  <si>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</si>
  <si>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</si>
  <si>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</si>
  <si>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</si>
  <si>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</si>
  <si>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</si>
  <si>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</si>
  <si>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</si>
  <si>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</si>
  <si>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</si>
  <si>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</si>
  <si>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</si>
  <si>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</si>
  <si>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</si>
  <si>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</si>
  <si>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</si>
  <si>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</si>
  <si>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</si>
  <si>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</si>
  <si>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</si>
  <si>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</si>
  <si>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</si>
  <si>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</si>
  <si>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</si>
  <si>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</si>
  <si>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</si>
  <si>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</si>
  <si>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</si>
  <si>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</si>
  <si>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</si>
  <si>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</si>
  <si>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</si>
  <si>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</si>
  <si>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</si>
  <si>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</si>
  <si>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</si>
  <si>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</si>
  <si>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</si>
  <si>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</si>
  <si>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</si>
  <si>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</si>
  <si>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</si>
  <si>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</si>
  <si>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</si>
  <si>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</si>
  <si>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</si>
  <si>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</si>
  <si>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</si>
  <si>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</si>
  <si>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</si>
  <si>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</si>
  <si>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</si>
  <si>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</si>
  <si>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</si>
  <si>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</si>
  <si>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</si>
  <si>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</si>
  <si>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</si>
  <si>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</si>
  <si>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</si>
  <si>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</si>
  <si>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</si>
  <si>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</si>
  <si>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</si>
  <si>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</si>
  <si>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</si>
  <si>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</si>
  <si>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</si>
  <si>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</si>
  <si>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</si>
  <si>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</si>
  <si>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</si>
  <si>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</si>
  <si>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</si>
  <si>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</si>
  <si>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</si>
  <si>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</si>
  <si>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</si>
  <si>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</si>
  <si>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</si>
  <si>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</si>
  <si>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</si>
  <si>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</si>
  <si>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</si>
  <si>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</si>
  <si>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</si>
  <si>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</si>
  <si>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</si>
  <si>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</si>
  <si>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</si>
  <si>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</si>
  <si>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</si>
  <si>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</si>
  <si>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</si>
  <si>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</si>
  <si>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</si>
  <si>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</si>
  <si>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</si>
  <si>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</si>
  <si>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</si>
  <si>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</si>
  <si>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</si>
  <si>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</si>
  <si>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</si>
  <si>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</si>
  <si>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</si>
  <si>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</si>
  <si>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</si>
  <si>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</si>
  <si>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</si>
  <si>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</si>
  <si>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</si>
  <si>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</si>
  <si>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</si>
  <si>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</si>
  <si>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</si>
  <si>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</si>
  <si>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</si>
  <si>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</si>
  <si>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</si>
  <si>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</si>
  <si>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</si>
  <si>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</si>
  <si>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</si>
  <si>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</si>
  <si>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</si>
  <si>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</si>
  <si>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</si>
  <si>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</si>
  <si>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</si>
  <si>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</si>
  <si>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</si>
  <si>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</si>
  <si>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</si>
  <si>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</si>
  <si>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</si>
  <si>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</si>
  <si>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</si>
  <si>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</si>
  <si>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</si>
  <si>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</si>
  <si>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</si>
  <si>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</si>
  <si>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</si>
  <si>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</si>
  <si>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</si>
  <si>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</si>
  <si>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</si>
  <si>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</si>
  <si>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</si>
  <si>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</si>
  <si>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</si>
  <si>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</si>
  <si>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</si>
  <si>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</si>
  <si>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</si>
  <si>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</si>
  <si>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</si>
  <si>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</si>
  <si>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</si>
  <si>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</si>
  <si>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</si>
  <si>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</si>
  <si>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</si>
  <si>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</si>
  <si>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</si>
  <si>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</si>
  <si>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</si>
  <si>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</si>
  <si>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</si>
  <si>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</si>
  <si>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小龟洒落奖励</t>
  </si>
  <si>
    <t>每次捐献资金</t>
  </si>
  <si>
    <t>每人每天捐献次数</t>
  </si>
  <si>
    <t>研究时间（时）</t>
  </si>
  <si>
    <t>理论家族活跃人数</t>
  </si>
  <si>
    <t>家族科技升级</t>
  </si>
  <si>
    <t>捐献</t>
  </si>
  <si>
    <t>一天家族资金</t>
  </si>
  <si>
    <t>家族资金上限</t>
  </si>
  <si>
    <t>5千万</t>
  </si>
  <si>
    <t>家族试炼</t>
  </si>
  <si>
    <t>每天获得家族勋章</t>
  </si>
  <si>
    <t>1个勋章等于5点贡献</t>
  </si>
  <si>
    <t>家族宠物修炼</t>
  </si>
  <si>
    <t>贡献度每日</t>
  </si>
  <si>
    <t>学习科技</t>
  </si>
  <si>
    <t>家族贡献</t>
  </si>
  <si>
    <t>每天家族贡献</t>
  </si>
  <si>
    <t>每天家族勋章</t>
  </si>
  <si>
    <t>家族商店(全家族)</t>
  </si>
  <si>
    <t>家族商店(私人)</t>
  </si>
  <si>
    <t>遗忘之水</t>
  </si>
  <si>
    <t>家族商店(全部)</t>
  </si>
  <si>
    <t>赛季每周排行奖励</t>
    <phoneticPr fontId="22" type="noConversion"/>
  </si>
  <si>
    <t>赛季硬币</t>
    <phoneticPr fontId="22" type="noConversion"/>
  </si>
  <si>
    <t>金币</t>
    <phoneticPr fontId="22" type="noConversion"/>
  </si>
  <si>
    <t>血量</t>
    <phoneticPr fontId="22" type="noConversion"/>
  </si>
  <si>
    <t>消耗金币</t>
    <phoneticPr fontId="22" type="noConversion"/>
  </si>
  <si>
    <t>亿</t>
    <phoneticPr fontId="22" type="noConversion"/>
  </si>
  <si>
    <t>功能60级开启</t>
    <phoneticPr fontId="22" type="noConversion"/>
  </si>
  <si>
    <t>100203;</t>
    <phoneticPr fontId="22" type="noConversion"/>
  </si>
  <si>
    <t>龟壳</t>
  </si>
  <si>
    <t>恐龙蛋</t>
  </si>
  <si>
    <t>绿洲绿草</t>
  </si>
  <si>
    <t>鹰嘴</t>
  </si>
  <si>
    <t>沙漠种子</t>
  </si>
  <si>
    <t>火焰结晶</t>
  </si>
  <si>
    <t>沙漠之印</t>
  </si>
  <si>
    <t>沙漠魂晶</t>
  </si>
  <si>
    <t>荒漠之石</t>
  </si>
  <si>
    <t>蟹腿</t>
  </si>
  <si>
    <t>猛虎之核</t>
  </si>
  <si>
    <t>丛林草</t>
  </si>
  <si>
    <t>兽晶</t>
  </si>
  <si>
    <t>精石</t>
  </si>
  <si>
    <t>沼泽晶体</t>
  </si>
  <si>
    <t>岩石</t>
  </si>
  <si>
    <t>冰灵之印</t>
  </si>
  <si>
    <t>冰灵魂晶</t>
  </si>
  <si>
    <t>沼泽之石</t>
  </si>
  <si>
    <t>冰灵石</t>
  </si>
  <si>
    <t>雪狼皮</t>
  </si>
  <si>
    <t>冰草</t>
  </si>
  <si>
    <t>蜗牛壳</t>
  </si>
  <si>
    <t>冰灵岩石</t>
  </si>
  <si>
    <t>冰晶石</t>
  </si>
  <si>
    <t>冰晶</t>
  </si>
  <si>
    <t>沼泽之印</t>
  </si>
  <si>
    <t>沼泽魂晶</t>
  </si>
  <si>
    <t>冰灵之石</t>
  </si>
  <si>
    <t>影月花</t>
  </si>
  <si>
    <t>月石</t>
  </si>
  <si>
    <t>暗影石</t>
  </si>
  <si>
    <t>影月晶</t>
  </si>
  <si>
    <t>暗灵之核</t>
  </si>
  <si>
    <t>燃烧灰烬</t>
  </si>
  <si>
    <t>熔岩之印</t>
  </si>
  <si>
    <t>熔岩魂晶</t>
  </si>
  <si>
    <t>影月之晶</t>
  </si>
  <si>
    <t>炽炎头盔</t>
  </si>
  <si>
    <t>魔法之帽</t>
  </si>
  <si>
    <t>魔光之冕</t>
  </si>
  <si>
    <t>炽炎手套</t>
  </si>
  <si>
    <t>炽炎腰带</t>
  </si>
  <si>
    <t>炽炎靴子</t>
  </si>
  <si>
    <t>炽炎护腿</t>
  </si>
  <si>
    <t>暗夜项链</t>
  </si>
  <si>
    <t>强攻戒指</t>
  </si>
  <si>
    <t>符文灵饰</t>
  </si>
  <si>
    <t>狂战刀</t>
  </si>
  <si>
    <t>幽影杖</t>
  </si>
  <si>
    <t>符文之书</t>
  </si>
  <si>
    <t>炽炎护甲</t>
  </si>
  <si>
    <t>万国头盔</t>
  </si>
  <si>
    <t>静谧之帽</t>
  </si>
  <si>
    <t>信念之冕</t>
  </si>
  <si>
    <t>万国手套</t>
  </si>
  <si>
    <t>静谧手套</t>
  </si>
  <si>
    <t>万国腰带</t>
  </si>
  <si>
    <t>静谧腰带</t>
  </si>
  <si>
    <t>万国靴子</t>
  </si>
  <si>
    <t>静谧靴子</t>
  </si>
  <si>
    <t>万国护腿</t>
  </si>
  <si>
    <t>静谧护腿</t>
  </si>
  <si>
    <t>暗炎之链</t>
  </si>
  <si>
    <t>精炼戒指</t>
  </si>
  <si>
    <t>鼓舞之角</t>
  </si>
  <si>
    <t>碧绿护符</t>
  </si>
  <si>
    <t>灰烬之心</t>
  </si>
  <si>
    <t>万国剑</t>
  </si>
  <si>
    <t>纯粹战刃</t>
  </si>
  <si>
    <t>紫晶魔杖</t>
  </si>
  <si>
    <t>秋叶之书</t>
  </si>
  <si>
    <t>万国护甲</t>
  </si>
  <si>
    <t>静谧护甲</t>
  </si>
  <si>
    <t>便捷头盔</t>
  </si>
  <si>
    <t>神谕之冕</t>
  </si>
  <si>
    <t>便捷手套</t>
  </si>
  <si>
    <t>便捷腰带</t>
  </si>
  <si>
    <t>便捷靴子</t>
  </si>
  <si>
    <t>便捷护腿</t>
  </si>
  <si>
    <t>眩晕项链</t>
  </si>
  <si>
    <t>唤灵之链</t>
  </si>
  <si>
    <t>碧海之戒</t>
  </si>
  <si>
    <t>神圣之冠</t>
  </si>
  <si>
    <t>幸运护符</t>
  </si>
  <si>
    <t>幻影之环</t>
  </si>
  <si>
    <t>寒光刀</t>
  </si>
  <si>
    <t>乌金权杖</t>
  </si>
  <si>
    <t>诅咒之书</t>
  </si>
  <si>
    <t>梦境之书</t>
  </si>
  <si>
    <t>便捷护甲</t>
  </si>
  <si>
    <t>血月之盔</t>
  </si>
  <si>
    <t>血月之手</t>
  </si>
  <si>
    <t>血月之带</t>
  </si>
  <si>
    <t>血月之靴</t>
  </si>
  <si>
    <t>血月之腿</t>
  </si>
  <si>
    <t>燃烧之链</t>
  </si>
  <si>
    <t>精钢戒指</t>
  </si>
  <si>
    <t>时光之表</t>
  </si>
  <si>
    <t>幽兰护符</t>
  </si>
  <si>
    <t>碧绿之剑</t>
  </si>
  <si>
    <t>斩空刀</t>
  </si>
  <si>
    <t>龙头法杖</t>
  </si>
  <si>
    <t>占卜之书</t>
  </si>
  <si>
    <t>亡者之录</t>
  </si>
  <si>
    <t>血月之甲</t>
  </si>
  <si>
    <t>英勇之冕</t>
  </si>
  <si>
    <t>圣光守护之手</t>
  </si>
  <si>
    <t>元素狂暴腰带</t>
  </si>
  <si>
    <t>传承:神秘符石之链</t>
  </si>
  <si>
    <t>禁忌之地守护者</t>
  </si>
  <si>
    <t>灵魂冲击护符</t>
  </si>
  <si>
    <t>疾风之刃</t>
  </si>
  <si>
    <t>传承:幽影魔剑</t>
  </si>
  <si>
    <t>传承:霜舞银月</t>
  </si>
  <si>
    <t>圣光之剑</t>
  </si>
  <si>
    <t>圣光之刃</t>
  </si>
  <si>
    <t>传承:天穹星辉神杖</t>
  </si>
  <si>
    <t>传承:星辰奥秘录</t>
  </si>
  <si>
    <t>圣光之杖</t>
  </si>
  <si>
    <t>圣光之书</t>
  </si>
  <si>
    <t>传承:不朽意志战甲</t>
  </si>
  <si>
    <t>传承:光辉的指引</t>
  </si>
  <si>
    <t>传承:黄金荣耀战铠</t>
  </si>
  <si>
    <t>暮光庇护护腿</t>
  </si>
  <si>
    <t>传承:月华灵珠项链</t>
  </si>
  <si>
    <t>暗夜凝视之眼</t>
  </si>
  <si>
    <t>烈阳之心</t>
  </si>
  <si>
    <t>传承:寒霜之舞</t>
  </si>
  <si>
    <t>传承:星辰断岳</t>
  </si>
  <si>
    <t>传承:星辰之光权杖</t>
  </si>
  <si>
    <t>传承:魔法纪元录</t>
  </si>
  <si>
    <t>传承:烈焰守护者</t>
  </si>
  <si>
    <t>传承:炽焰风暴启示者</t>
  </si>
  <si>
    <t>传承:暗夜星辰守护</t>
  </si>
  <si>
    <t>咒术编织之手</t>
  </si>
  <si>
    <t>传承:虚空破碎项链</t>
  </si>
  <si>
    <t>禁魔封印之饰</t>
  </si>
  <si>
    <t>神光庇护圣印</t>
  </si>
  <si>
    <t>大地生机护符</t>
  </si>
  <si>
    <t>传承:翠竹清风逸韵</t>
  </si>
  <si>
    <t>传承:影月幽莲刃</t>
  </si>
  <si>
    <t>传承:幽冥毒渊手杖</t>
  </si>
  <si>
    <t>传承:咒术深渊录</t>
  </si>
  <si>
    <t>命运之弓</t>
  </si>
  <si>
    <t>传承:灵魂猎手</t>
  </si>
  <si>
    <t>传承:勇士熔炉战衣</t>
  </si>
  <si>
    <t>传承:虚空行者灵衣</t>
  </si>
  <si>
    <t>传承:星界守护灵铠</t>
  </si>
  <si>
    <t>雷霆怒击头盔</t>
  </si>
  <si>
    <t>传承:龙魂炽焰宝链</t>
  </si>
  <si>
    <t>圣光救赎神戒</t>
  </si>
  <si>
    <t>烈焰炽羽之环</t>
  </si>
  <si>
    <t>传承:赤霄幻灭剑</t>
  </si>
  <si>
    <t>传承:幽冥断魂刃</t>
  </si>
  <si>
    <t>传承:精灵王的轻语</t>
  </si>
  <si>
    <t>传承:星辰奥秘之书</t>
  </si>
  <si>
    <t>传承:灵魂守卫战甲</t>
  </si>
  <si>
    <t>传承:智者的长袍</t>
  </si>
  <si>
    <t>传承:不灭的意志</t>
  </si>
  <si>
    <t>圣灵庇护腰带</t>
  </si>
  <si>
    <t>传承:幽冥领主的凝视</t>
  </si>
  <si>
    <t>幽冥守护魔戒</t>
  </si>
  <si>
    <t>幻梦流转沙漏</t>
  </si>
  <si>
    <t>幻影幽梦护符</t>
  </si>
  <si>
    <t>传承:幽冥暗影剑</t>
  </si>
  <si>
    <t>传承:幽谷清音刀</t>
  </si>
  <si>
    <t>传承:龙脊裂岩权杖</t>
  </si>
  <si>
    <t>传承:远古神祗的低语</t>
  </si>
  <si>
    <t>传承:命运之轮护甲</t>
  </si>
  <si>
    <t>传承:梦境领域战袍</t>
  </si>
  <si>
    <t>传承:灵魂追踪战铠</t>
  </si>
  <si>
    <t>金币</t>
    <phoneticPr fontId="22" type="noConversion"/>
  </si>
  <si>
    <t>灵宠星石</t>
  </si>
  <si>
    <t>回溯水晶</t>
  </si>
  <si>
    <t>幻宠灵核</t>
    <phoneticPr fontId="25" type="noConversion"/>
  </si>
  <si>
    <t>高级幻宠灵核</t>
    <phoneticPr fontId="25" type="noConversion"/>
  </si>
  <si>
    <t>兽灵露</t>
  </si>
  <si>
    <t>仙晶灵石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</si>
</sst>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6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87777336954863"/>
        <bgColor indexed="64"/>
      </patternFill>
    </fill>
    <fill>
      <patternFill patternType="solid">
        <fgColor theme="0" tint="-0.14874721518601031"/>
        <bgColor indexed="64"/>
      </patternFill>
    </fill>
    <fill>
      <patternFill patternType="solid">
        <fgColor theme="0" tint="-0.14896084475234231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8" tint="0.39957884456923126"/>
        <bgColor indexed="64"/>
      </patternFill>
    </fill>
    <fill>
      <patternFill patternType="solid">
        <fgColor theme="0" tint="-0.149052400280770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theme="0" tint="-0.148930326242866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theme="0" tint="-0.149021881771294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859462263863032"/>
        <bgColor indexed="64"/>
      </patternFill>
    </fill>
    <fill>
      <patternFill patternType="solid">
        <fgColor theme="0" tint="-0.14856410412915433"/>
        <bgColor indexed="64"/>
      </patternFill>
    </fill>
  </fills>
  <borders count="19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8937955870235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893795587023528"/>
      </top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273659474471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27365947447124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27365947447124"/>
      </top>
      <bottom style="thin">
        <color theme="4" tint="0.39927365947447124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</borders>
  <cellStyleXfs count="4">
    <xf numFmtId="0" fontId="0" fillId="0" borderId="0"/>
    <xf numFmtId="0" fontId="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6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/>
    <xf numFmtId="0" fontId="1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5" fillId="11" borderId="5" xfId="0" applyNumberFormat="1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49" fontId="5" fillId="15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5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/>
    <xf numFmtId="0" fontId="8" fillId="0" borderId="0" xfId="0" applyFont="1"/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Font="1" applyFill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7" borderId="0" xfId="1" applyFont="1" applyFill="1" applyAlignment="1">
      <alignment horizontal="center" vertical="center"/>
    </xf>
    <xf numFmtId="0" fontId="1" fillId="16" borderId="0" xfId="1" applyFont="1" applyFill="1" applyAlignment="1">
      <alignment horizontal="center" vertical="center"/>
    </xf>
    <xf numFmtId="0" fontId="1" fillId="16" borderId="2" xfId="1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2" fillId="16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3" fillId="20" borderId="12" xfId="0" applyFont="1" applyFill="1" applyBorder="1" applyAlignment="1">
      <alignment horizontal="center" vertical="center"/>
    </xf>
    <xf numFmtId="0" fontId="5" fillId="21" borderId="9" xfId="2" applyNumberFormat="1" applyFont="1" applyFill="1" applyBorder="1" applyAlignment="1">
      <alignment horizontal="center" vertical="center"/>
    </xf>
    <xf numFmtId="49" fontId="5" fillId="21" borderId="9" xfId="2" applyNumberFormat="1" applyFont="1" applyFill="1" applyBorder="1" applyAlignment="1">
      <alignment horizontal="center" vertical="center"/>
    </xf>
    <xf numFmtId="0" fontId="5" fillId="21" borderId="9" xfId="3" applyNumberFormat="1" applyFont="1" applyFill="1" applyBorder="1" applyAlignment="1">
      <alignment horizontal="center" vertical="center"/>
    </xf>
    <xf numFmtId="49" fontId="5" fillId="21" borderId="9" xfId="3" applyNumberFormat="1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14" fillId="22" borderId="13" xfId="0" applyFont="1" applyFill="1" applyBorder="1" applyAlignment="1">
      <alignment horizontal="center" vertical="center"/>
    </xf>
    <xf numFmtId="0" fontId="15" fillId="23" borderId="14" xfId="0" applyFont="1" applyFill="1" applyBorder="1" applyAlignment="1">
      <alignment horizontal="center" vertical="center"/>
    </xf>
    <xf numFmtId="0" fontId="15" fillId="24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4" fillId="0" borderId="0" xfId="0" applyFont="1" applyAlignment="1">
      <alignment horizontal="center" vertical="center"/>
    </xf>
    <xf numFmtId="49" fontId="2" fillId="13" borderId="6" xfId="0" applyNumberFormat="1" applyFont="1" applyFill="1" applyBorder="1" applyAlignment="1">
      <alignment horizontal="center" vertical="center"/>
    </xf>
    <xf numFmtId="49" fontId="1" fillId="13" borderId="6" xfId="0" applyNumberFormat="1" applyFont="1" applyFill="1" applyBorder="1" applyAlignment="1">
      <alignment horizontal="center" vertical="center"/>
    </xf>
    <xf numFmtId="49" fontId="2" fillId="13" borderId="7" xfId="0" applyNumberFormat="1" applyFont="1" applyFill="1" applyBorder="1" applyAlignment="1">
      <alignment horizontal="center" vertical="center"/>
    </xf>
    <xf numFmtId="0" fontId="1" fillId="14" borderId="11" xfId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49" fontId="2" fillId="13" borderId="17" xfId="0" applyNumberFormat="1" applyFont="1" applyFill="1" applyBorder="1" applyAlignment="1">
      <alignment horizontal="center" vertical="center"/>
    </xf>
    <xf numFmtId="0" fontId="18" fillId="22" borderId="13" xfId="0" applyFont="1" applyFill="1" applyBorder="1" applyAlignment="1">
      <alignment horizontal="center" vertical="center"/>
    </xf>
    <xf numFmtId="0" fontId="1" fillId="23" borderId="14" xfId="0" applyFont="1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3" fontId="2" fillId="13" borderId="0" xfId="0" quotePrefix="1" applyNumberFormat="1" applyFont="1" applyFill="1" applyAlignment="1">
      <alignment horizontal="center" vertical="center"/>
    </xf>
    <xf numFmtId="0" fontId="2" fillId="13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49" fontId="1" fillId="6" borderId="18" xfId="0" applyNumberFormat="1" applyFont="1" applyFill="1" applyBorder="1" applyAlignment="1">
      <alignment horizontal="center" vertical="center"/>
    </xf>
    <xf numFmtId="0" fontId="1" fillId="25" borderId="18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MengJing\WeiJingShuZhi\&#32463;&#39564;&#34920;.xlsx" TargetMode="External"/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总表"/>
      <sheetName val="家族经验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2">
          <cell r="C262">
            <v>10022009</v>
          </cell>
          <cell r="O262">
            <v>75</v>
          </cell>
        </row>
        <row r="263">
          <cell r="C263">
            <v>10022010</v>
          </cell>
          <cell r="O263">
            <v>75</v>
          </cell>
        </row>
        <row r="264">
          <cell r="C264">
            <v>10023001</v>
          </cell>
          <cell r="O264">
            <v>75</v>
          </cell>
        </row>
        <row r="265">
          <cell r="C265">
            <v>10023002</v>
          </cell>
          <cell r="O265">
            <v>75</v>
          </cell>
        </row>
        <row r="266">
          <cell r="C266">
            <v>10023003</v>
          </cell>
          <cell r="O266">
            <v>75</v>
          </cell>
        </row>
        <row r="267">
          <cell r="C267">
            <v>10023004</v>
          </cell>
          <cell r="O267">
            <v>75</v>
          </cell>
        </row>
        <row r="268">
          <cell r="C268">
            <v>10023005</v>
          </cell>
          <cell r="O268">
            <v>75</v>
          </cell>
        </row>
        <row r="269">
          <cell r="C269">
            <v>10023006</v>
          </cell>
          <cell r="O269">
            <v>75</v>
          </cell>
        </row>
        <row r="270">
          <cell r="C270">
            <v>10023007</v>
          </cell>
          <cell r="O270">
            <v>75</v>
          </cell>
        </row>
        <row r="271">
          <cell r="C271">
            <v>10023008</v>
          </cell>
          <cell r="O271">
            <v>75</v>
          </cell>
        </row>
        <row r="272">
          <cell r="C272">
            <v>10023009</v>
          </cell>
          <cell r="O272">
            <v>75</v>
          </cell>
        </row>
        <row r="273">
          <cell r="C273">
            <v>10023010</v>
          </cell>
          <cell r="O273">
            <v>75</v>
          </cell>
        </row>
        <row r="274">
          <cell r="C274">
            <v>10024001</v>
          </cell>
          <cell r="O274">
            <v>100</v>
          </cell>
        </row>
        <row r="275">
          <cell r="C275">
            <v>10024002</v>
          </cell>
          <cell r="O275">
            <v>100</v>
          </cell>
        </row>
        <row r="276">
          <cell r="C276">
            <v>10024003</v>
          </cell>
          <cell r="O276">
            <v>100</v>
          </cell>
        </row>
        <row r="277">
          <cell r="C277">
            <v>10024004</v>
          </cell>
          <cell r="O277">
            <v>100</v>
          </cell>
        </row>
        <row r="278">
          <cell r="C278">
            <v>10024005</v>
          </cell>
          <cell r="O278">
            <v>100</v>
          </cell>
        </row>
        <row r="279">
          <cell r="C279">
            <v>10024006</v>
          </cell>
          <cell r="O279">
            <v>100</v>
          </cell>
        </row>
        <row r="280">
          <cell r="C280">
            <v>10024007</v>
          </cell>
          <cell r="O280">
            <v>100</v>
          </cell>
        </row>
        <row r="281">
          <cell r="C281">
            <v>10024008</v>
          </cell>
          <cell r="O281">
            <v>100</v>
          </cell>
        </row>
        <row r="282">
          <cell r="C282">
            <v>10024009</v>
          </cell>
          <cell r="O282">
            <v>100</v>
          </cell>
        </row>
        <row r="283">
          <cell r="C283">
            <v>10024010</v>
          </cell>
          <cell r="O283">
            <v>100</v>
          </cell>
        </row>
        <row r="284">
          <cell r="C284">
            <v>10025001</v>
          </cell>
          <cell r="O284">
            <v>125</v>
          </cell>
        </row>
        <row r="285">
          <cell r="C285">
            <v>10025002</v>
          </cell>
          <cell r="O285">
            <v>125</v>
          </cell>
        </row>
        <row r="286">
          <cell r="C286">
            <v>10025003</v>
          </cell>
          <cell r="O286">
            <v>125</v>
          </cell>
        </row>
        <row r="287">
          <cell r="C287">
            <v>10025004</v>
          </cell>
          <cell r="O287">
            <v>125</v>
          </cell>
        </row>
        <row r="288">
          <cell r="C288">
            <v>10025005</v>
          </cell>
          <cell r="O288">
            <v>125</v>
          </cell>
        </row>
        <row r="289">
          <cell r="C289">
            <v>10025006</v>
          </cell>
          <cell r="O289">
            <v>125</v>
          </cell>
        </row>
        <row r="290">
          <cell r="C290">
            <v>10025007</v>
          </cell>
          <cell r="O290">
            <v>125</v>
          </cell>
        </row>
        <row r="291">
          <cell r="C291">
            <v>10025008</v>
          </cell>
          <cell r="O291">
            <v>125</v>
          </cell>
        </row>
        <row r="292">
          <cell r="C292">
            <v>10025009</v>
          </cell>
          <cell r="O292">
            <v>125</v>
          </cell>
        </row>
        <row r="293">
          <cell r="C293">
            <v>10025010</v>
          </cell>
          <cell r="O293">
            <v>125</v>
          </cell>
        </row>
        <row r="294">
          <cell r="C294">
            <v>10030001</v>
          </cell>
          <cell r="O294">
            <v>1</v>
          </cell>
        </row>
        <row r="295">
          <cell r="C295">
            <v>10030002</v>
          </cell>
          <cell r="O295">
            <v>15</v>
          </cell>
        </row>
        <row r="296">
          <cell r="C296">
            <v>10030003</v>
          </cell>
          <cell r="O296">
            <v>1</v>
          </cell>
        </row>
        <row r="297">
          <cell r="C297">
            <v>10030011</v>
          </cell>
          <cell r="O297">
            <v>10000</v>
          </cell>
        </row>
        <row r="298">
          <cell r="C298">
            <v>10030012</v>
          </cell>
          <cell r="O298">
            <v>10000</v>
          </cell>
        </row>
        <row r="299">
          <cell r="C299">
            <v>10030013</v>
          </cell>
          <cell r="O299">
            <v>10000</v>
          </cell>
        </row>
        <row r="300">
          <cell r="C300">
            <v>10030014</v>
          </cell>
          <cell r="O300">
            <v>10000</v>
          </cell>
        </row>
        <row r="301">
          <cell r="C301">
            <v>10030015</v>
          </cell>
          <cell r="O301">
            <v>10000</v>
          </cell>
        </row>
        <row r="302">
          <cell r="C302">
            <v>10030016</v>
          </cell>
          <cell r="O302">
            <v>10000</v>
          </cell>
        </row>
        <row r="303">
          <cell r="C303">
            <v>10030017</v>
          </cell>
          <cell r="O303">
            <v>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F1" workbookViewId="0">
      <selection activeCell="F20" sqref="F20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48" t="s">
        <v>0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8" t="s">
        <v>11</v>
      </c>
      <c r="M1" s="148" t="s">
        <v>12</v>
      </c>
      <c r="N1" s="148" t="s">
        <v>13</v>
      </c>
      <c r="O1" s="148" t="s">
        <v>14</v>
      </c>
      <c r="P1" s="148" t="s">
        <v>15</v>
      </c>
      <c r="R1" s="80" t="s">
        <v>16</v>
      </c>
      <c r="S1" s="2">
        <v>0.15</v>
      </c>
      <c r="U1" s="144" t="s">
        <v>17</v>
      </c>
    </row>
    <row r="2" spans="1:23" ht="20.100000000000001" customHeight="1" x14ac:dyDescent="0.2">
      <c r="A2" s="149">
        <v>1</v>
      </c>
      <c r="B2" s="150">
        <f>[1]总表!E2</f>
        <v>5.0000000000000001E-3</v>
      </c>
      <c r="C2" s="150">
        <f>E2*B2+J2*I2</f>
        <v>547.5</v>
      </c>
      <c r="D2" s="150">
        <f>SUM($C$2:C2)</f>
        <v>547.5</v>
      </c>
      <c r="E2" s="150">
        <f>(H2+O2)*$S$3</f>
        <v>19500</v>
      </c>
      <c r="F2" s="150">
        <v>10</v>
      </c>
      <c r="G2" s="150">
        <f t="shared" ref="G2:G33" si="0">F2*5</f>
        <v>50</v>
      </c>
      <c r="H2" s="150">
        <f t="shared" ref="H2:H33" si="1">ROUND(G2*$S$1,0)</f>
        <v>8</v>
      </c>
      <c r="I2" s="150">
        <v>3</v>
      </c>
      <c r="J2" s="150">
        <f>I2*任务!C2</f>
        <v>150</v>
      </c>
      <c r="K2" s="150">
        <v>20</v>
      </c>
      <c r="L2" s="150">
        <f t="shared" ref="L2:L33" si="2">K2*F2</f>
        <v>200</v>
      </c>
      <c r="M2" s="150">
        <v>1.5</v>
      </c>
      <c r="N2" s="150">
        <f t="shared" ref="N2:N33" si="3">ROUND(F2*M2,0)</f>
        <v>15</v>
      </c>
      <c r="O2" s="150">
        <f t="shared" ref="O2:O33" si="4">ROUND(N2*$S$2,0)</f>
        <v>5</v>
      </c>
      <c r="P2" s="151">
        <v>0.1</v>
      </c>
      <c r="R2" s="80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49">
        <v>2</v>
      </c>
      <c r="B3" s="150">
        <f>[1]总表!E3</f>
        <v>0.01</v>
      </c>
      <c r="C3" s="150">
        <f t="shared" ref="C3:C66" si="5">E3*B3+J3*I3</f>
        <v>825</v>
      </c>
      <c r="D3" s="150">
        <f>SUM($C$2:C3)</f>
        <v>1372.5</v>
      </c>
      <c r="E3" s="150">
        <f t="shared" ref="E3:E66" si="6">(H3+O3)*$S$3</f>
        <v>24000</v>
      </c>
      <c r="F3" s="150">
        <f t="shared" ref="F3:F66" si="7">F2+3</f>
        <v>13</v>
      </c>
      <c r="G3" s="150">
        <f t="shared" si="0"/>
        <v>65</v>
      </c>
      <c r="H3" s="150">
        <f t="shared" si="1"/>
        <v>10</v>
      </c>
      <c r="I3" s="150">
        <v>3</v>
      </c>
      <c r="J3" s="150">
        <f>I3*任务!C3</f>
        <v>195</v>
      </c>
      <c r="K3" s="150">
        <v>20</v>
      </c>
      <c r="L3" s="150">
        <f t="shared" si="2"/>
        <v>260</v>
      </c>
      <c r="M3" s="150">
        <v>1.5</v>
      </c>
      <c r="N3" s="150">
        <f t="shared" si="3"/>
        <v>20</v>
      </c>
      <c r="O3" s="150">
        <f t="shared" si="4"/>
        <v>6</v>
      </c>
      <c r="P3" s="151">
        <v>0.1</v>
      </c>
      <c r="R3" s="80" t="s">
        <v>20</v>
      </c>
      <c r="S3" s="2">
        <v>1500</v>
      </c>
    </row>
    <row r="4" spans="1:23" ht="20.100000000000001" customHeight="1" x14ac:dyDescent="0.2">
      <c r="A4" s="149">
        <v>3</v>
      </c>
      <c r="B4" s="150">
        <f>[1]总表!E4</f>
        <v>0.02</v>
      </c>
      <c r="C4" s="150">
        <f t="shared" si="5"/>
        <v>1290</v>
      </c>
      <c r="D4" s="150">
        <f>SUM($C$2:C4)</f>
        <v>2662.5</v>
      </c>
      <c r="E4" s="150">
        <f t="shared" si="6"/>
        <v>28500</v>
      </c>
      <c r="F4" s="150">
        <f t="shared" si="7"/>
        <v>16</v>
      </c>
      <c r="G4" s="150">
        <f t="shared" si="0"/>
        <v>80</v>
      </c>
      <c r="H4" s="150">
        <f t="shared" si="1"/>
        <v>12</v>
      </c>
      <c r="I4" s="150">
        <v>3</v>
      </c>
      <c r="J4" s="150">
        <f>I4*任务!C4</f>
        <v>240</v>
      </c>
      <c r="K4" s="150">
        <v>20</v>
      </c>
      <c r="L4" s="150">
        <f t="shared" si="2"/>
        <v>320</v>
      </c>
      <c r="M4" s="150">
        <v>1.5</v>
      </c>
      <c r="N4" s="150">
        <f t="shared" si="3"/>
        <v>24</v>
      </c>
      <c r="O4" s="150">
        <f t="shared" si="4"/>
        <v>7</v>
      </c>
      <c r="P4" s="151">
        <v>0.1</v>
      </c>
      <c r="R4" s="80" t="s">
        <v>12</v>
      </c>
      <c r="S4" s="2">
        <v>10</v>
      </c>
    </row>
    <row r="5" spans="1:23" ht="20.100000000000001" customHeight="1" x14ac:dyDescent="0.2">
      <c r="A5" s="149">
        <v>4</v>
      </c>
      <c r="B5" s="150">
        <f>[1]总表!E5</f>
        <v>0.03</v>
      </c>
      <c r="C5" s="150">
        <f t="shared" si="5"/>
        <v>2745</v>
      </c>
      <c r="D5" s="150">
        <f>SUM($C$2:C5)</f>
        <v>5407.5</v>
      </c>
      <c r="E5" s="150">
        <f t="shared" si="6"/>
        <v>34500</v>
      </c>
      <c r="F5" s="150">
        <f t="shared" si="7"/>
        <v>19</v>
      </c>
      <c r="G5" s="150">
        <f t="shared" si="0"/>
        <v>95</v>
      </c>
      <c r="H5" s="150">
        <f t="shared" si="1"/>
        <v>14</v>
      </c>
      <c r="I5" s="150">
        <v>3</v>
      </c>
      <c r="J5" s="150">
        <f>I5*任务!C5</f>
        <v>570</v>
      </c>
      <c r="K5" s="150">
        <v>20</v>
      </c>
      <c r="L5" s="150">
        <f t="shared" si="2"/>
        <v>380</v>
      </c>
      <c r="M5" s="150">
        <v>1.5</v>
      </c>
      <c r="N5" s="150">
        <f t="shared" si="3"/>
        <v>29</v>
      </c>
      <c r="O5" s="150">
        <f t="shared" si="4"/>
        <v>9</v>
      </c>
      <c r="P5" s="151">
        <v>0.1</v>
      </c>
      <c r="R5" s="80"/>
      <c r="S5" s="2"/>
    </row>
    <row r="6" spans="1:23" ht="20.100000000000001" customHeight="1" x14ac:dyDescent="0.2">
      <c r="A6" s="149">
        <v>5</v>
      </c>
      <c r="B6" s="150">
        <f>[1]总表!E6</f>
        <v>0.05</v>
      </c>
      <c r="C6" s="150">
        <f t="shared" si="5"/>
        <v>4005</v>
      </c>
      <c r="D6" s="150">
        <f>SUM($C$2:C6)</f>
        <v>9412.5</v>
      </c>
      <c r="E6" s="150">
        <f t="shared" si="6"/>
        <v>40500</v>
      </c>
      <c r="F6" s="150">
        <f t="shared" si="7"/>
        <v>22</v>
      </c>
      <c r="G6" s="150">
        <f t="shared" si="0"/>
        <v>110</v>
      </c>
      <c r="H6" s="150">
        <f t="shared" si="1"/>
        <v>17</v>
      </c>
      <c r="I6" s="150">
        <v>3</v>
      </c>
      <c r="J6" s="150">
        <f>I6*任务!C6</f>
        <v>660</v>
      </c>
      <c r="K6" s="150">
        <v>20</v>
      </c>
      <c r="L6" s="150">
        <f t="shared" si="2"/>
        <v>440</v>
      </c>
      <c r="M6" s="150">
        <v>1.5</v>
      </c>
      <c r="N6" s="150">
        <f t="shared" si="3"/>
        <v>33</v>
      </c>
      <c r="O6" s="150">
        <f t="shared" si="4"/>
        <v>10</v>
      </c>
      <c r="P6" s="151">
        <v>0.1</v>
      </c>
    </row>
    <row r="7" spans="1:23" ht="20.100000000000001" customHeight="1" x14ac:dyDescent="0.2">
      <c r="A7" s="149">
        <v>6</v>
      </c>
      <c r="B7" s="150">
        <f>[1]总表!E7</f>
        <v>7.4999999999999997E-2</v>
      </c>
      <c r="C7" s="150">
        <f t="shared" si="5"/>
        <v>5625</v>
      </c>
      <c r="D7" s="150">
        <f>SUM($C$2:C7)</f>
        <v>15037.5</v>
      </c>
      <c r="E7" s="150">
        <f t="shared" si="6"/>
        <v>45000</v>
      </c>
      <c r="F7" s="150">
        <f t="shared" si="7"/>
        <v>25</v>
      </c>
      <c r="G7" s="150">
        <f t="shared" si="0"/>
        <v>125</v>
      </c>
      <c r="H7" s="150">
        <f t="shared" si="1"/>
        <v>19</v>
      </c>
      <c r="I7" s="150">
        <v>3</v>
      </c>
      <c r="J7" s="150">
        <f>I7*任务!C7</f>
        <v>750</v>
      </c>
      <c r="K7" s="150">
        <v>20</v>
      </c>
      <c r="L7" s="150">
        <f t="shared" si="2"/>
        <v>500</v>
      </c>
      <c r="M7" s="150">
        <v>1.5</v>
      </c>
      <c r="N7" s="150">
        <f t="shared" si="3"/>
        <v>38</v>
      </c>
      <c r="O7" s="150">
        <f t="shared" si="4"/>
        <v>11</v>
      </c>
      <c r="P7" s="151">
        <v>0.1</v>
      </c>
      <c r="R7" s="80"/>
    </row>
    <row r="8" spans="1:23" ht="20.100000000000001" customHeight="1" x14ac:dyDescent="0.2">
      <c r="A8" s="149">
        <v>7</v>
      </c>
      <c r="B8" s="150">
        <f>[1]总表!E8</f>
        <v>0.1</v>
      </c>
      <c r="C8" s="150">
        <f t="shared" si="5"/>
        <v>8880</v>
      </c>
      <c r="D8" s="150">
        <f>SUM($C$2:C8)</f>
        <v>23917.5</v>
      </c>
      <c r="E8" s="150">
        <f t="shared" si="6"/>
        <v>51000</v>
      </c>
      <c r="F8" s="150">
        <f t="shared" si="7"/>
        <v>28</v>
      </c>
      <c r="G8" s="150">
        <f t="shared" si="0"/>
        <v>140</v>
      </c>
      <c r="H8" s="150">
        <f t="shared" si="1"/>
        <v>21</v>
      </c>
      <c r="I8" s="150">
        <v>3</v>
      </c>
      <c r="J8" s="150">
        <f>I8*任务!C8</f>
        <v>1260</v>
      </c>
      <c r="K8" s="150">
        <v>20</v>
      </c>
      <c r="L8" s="150">
        <f t="shared" si="2"/>
        <v>560</v>
      </c>
      <c r="M8" s="150">
        <v>1.5</v>
      </c>
      <c r="N8" s="150">
        <f t="shared" si="3"/>
        <v>42</v>
      </c>
      <c r="O8" s="150">
        <f t="shared" si="4"/>
        <v>13</v>
      </c>
      <c r="P8" s="151">
        <v>0.1</v>
      </c>
      <c r="R8" s="152"/>
      <c r="S8" s="153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49">
        <v>8</v>
      </c>
      <c r="B9" s="150">
        <f>[1]总表!E9</f>
        <v>0.11</v>
      </c>
      <c r="C9" s="150">
        <f t="shared" si="5"/>
        <v>10290</v>
      </c>
      <c r="D9" s="150">
        <f>SUM($C$2:C9)</f>
        <v>34207.5</v>
      </c>
      <c r="E9" s="150">
        <f t="shared" si="6"/>
        <v>55500</v>
      </c>
      <c r="F9" s="150">
        <f t="shared" si="7"/>
        <v>31</v>
      </c>
      <c r="G9" s="150">
        <f t="shared" si="0"/>
        <v>155</v>
      </c>
      <c r="H9" s="150">
        <f t="shared" si="1"/>
        <v>23</v>
      </c>
      <c r="I9" s="150">
        <v>3</v>
      </c>
      <c r="J9" s="150">
        <f>I9*任务!C9</f>
        <v>1395</v>
      </c>
      <c r="K9" s="150">
        <v>20</v>
      </c>
      <c r="L9" s="150">
        <f t="shared" si="2"/>
        <v>620</v>
      </c>
      <c r="M9" s="150">
        <v>1.5</v>
      </c>
      <c r="N9" s="150">
        <f t="shared" si="3"/>
        <v>47</v>
      </c>
      <c r="O9" s="150">
        <f t="shared" si="4"/>
        <v>14</v>
      </c>
      <c r="P9" s="151">
        <v>0.1</v>
      </c>
      <c r="R9" s="80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49">
        <v>9</v>
      </c>
      <c r="B10" s="150">
        <f>[1]总表!E10</f>
        <v>0.12</v>
      </c>
      <c r="C10" s="150">
        <f t="shared" si="5"/>
        <v>11970</v>
      </c>
      <c r="D10" s="150">
        <f>SUM($C$2:C10)</f>
        <v>46177.5</v>
      </c>
      <c r="E10" s="150">
        <f t="shared" si="6"/>
        <v>61500</v>
      </c>
      <c r="F10" s="150">
        <f t="shared" si="7"/>
        <v>34</v>
      </c>
      <c r="G10" s="150">
        <f t="shared" si="0"/>
        <v>170</v>
      </c>
      <c r="H10" s="150">
        <f t="shared" si="1"/>
        <v>26</v>
      </c>
      <c r="I10" s="150">
        <v>3</v>
      </c>
      <c r="J10" s="150">
        <f>I10*任务!C10</f>
        <v>1530</v>
      </c>
      <c r="K10" s="150">
        <v>20</v>
      </c>
      <c r="L10" s="150">
        <f t="shared" si="2"/>
        <v>680</v>
      </c>
      <c r="M10" s="150">
        <v>1.5</v>
      </c>
      <c r="N10" s="150">
        <f t="shared" si="3"/>
        <v>51</v>
      </c>
      <c r="O10" s="150">
        <f t="shared" si="4"/>
        <v>15</v>
      </c>
      <c r="P10" s="151">
        <v>0.1</v>
      </c>
      <c r="R10" s="152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49">
        <v>10</v>
      </c>
      <c r="B11" s="150">
        <f>[1]总表!E11</f>
        <v>0.13</v>
      </c>
      <c r="C11" s="150">
        <f t="shared" si="5"/>
        <v>15435</v>
      </c>
      <c r="D11" s="150">
        <f>SUM($C$2:C11)</f>
        <v>61612.5</v>
      </c>
      <c r="E11" s="150">
        <f t="shared" si="6"/>
        <v>67500</v>
      </c>
      <c r="F11" s="150">
        <f t="shared" si="7"/>
        <v>37</v>
      </c>
      <c r="G11" s="150">
        <f t="shared" si="0"/>
        <v>185</v>
      </c>
      <c r="H11" s="150">
        <f t="shared" si="1"/>
        <v>28</v>
      </c>
      <c r="I11" s="150">
        <v>3</v>
      </c>
      <c r="J11" s="150">
        <f>I11*任务!C11</f>
        <v>2220</v>
      </c>
      <c r="K11" s="150">
        <v>20</v>
      </c>
      <c r="L11" s="150">
        <f t="shared" si="2"/>
        <v>740</v>
      </c>
      <c r="M11" s="150">
        <v>1.5</v>
      </c>
      <c r="N11" s="150">
        <f t="shared" si="3"/>
        <v>56</v>
      </c>
      <c r="O11" s="150">
        <f t="shared" si="4"/>
        <v>17</v>
      </c>
      <c r="P11" s="151">
        <v>0.1</v>
      </c>
      <c r="R11" s="152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49">
        <v>11</v>
      </c>
      <c r="B12" s="150">
        <f>[1]总表!E12</f>
        <v>0.14000000000000001</v>
      </c>
      <c r="C12" s="150">
        <f t="shared" si="5"/>
        <v>17280</v>
      </c>
      <c r="D12" s="150">
        <f>SUM($C$2:C12)</f>
        <v>78892.5</v>
      </c>
      <c r="E12" s="150">
        <f t="shared" si="6"/>
        <v>72000</v>
      </c>
      <c r="F12" s="150">
        <f t="shared" si="7"/>
        <v>40</v>
      </c>
      <c r="G12" s="150">
        <f t="shared" si="0"/>
        <v>200</v>
      </c>
      <c r="H12" s="150">
        <f t="shared" si="1"/>
        <v>30</v>
      </c>
      <c r="I12" s="150">
        <v>3</v>
      </c>
      <c r="J12" s="150">
        <f>I12*任务!C12</f>
        <v>2400</v>
      </c>
      <c r="K12" s="150">
        <v>20</v>
      </c>
      <c r="L12" s="150">
        <f t="shared" si="2"/>
        <v>800</v>
      </c>
      <c r="M12" s="150">
        <v>1.5</v>
      </c>
      <c r="N12" s="150">
        <f t="shared" si="3"/>
        <v>60</v>
      </c>
      <c r="O12" s="150">
        <f t="shared" si="4"/>
        <v>18</v>
      </c>
      <c r="P12" s="151">
        <v>0.1</v>
      </c>
      <c r="R12" s="152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49">
        <v>12</v>
      </c>
      <c r="B13" s="150">
        <f>[1]总表!E13</f>
        <v>0.15</v>
      </c>
      <c r="C13" s="150">
        <f t="shared" si="5"/>
        <v>19440</v>
      </c>
      <c r="D13" s="150">
        <f>SUM($C$2:C13)</f>
        <v>98332.5</v>
      </c>
      <c r="E13" s="150">
        <f t="shared" si="6"/>
        <v>78000</v>
      </c>
      <c r="F13" s="150">
        <f t="shared" si="7"/>
        <v>43</v>
      </c>
      <c r="G13" s="150">
        <f t="shared" si="0"/>
        <v>215</v>
      </c>
      <c r="H13" s="150">
        <f t="shared" si="1"/>
        <v>32</v>
      </c>
      <c r="I13" s="150">
        <v>3</v>
      </c>
      <c r="J13" s="150">
        <f>I13*任务!C13</f>
        <v>2580</v>
      </c>
      <c r="K13" s="150">
        <v>20</v>
      </c>
      <c r="L13" s="150">
        <f t="shared" si="2"/>
        <v>860</v>
      </c>
      <c r="M13" s="150">
        <v>1.5</v>
      </c>
      <c r="N13" s="150">
        <f t="shared" si="3"/>
        <v>65</v>
      </c>
      <c r="O13" s="150">
        <f t="shared" si="4"/>
        <v>20</v>
      </c>
      <c r="P13" s="151">
        <v>0.1</v>
      </c>
      <c r="R13" s="152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49">
        <v>13</v>
      </c>
      <c r="B14" s="150">
        <f>[1]总表!E14</f>
        <v>0.16</v>
      </c>
      <c r="C14" s="150">
        <f t="shared" si="5"/>
        <v>21720</v>
      </c>
      <c r="D14" s="150">
        <f>SUM($C$2:C14)</f>
        <v>120052.5</v>
      </c>
      <c r="E14" s="150">
        <f t="shared" si="6"/>
        <v>84000</v>
      </c>
      <c r="F14" s="150">
        <f t="shared" si="7"/>
        <v>46</v>
      </c>
      <c r="G14" s="150">
        <f t="shared" si="0"/>
        <v>230</v>
      </c>
      <c r="H14" s="150">
        <f t="shared" si="1"/>
        <v>35</v>
      </c>
      <c r="I14" s="150">
        <v>3</v>
      </c>
      <c r="J14" s="150">
        <f>I14*任务!C14</f>
        <v>2760</v>
      </c>
      <c r="K14" s="150">
        <v>20</v>
      </c>
      <c r="L14" s="150">
        <f t="shared" si="2"/>
        <v>920</v>
      </c>
      <c r="M14" s="150">
        <v>1.5</v>
      </c>
      <c r="N14" s="150">
        <f t="shared" si="3"/>
        <v>69</v>
      </c>
      <c r="O14" s="150">
        <f t="shared" si="4"/>
        <v>21</v>
      </c>
      <c r="P14" s="151">
        <v>0.1</v>
      </c>
      <c r="R14" s="154"/>
      <c r="S14" s="12"/>
      <c r="T14" s="12"/>
      <c r="U14" s="12"/>
      <c r="V14" s="12"/>
      <c r="W14" s="12"/>
    </row>
    <row r="15" spans="1:23" ht="20.100000000000001" customHeight="1" x14ac:dyDescent="0.2">
      <c r="A15" s="149">
        <v>14</v>
      </c>
      <c r="B15" s="150">
        <f>[1]总表!E15</f>
        <v>0.17</v>
      </c>
      <c r="C15" s="150">
        <f t="shared" si="5"/>
        <v>23865</v>
      </c>
      <c r="D15" s="150">
        <f>SUM($C$2:C15)</f>
        <v>143917.5</v>
      </c>
      <c r="E15" s="150">
        <f t="shared" si="6"/>
        <v>88500</v>
      </c>
      <c r="F15" s="150">
        <f t="shared" si="7"/>
        <v>49</v>
      </c>
      <c r="G15" s="150">
        <f t="shared" si="0"/>
        <v>245</v>
      </c>
      <c r="H15" s="150">
        <f t="shared" si="1"/>
        <v>37</v>
      </c>
      <c r="I15" s="150">
        <v>3</v>
      </c>
      <c r="J15" s="150">
        <f>I15*任务!C15</f>
        <v>2940</v>
      </c>
      <c r="K15" s="150">
        <v>20</v>
      </c>
      <c r="L15" s="150">
        <f t="shared" si="2"/>
        <v>980</v>
      </c>
      <c r="M15" s="150">
        <v>1.5</v>
      </c>
      <c r="N15" s="150">
        <f t="shared" si="3"/>
        <v>74</v>
      </c>
      <c r="O15" s="150">
        <f t="shared" si="4"/>
        <v>22</v>
      </c>
      <c r="P15" s="151">
        <v>0.1</v>
      </c>
      <c r="R15" s="80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49">
        <v>15</v>
      </c>
      <c r="B16" s="150">
        <f>[1]总表!E16</f>
        <v>0.1</v>
      </c>
      <c r="C16" s="150">
        <f t="shared" si="5"/>
        <v>18660</v>
      </c>
      <c r="D16" s="150">
        <f>SUM($C$2:C16)</f>
        <v>162577.5</v>
      </c>
      <c r="E16" s="150">
        <f t="shared" si="6"/>
        <v>93000</v>
      </c>
      <c r="F16" s="150">
        <f t="shared" si="7"/>
        <v>52</v>
      </c>
      <c r="G16" s="150">
        <f t="shared" si="0"/>
        <v>260</v>
      </c>
      <c r="H16" s="150">
        <f t="shared" si="1"/>
        <v>39</v>
      </c>
      <c r="I16" s="150">
        <v>3</v>
      </c>
      <c r="J16" s="150">
        <f>I16*任务!C16</f>
        <v>3120</v>
      </c>
      <c r="K16" s="150">
        <v>20</v>
      </c>
      <c r="L16" s="150">
        <f t="shared" si="2"/>
        <v>1040</v>
      </c>
      <c r="M16" s="150">
        <v>1.5</v>
      </c>
      <c r="N16" s="150">
        <f t="shared" si="3"/>
        <v>78</v>
      </c>
      <c r="O16" s="150">
        <f t="shared" si="4"/>
        <v>23</v>
      </c>
      <c r="P16" s="151">
        <v>0.1</v>
      </c>
      <c r="R16" s="80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49">
        <v>16</v>
      </c>
      <c r="B17" s="150">
        <f>[1]总表!E17</f>
        <v>0.11</v>
      </c>
      <c r="C17" s="150">
        <f t="shared" si="5"/>
        <v>20790</v>
      </c>
      <c r="D17" s="150">
        <f>SUM($C$2:C17)</f>
        <v>183367.5</v>
      </c>
      <c r="E17" s="150">
        <f t="shared" si="6"/>
        <v>99000</v>
      </c>
      <c r="F17" s="150">
        <f t="shared" si="7"/>
        <v>55</v>
      </c>
      <c r="G17" s="150">
        <f t="shared" si="0"/>
        <v>275</v>
      </c>
      <c r="H17" s="150">
        <f t="shared" si="1"/>
        <v>41</v>
      </c>
      <c r="I17" s="150">
        <v>3</v>
      </c>
      <c r="J17" s="150">
        <f>I17*任务!C17</f>
        <v>3300</v>
      </c>
      <c r="K17" s="150">
        <v>20</v>
      </c>
      <c r="L17" s="150">
        <f t="shared" si="2"/>
        <v>1100</v>
      </c>
      <c r="M17" s="150">
        <v>1.5</v>
      </c>
      <c r="N17" s="150">
        <f t="shared" si="3"/>
        <v>83</v>
      </c>
      <c r="O17" s="150">
        <f t="shared" si="4"/>
        <v>25</v>
      </c>
      <c r="P17" s="151">
        <v>0.1</v>
      </c>
      <c r="R17" s="152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49">
        <v>17</v>
      </c>
      <c r="B18" s="150">
        <f>[1]总表!E18</f>
        <v>0.12</v>
      </c>
      <c r="C18" s="150">
        <f t="shared" si="5"/>
        <v>23040</v>
      </c>
      <c r="D18" s="150">
        <f>SUM($C$2:C18)</f>
        <v>206407.5</v>
      </c>
      <c r="E18" s="150">
        <f t="shared" si="6"/>
        <v>105000</v>
      </c>
      <c r="F18" s="150">
        <f t="shared" si="7"/>
        <v>58</v>
      </c>
      <c r="G18" s="150">
        <f t="shared" si="0"/>
        <v>290</v>
      </c>
      <c r="H18" s="150">
        <f t="shared" si="1"/>
        <v>44</v>
      </c>
      <c r="I18" s="150">
        <v>3</v>
      </c>
      <c r="J18" s="150">
        <f>I18*任务!C18</f>
        <v>3480</v>
      </c>
      <c r="K18" s="150">
        <v>20</v>
      </c>
      <c r="L18" s="150">
        <f t="shared" si="2"/>
        <v>1160</v>
      </c>
      <c r="M18" s="150">
        <v>1.5</v>
      </c>
      <c r="N18" s="150">
        <f t="shared" si="3"/>
        <v>87</v>
      </c>
      <c r="O18" s="150">
        <f t="shared" si="4"/>
        <v>26</v>
      </c>
      <c r="P18" s="151">
        <v>0.1</v>
      </c>
      <c r="R18" s="152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49">
        <v>18</v>
      </c>
      <c r="B19" s="150">
        <f>[1]总表!E19</f>
        <v>0.13</v>
      </c>
      <c r="C19" s="150">
        <f t="shared" si="5"/>
        <v>25410</v>
      </c>
      <c r="D19" s="150">
        <f>SUM($C$2:C19)</f>
        <v>231817.5</v>
      </c>
      <c r="E19" s="150">
        <f t="shared" si="6"/>
        <v>111000</v>
      </c>
      <c r="F19" s="150">
        <f t="shared" si="7"/>
        <v>61</v>
      </c>
      <c r="G19" s="150">
        <f t="shared" si="0"/>
        <v>305</v>
      </c>
      <c r="H19" s="150">
        <f t="shared" si="1"/>
        <v>46</v>
      </c>
      <c r="I19" s="150">
        <v>3</v>
      </c>
      <c r="J19" s="150">
        <f>I19*任务!C19</f>
        <v>3660</v>
      </c>
      <c r="K19" s="150">
        <v>20</v>
      </c>
      <c r="L19" s="150">
        <f t="shared" si="2"/>
        <v>1220</v>
      </c>
      <c r="M19" s="150">
        <v>1.5</v>
      </c>
      <c r="N19" s="150">
        <f t="shared" si="3"/>
        <v>92</v>
      </c>
      <c r="O19" s="150">
        <f t="shared" si="4"/>
        <v>28</v>
      </c>
      <c r="P19" s="151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49">
        <v>19</v>
      </c>
      <c r="B20" s="150">
        <f>[1]总表!E20</f>
        <v>0.2</v>
      </c>
      <c r="C20" s="150">
        <f t="shared" si="5"/>
        <v>34620</v>
      </c>
      <c r="D20" s="150">
        <f>SUM($C$2:C20)</f>
        <v>266437.5</v>
      </c>
      <c r="E20" s="150">
        <f t="shared" si="6"/>
        <v>115500</v>
      </c>
      <c r="F20" s="150">
        <f t="shared" si="7"/>
        <v>64</v>
      </c>
      <c r="G20" s="150">
        <f t="shared" si="0"/>
        <v>320</v>
      </c>
      <c r="H20" s="150">
        <f t="shared" si="1"/>
        <v>48</v>
      </c>
      <c r="I20" s="150">
        <v>3</v>
      </c>
      <c r="J20" s="150">
        <f>I20*任务!C20</f>
        <v>3840</v>
      </c>
      <c r="K20" s="150">
        <v>20</v>
      </c>
      <c r="L20" s="150">
        <f t="shared" si="2"/>
        <v>1280</v>
      </c>
      <c r="M20" s="150">
        <v>1.5</v>
      </c>
      <c r="N20" s="150">
        <f t="shared" si="3"/>
        <v>96</v>
      </c>
      <c r="O20" s="150">
        <f t="shared" si="4"/>
        <v>29</v>
      </c>
      <c r="P20" s="151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49">
        <v>20</v>
      </c>
      <c r="B21" s="150">
        <f>[1]总表!E21</f>
        <v>0.21</v>
      </c>
      <c r="C21" s="150">
        <f t="shared" si="5"/>
        <v>37260</v>
      </c>
      <c r="D21" s="150">
        <f>SUM($C$2:C21)</f>
        <v>303697.5</v>
      </c>
      <c r="E21" s="150">
        <f t="shared" si="6"/>
        <v>120000</v>
      </c>
      <c r="F21" s="150">
        <f t="shared" si="7"/>
        <v>67</v>
      </c>
      <c r="G21" s="150">
        <f t="shared" si="0"/>
        <v>335</v>
      </c>
      <c r="H21" s="150">
        <f t="shared" si="1"/>
        <v>50</v>
      </c>
      <c r="I21" s="150">
        <v>3</v>
      </c>
      <c r="J21" s="150">
        <f>I21*任务!C21</f>
        <v>4020</v>
      </c>
      <c r="K21" s="150">
        <v>20</v>
      </c>
      <c r="L21" s="150">
        <f t="shared" si="2"/>
        <v>1340</v>
      </c>
      <c r="M21" s="150">
        <v>1.5</v>
      </c>
      <c r="N21" s="150">
        <f t="shared" si="3"/>
        <v>101</v>
      </c>
      <c r="O21" s="150">
        <f t="shared" si="4"/>
        <v>30</v>
      </c>
      <c r="P21" s="151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49">
        <v>21</v>
      </c>
      <c r="B22" s="150">
        <f>[1]总表!E22</f>
        <v>0.22</v>
      </c>
      <c r="C22" s="150">
        <f t="shared" si="5"/>
        <v>40650</v>
      </c>
      <c r="D22" s="150">
        <f>SUM($C$2:C22)</f>
        <v>344347.5</v>
      </c>
      <c r="E22" s="150">
        <f t="shared" si="6"/>
        <v>127500</v>
      </c>
      <c r="F22" s="150">
        <f t="shared" si="7"/>
        <v>70</v>
      </c>
      <c r="G22" s="150">
        <f t="shared" si="0"/>
        <v>350</v>
      </c>
      <c r="H22" s="150">
        <f t="shared" si="1"/>
        <v>53</v>
      </c>
      <c r="I22" s="150">
        <v>3</v>
      </c>
      <c r="J22" s="150">
        <f>I22*任务!C22</f>
        <v>4200</v>
      </c>
      <c r="K22" s="150">
        <v>20</v>
      </c>
      <c r="L22" s="150">
        <f t="shared" si="2"/>
        <v>1400</v>
      </c>
      <c r="M22" s="150">
        <v>1.5</v>
      </c>
      <c r="N22" s="150">
        <f t="shared" si="3"/>
        <v>105</v>
      </c>
      <c r="O22" s="150">
        <f t="shared" si="4"/>
        <v>32</v>
      </c>
      <c r="P22" s="151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49">
        <v>22</v>
      </c>
      <c r="B23" s="150">
        <f>[1]总表!E23</f>
        <v>0.23</v>
      </c>
      <c r="C23" s="150">
        <f t="shared" si="5"/>
        <v>43500</v>
      </c>
      <c r="D23" s="150">
        <f>SUM($C$2:C23)</f>
        <v>387847.5</v>
      </c>
      <c r="E23" s="150">
        <f t="shared" si="6"/>
        <v>132000</v>
      </c>
      <c r="F23" s="150">
        <f t="shared" si="7"/>
        <v>73</v>
      </c>
      <c r="G23" s="150">
        <f t="shared" si="0"/>
        <v>365</v>
      </c>
      <c r="H23" s="150">
        <f t="shared" si="1"/>
        <v>55</v>
      </c>
      <c r="I23" s="150">
        <v>3</v>
      </c>
      <c r="J23" s="150">
        <f>I23*任务!C23</f>
        <v>4380</v>
      </c>
      <c r="K23" s="150">
        <v>20</v>
      </c>
      <c r="L23" s="150">
        <f t="shared" si="2"/>
        <v>1460</v>
      </c>
      <c r="M23" s="150">
        <v>1.5</v>
      </c>
      <c r="N23" s="150">
        <f t="shared" si="3"/>
        <v>110</v>
      </c>
      <c r="O23" s="150">
        <f t="shared" si="4"/>
        <v>33</v>
      </c>
      <c r="P23" s="151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49">
        <v>23</v>
      </c>
      <c r="B24" s="150">
        <f>[1]总表!E24</f>
        <v>0.24</v>
      </c>
      <c r="C24" s="150">
        <f t="shared" si="5"/>
        <v>46440</v>
      </c>
      <c r="D24" s="150">
        <f>SUM($C$2:C24)</f>
        <v>434287.5</v>
      </c>
      <c r="E24" s="150">
        <f t="shared" si="6"/>
        <v>136500</v>
      </c>
      <c r="F24" s="150">
        <f t="shared" si="7"/>
        <v>76</v>
      </c>
      <c r="G24" s="150">
        <f t="shared" si="0"/>
        <v>380</v>
      </c>
      <c r="H24" s="150">
        <f t="shared" si="1"/>
        <v>57</v>
      </c>
      <c r="I24" s="150">
        <v>3</v>
      </c>
      <c r="J24" s="150">
        <f>I24*任务!C24</f>
        <v>4560</v>
      </c>
      <c r="K24" s="150">
        <v>20</v>
      </c>
      <c r="L24" s="150">
        <f t="shared" si="2"/>
        <v>1520</v>
      </c>
      <c r="M24" s="150">
        <v>1.5</v>
      </c>
      <c r="N24" s="150">
        <f t="shared" si="3"/>
        <v>114</v>
      </c>
      <c r="O24" s="150">
        <f t="shared" si="4"/>
        <v>34</v>
      </c>
      <c r="P24" s="151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49">
        <v>24</v>
      </c>
      <c r="B25" s="150">
        <f>[1]总表!E25</f>
        <v>0.25</v>
      </c>
      <c r="C25" s="150">
        <f t="shared" si="5"/>
        <v>49845</v>
      </c>
      <c r="D25" s="150">
        <f>SUM($C$2:C25)</f>
        <v>484132.5</v>
      </c>
      <c r="E25" s="150">
        <f t="shared" si="6"/>
        <v>142500</v>
      </c>
      <c r="F25" s="150">
        <f t="shared" si="7"/>
        <v>79</v>
      </c>
      <c r="G25" s="150">
        <f t="shared" si="0"/>
        <v>395</v>
      </c>
      <c r="H25" s="150">
        <f t="shared" si="1"/>
        <v>59</v>
      </c>
      <c r="I25" s="150">
        <v>3</v>
      </c>
      <c r="J25" s="150">
        <f>I25*任务!C25</f>
        <v>4740</v>
      </c>
      <c r="K25" s="150">
        <v>20</v>
      </c>
      <c r="L25" s="150">
        <f t="shared" si="2"/>
        <v>1580</v>
      </c>
      <c r="M25" s="150">
        <v>1.5</v>
      </c>
      <c r="N25" s="150">
        <f t="shared" si="3"/>
        <v>119</v>
      </c>
      <c r="O25" s="150">
        <f t="shared" si="4"/>
        <v>36</v>
      </c>
      <c r="P25" s="151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49">
        <v>25</v>
      </c>
      <c r="B26" s="150">
        <f>[1]总表!E26</f>
        <v>0.26</v>
      </c>
      <c r="C26" s="150">
        <f t="shared" si="5"/>
        <v>53370</v>
      </c>
      <c r="D26" s="150">
        <f>SUM($C$2:C26)</f>
        <v>537502.5</v>
      </c>
      <c r="E26" s="150">
        <f t="shared" si="6"/>
        <v>148500</v>
      </c>
      <c r="F26" s="150">
        <f t="shared" si="7"/>
        <v>82</v>
      </c>
      <c r="G26" s="150">
        <f t="shared" si="0"/>
        <v>410</v>
      </c>
      <c r="H26" s="150">
        <f t="shared" si="1"/>
        <v>62</v>
      </c>
      <c r="I26" s="150">
        <v>3</v>
      </c>
      <c r="J26" s="150">
        <f>I26*任务!C26</f>
        <v>4920</v>
      </c>
      <c r="K26" s="150">
        <v>20</v>
      </c>
      <c r="L26" s="150">
        <f t="shared" si="2"/>
        <v>1640</v>
      </c>
      <c r="M26" s="150">
        <v>1.5</v>
      </c>
      <c r="N26" s="150">
        <f t="shared" si="3"/>
        <v>123</v>
      </c>
      <c r="O26" s="150">
        <f t="shared" si="4"/>
        <v>37</v>
      </c>
      <c r="P26" s="151">
        <v>0.1</v>
      </c>
    </row>
    <row r="27" spans="1:23" ht="20.100000000000001" customHeight="1" x14ac:dyDescent="0.2">
      <c r="A27" s="149">
        <v>26</v>
      </c>
      <c r="B27" s="150">
        <f>[1]总表!E27</f>
        <v>0.27</v>
      </c>
      <c r="C27" s="150">
        <f t="shared" si="5"/>
        <v>56610</v>
      </c>
      <c r="D27" s="150">
        <f>SUM($C$2:C27)</f>
        <v>594112.5</v>
      </c>
      <c r="E27" s="150">
        <f t="shared" si="6"/>
        <v>153000</v>
      </c>
      <c r="F27" s="150">
        <f t="shared" si="7"/>
        <v>85</v>
      </c>
      <c r="G27" s="150">
        <f t="shared" si="0"/>
        <v>425</v>
      </c>
      <c r="H27" s="150">
        <f t="shared" si="1"/>
        <v>64</v>
      </c>
      <c r="I27" s="150">
        <v>3</v>
      </c>
      <c r="J27" s="150">
        <f>I27*任务!C27</f>
        <v>5100</v>
      </c>
      <c r="K27" s="150">
        <v>20</v>
      </c>
      <c r="L27" s="150">
        <f t="shared" si="2"/>
        <v>1700</v>
      </c>
      <c r="M27" s="150">
        <v>1.5</v>
      </c>
      <c r="N27" s="150">
        <f t="shared" si="3"/>
        <v>128</v>
      </c>
      <c r="O27" s="150">
        <f t="shared" si="4"/>
        <v>38</v>
      </c>
      <c r="P27" s="151">
        <v>0.1</v>
      </c>
    </row>
    <row r="28" spans="1:23" ht="20.100000000000001" customHeight="1" x14ac:dyDescent="0.2">
      <c r="A28" s="149">
        <v>27</v>
      </c>
      <c r="B28" s="150">
        <f>[1]总表!E28</f>
        <v>0.28000000000000003</v>
      </c>
      <c r="C28" s="150">
        <f t="shared" si="5"/>
        <v>60360.000000000007</v>
      </c>
      <c r="D28" s="150">
        <f>SUM($C$2:C28)</f>
        <v>654472.5</v>
      </c>
      <c r="E28" s="150">
        <f t="shared" si="6"/>
        <v>159000</v>
      </c>
      <c r="F28" s="150">
        <f t="shared" si="7"/>
        <v>88</v>
      </c>
      <c r="G28" s="150">
        <f t="shared" si="0"/>
        <v>440</v>
      </c>
      <c r="H28" s="150">
        <f t="shared" si="1"/>
        <v>66</v>
      </c>
      <c r="I28" s="150">
        <v>3</v>
      </c>
      <c r="J28" s="150">
        <f>I28*任务!C28</f>
        <v>5280</v>
      </c>
      <c r="K28" s="150">
        <v>20</v>
      </c>
      <c r="L28" s="150">
        <f t="shared" si="2"/>
        <v>1760</v>
      </c>
      <c r="M28" s="150">
        <v>1.5</v>
      </c>
      <c r="N28" s="150">
        <f t="shared" si="3"/>
        <v>132</v>
      </c>
      <c r="O28" s="150">
        <f t="shared" si="4"/>
        <v>40</v>
      </c>
      <c r="P28" s="151">
        <v>0.1</v>
      </c>
    </row>
    <row r="29" spans="1:23" ht="20.100000000000001" customHeight="1" x14ac:dyDescent="0.2">
      <c r="A29" s="149">
        <v>28</v>
      </c>
      <c r="B29" s="150">
        <f>[1]总表!E29</f>
        <v>0.28999999999999998</v>
      </c>
      <c r="C29" s="150">
        <f t="shared" si="5"/>
        <v>63795</v>
      </c>
      <c r="D29" s="150">
        <f>SUM($C$2:C29)</f>
        <v>718267.5</v>
      </c>
      <c r="E29" s="150">
        <f t="shared" si="6"/>
        <v>163500</v>
      </c>
      <c r="F29" s="150">
        <f t="shared" si="7"/>
        <v>91</v>
      </c>
      <c r="G29" s="150">
        <f t="shared" si="0"/>
        <v>455</v>
      </c>
      <c r="H29" s="150">
        <f t="shared" si="1"/>
        <v>68</v>
      </c>
      <c r="I29" s="150">
        <v>3</v>
      </c>
      <c r="J29" s="150">
        <f>I29*任务!C29</f>
        <v>5460</v>
      </c>
      <c r="K29" s="150">
        <v>20</v>
      </c>
      <c r="L29" s="150">
        <f t="shared" si="2"/>
        <v>1820</v>
      </c>
      <c r="M29" s="150">
        <v>1.5</v>
      </c>
      <c r="N29" s="150">
        <f t="shared" si="3"/>
        <v>137</v>
      </c>
      <c r="O29" s="150">
        <f t="shared" si="4"/>
        <v>41</v>
      </c>
      <c r="P29" s="151">
        <v>0.1</v>
      </c>
    </row>
    <row r="30" spans="1:23" ht="20.100000000000001" customHeight="1" x14ac:dyDescent="0.2">
      <c r="A30" s="149">
        <v>29</v>
      </c>
      <c r="B30" s="150">
        <f>[1]总表!E30</f>
        <v>0.35</v>
      </c>
      <c r="C30" s="150">
        <f t="shared" si="5"/>
        <v>76245</v>
      </c>
      <c r="D30" s="150">
        <f>SUM($C$2:C30)</f>
        <v>794512.5</v>
      </c>
      <c r="E30" s="150">
        <f t="shared" si="6"/>
        <v>169500</v>
      </c>
      <c r="F30" s="150">
        <f t="shared" si="7"/>
        <v>94</v>
      </c>
      <c r="G30" s="150">
        <f t="shared" si="0"/>
        <v>470</v>
      </c>
      <c r="H30" s="150">
        <f t="shared" si="1"/>
        <v>71</v>
      </c>
      <c r="I30" s="150">
        <v>3</v>
      </c>
      <c r="J30" s="150">
        <f>I30*任务!C30</f>
        <v>5640</v>
      </c>
      <c r="K30" s="150">
        <v>20</v>
      </c>
      <c r="L30" s="150">
        <f t="shared" si="2"/>
        <v>1880</v>
      </c>
      <c r="M30" s="150">
        <v>1.5</v>
      </c>
      <c r="N30" s="150">
        <f t="shared" si="3"/>
        <v>141</v>
      </c>
      <c r="O30" s="150">
        <f t="shared" si="4"/>
        <v>42</v>
      </c>
      <c r="P30" s="151">
        <v>0.1</v>
      </c>
    </row>
    <row r="31" spans="1:23" ht="20.100000000000001" customHeight="1" x14ac:dyDescent="0.2">
      <c r="A31" s="149">
        <v>30</v>
      </c>
      <c r="B31" s="150">
        <f>[1]总表!E31</f>
        <v>0.36</v>
      </c>
      <c r="C31" s="150">
        <f t="shared" si="5"/>
        <v>80640</v>
      </c>
      <c r="D31" s="150">
        <f>SUM($C$2:C31)</f>
        <v>875152.5</v>
      </c>
      <c r="E31" s="150">
        <f t="shared" si="6"/>
        <v>175500</v>
      </c>
      <c r="F31" s="150">
        <f t="shared" si="7"/>
        <v>97</v>
      </c>
      <c r="G31" s="150">
        <f t="shared" si="0"/>
        <v>485</v>
      </c>
      <c r="H31" s="150">
        <f t="shared" si="1"/>
        <v>73</v>
      </c>
      <c r="I31" s="150">
        <v>3</v>
      </c>
      <c r="J31" s="150">
        <f>I31*任务!C31</f>
        <v>5820</v>
      </c>
      <c r="K31" s="150">
        <v>20</v>
      </c>
      <c r="L31" s="150">
        <f t="shared" si="2"/>
        <v>1940</v>
      </c>
      <c r="M31" s="150">
        <v>1.5</v>
      </c>
      <c r="N31" s="150">
        <f t="shared" si="3"/>
        <v>146</v>
      </c>
      <c r="O31" s="150">
        <f t="shared" si="4"/>
        <v>44</v>
      </c>
      <c r="P31" s="151">
        <v>0.1</v>
      </c>
    </row>
    <row r="32" spans="1:23" ht="20.100000000000001" customHeight="1" x14ac:dyDescent="0.2">
      <c r="A32" s="149">
        <v>31</v>
      </c>
      <c r="B32" s="150">
        <f>[1]总表!E32</f>
        <v>0.37</v>
      </c>
      <c r="C32" s="150">
        <f t="shared" si="5"/>
        <v>84600</v>
      </c>
      <c r="D32" s="150">
        <f>SUM($C$2:C32)</f>
        <v>959752.5</v>
      </c>
      <c r="E32" s="150">
        <f t="shared" si="6"/>
        <v>180000</v>
      </c>
      <c r="F32" s="150">
        <f t="shared" si="7"/>
        <v>100</v>
      </c>
      <c r="G32" s="150">
        <f t="shared" si="0"/>
        <v>500</v>
      </c>
      <c r="H32" s="150">
        <f t="shared" si="1"/>
        <v>75</v>
      </c>
      <c r="I32" s="150">
        <v>3</v>
      </c>
      <c r="J32" s="150">
        <f>I32*任务!C32</f>
        <v>6000</v>
      </c>
      <c r="K32" s="150">
        <v>20</v>
      </c>
      <c r="L32" s="150">
        <f t="shared" si="2"/>
        <v>2000</v>
      </c>
      <c r="M32" s="150">
        <v>1.5</v>
      </c>
      <c r="N32" s="150">
        <f t="shared" si="3"/>
        <v>150</v>
      </c>
      <c r="O32" s="150">
        <f t="shared" si="4"/>
        <v>45</v>
      </c>
      <c r="P32" s="151">
        <v>0.1</v>
      </c>
    </row>
    <row r="33" spans="1:16" ht="20.100000000000001" customHeight="1" x14ac:dyDescent="0.2">
      <c r="A33" s="149">
        <v>32</v>
      </c>
      <c r="B33" s="150">
        <f>[1]总表!E33</f>
        <v>0.38</v>
      </c>
      <c r="C33" s="150">
        <f t="shared" si="5"/>
        <v>89220</v>
      </c>
      <c r="D33" s="150">
        <f>SUM($C$2:C33)</f>
        <v>1048972.5</v>
      </c>
      <c r="E33" s="150">
        <f t="shared" si="6"/>
        <v>186000</v>
      </c>
      <c r="F33" s="150">
        <f t="shared" si="7"/>
        <v>103</v>
      </c>
      <c r="G33" s="150">
        <f t="shared" si="0"/>
        <v>515</v>
      </c>
      <c r="H33" s="150">
        <f t="shared" si="1"/>
        <v>77</v>
      </c>
      <c r="I33" s="150">
        <v>3</v>
      </c>
      <c r="J33" s="150">
        <f>I33*任务!C33</f>
        <v>6180</v>
      </c>
      <c r="K33" s="150">
        <v>20</v>
      </c>
      <c r="L33" s="150">
        <f t="shared" si="2"/>
        <v>2060</v>
      </c>
      <c r="M33" s="150">
        <v>1.5</v>
      </c>
      <c r="N33" s="150">
        <f t="shared" si="3"/>
        <v>155</v>
      </c>
      <c r="O33" s="150">
        <f t="shared" si="4"/>
        <v>47</v>
      </c>
      <c r="P33" s="151">
        <v>0.1</v>
      </c>
    </row>
    <row r="34" spans="1:16" ht="20.100000000000001" customHeight="1" x14ac:dyDescent="0.2">
      <c r="A34" s="149">
        <v>33</v>
      </c>
      <c r="B34" s="150">
        <f>[1]总表!E34</f>
        <v>0.39</v>
      </c>
      <c r="C34" s="150">
        <f t="shared" si="5"/>
        <v>93960</v>
      </c>
      <c r="D34" s="150">
        <f>SUM($C$2:C34)</f>
        <v>1142932.5</v>
      </c>
      <c r="E34" s="150">
        <f t="shared" si="6"/>
        <v>192000</v>
      </c>
      <c r="F34" s="150">
        <f t="shared" si="7"/>
        <v>106</v>
      </c>
      <c r="G34" s="150">
        <f t="shared" ref="G34:G65" si="8">F34*5</f>
        <v>530</v>
      </c>
      <c r="H34" s="150">
        <f t="shared" ref="H34:H65" si="9">ROUND(G34*$S$1,0)</f>
        <v>80</v>
      </c>
      <c r="I34" s="150">
        <v>3</v>
      </c>
      <c r="J34" s="150">
        <f>I34*任务!C34</f>
        <v>6360</v>
      </c>
      <c r="K34" s="150">
        <v>20</v>
      </c>
      <c r="L34" s="150">
        <f t="shared" ref="L34:L65" si="10">K34*F34</f>
        <v>2120</v>
      </c>
      <c r="M34" s="150">
        <v>1.5</v>
      </c>
      <c r="N34" s="150">
        <f t="shared" ref="N34:N65" si="11">ROUND(F34*M34,0)</f>
        <v>159</v>
      </c>
      <c r="O34" s="150">
        <f t="shared" ref="O34:O65" si="12">ROUND(N34*$S$2,0)</f>
        <v>48</v>
      </c>
      <c r="P34" s="151">
        <v>0.1</v>
      </c>
    </row>
    <row r="35" spans="1:16" ht="20.100000000000001" customHeight="1" x14ac:dyDescent="0.2">
      <c r="A35" s="149">
        <v>34</v>
      </c>
      <c r="B35" s="150">
        <f>[1]总表!E35</f>
        <v>0.4</v>
      </c>
      <c r="C35" s="150">
        <f t="shared" si="5"/>
        <v>98220</v>
      </c>
      <c r="D35" s="150">
        <f>SUM($C$2:C35)</f>
        <v>1241152.5</v>
      </c>
      <c r="E35" s="150">
        <f t="shared" si="6"/>
        <v>196500</v>
      </c>
      <c r="F35" s="150">
        <f t="shared" si="7"/>
        <v>109</v>
      </c>
      <c r="G35" s="150">
        <f t="shared" si="8"/>
        <v>545</v>
      </c>
      <c r="H35" s="150">
        <f t="shared" si="9"/>
        <v>82</v>
      </c>
      <c r="I35" s="150">
        <v>3</v>
      </c>
      <c r="J35" s="150">
        <f>I35*任务!C35</f>
        <v>6540</v>
      </c>
      <c r="K35" s="150">
        <v>20</v>
      </c>
      <c r="L35" s="150">
        <f t="shared" si="10"/>
        <v>2180</v>
      </c>
      <c r="M35" s="150">
        <v>1.5</v>
      </c>
      <c r="N35" s="150">
        <f t="shared" si="11"/>
        <v>164</v>
      </c>
      <c r="O35" s="150">
        <f t="shared" si="12"/>
        <v>49</v>
      </c>
      <c r="P35" s="151">
        <v>0.1</v>
      </c>
    </row>
    <row r="36" spans="1:16" ht="20.100000000000001" customHeight="1" x14ac:dyDescent="0.2">
      <c r="A36" s="149">
        <v>35</v>
      </c>
      <c r="B36" s="150">
        <f>[1]总表!E36</f>
        <v>0.41</v>
      </c>
      <c r="C36" s="150">
        <f t="shared" si="5"/>
        <v>102570</v>
      </c>
      <c r="D36" s="150">
        <f>SUM($C$2:C36)</f>
        <v>1343722.5</v>
      </c>
      <c r="E36" s="150">
        <f t="shared" si="6"/>
        <v>201000</v>
      </c>
      <c r="F36" s="150">
        <f t="shared" si="7"/>
        <v>112</v>
      </c>
      <c r="G36" s="150">
        <f t="shared" si="8"/>
        <v>560</v>
      </c>
      <c r="H36" s="150">
        <f t="shared" si="9"/>
        <v>84</v>
      </c>
      <c r="I36" s="150">
        <v>3</v>
      </c>
      <c r="J36" s="150">
        <f>I36*任务!C36</f>
        <v>6720</v>
      </c>
      <c r="K36" s="150">
        <v>20</v>
      </c>
      <c r="L36" s="150">
        <f t="shared" si="10"/>
        <v>2240</v>
      </c>
      <c r="M36" s="150">
        <v>1.5</v>
      </c>
      <c r="N36" s="150">
        <f t="shared" si="11"/>
        <v>168</v>
      </c>
      <c r="O36" s="150">
        <f t="shared" si="12"/>
        <v>50</v>
      </c>
      <c r="P36" s="151">
        <v>0.1</v>
      </c>
    </row>
    <row r="37" spans="1:16" ht="20.100000000000001" customHeight="1" x14ac:dyDescent="0.2">
      <c r="A37" s="149">
        <v>36</v>
      </c>
      <c r="B37" s="150">
        <f>[1]总表!E37</f>
        <v>0.42</v>
      </c>
      <c r="C37" s="150">
        <f t="shared" si="5"/>
        <v>107640</v>
      </c>
      <c r="D37" s="150">
        <f>SUM($C$2:C37)</f>
        <v>1451362.5</v>
      </c>
      <c r="E37" s="150">
        <f t="shared" si="6"/>
        <v>207000</v>
      </c>
      <c r="F37" s="150">
        <f t="shared" si="7"/>
        <v>115</v>
      </c>
      <c r="G37" s="150">
        <f t="shared" si="8"/>
        <v>575</v>
      </c>
      <c r="H37" s="150">
        <f t="shared" si="9"/>
        <v>86</v>
      </c>
      <c r="I37" s="150">
        <v>3</v>
      </c>
      <c r="J37" s="150">
        <f>I37*任务!C37</f>
        <v>6900</v>
      </c>
      <c r="K37" s="150">
        <v>20</v>
      </c>
      <c r="L37" s="150">
        <f t="shared" si="10"/>
        <v>2300</v>
      </c>
      <c r="M37" s="150">
        <v>1.5</v>
      </c>
      <c r="N37" s="150">
        <f t="shared" si="11"/>
        <v>173</v>
      </c>
      <c r="O37" s="150">
        <f t="shared" si="12"/>
        <v>52</v>
      </c>
      <c r="P37" s="151">
        <v>0.1</v>
      </c>
    </row>
    <row r="38" spans="1:16" ht="20.100000000000001" customHeight="1" x14ac:dyDescent="0.2">
      <c r="A38" s="149">
        <v>37</v>
      </c>
      <c r="B38" s="150">
        <f>[1]总表!E38</f>
        <v>0.43</v>
      </c>
      <c r="C38" s="150">
        <f t="shared" si="5"/>
        <v>112830</v>
      </c>
      <c r="D38" s="150">
        <f>SUM($C$2:C38)</f>
        <v>1564192.5</v>
      </c>
      <c r="E38" s="150">
        <f t="shared" si="6"/>
        <v>213000</v>
      </c>
      <c r="F38" s="150">
        <f t="shared" si="7"/>
        <v>118</v>
      </c>
      <c r="G38" s="150">
        <f t="shared" si="8"/>
        <v>590</v>
      </c>
      <c r="H38" s="150">
        <f t="shared" si="9"/>
        <v>89</v>
      </c>
      <c r="I38" s="150">
        <v>3</v>
      </c>
      <c r="J38" s="150">
        <f>I38*任务!C38</f>
        <v>7080</v>
      </c>
      <c r="K38" s="150">
        <v>20</v>
      </c>
      <c r="L38" s="150">
        <f t="shared" si="10"/>
        <v>2360</v>
      </c>
      <c r="M38" s="150">
        <v>1.5</v>
      </c>
      <c r="N38" s="150">
        <f t="shared" si="11"/>
        <v>177</v>
      </c>
      <c r="O38" s="150">
        <f t="shared" si="12"/>
        <v>53</v>
      </c>
      <c r="P38" s="151">
        <v>0.1</v>
      </c>
    </row>
    <row r="39" spans="1:16" ht="20.100000000000001" customHeight="1" x14ac:dyDescent="0.2">
      <c r="A39" s="149">
        <v>38</v>
      </c>
      <c r="B39" s="150">
        <f>[1]总表!E39</f>
        <v>0.44</v>
      </c>
      <c r="C39" s="150">
        <f t="shared" si="5"/>
        <v>118140</v>
      </c>
      <c r="D39" s="150">
        <f>SUM($C$2:C39)</f>
        <v>1682332.5</v>
      </c>
      <c r="E39" s="150">
        <f t="shared" si="6"/>
        <v>219000</v>
      </c>
      <c r="F39" s="150">
        <f t="shared" si="7"/>
        <v>121</v>
      </c>
      <c r="G39" s="150">
        <f t="shared" si="8"/>
        <v>605</v>
      </c>
      <c r="H39" s="150">
        <f t="shared" si="9"/>
        <v>91</v>
      </c>
      <c r="I39" s="150">
        <v>3</v>
      </c>
      <c r="J39" s="150">
        <f>I39*任务!C39</f>
        <v>7260</v>
      </c>
      <c r="K39" s="150">
        <v>20</v>
      </c>
      <c r="L39" s="150">
        <f t="shared" si="10"/>
        <v>2420</v>
      </c>
      <c r="M39" s="150">
        <v>1.5</v>
      </c>
      <c r="N39" s="150">
        <f t="shared" si="11"/>
        <v>182</v>
      </c>
      <c r="O39" s="150">
        <f t="shared" si="12"/>
        <v>55</v>
      </c>
      <c r="P39" s="151">
        <v>0.1</v>
      </c>
    </row>
    <row r="40" spans="1:16" ht="20.100000000000001" customHeight="1" x14ac:dyDescent="0.2">
      <c r="A40" s="149">
        <v>39</v>
      </c>
      <c r="B40" s="150">
        <f>[1]总表!E40</f>
        <v>0.5</v>
      </c>
      <c r="C40" s="150">
        <f t="shared" si="5"/>
        <v>134070</v>
      </c>
      <c r="D40" s="150">
        <f>SUM($C$2:C40)</f>
        <v>1816402.5</v>
      </c>
      <c r="E40" s="150">
        <f t="shared" si="6"/>
        <v>223500</v>
      </c>
      <c r="F40" s="150">
        <f t="shared" si="7"/>
        <v>124</v>
      </c>
      <c r="G40" s="150">
        <f t="shared" si="8"/>
        <v>620</v>
      </c>
      <c r="H40" s="150">
        <f t="shared" si="9"/>
        <v>93</v>
      </c>
      <c r="I40" s="150">
        <v>3</v>
      </c>
      <c r="J40" s="150">
        <f>I40*任务!C40</f>
        <v>7440</v>
      </c>
      <c r="K40" s="150">
        <v>20</v>
      </c>
      <c r="L40" s="150">
        <f t="shared" si="10"/>
        <v>2480</v>
      </c>
      <c r="M40" s="150">
        <v>1.5</v>
      </c>
      <c r="N40" s="150">
        <f t="shared" si="11"/>
        <v>186</v>
      </c>
      <c r="O40" s="150">
        <f t="shared" si="12"/>
        <v>56</v>
      </c>
      <c r="P40" s="151">
        <v>0.1</v>
      </c>
    </row>
    <row r="41" spans="1:16" ht="20.100000000000001" customHeight="1" x14ac:dyDescent="0.2">
      <c r="A41" s="149">
        <v>40</v>
      </c>
      <c r="B41" s="150">
        <f>[1]总表!E41</f>
        <v>0.51</v>
      </c>
      <c r="C41" s="150">
        <f t="shared" si="5"/>
        <v>139140</v>
      </c>
      <c r="D41" s="150">
        <f>SUM($C$2:C41)</f>
        <v>1955542.5</v>
      </c>
      <c r="E41" s="150">
        <f t="shared" si="6"/>
        <v>228000</v>
      </c>
      <c r="F41" s="150">
        <f t="shared" si="7"/>
        <v>127</v>
      </c>
      <c r="G41" s="150">
        <f t="shared" si="8"/>
        <v>635</v>
      </c>
      <c r="H41" s="150">
        <f t="shared" si="9"/>
        <v>95</v>
      </c>
      <c r="I41" s="150">
        <v>3</v>
      </c>
      <c r="J41" s="150">
        <f>I41*任务!C41</f>
        <v>7620</v>
      </c>
      <c r="K41" s="150">
        <v>20</v>
      </c>
      <c r="L41" s="150">
        <f t="shared" si="10"/>
        <v>2540</v>
      </c>
      <c r="M41" s="150">
        <v>1.5</v>
      </c>
      <c r="N41" s="150">
        <f t="shared" si="11"/>
        <v>191</v>
      </c>
      <c r="O41" s="150">
        <f t="shared" si="12"/>
        <v>57</v>
      </c>
      <c r="P41" s="151">
        <v>0.1</v>
      </c>
    </row>
    <row r="42" spans="1:16" ht="20.100000000000001" customHeight="1" x14ac:dyDescent="0.2">
      <c r="A42" s="149">
        <v>41</v>
      </c>
      <c r="B42" s="150">
        <f>[1]总表!E42</f>
        <v>0.52</v>
      </c>
      <c r="C42" s="150">
        <f t="shared" si="5"/>
        <v>145860</v>
      </c>
      <c r="D42" s="150">
        <f>SUM($C$2:C42)</f>
        <v>2101402.5</v>
      </c>
      <c r="E42" s="150">
        <f t="shared" si="6"/>
        <v>235500</v>
      </c>
      <c r="F42" s="150">
        <f t="shared" si="7"/>
        <v>130</v>
      </c>
      <c r="G42" s="150">
        <f t="shared" si="8"/>
        <v>650</v>
      </c>
      <c r="H42" s="150">
        <f t="shared" si="9"/>
        <v>98</v>
      </c>
      <c r="I42" s="150">
        <v>3</v>
      </c>
      <c r="J42" s="150">
        <f>I42*任务!C42</f>
        <v>7800</v>
      </c>
      <c r="K42" s="150">
        <v>20</v>
      </c>
      <c r="L42" s="150">
        <f t="shared" si="10"/>
        <v>2600</v>
      </c>
      <c r="M42" s="150">
        <v>1.5</v>
      </c>
      <c r="N42" s="150">
        <f t="shared" si="11"/>
        <v>195</v>
      </c>
      <c r="O42" s="150">
        <f t="shared" si="12"/>
        <v>59</v>
      </c>
      <c r="P42" s="151">
        <v>0.1</v>
      </c>
    </row>
    <row r="43" spans="1:16" ht="20.100000000000001" customHeight="1" x14ac:dyDescent="0.2">
      <c r="A43" s="149">
        <v>42</v>
      </c>
      <c r="B43" s="150">
        <f>[1]总表!E43</f>
        <v>0.53</v>
      </c>
      <c r="C43" s="150">
        <f t="shared" si="5"/>
        <v>151140</v>
      </c>
      <c r="D43" s="150">
        <f>SUM($C$2:C43)</f>
        <v>2252542.5</v>
      </c>
      <c r="E43" s="150">
        <f t="shared" si="6"/>
        <v>240000</v>
      </c>
      <c r="F43" s="150">
        <f t="shared" si="7"/>
        <v>133</v>
      </c>
      <c r="G43" s="150">
        <f t="shared" si="8"/>
        <v>665</v>
      </c>
      <c r="H43" s="150">
        <f t="shared" si="9"/>
        <v>100</v>
      </c>
      <c r="I43" s="150">
        <v>3</v>
      </c>
      <c r="J43" s="150">
        <f>I43*任务!C43</f>
        <v>7980</v>
      </c>
      <c r="K43" s="150">
        <v>20</v>
      </c>
      <c r="L43" s="150">
        <f t="shared" si="10"/>
        <v>2660</v>
      </c>
      <c r="M43" s="150">
        <v>1.5</v>
      </c>
      <c r="N43" s="150">
        <f t="shared" si="11"/>
        <v>200</v>
      </c>
      <c r="O43" s="150">
        <f t="shared" si="12"/>
        <v>60</v>
      </c>
      <c r="P43" s="151">
        <v>0.1</v>
      </c>
    </row>
    <row r="44" spans="1:16" ht="20.100000000000001" customHeight="1" x14ac:dyDescent="0.2">
      <c r="A44" s="149">
        <v>43</v>
      </c>
      <c r="B44" s="150">
        <f>[1]总表!E44</f>
        <v>0.54</v>
      </c>
      <c r="C44" s="150">
        <f t="shared" si="5"/>
        <v>156510</v>
      </c>
      <c r="D44" s="150">
        <f>SUM($C$2:C44)</f>
        <v>2409052.5</v>
      </c>
      <c r="E44" s="150">
        <f t="shared" si="6"/>
        <v>244500</v>
      </c>
      <c r="F44" s="150">
        <f t="shared" si="7"/>
        <v>136</v>
      </c>
      <c r="G44" s="150">
        <f t="shared" si="8"/>
        <v>680</v>
      </c>
      <c r="H44" s="150">
        <f t="shared" si="9"/>
        <v>102</v>
      </c>
      <c r="I44" s="150">
        <v>3</v>
      </c>
      <c r="J44" s="150">
        <f>I44*任务!C44</f>
        <v>8160</v>
      </c>
      <c r="K44" s="150">
        <v>20</v>
      </c>
      <c r="L44" s="150">
        <f t="shared" si="10"/>
        <v>2720</v>
      </c>
      <c r="M44" s="150">
        <v>1.5</v>
      </c>
      <c r="N44" s="150">
        <f t="shared" si="11"/>
        <v>204</v>
      </c>
      <c r="O44" s="150">
        <f t="shared" si="12"/>
        <v>61</v>
      </c>
      <c r="P44" s="151">
        <v>0.1</v>
      </c>
    </row>
    <row r="45" spans="1:16" ht="20.100000000000001" customHeight="1" x14ac:dyDescent="0.2">
      <c r="A45" s="149">
        <v>44</v>
      </c>
      <c r="B45" s="150">
        <f>[1]总表!E45</f>
        <v>0.55000000000000004</v>
      </c>
      <c r="C45" s="150">
        <f t="shared" si="5"/>
        <v>162795</v>
      </c>
      <c r="D45" s="150">
        <f>SUM($C$2:C45)</f>
        <v>2571847.5</v>
      </c>
      <c r="E45" s="150">
        <f t="shared" si="6"/>
        <v>250500</v>
      </c>
      <c r="F45" s="150">
        <f t="shared" si="7"/>
        <v>139</v>
      </c>
      <c r="G45" s="150">
        <f t="shared" si="8"/>
        <v>695</v>
      </c>
      <c r="H45" s="150">
        <f t="shared" si="9"/>
        <v>104</v>
      </c>
      <c r="I45" s="150">
        <v>3</v>
      </c>
      <c r="J45" s="150">
        <f>I45*任务!C45</f>
        <v>8340</v>
      </c>
      <c r="K45" s="150">
        <v>20</v>
      </c>
      <c r="L45" s="150">
        <f t="shared" si="10"/>
        <v>2780</v>
      </c>
      <c r="M45" s="150">
        <v>1.5</v>
      </c>
      <c r="N45" s="150">
        <f t="shared" si="11"/>
        <v>209</v>
      </c>
      <c r="O45" s="150">
        <f t="shared" si="12"/>
        <v>63</v>
      </c>
      <c r="P45" s="151">
        <v>0.1</v>
      </c>
    </row>
    <row r="46" spans="1:16" ht="20.100000000000001" customHeight="1" x14ac:dyDescent="0.2">
      <c r="A46" s="149">
        <v>45</v>
      </c>
      <c r="B46" s="150">
        <f>[1]总表!E46</f>
        <v>0.56000000000000005</v>
      </c>
      <c r="C46" s="150">
        <f t="shared" si="5"/>
        <v>169200</v>
      </c>
      <c r="D46" s="150">
        <f>SUM($C$2:C46)</f>
        <v>2741047.5</v>
      </c>
      <c r="E46" s="150">
        <f t="shared" si="6"/>
        <v>256500</v>
      </c>
      <c r="F46" s="150">
        <f t="shared" si="7"/>
        <v>142</v>
      </c>
      <c r="G46" s="150">
        <f t="shared" si="8"/>
        <v>710</v>
      </c>
      <c r="H46" s="150">
        <f t="shared" si="9"/>
        <v>107</v>
      </c>
      <c r="I46" s="150">
        <v>3</v>
      </c>
      <c r="J46" s="150">
        <f>I46*任务!C46</f>
        <v>8520</v>
      </c>
      <c r="K46" s="150">
        <v>20</v>
      </c>
      <c r="L46" s="150">
        <f t="shared" si="10"/>
        <v>2840</v>
      </c>
      <c r="M46" s="150">
        <v>1.5</v>
      </c>
      <c r="N46" s="150">
        <f t="shared" si="11"/>
        <v>213</v>
      </c>
      <c r="O46" s="150">
        <f t="shared" si="12"/>
        <v>64</v>
      </c>
      <c r="P46" s="151">
        <v>0.1</v>
      </c>
    </row>
    <row r="47" spans="1:16" ht="20.100000000000001" customHeight="1" x14ac:dyDescent="0.2">
      <c r="A47" s="149">
        <v>46</v>
      </c>
      <c r="B47" s="150">
        <f>[1]总表!E47</f>
        <v>0.56999999999999995</v>
      </c>
      <c r="C47" s="150">
        <f t="shared" si="5"/>
        <v>174870</v>
      </c>
      <c r="D47" s="150">
        <f>SUM($C$2:C47)</f>
        <v>2915917.5</v>
      </c>
      <c r="E47" s="150">
        <f t="shared" si="6"/>
        <v>261000</v>
      </c>
      <c r="F47" s="150">
        <f t="shared" si="7"/>
        <v>145</v>
      </c>
      <c r="G47" s="150">
        <f t="shared" si="8"/>
        <v>725</v>
      </c>
      <c r="H47" s="150">
        <f t="shared" si="9"/>
        <v>109</v>
      </c>
      <c r="I47" s="150">
        <v>3</v>
      </c>
      <c r="J47" s="150">
        <f>I47*任务!C47</f>
        <v>8700</v>
      </c>
      <c r="K47" s="150">
        <v>20</v>
      </c>
      <c r="L47" s="150">
        <f t="shared" si="10"/>
        <v>2900</v>
      </c>
      <c r="M47" s="150">
        <v>1.5</v>
      </c>
      <c r="N47" s="150">
        <f t="shared" si="11"/>
        <v>218</v>
      </c>
      <c r="O47" s="150">
        <f t="shared" si="12"/>
        <v>65</v>
      </c>
      <c r="P47" s="151">
        <v>0.1</v>
      </c>
    </row>
    <row r="48" spans="1:16" ht="20.100000000000001" customHeight="1" x14ac:dyDescent="0.2">
      <c r="A48" s="149">
        <v>47</v>
      </c>
      <c r="B48" s="150">
        <f>[1]总表!E48</f>
        <v>0.57999999999999996</v>
      </c>
      <c r="C48" s="150">
        <f t="shared" si="5"/>
        <v>181500</v>
      </c>
      <c r="D48" s="150">
        <f>SUM($C$2:C48)</f>
        <v>3097417.5</v>
      </c>
      <c r="E48" s="150">
        <f t="shared" si="6"/>
        <v>267000</v>
      </c>
      <c r="F48" s="150">
        <f t="shared" si="7"/>
        <v>148</v>
      </c>
      <c r="G48" s="150">
        <f t="shared" si="8"/>
        <v>740</v>
      </c>
      <c r="H48" s="150">
        <f t="shared" si="9"/>
        <v>111</v>
      </c>
      <c r="I48" s="150">
        <v>3</v>
      </c>
      <c r="J48" s="150">
        <f>I48*任务!C48</f>
        <v>8880</v>
      </c>
      <c r="K48" s="150">
        <v>20</v>
      </c>
      <c r="L48" s="150">
        <f t="shared" si="10"/>
        <v>2960</v>
      </c>
      <c r="M48" s="150">
        <v>1.5</v>
      </c>
      <c r="N48" s="150">
        <f t="shared" si="11"/>
        <v>222</v>
      </c>
      <c r="O48" s="150">
        <f t="shared" si="12"/>
        <v>67</v>
      </c>
      <c r="P48" s="151">
        <v>0.1</v>
      </c>
    </row>
    <row r="49" spans="1:16" ht="20.100000000000001" customHeight="1" x14ac:dyDescent="0.2">
      <c r="A49" s="149">
        <v>48</v>
      </c>
      <c r="B49" s="150">
        <f>[1]总表!E49</f>
        <v>0.59</v>
      </c>
      <c r="C49" s="150">
        <f t="shared" si="5"/>
        <v>187365</v>
      </c>
      <c r="D49" s="150">
        <f>SUM($C$2:C49)</f>
        <v>3284782.5</v>
      </c>
      <c r="E49" s="150">
        <f t="shared" si="6"/>
        <v>271500</v>
      </c>
      <c r="F49" s="150">
        <f t="shared" si="7"/>
        <v>151</v>
      </c>
      <c r="G49" s="150">
        <f t="shared" si="8"/>
        <v>755</v>
      </c>
      <c r="H49" s="150">
        <f t="shared" si="9"/>
        <v>113</v>
      </c>
      <c r="I49" s="150">
        <v>3</v>
      </c>
      <c r="J49" s="150">
        <f>I49*任务!C49</f>
        <v>9060</v>
      </c>
      <c r="K49" s="150">
        <v>20</v>
      </c>
      <c r="L49" s="150">
        <f t="shared" si="10"/>
        <v>3020</v>
      </c>
      <c r="M49" s="150">
        <v>1.5</v>
      </c>
      <c r="N49" s="150">
        <f t="shared" si="11"/>
        <v>227</v>
      </c>
      <c r="O49" s="150">
        <f t="shared" si="12"/>
        <v>68</v>
      </c>
      <c r="P49" s="151">
        <v>0.1</v>
      </c>
    </row>
    <row r="50" spans="1:16" ht="20.100000000000001" customHeight="1" x14ac:dyDescent="0.2">
      <c r="A50" s="149">
        <v>49</v>
      </c>
      <c r="B50" s="150">
        <f>[1]总表!E50</f>
        <v>0.7</v>
      </c>
      <c r="C50" s="150">
        <f t="shared" si="5"/>
        <v>221970</v>
      </c>
      <c r="D50" s="150">
        <f>SUM($C$2:C50)</f>
        <v>3506752.5</v>
      </c>
      <c r="E50" s="150">
        <f t="shared" si="6"/>
        <v>277500</v>
      </c>
      <c r="F50" s="150">
        <f t="shared" si="7"/>
        <v>154</v>
      </c>
      <c r="G50" s="150">
        <f t="shared" si="8"/>
        <v>770</v>
      </c>
      <c r="H50" s="150">
        <f t="shared" si="9"/>
        <v>116</v>
      </c>
      <c r="I50" s="150">
        <v>3</v>
      </c>
      <c r="J50" s="150">
        <f>I50*任务!C50</f>
        <v>9240</v>
      </c>
      <c r="K50" s="150">
        <v>20</v>
      </c>
      <c r="L50" s="150">
        <f t="shared" si="10"/>
        <v>3080</v>
      </c>
      <c r="M50" s="150">
        <v>1.5</v>
      </c>
      <c r="N50" s="150">
        <f t="shared" si="11"/>
        <v>231</v>
      </c>
      <c r="O50" s="150">
        <f t="shared" si="12"/>
        <v>69</v>
      </c>
      <c r="P50" s="151">
        <v>0.1</v>
      </c>
    </row>
    <row r="51" spans="1:16" ht="20.100000000000001" customHeight="1" x14ac:dyDescent="0.2">
      <c r="A51" s="149">
        <v>50</v>
      </c>
      <c r="B51" s="150">
        <f>[1]总表!E51</f>
        <v>0.75</v>
      </c>
      <c r="C51" s="150">
        <f t="shared" si="5"/>
        <v>240885</v>
      </c>
      <c r="D51" s="150">
        <f>SUM($C$2:C51)</f>
        <v>3747637.5</v>
      </c>
      <c r="E51" s="150">
        <f t="shared" si="6"/>
        <v>283500</v>
      </c>
      <c r="F51" s="150">
        <f t="shared" si="7"/>
        <v>157</v>
      </c>
      <c r="G51" s="150">
        <f t="shared" si="8"/>
        <v>785</v>
      </c>
      <c r="H51" s="150">
        <f t="shared" si="9"/>
        <v>118</v>
      </c>
      <c r="I51" s="150">
        <v>3</v>
      </c>
      <c r="J51" s="150">
        <f>I51*任务!C51</f>
        <v>9420</v>
      </c>
      <c r="K51" s="150">
        <v>20</v>
      </c>
      <c r="L51" s="150">
        <f t="shared" si="10"/>
        <v>3140</v>
      </c>
      <c r="M51" s="150">
        <v>1.5</v>
      </c>
      <c r="N51" s="150">
        <f t="shared" si="11"/>
        <v>236</v>
      </c>
      <c r="O51" s="150">
        <f t="shared" si="12"/>
        <v>71</v>
      </c>
      <c r="P51" s="151">
        <v>0.1</v>
      </c>
    </row>
    <row r="52" spans="1:16" ht="20.100000000000001" customHeight="1" x14ac:dyDescent="0.2">
      <c r="A52" s="149">
        <v>51</v>
      </c>
      <c r="B52" s="150">
        <f>[1]总表!E52</f>
        <v>0.8</v>
      </c>
      <c r="C52" s="150">
        <f t="shared" si="5"/>
        <v>259200</v>
      </c>
      <c r="D52" s="150">
        <f>SUM($C$2:C52)</f>
        <v>4006837.5</v>
      </c>
      <c r="E52" s="150">
        <f t="shared" si="6"/>
        <v>288000</v>
      </c>
      <c r="F52" s="150">
        <f t="shared" si="7"/>
        <v>160</v>
      </c>
      <c r="G52" s="150">
        <f t="shared" si="8"/>
        <v>800</v>
      </c>
      <c r="H52" s="150">
        <f t="shared" si="9"/>
        <v>120</v>
      </c>
      <c r="I52" s="150">
        <v>3</v>
      </c>
      <c r="J52" s="150">
        <f>I52*任务!C52</f>
        <v>9600</v>
      </c>
      <c r="K52" s="150">
        <v>20</v>
      </c>
      <c r="L52" s="150">
        <f t="shared" si="10"/>
        <v>3200</v>
      </c>
      <c r="M52" s="150">
        <v>1.5</v>
      </c>
      <c r="N52" s="150">
        <f t="shared" si="11"/>
        <v>240</v>
      </c>
      <c r="O52" s="150">
        <f t="shared" si="12"/>
        <v>72</v>
      </c>
      <c r="P52" s="151">
        <v>0.1</v>
      </c>
    </row>
    <row r="53" spans="1:16" ht="20.100000000000001" customHeight="1" x14ac:dyDescent="0.2">
      <c r="A53" s="149">
        <v>52</v>
      </c>
      <c r="B53" s="150">
        <f>[1]总表!E53</f>
        <v>0.9</v>
      </c>
      <c r="C53" s="150">
        <f t="shared" si="5"/>
        <v>293940</v>
      </c>
      <c r="D53" s="150">
        <f>SUM($C$2:C53)</f>
        <v>4300777.5</v>
      </c>
      <c r="E53" s="150">
        <f t="shared" si="6"/>
        <v>294000</v>
      </c>
      <c r="F53" s="150">
        <f t="shared" si="7"/>
        <v>163</v>
      </c>
      <c r="G53" s="150">
        <f t="shared" si="8"/>
        <v>815</v>
      </c>
      <c r="H53" s="150">
        <f t="shared" si="9"/>
        <v>122</v>
      </c>
      <c r="I53" s="150">
        <v>3</v>
      </c>
      <c r="J53" s="150">
        <f>I53*任务!C53</f>
        <v>9780</v>
      </c>
      <c r="K53" s="150">
        <v>20</v>
      </c>
      <c r="L53" s="150">
        <f t="shared" si="10"/>
        <v>3260</v>
      </c>
      <c r="M53" s="150">
        <v>1.5</v>
      </c>
      <c r="N53" s="150">
        <f t="shared" si="11"/>
        <v>245</v>
      </c>
      <c r="O53" s="150">
        <f t="shared" si="12"/>
        <v>74</v>
      </c>
      <c r="P53" s="151">
        <v>0.1</v>
      </c>
    </row>
    <row r="54" spans="1:16" ht="20.100000000000001" customHeight="1" x14ac:dyDescent="0.2">
      <c r="A54" s="149">
        <v>53</v>
      </c>
      <c r="B54" s="150">
        <f>[1]总表!E54</f>
        <v>1</v>
      </c>
      <c r="C54" s="150">
        <f t="shared" si="5"/>
        <v>329880</v>
      </c>
      <c r="D54" s="150">
        <f>SUM($C$2:C54)</f>
        <v>4630657.5</v>
      </c>
      <c r="E54" s="150">
        <f t="shared" si="6"/>
        <v>300000</v>
      </c>
      <c r="F54" s="150">
        <f t="shared" si="7"/>
        <v>166</v>
      </c>
      <c r="G54" s="150">
        <f t="shared" si="8"/>
        <v>830</v>
      </c>
      <c r="H54" s="150">
        <f t="shared" si="9"/>
        <v>125</v>
      </c>
      <c r="I54" s="150">
        <v>3</v>
      </c>
      <c r="J54" s="150">
        <f>I54*任务!C54</f>
        <v>9960</v>
      </c>
      <c r="K54" s="150">
        <v>20</v>
      </c>
      <c r="L54" s="150">
        <f t="shared" si="10"/>
        <v>3320</v>
      </c>
      <c r="M54" s="150">
        <v>1.5</v>
      </c>
      <c r="N54" s="150">
        <f t="shared" si="11"/>
        <v>249</v>
      </c>
      <c r="O54" s="150">
        <f t="shared" si="12"/>
        <v>75</v>
      </c>
      <c r="P54" s="151">
        <v>0.1</v>
      </c>
    </row>
    <row r="55" spans="1:16" ht="20.100000000000001" customHeight="1" x14ac:dyDescent="0.2">
      <c r="A55" s="149">
        <v>54</v>
      </c>
      <c r="B55" s="150">
        <f>[1]总表!E55</f>
        <v>1.1000000000000001</v>
      </c>
      <c r="C55" s="150">
        <f t="shared" si="5"/>
        <v>365370</v>
      </c>
      <c r="D55" s="150">
        <f>SUM($C$2:C55)</f>
        <v>4996027.5</v>
      </c>
      <c r="E55" s="150">
        <f t="shared" si="6"/>
        <v>304500</v>
      </c>
      <c r="F55" s="150">
        <f t="shared" si="7"/>
        <v>169</v>
      </c>
      <c r="G55" s="150">
        <f t="shared" si="8"/>
        <v>845</v>
      </c>
      <c r="H55" s="150">
        <f t="shared" si="9"/>
        <v>127</v>
      </c>
      <c r="I55" s="150">
        <v>3</v>
      </c>
      <c r="J55" s="150">
        <f>I55*任务!C55</f>
        <v>10140</v>
      </c>
      <c r="K55" s="150">
        <v>20</v>
      </c>
      <c r="L55" s="150">
        <f t="shared" si="10"/>
        <v>3380</v>
      </c>
      <c r="M55" s="150">
        <v>1.5</v>
      </c>
      <c r="N55" s="150">
        <f t="shared" si="11"/>
        <v>254</v>
      </c>
      <c r="O55" s="150">
        <f t="shared" si="12"/>
        <v>76</v>
      </c>
      <c r="P55" s="151">
        <v>0.1</v>
      </c>
    </row>
    <row r="56" spans="1:16" ht="20.100000000000001" customHeight="1" x14ac:dyDescent="0.2">
      <c r="A56" s="149">
        <v>55</v>
      </c>
      <c r="B56" s="150">
        <f>[1]总表!E56</f>
        <v>1.2</v>
      </c>
      <c r="C56" s="150">
        <f t="shared" si="5"/>
        <v>401760</v>
      </c>
      <c r="D56" s="150">
        <f>SUM($C$2:C56)</f>
        <v>5397787.5</v>
      </c>
      <c r="E56" s="150">
        <f t="shared" si="6"/>
        <v>309000</v>
      </c>
      <c r="F56" s="150">
        <f t="shared" si="7"/>
        <v>172</v>
      </c>
      <c r="G56" s="150">
        <f t="shared" si="8"/>
        <v>860</v>
      </c>
      <c r="H56" s="150">
        <f t="shared" si="9"/>
        <v>129</v>
      </c>
      <c r="I56" s="150">
        <v>3</v>
      </c>
      <c r="J56" s="150">
        <f>I56*任务!C56</f>
        <v>10320</v>
      </c>
      <c r="K56" s="150">
        <v>20</v>
      </c>
      <c r="L56" s="150">
        <f t="shared" si="10"/>
        <v>3440</v>
      </c>
      <c r="M56" s="150">
        <v>1.5</v>
      </c>
      <c r="N56" s="150">
        <f t="shared" si="11"/>
        <v>258</v>
      </c>
      <c r="O56" s="150">
        <f t="shared" si="12"/>
        <v>77</v>
      </c>
      <c r="P56" s="151">
        <v>0.1</v>
      </c>
    </row>
    <row r="57" spans="1:16" ht="20.100000000000001" customHeight="1" x14ac:dyDescent="0.2">
      <c r="A57" s="149">
        <v>56</v>
      </c>
      <c r="B57" s="150">
        <f>[1]总表!E57</f>
        <v>1.3</v>
      </c>
      <c r="C57" s="150">
        <f t="shared" si="5"/>
        <v>441000</v>
      </c>
      <c r="D57" s="150">
        <f>SUM($C$2:C57)</f>
        <v>5838787.5</v>
      </c>
      <c r="E57" s="150">
        <f t="shared" si="6"/>
        <v>315000</v>
      </c>
      <c r="F57" s="150">
        <f t="shared" si="7"/>
        <v>175</v>
      </c>
      <c r="G57" s="150">
        <f t="shared" si="8"/>
        <v>875</v>
      </c>
      <c r="H57" s="150">
        <f t="shared" si="9"/>
        <v>131</v>
      </c>
      <c r="I57" s="150">
        <v>3</v>
      </c>
      <c r="J57" s="150">
        <f>I57*任务!C57</f>
        <v>10500</v>
      </c>
      <c r="K57" s="150">
        <v>20</v>
      </c>
      <c r="L57" s="150">
        <f t="shared" si="10"/>
        <v>3500</v>
      </c>
      <c r="M57" s="150">
        <v>1.5</v>
      </c>
      <c r="N57" s="150">
        <f t="shared" si="11"/>
        <v>263</v>
      </c>
      <c r="O57" s="150">
        <f t="shared" si="12"/>
        <v>79</v>
      </c>
      <c r="P57" s="151">
        <v>0.1</v>
      </c>
    </row>
    <row r="58" spans="1:16" ht="20.100000000000001" customHeight="1" x14ac:dyDescent="0.2">
      <c r="A58" s="149">
        <v>57</v>
      </c>
      <c r="B58" s="150">
        <f>[1]总表!E58</f>
        <v>1.4</v>
      </c>
      <c r="C58" s="150">
        <f t="shared" si="5"/>
        <v>481440</v>
      </c>
      <c r="D58" s="150">
        <f>SUM($C$2:C58)</f>
        <v>6320227.5</v>
      </c>
      <c r="E58" s="150">
        <f t="shared" si="6"/>
        <v>321000</v>
      </c>
      <c r="F58" s="150">
        <f t="shared" si="7"/>
        <v>178</v>
      </c>
      <c r="G58" s="150">
        <f t="shared" si="8"/>
        <v>890</v>
      </c>
      <c r="H58" s="150">
        <f t="shared" si="9"/>
        <v>134</v>
      </c>
      <c r="I58" s="150">
        <v>3</v>
      </c>
      <c r="J58" s="150">
        <f>I58*任务!C58</f>
        <v>10680</v>
      </c>
      <c r="K58" s="150">
        <v>20</v>
      </c>
      <c r="L58" s="150">
        <f t="shared" si="10"/>
        <v>3560</v>
      </c>
      <c r="M58" s="150">
        <v>1.5</v>
      </c>
      <c r="N58" s="150">
        <f t="shared" si="11"/>
        <v>267</v>
      </c>
      <c r="O58" s="150">
        <f t="shared" si="12"/>
        <v>80</v>
      </c>
      <c r="P58" s="151">
        <v>0.1</v>
      </c>
    </row>
    <row r="59" spans="1:16" ht="20.100000000000001" customHeight="1" x14ac:dyDescent="0.2">
      <c r="A59" s="149">
        <v>58</v>
      </c>
      <c r="B59" s="150">
        <f>[1]总表!E59</f>
        <v>1.6</v>
      </c>
      <c r="C59" s="150">
        <f t="shared" si="5"/>
        <v>555780</v>
      </c>
      <c r="D59" s="150">
        <f>SUM($C$2:C59)</f>
        <v>6876007.5</v>
      </c>
      <c r="E59" s="150">
        <f t="shared" si="6"/>
        <v>327000</v>
      </c>
      <c r="F59" s="150">
        <f t="shared" si="7"/>
        <v>181</v>
      </c>
      <c r="G59" s="150">
        <f t="shared" si="8"/>
        <v>905</v>
      </c>
      <c r="H59" s="150">
        <f t="shared" si="9"/>
        <v>136</v>
      </c>
      <c r="I59" s="150">
        <v>3</v>
      </c>
      <c r="J59" s="150">
        <f>I59*任务!C59</f>
        <v>10860</v>
      </c>
      <c r="K59" s="150">
        <v>20</v>
      </c>
      <c r="L59" s="150">
        <f t="shared" si="10"/>
        <v>3620</v>
      </c>
      <c r="M59" s="150">
        <v>1.5</v>
      </c>
      <c r="N59" s="150">
        <f t="shared" si="11"/>
        <v>272</v>
      </c>
      <c r="O59" s="150">
        <f t="shared" si="12"/>
        <v>82</v>
      </c>
      <c r="P59" s="151">
        <v>0.1</v>
      </c>
    </row>
    <row r="60" spans="1:16" ht="20.100000000000001" customHeight="1" x14ac:dyDescent="0.2">
      <c r="A60" s="149">
        <v>59</v>
      </c>
      <c r="B60" s="150">
        <f>[1]总表!E60</f>
        <v>1.8</v>
      </c>
      <c r="C60" s="150">
        <f t="shared" si="5"/>
        <v>629820</v>
      </c>
      <c r="D60" s="150">
        <f>SUM($C$2:C60)</f>
        <v>7505827.5</v>
      </c>
      <c r="E60" s="150">
        <f t="shared" si="6"/>
        <v>331500</v>
      </c>
      <c r="F60" s="150">
        <f t="shared" si="7"/>
        <v>184</v>
      </c>
      <c r="G60" s="150">
        <f t="shared" si="8"/>
        <v>920</v>
      </c>
      <c r="H60" s="150">
        <f t="shared" si="9"/>
        <v>138</v>
      </c>
      <c r="I60" s="150">
        <v>3</v>
      </c>
      <c r="J60" s="150">
        <f>I60*任务!C60</f>
        <v>11040</v>
      </c>
      <c r="K60" s="150">
        <v>20</v>
      </c>
      <c r="L60" s="150">
        <f t="shared" si="10"/>
        <v>3680</v>
      </c>
      <c r="M60" s="150">
        <v>1.5</v>
      </c>
      <c r="N60" s="150">
        <f t="shared" si="11"/>
        <v>276</v>
      </c>
      <c r="O60" s="150">
        <f t="shared" si="12"/>
        <v>83</v>
      </c>
      <c r="P60" s="151">
        <v>0.1</v>
      </c>
    </row>
    <row r="61" spans="1:16" ht="20.100000000000001" customHeight="1" x14ac:dyDescent="0.2">
      <c r="A61" s="149">
        <v>60</v>
      </c>
      <c r="B61" s="150">
        <f>[1]总表!E61</f>
        <v>2</v>
      </c>
      <c r="C61" s="150">
        <f t="shared" si="5"/>
        <v>705660</v>
      </c>
      <c r="D61" s="150">
        <f>SUM($C$2:C61)</f>
        <v>8211487.5</v>
      </c>
      <c r="E61" s="150">
        <f t="shared" si="6"/>
        <v>336000</v>
      </c>
      <c r="F61" s="150">
        <f t="shared" si="7"/>
        <v>187</v>
      </c>
      <c r="G61" s="150">
        <f t="shared" si="8"/>
        <v>935</v>
      </c>
      <c r="H61" s="150">
        <f t="shared" si="9"/>
        <v>140</v>
      </c>
      <c r="I61" s="150">
        <v>3</v>
      </c>
      <c r="J61" s="150">
        <f>I61*任务!C61</f>
        <v>11220</v>
      </c>
      <c r="K61" s="150">
        <v>20</v>
      </c>
      <c r="L61" s="150">
        <f t="shared" si="10"/>
        <v>3740</v>
      </c>
      <c r="M61" s="150">
        <v>1.5</v>
      </c>
      <c r="N61" s="150">
        <f t="shared" si="11"/>
        <v>281</v>
      </c>
      <c r="O61" s="150">
        <f t="shared" si="12"/>
        <v>84</v>
      </c>
      <c r="P61" s="151">
        <v>0.1</v>
      </c>
    </row>
    <row r="62" spans="1:16" ht="20.100000000000001" customHeight="1" x14ac:dyDescent="0.2">
      <c r="A62" s="149">
        <v>61</v>
      </c>
      <c r="B62" s="150">
        <f>[1]总表!E62</f>
        <v>2.5</v>
      </c>
      <c r="C62" s="150">
        <f t="shared" si="5"/>
        <v>892950</v>
      </c>
      <c r="D62" s="150">
        <f>SUM($C$2:C62)</f>
        <v>9104437.5</v>
      </c>
      <c r="E62" s="150">
        <f t="shared" si="6"/>
        <v>343500</v>
      </c>
      <c r="F62" s="150">
        <f t="shared" si="7"/>
        <v>190</v>
      </c>
      <c r="G62" s="150">
        <f t="shared" si="8"/>
        <v>950</v>
      </c>
      <c r="H62" s="150">
        <f t="shared" si="9"/>
        <v>143</v>
      </c>
      <c r="I62" s="150">
        <v>3</v>
      </c>
      <c r="J62" s="150">
        <f>I62*任务!C62</f>
        <v>11400</v>
      </c>
      <c r="K62" s="150">
        <v>20</v>
      </c>
      <c r="L62" s="150">
        <f t="shared" si="10"/>
        <v>3800</v>
      </c>
      <c r="M62" s="150">
        <v>1.5</v>
      </c>
      <c r="N62" s="150">
        <f t="shared" si="11"/>
        <v>285</v>
      </c>
      <c r="O62" s="150">
        <f t="shared" si="12"/>
        <v>86</v>
      </c>
      <c r="P62" s="151">
        <v>0.1</v>
      </c>
    </row>
    <row r="63" spans="1:16" ht="20.100000000000001" customHeight="1" x14ac:dyDescent="0.2">
      <c r="A63" s="149">
        <v>62</v>
      </c>
      <c r="B63" s="150">
        <f>[1]总表!E63</f>
        <v>3.3</v>
      </c>
      <c r="C63" s="150">
        <f t="shared" si="5"/>
        <v>1183140</v>
      </c>
      <c r="D63" s="150">
        <f>SUM($C$2:C63)</f>
        <v>10287577.5</v>
      </c>
      <c r="E63" s="150">
        <f t="shared" si="6"/>
        <v>348000</v>
      </c>
      <c r="F63" s="150">
        <f t="shared" si="7"/>
        <v>193</v>
      </c>
      <c r="G63" s="150">
        <f t="shared" si="8"/>
        <v>965</v>
      </c>
      <c r="H63" s="150">
        <f t="shared" si="9"/>
        <v>145</v>
      </c>
      <c r="I63" s="150">
        <v>3</v>
      </c>
      <c r="J63" s="150">
        <f>I63*任务!C63</f>
        <v>11580</v>
      </c>
      <c r="K63" s="150">
        <v>20</v>
      </c>
      <c r="L63" s="150">
        <f t="shared" si="10"/>
        <v>3860</v>
      </c>
      <c r="M63" s="150">
        <v>1.5</v>
      </c>
      <c r="N63" s="150">
        <f t="shared" si="11"/>
        <v>290</v>
      </c>
      <c r="O63" s="150">
        <f t="shared" si="12"/>
        <v>87</v>
      </c>
      <c r="P63" s="151">
        <v>0.1</v>
      </c>
    </row>
    <row r="64" spans="1:16" ht="20.100000000000001" customHeight="1" x14ac:dyDescent="0.2">
      <c r="A64" s="149">
        <v>63</v>
      </c>
      <c r="B64" s="150">
        <f>[1]总表!E64</f>
        <v>4.3</v>
      </c>
      <c r="C64" s="150">
        <f t="shared" si="5"/>
        <v>1551030</v>
      </c>
      <c r="D64" s="150">
        <f>SUM($C$2:C64)</f>
        <v>11838607.5</v>
      </c>
      <c r="E64" s="150">
        <f t="shared" si="6"/>
        <v>352500</v>
      </c>
      <c r="F64" s="150">
        <f t="shared" si="7"/>
        <v>196</v>
      </c>
      <c r="G64" s="150">
        <f t="shared" si="8"/>
        <v>980</v>
      </c>
      <c r="H64" s="150">
        <f t="shared" si="9"/>
        <v>147</v>
      </c>
      <c r="I64" s="150">
        <v>3</v>
      </c>
      <c r="J64" s="150">
        <f>I64*任务!C64</f>
        <v>11760</v>
      </c>
      <c r="K64" s="150">
        <v>20</v>
      </c>
      <c r="L64" s="150">
        <f t="shared" si="10"/>
        <v>3920</v>
      </c>
      <c r="M64" s="150">
        <v>1.5</v>
      </c>
      <c r="N64" s="150">
        <f t="shared" si="11"/>
        <v>294</v>
      </c>
      <c r="O64" s="150">
        <f t="shared" si="12"/>
        <v>88</v>
      </c>
      <c r="P64" s="151">
        <v>0.1</v>
      </c>
    </row>
    <row r="65" spans="1:16" ht="20.100000000000001" customHeight="1" x14ac:dyDescent="0.2">
      <c r="A65" s="149">
        <v>64</v>
      </c>
      <c r="B65" s="150">
        <f>[1]总表!E65</f>
        <v>5.5</v>
      </c>
      <c r="C65" s="150">
        <f t="shared" si="5"/>
        <v>2007570</v>
      </c>
      <c r="D65" s="150">
        <f>SUM($C$2:C65)</f>
        <v>13846177.5</v>
      </c>
      <c r="E65" s="150">
        <f t="shared" si="6"/>
        <v>358500</v>
      </c>
      <c r="F65" s="150">
        <f t="shared" si="7"/>
        <v>199</v>
      </c>
      <c r="G65" s="150">
        <f t="shared" si="8"/>
        <v>995</v>
      </c>
      <c r="H65" s="150">
        <f t="shared" si="9"/>
        <v>149</v>
      </c>
      <c r="I65" s="150">
        <v>3</v>
      </c>
      <c r="J65" s="150">
        <f>I65*任务!C65</f>
        <v>11940</v>
      </c>
      <c r="K65" s="150">
        <v>20</v>
      </c>
      <c r="L65" s="150">
        <f t="shared" si="10"/>
        <v>3980</v>
      </c>
      <c r="M65" s="150">
        <v>1.5</v>
      </c>
      <c r="N65" s="150">
        <f t="shared" si="11"/>
        <v>299</v>
      </c>
      <c r="O65" s="150">
        <f t="shared" si="12"/>
        <v>90</v>
      </c>
      <c r="P65" s="151">
        <v>0.1</v>
      </c>
    </row>
    <row r="66" spans="1:16" ht="20.100000000000001" customHeight="1" x14ac:dyDescent="0.2">
      <c r="A66" s="149">
        <v>65</v>
      </c>
      <c r="B66" s="150">
        <f>[1]总表!E66</f>
        <v>7</v>
      </c>
      <c r="C66" s="150">
        <f t="shared" si="5"/>
        <v>2587860</v>
      </c>
      <c r="D66" s="150">
        <f>SUM($C$2:C66)</f>
        <v>16434037.5</v>
      </c>
      <c r="E66" s="150">
        <f t="shared" si="6"/>
        <v>364500</v>
      </c>
      <c r="F66" s="150">
        <f t="shared" si="7"/>
        <v>202</v>
      </c>
      <c r="G66" s="150">
        <f t="shared" ref="G66" si="13">F66*5</f>
        <v>1010</v>
      </c>
      <c r="H66" s="150">
        <f t="shared" ref="H66" si="14">ROUND(G66*$S$1,0)</f>
        <v>152</v>
      </c>
      <c r="I66" s="150">
        <v>3</v>
      </c>
      <c r="J66" s="150">
        <f>I66*任务!C66</f>
        <v>12120</v>
      </c>
      <c r="K66" s="150">
        <v>20</v>
      </c>
      <c r="L66" s="150">
        <f t="shared" ref="L66" si="15">K66*F66</f>
        <v>4040</v>
      </c>
      <c r="M66" s="150">
        <v>1.5</v>
      </c>
      <c r="N66" s="150">
        <f t="shared" ref="N66" si="16">ROUND(F66*M66,0)</f>
        <v>303</v>
      </c>
      <c r="O66" s="150">
        <f t="shared" ref="O66" si="17">ROUND(N66*$S$2,0)</f>
        <v>91</v>
      </c>
      <c r="P66" s="151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5FDF-A58F-424C-8BC9-37DDE999730C}">
  <dimension ref="B1:O37"/>
  <sheetViews>
    <sheetView workbookViewId="0">
      <selection activeCell="J19" sqref="J19"/>
    </sheetView>
  </sheetViews>
  <sheetFormatPr defaultRowHeight="14.25" x14ac:dyDescent="0.2"/>
  <cols>
    <col min="2" max="2" width="9" style="13"/>
    <col min="3" max="3" width="11.5" style="13" bestFit="1" customWidth="1"/>
    <col min="5" max="5" width="13.625" customWidth="1"/>
    <col min="15" max="15" width="11.625" bestFit="1" customWidth="1"/>
  </cols>
  <sheetData>
    <row r="1" spans="2:15" s="2" customFormat="1" ht="20.100000000000001" customHeight="1" x14ac:dyDescent="0.2"/>
    <row r="2" spans="2:15" s="2" customFormat="1" ht="20.100000000000001" customHeight="1" x14ac:dyDescent="0.2"/>
    <row r="3" spans="2:15" s="2" customFormat="1" ht="20.100000000000001" customHeight="1" x14ac:dyDescent="0.2">
      <c r="C3" s="2" t="s">
        <v>2184</v>
      </c>
      <c r="E3" s="2" t="s">
        <v>2185</v>
      </c>
    </row>
    <row r="4" spans="2:15" s="2" customFormat="1" ht="20.100000000000001" customHeight="1" x14ac:dyDescent="0.2">
      <c r="B4" s="2">
        <v>1</v>
      </c>
      <c r="C4" s="2">
        <v>1000</v>
      </c>
      <c r="E4" s="2">
        <v>25000000</v>
      </c>
      <c r="G4" s="3">
        <v>10000143</v>
      </c>
      <c r="H4" s="5" t="s">
        <v>122</v>
      </c>
      <c r="I4" s="2">
        <v>150</v>
      </c>
      <c r="K4" s="2" t="str">
        <f>G4&amp;";"&amp;I4</f>
        <v>10000143;150</v>
      </c>
      <c r="N4" s="2" t="s">
        <v>2188</v>
      </c>
      <c r="O4" s="2" t="str">
        <f>N4&amp;C4</f>
        <v>100203;1000</v>
      </c>
    </row>
    <row r="5" spans="2:15" s="2" customFormat="1" ht="20.100000000000001" customHeight="1" x14ac:dyDescent="0.2">
      <c r="B5" s="2">
        <v>2</v>
      </c>
      <c r="C5" s="2">
        <v>2000</v>
      </c>
      <c r="E5" s="2">
        <v>50000000</v>
      </c>
      <c r="G5" s="3">
        <v>10000143</v>
      </c>
      <c r="H5" s="5" t="s">
        <v>122</v>
      </c>
      <c r="I5" s="2">
        <v>200</v>
      </c>
      <c r="K5" s="2" t="str">
        <f t="shared" ref="K5:K13" si="0">G5&amp;";"&amp;I5</f>
        <v>10000143;200</v>
      </c>
      <c r="N5" s="2" t="s">
        <v>2188</v>
      </c>
      <c r="O5" s="2" t="str">
        <f t="shared" ref="O5:O13" si="1">N5&amp;C5</f>
        <v>100203;2000</v>
      </c>
    </row>
    <row r="6" spans="2:15" s="2" customFormat="1" ht="20.100000000000001" customHeight="1" x14ac:dyDescent="0.2">
      <c r="B6" s="2">
        <v>3</v>
      </c>
      <c r="C6" s="2">
        <v>3500</v>
      </c>
      <c r="E6" s="2">
        <v>75000000</v>
      </c>
      <c r="G6" s="3">
        <v>10000143</v>
      </c>
      <c r="H6" s="5" t="s">
        <v>122</v>
      </c>
      <c r="I6" s="2">
        <v>300</v>
      </c>
      <c r="K6" s="2" t="str">
        <f t="shared" si="0"/>
        <v>10000143;300</v>
      </c>
      <c r="N6" s="2" t="s">
        <v>2188</v>
      </c>
      <c r="O6" s="2" t="str">
        <f t="shared" si="1"/>
        <v>100203;3500</v>
      </c>
    </row>
    <row r="7" spans="2:15" s="2" customFormat="1" ht="20.100000000000001" customHeight="1" x14ac:dyDescent="0.2">
      <c r="B7" s="2">
        <v>4</v>
      </c>
      <c r="C7" s="2">
        <v>5000</v>
      </c>
      <c r="E7" s="2">
        <v>100000000</v>
      </c>
      <c r="G7" s="3">
        <v>10000143</v>
      </c>
      <c r="H7" s="5" t="s">
        <v>122</v>
      </c>
      <c r="I7" s="2">
        <v>400</v>
      </c>
      <c r="K7" s="2" t="str">
        <f t="shared" si="0"/>
        <v>10000143;400</v>
      </c>
      <c r="N7" s="2" t="s">
        <v>2188</v>
      </c>
      <c r="O7" s="2" t="str">
        <f t="shared" si="1"/>
        <v>100203;5000</v>
      </c>
    </row>
    <row r="8" spans="2:15" s="2" customFormat="1" ht="20.100000000000001" customHeight="1" x14ac:dyDescent="0.2">
      <c r="B8" s="2">
        <v>5</v>
      </c>
      <c r="C8" s="2">
        <v>7500</v>
      </c>
      <c r="E8" s="2">
        <v>125000000</v>
      </c>
      <c r="G8" s="3">
        <v>10000143</v>
      </c>
      <c r="H8" s="5" t="s">
        <v>122</v>
      </c>
      <c r="I8" s="2">
        <v>500</v>
      </c>
      <c r="K8" s="2" t="str">
        <f t="shared" si="0"/>
        <v>10000143;500</v>
      </c>
      <c r="N8" s="2" t="s">
        <v>2188</v>
      </c>
      <c r="O8" s="2" t="str">
        <f t="shared" si="1"/>
        <v>100203;7500</v>
      </c>
    </row>
    <row r="9" spans="2:15" s="2" customFormat="1" ht="20.100000000000001" customHeight="1" x14ac:dyDescent="0.2">
      <c r="B9" s="2">
        <v>6</v>
      </c>
      <c r="C9" s="2">
        <v>10000</v>
      </c>
      <c r="E9" s="2">
        <v>150000000</v>
      </c>
      <c r="G9" s="3">
        <v>10000152</v>
      </c>
      <c r="H9" s="5" t="s">
        <v>143</v>
      </c>
      <c r="I9" s="2">
        <v>200</v>
      </c>
      <c r="K9" s="2" t="str">
        <f t="shared" si="0"/>
        <v>10000152;200</v>
      </c>
      <c r="N9" s="2" t="s">
        <v>2188</v>
      </c>
      <c r="O9" s="2" t="str">
        <f t="shared" si="1"/>
        <v>100203;10000</v>
      </c>
    </row>
    <row r="10" spans="2:15" s="2" customFormat="1" ht="20.100000000000001" customHeight="1" x14ac:dyDescent="0.2">
      <c r="B10" s="2">
        <v>7</v>
      </c>
      <c r="C10" s="2">
        <v>12500</v>
      </c>
      <c r="E10" s="2">
        <v>175000000</v>
      </c>
      <c r="G10" s="3">
        <v>10000152</v>
      </c>
      <c r="H10" s="5" t="s">
        <v>143</v>
      </c>
      <c r="I10" s="2">
        <v>300</v>
      </c>
      <c r="K10" s="2" t="str">
        <f t="shared" si="0"/>
        <v>10000152;300</v>
      </c>
      <c r="N10" s="2" t="s">
        <v>2188</v>
      </c>
      <c r="O10" s="2" t="str">
        <f t="shared" si="1"/>
        <v>100203;12500</v>
      </c>
    </row>
    <row r="11" spans="2:15" s="2" customFormat="1" ht="20.100000000000001" customHeight="1" x14ac:dyDescent="0.2">
      <c r="B11" s="2">
        <v>8</v>
      </c>
      <c r="C11" s="2">
        <v>15000</v>
      </c>
      <c r="E11" s="2">
        <v>200000000</v>
      </c>
      <c r="G11" s="3">
        <v>10000152</v>
      </c>
      <c r="H11" s="5" t="s">
        <v>143</v>
      </c>
      <c r="I11" s="2">
        <v>400</v>
      </c>
      <c r="K11" s="2" t="str">
        <f t="shared" si="0"/>
        <v>10000152;400</v>
      </c>
      <c r="N11" s="2" t="s">
        <v>2188</v>
      </c>
      <c r="O11" s="2" t="str">
        <f t="shared" si="1"/>
        <v>100203;15000</v>
      </c>
    </row>
    <row r="12" spans="2:15" s="2" customFormat="1" ht="20.100000000000001" customHeight="1" x14ac:dyDescent="0.2">
      <c r="B12" s="2">
        <v>9</v>
      </c>
      <c r="C12" s="2">
        <v>17500</v>
      </c>
      <c r="E12" s="2">
        <v>250000000</v>
      </c>
      <c r="G12" s="3">
        <v>10000152</v>
      </c>
      <c r="H12" s="5" t="s">
        <v>143</v>
      </c>
      <c r="I12" s="2">
        <v>450</v>
      </c>
      <c r="K12" s="2" t="str">
        <f t="shared" si="0"/>
        <v>10000152;450</v>
      </c>
      <c r="N12" s="2" t="s">
        <v>2188</v>
      </c>
      <c r="O12" s="2" t="str">
        <f t="shared" si="1"/>
        <v>100203;17500</v>
      </c>
    </row>
    <row r="13" spans="2:15" s="2" customFormat="1" ht="20.100000000000001" customHeight="1" x14ac:dyDescent="0.2">
      <c r="B13" s="2">
        <v>10</v>
      </c>
      <c r="C13" s="2">
        <v>20000</v>
      </c>
      <c r="E13" s="2">
        <v>300000000</v>
      </c>
      <c r="G13" s="3">
        <v>10000152</v>
      </c>
      <c r="H13" s="5" t="s">
        <v>143</v>
      </c>
      <c r="I13" s="2">
        <v>500</v>
      </c>
      <c r="K13" s="2" t="str">
        <f t="shared" si="0"/>
        <v>10000152;500</v>
      </c>
      <c r="N13" s="2" t="s">
        <v>2188</v>
      </c>
      <c r="O13" s="2" t="str">
        <f t="shared" si="1"/>
        <v>100203;20000</v>
      </c>
    </row>
    <row r="14" spans="2:15" s="2" customFormat="1" ht="20.100000000000001" customHeight="1" x14ac:dyDescent="0.2"/>
    <row r="15" spans="2:15" s="2" customFormat="1" ht="20.100000000000001" customHeight="1" x14ac:dyDescent="0.2"/>
    <row r="16" spans="2:15" s="2" customFormat="1" ht="20.100000000000001" customHeight="1" x14ac:dyDescent="0.2">
      <c r="E16" s="2">
        <f>SUM(E4:E13)</f>
        <v>1450000000</v>
      </c>
    </row>
    <row r="17" spans="2:10" s="2" customFormat="1" ht="20.100000000000001" customHeight="1" x14ac:dyDescent="0.2">
      <c r="E17" s="2">
        <f>E16/100000000</f>
        <v>14.5</v>
      </c>
      <c r="F17" s="2" t="s">
        <v>2186</v>
      </c>
    </row>
    <row r="18" spans="2:10" s="2" customFormat="1" ht="20.100000000000001" customHeight="1" x14ac:dyDescent="0.2"/>
    <row r="19" spans="2:10" s="2" customFormat="1" ht="20.100000000000001" customHeight="1" x14ac:dyDescent="0.2">
      <c r="C19" s="2" t="s">
        <v>2187</v>
      </c>
    </row>
    <row r="20" spans="2:10" s="2" customFormat="1" ht="20.100000000000001" customHeight="1" x14ac:dyDescent="0.2"/>
    <row r="21" spans="2:10" s="2" customFormat="1" ht="20.100000000000001" customHeight="1" x14ac:dyDescent="0.2"/>
    <row r="22" spans="2:10" s="2" customFormat="1" ht="20.100000000000001" customHeight="1" x14ac:dyDescent="0.2"/>
    <row r="23" spans="2:10" s="2" customFormat="1" ht="20.100000000000001" customHeight="1" x14ac:dyDescent="0.2">
      <c r="I23" s="3">
        <v>10000157</v>
      </c>
      <c r="J23" s="5" t="s">
        <v>845</v>
      </c>
    </row>
    <row r="24" spans="2:10" s="2" customFormat="1" ht="20.100000000000001" customHeight="1" x14ac:dyDescent="0.2"/>
    <row r="25" spans="2:10" s="2" customFormat="1" ht="20.100000000000001" customHeight="1" x14ac:dyDescent="0.2"/>
    <row r="26" spans="2:10" s="1" customFormat="1" ht="20.100000000000001" customHeight="1" x14ac:dyDescent="0.2">
      <c r="B26" s="2"/>
      <c r="C26" s="2"/>
    </row>
    <row r="27" spans="2:10" s="1" customFormat="1" ht="20.100000000000001" customHeight="1" x14ac:dyDescent="0.2">
      <c r="B27" s="2"/>
      <c r="C27" s="2"/>
    </row>
    <row r="28" spans="2:10" s="1" customFormat="1" ht="20.100000000000001" customHeight="1" x14ac:dyDescent="0.2">
      <c r="B28" s="2"/>
      <c r="C28" s="2"/>
    </row>
    <row r="29" spans="2:10" s="1" customFormat="1" ht="20.100000000000001" customHeight="1" x14ac:dyDescent="0.2">
      <c r="B29" s="2"/>
      <c r="C29" s="2"/>
    </row>
    <row r="30" spans="2:10" s="1" customFormat="1" ht="20.100000000000001" customHeight="1" x14ac:dyDescent="0.2">
      <c r="B30" s="2"/>
      <c r="C30" s="2"/>
    </row>
    <row r="31" spans="2:10" s="1" customFormat="1" ht="20.100000000000001" customHeight="1" x14ac:dyDescent="0.2">
      <c r="B31" s="2"/>
      <c r="C31" s="2"/>
    </row>
    <row r="32" spans="2:10" s="1" customFormat="1" ht="20.100000000000001" customHeight="1" x14ac:dyDescent="0.2">
      <c r="B32" s="2"/>
      <c r="C32" s="2"/>
    </row>
    <row r="33" spans="2:3" s="1" customFormat="1" ht="20.100000000000001" customHeight="1" x14ac:dyDescent="0.2">
      <c r="B33" s="2"/>
      <c r="C33" s="2"/>
    </row>
    <row r="34" spans="2:3" s="1" customFormat="1" ht="20.100000000000001" customHeight="1" x14ac:dyDescent="0.2">
      <c r="B34" s="2"/>
      <c r="C34" s="2"/>
    </row>
    <row r="35" spans="2:3" s="1" customFormat="1" ht="20.100000000000001" customHeight="1" x14ac:dyDescent="0.2">
      <c r="B35" s="2"/>
      <c r="C35" s="2"/>
    </row>
    <row r="36" spans="2:3" s="1" customFormat="1" ht="20.100000000000001" customHeight="1" x14ac:dyDescent="0.2">
      <c r="B36" s="2"/>
      <c r="C36" s="2"/>
    </row>
    <row r="37" spans="2:3" s="1" customFormat="1" ht="20.100000000000001" customHeight="1" x14ac:dyDescent="0.2">
      <c r="B37" s="2"/>
      <c r="C37" s="2"/>
    </row>
  </sheetData>
  <phoneticPr fontId="2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G140"/>
  <sheetViews>
    <sheetView topLeftCell="O79" workbookViewId="0">
      <selection activeCell="AH98" sqref="AH98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16" max="16" width="14.25" customWidth="1"/>
    <col min="18" max="18" width="11.375" customWidth="1"/>
    <col min="21" max="21" width="17.625" customWidth="1"/>
    <col min="23" max="23" width="15.125" customWidth="1"/>
    <col min="24" max="24" width="15" customWidth="1"/>
    <col min="25" max="25" width="13.25" customWidth="1"/>
    <col min="26" max="26" width="13.375" customWidth="1"/>
    <col min="30" max="30" width="12.625" customWidth="1"/>
    <col min="31" max="31" width="15" customWidth="1"/>
    <col min="35" max="35" width="15" customWidth="1"/>
  </cols>
  <sheetData>
    <row r="1" spans="2:26" s="2" customFormat="1" ht="20.100000000000001" customHeight="1" x14ac:dyDescent="0.2">
      <c r="R1" s="2" t="s">
        <v>812</v>
      </c>
    </row>
    <row r="2" spans="2:26" s="2" customFormat="1" ht="20.100000000000001" customHeight="1" x14ac:dyDescent="0.2">
      <c r="B2" s="2" t="s">
        <v>820</v>
      </c>
      <c r="K2" s="2" t="s">
        <v>821</v>
      </c>
      <c r="O2" s="2" t="s">
        <v>822</v>
      </c>
      <c r="P2" s="2">
        <v>1</v>
      </c>
      <c r="Q2" s="2">
        <v>1</v>
      </c>
      <c r="R2" s="2">
        <v>20000</v>
      </c>
      <c r="S2" s="3">
        <v>10010083</v>
      </c>
      <c r="T2" s="8" t="s">
        <v>823</v>
      </c>
      <c r="U2" s="9" t="str">
        <f>Q2&amp;";"&amp;R2&amp;"@"&amp;S2&amp;";"&amp;T2</f>
        <v>1;20000@10010083;5</v>
      </c>
      <c r="X2" s="56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824</v>
      </c>
      <c r="E3" s="2" t="s">
        <v>824</v>
      </c>
      <c r="P3" s="2">
        <v>2</v>
      </c>
      <c r="Q3" s="2">
        <v>1</v>
      </c>
      <c r="R3" s="2">
        <v>20000</v>
      </c>
      <c r="S3" s="3">
        <v>10010083</v>
      </c>
      <c r="T3" s="8" t="s">
        <v>823</v>
      </c>
      <c r="U3" s="9" t="str">
        <f t="shared" ref="U3:U61" si="0">Q3&amp;";"&amp;R3&amp;"@"&amp;S3&amp;";"&amp;T3</f>
        <v>1;20000@10010083;5</v>
      </c>
      <c r="X3" s="56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825</v>
      </c>
      <c r="E4" s="2" t="s">
        <v>825</v>
      </c>
      <c r="P4" s="2">
        <v>3</v>
      </c>
      <c r="Q4" s="2">
        <v>1</v>
      </c>
      <c r="R4" s="2">
        <v>20000</v>
      </c>
      <c r="S4" s="3">
        <v>10010083</v>
      </c>
      <c r="T4" s="8" t="s">
        <v>823</v>
      </c>
      <c r="U4" s="9" t="str">
        <f t="shared" si="0"/>
        <v>1;20000@10010083;5</v>
      </c>
      <c r="X4" s="56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826</v>
      </c>
      <c r="E5" s="2" t="s">
        <v>826</v>
      </c>
      <c r="P5" s="2">
        <v>4</v>
      </c>
      <c r="Q5" s="2">
        <v>1</v>
      </c>
      <c r="R5" s="2">
        <v>30000</v>
      </c>
      <c r="S5" s="3">
        <v>10010083</v>
      </c>
      <c r="T5" s="8" t="s">
        <v>823</v>
      </c>
      <c r="U5" s="9" t="str">
        <f t="shared" si="0"/>
        <v>1;30000@10010083;5</v>
      </c>
      <c r="X5" s="56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827</v>
      </c>
      <c r="E6" s="2" t="s">
        <v>827</v>
      </c>
      <c r="P6" s="2">
        <v>5</v>
      </c>
      <c r="Q6" s="2">
        <v>1</v>
      </c>
      <c r="R6" s="2">
        <v>30000</v>
      </c>
      <c r="S6" s="3">
        <v>10010083</v>
      </c>
      <c r="T6" s="8" t="s">
        <v>823</v>
      </c>
      <c r="U6" s="9" t="str">
        <f t="shared" si="0"/>
        <v>1;30000@10010083;5</v>
      </c>
      <c r="X6" s="56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828</v>
      </c>
      <c r="E7" s="2" t="s">
        <v>828</v>
      </c>
      <c r="P7" s="2">
        <v>6</v>
      </c>
      <c r="Q7" s="2">
        <v>1</v>
      </c>
      <c r="R7" s="2">
        <v>30000</v>
      </c>
      <c r="S7" s="3">
        <v>10010083</v>
      </c>
      <c r="T7" s="8" t="s">
        <v>823</v>
      </c>
      <c r="U7" s="9" t="str">
        <f t="shared" si="0"/>
        <v>1;30000@10010083;5</v>
      </c>
      <c r="X7" s="56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3">
        <v>10010083</v>
      </c>
      <c r="T8" s="8" t="s">
        <v>823</v>
      </c>
      <c r="U8" s="9" t="str">
        <f t="shared" si="0"/>
        <v>1;50000@10010083;5</v>
      </c>
      <c r="X8" s="56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3">
        <v>10010083</v>
      </c>
      <c r="T9" s="8" t="s">
        <v>823</v>
      </c>
      <c r="U9" s="9" t="str">
        <f t="shared" si="0"/>
        <v>1;50000@10010083;5</v>
      </c>
      <c r="X9" s="56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3">
        <v>10010083</v>
      </c>
      <c r="T10" s="8" t="s">
        <v>823</v>
      </c>
      <c r="U10" s="9" t="str">
        <f t="shared" si="0"/>
        <v>1;50000@10010083;5</v>
      </c>
      <c r="X10" s="56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3">
        <v>10010083</v>
      </c>
      <c r="T11" s="8" t="s">
        <v>823</v>
      </c>
      <c r="U11" s="9" t="str">
        <f t="shared" si="0"/>
        <v>1;75000@10010083;5</v>
      </c>
      <c r="X11" s="56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3">
        <v>10010083</v>
      </c>
      <c r="T12" s="8" t="s">
        <v>823</v>
      </c>
      <c r="U12" s="9" t="str">
        <f t="shared" si="0"/>
        <v>1;75000@10010083;5</v>
      </c>
      <c r="X12" s="56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3">
        <v>10010083</v>
      </c>
      <c r="T13" s="8" t="s">
        <v>823</v>
      </c>
      <c r="U13" s="9" t="str">
        <f t="shared" si="0"/>
        <v>1;75000@10010083;5</v>
      </c>
      <c r="X13" s="56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3">
        <v>10010083</v>
      </c>
      <c r="T14" s="8" t="s">
        <v>823</v>
      </c>
      <c r="U14" s="9" t="str">
        <f t="shared" si="0"/>
        <v>1;75000@10010083;5</v>
      </c>
      <c r="X14" s="56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3">
        <v>10010083</v>
      </c>
      <c r="T15" s="8" t="s">
        <v>823</v>
      </c>
      <c r="U15" s="9" t="str">
        <f t="shared" si="0"/>
        <v>1;75000@10010083;5</v>
      </c>
      <c r="X15" s="56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3">
        <v>10010083</v>
      </c>
      <c r="T16" s="8" t="s">
        <v>823</v>
      </c>
      <c r="U16" s="9" t="str">
        <f t="shared" si="0"/>
        <v>1;100000@10010083;5</v>
      </c>
      <c r="X16" s="56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3">
        <v>10010083</v>
      </c>
      <c r="T17" s="8" t="s">
        <v>823</v>
      </c>
      <c r="U17" s="9" t="str">
        <f t="shared" si="0"/>
        <v>1;100000@10010083;5</v>
      </c>
      <c r="X17" s="56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3">
        <v>10010083</v>
      </c>
      <c r="T18" s="8" t="s">
        <v>823</v>
      </c>
      <c r="U18" s="9" t="str">
        <f t="shared" si="0"/>
        <v>1;100000@10010083;5</v>
      </c>
      <c r="X18" s="56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3">
        <v>10010083</v>
      </c>
      <c r="T19" s="8" t="s">
        <v>823</v>
      </c>
      <c r="U19" s="9" t="str">
        <f t="shared" si="0"/>
        <v>1;100000@10010083;5</v>
      </c>
      <c r="X19" s="56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3">
        <v>10010035</v>
      </c>
      <c r="M20" s="5" t="s">
        <v>829</v>
      </c>
      <c r="P20" s="2">
        <v>19</v>
      </c>
      <c r="Q20" s="2">
        <v>1</v>
      </c>
      <c r="R20" s="2">
        <v>100000</v>
      </c>
      <c r="S20" s="3">
        <v>10010083</v>
      </c>
      <c r="T20" s="8" t="s">
        <v>823</v>
      </c>
      <c r="U20" s="9" t="str">
        <f t="shared" si="0"/>
        <v>1;100000@10010083;5</v>
      </c>
      <c r="X20" s="56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830</v>
      </c>
      <c r="P21" s="2">
        <v>20</v>
      </c>
      <c r="Q21" s="2">
        <v>1</v>
      </c>
      <c r="R21" s="2">
        <v>120000</v>
      </c>
      <c r="S21" s="3">
        <v>10010083</v>
      </c>
      <c r="T21" s="8" t="s">
        <v>823</v>
      </c>
      <c r="U21" s="9" t="str">
        <f t="shared" si="0"/>
        <v>1;120000@10010083;5</v>
      </c>
      <c r="X21" s="56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3">
        <v>10010083</v>
      </c>
      <c r="T22" s="8" t="s">
        <v>823</v>
      </c>
      <c r="U22" s="9" t="str">
        <f t="shared" si="0"/>
        <v>1;120000@10010083;5</v>
      </c>
      <c r="X22" s="56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831</v>
      </c>
      <c r="P23" s="2">
        <v>22</v>
      </c>
      <c r="Q23" s="2">
        <v>1</v>
      </c>
      <c r="R23" s="2">
        <v>120000</v>
      </c>
      <c r="S23" s="3">
        <v>10010083</v>
      </c>
      <c r="T23" s="8" t="s">
        <v>823</v>
      </c>
      <c r="U23" s="9" t="str">
        <f t="shared" si="0"/>
        <v>1;120000@10010083;5</v>
      </c>
      <c r="X23" s="56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812</v>
      </c>
      <c r="E24" s="2">
        <v>100000</v>
      </c>
      <c r="F24" s="2">
        <v>10010083</v>
      </c>
      <c r="G24" s="2" t="s">
        <v>257</v>
      </c>
      <c r="H24" s="2">
        <v>5</v>
      </c>
      <c r="I24" s="2">
        <v>10010085</v>
      </c>
      <c r="J24" s="2" t="s">
        <v>832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3">
        <v>10010083</v>
      </c>
      <c r="T24" s="8" t="s">
        <v>823</v>
      </c>
      <c r="U24" s="9" t="str">
        <f t="shared" si="0"/>
        <v>1;120000@10010083;5</v>
      </c>
      <c r="X24" s="56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3">
        <v>10010083</v>
      </c>
      <c r="T25" s="8" t="s">
        <v>823</v>
      </c>
      <c r="U25" s="9" t="str">
        <f t="shared" si="0"/>
        <v>1;120000@10010083;5</v>
      </c>
      <c r="X25" s="56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833</v>
      </c>
      <c r="P26" s="2">
        <v>25</v>
      </c>
      <c r="Q26" s="2">
        <v>1</v>
      </c>
      <c r="R26" s="2">
        <v>140000</v>
      </c>
      <c r="S26" s="3">
        <v>10010083</v>
      </c>
      <c r="T26" s="8" t="s">
        <v>823</v>
      </c>
      <c r="U26" s="9" t="str">
        <f t="shared" si="0"/>
        <v>1;140000@10010083;5</v>
      </c>
      <c r="X26" s="56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812</v>
      </c>
      <c r="E27" s="2">
        <v>150000</v>
      </c>
      <c r="F27" s="2">
        <v>10010083</v>
      </c>
      <c r="G27" s="2" t="s">
        <v>257</v>
      </c>
      <c r="H27" s="2">
        <v>10</v>
      </c>
      <c r="I27" s="2">
        <v>10010085</v>
      </c>
      <c r="J27" s="2" t="s">
        <v>832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3">
        <v>10010083</v>
      </c>
      <c r="T27" s="8" t="s">
        <v>823</v>
      </c>
      <c r="U27" s="9" t="str">
        <f t="shared" si="0"/>
        <v>1;140000@10010083;5</v>
      </c>
      <c r="X27" s="56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3">
        <v>10010083</v>
      </c>
      <c r="T28" s="8" t="s">
        <v>823</v>
      </c>
      <c r="U28" s="9" t="str">
        <f t="shared" si="0"/>
        <v>1;140000@10010083;5</v>
      </c>
      <c r="X28" s="56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834</v>
      </c>
      <c r="P29" s="2">
        <v>28</v>
      </c>
      <c r="Q29" s="2">
        <v>1</v>
      </c>
      <c r="R29" s="2">
        <v>140000</v>
      </c>
      <c r="S29" s="3">
        <v>10010083</v>
      </c>
      <c r="T29" s="8" t="s">
        <v>823</v>
      </c>
      <c r="U29" s="9" t="str">
        <f t="shared" si="0"/>
        <v>1;140000@10010083;5</v>
      </c>
      <c r="X29" s="56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812</v>
      </c>
      <c r="E30" s="2">
        <v>200000</v>
      </c>
      <c r="F30" s="2">
        <v>10010083</v>
      </c>
      <c r="G30" s="2" t="s">
        <v>257</v>
      </c>
      <c r="H30" s="2">
        <v>15</v>
      </c>
      <c r="I30" s="2">
        <v>10010085</v>
      </c>
      <c r="J30" s="2" t="s">
        <v>832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3">
        <v>10010083</v>
      </c>
      <c r="T30" s="8" t="s">
        <v>823</v>
      </c>
      <c r="U30" s="9" t="str">
        <f t="shared" si="0"/>
        <v>1;140000@10010083;5</v>
      </c>
      <c r="X30" s="56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3">
        <v>10010083</v>
      </c>
      <c r="T31" s="8" t="s">
        <v>823</v>
      </c>
      <c r="U31" s="9" t="str">
        <f t="shared" si="0"/>
        <v>1;160000@10010083;5</v>
      </c>
      <c r="X31" s="56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834</v>
      </c>
      <c r="P32" s="2">
        <v>31</v>
      </c>
      <c r="Q32" s="2">
        <v>1</v>
      </c>
      <c r="R32" s="2">
        <v>160000</v>
      </c>
      <c r="S32" s="3">
        <v>10010083</v>
      </c>
      <c r="T32" s="8" t="s">
        <v>823</v>
      </c>
      <c r="U32" s="9" t="str">
        <f t="shared" si="0"/>
        <v>1;160000@10010083;5</v>
      </c>
      <c r="X32" s="56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812</v>
      </c>
      <c r="E33" s="2">
        <v>500000</v>
      </c>
      <c r="F33" s="2">
        <v>10010083</v>
      </c>
      <c r="G33" s="2" t="s">
        <v>257</v>
      </c>
      <c r="H33" s="2">
        <v>20</v>
      </c>
      <c r="I33" s="2">
        <v>10010085</v>
      </c>
      <c r="J33" s="2" t="s">
        <v>832</v>
      </c>
      <c r="K33" s="2">
        <v>100</v>
      </c>
      <c r="L33" s="2">
        <v>10011007</v>
      </c>
      <c r="M33" s="2" t="s">
        <v>835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3">
        <v>10010083</v>
      </c>
      <c r="T33" s="8" t="s">
        <v>823</v>
      </c>
      <c r="U33" s="9" t="str">
        <f t="shared" si="0"/>
        <v>1;160000@10010083;5</v>
      </c>
      <c r="X33" s="56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3">
        <v>10010083</v>
      </c>
      <c r="T34" s="8" t="s">
        <v>823</v>
      </c>
      <c r="U34" s="9" t="str">
        <f t="shared" si="0"/>
        <v>1;160000@10010083;5</v>
      </c>
      <c r="X34" s="56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3">
        <v>10010083</v>
      </c>
      <c r="T35" s="8" t="s">
        <v>823</v>
      </c>
      <c r="U35" s="9" t="str">
        <f t="shared" si="0"/>
        <v>1;160000@10010083;5</v>
      </c>
      <c r="X35" s="56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3">
        <v>10010083</v>
      </c>
      <c r="T36" s="8" t="s">
        <v>823</v>
      </c>
      <c r="U36" s="9" t="str">
        <f t="shared" si="0"/>
        <v>1;180000@10010083;5</v>
      </c>
      <c r="X36" s="56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3">
        <v>10010083</v>
      </c>
      <c r="T37" s="8" t="s">
        <v>823</v>
      </c>
      <c r="U37" s="9" t="str">
        <f t="shared" si="0"/>
        <v>1;180000@10010083;5</v>
      </c>
      <c r="X37" s="56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113">
        <v>10020001</v>
      </c>
      <c r="C38" s="106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3">
        <v>10010083</v>
      </c>
      <c r="T38" s="8" t="s">
        <v>823</v>
      </c>
      <c r="U38" s="9" t="str">
        <f t="shared" si="0"/>
        <v>1;180000@10010083;5</v>
      </c>
      <c r="X38" s="56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113">
        <v>10021001</v>
      </c>
      <c r="C39" s="115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3">
        <v>10010083</v>
      </c>
      <c r="T39" s="8" t="s">
        <v>823</v>
      </c>
      <c r="U39" s="9" t="str">
        <f t="shared" si="0"/>
        <v>1;180000@10010083;5</v>
      </c>
      <c r="X39" s="56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113">
        <v>10021002</v>
      </c>
      <c r="C40" s="115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3">
        <v>10010083</v>
      </c>
      <c r="T40" s="8" t="s">
        <v>823</v>
      </c>
      <c r="U40" s="9" t="str">
        <f t="shared" si="0"/>
        <v>1;180000@10010083;5</v>
      </c>
      <c r="X40" s="56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113">
        <v>10021003</v>
      </c>
      <c r="C41" s="115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3">
        <v>10010083</v>
      </c>
      <c r="T41" s="8" t="s">
        <v>823</v>
      </c>
      <c r="U41" s="9" t="str">
        <f t="shared" si="0"/>
        <v>1;200000@10010083;5</v>
      </c>
      <c r="X41" s="56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113">
        <v>10021004</v>
      </c>
      <c r="C42" s="115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3">
        <v>10010083</v>
      </c>
      <c r="T42" s="8" t="s">
        <v>823</v>
      </c>
      <c r="U42" s="9" t="str">
        <f t="shared" si="0"/>
        <v>1;200000@10010083;5</v>
      </c>
      <c r="X42" s="56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113">
        <v>10021005</v>
      </c>
      <c r="C43" s="115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3">
        <v>10010083</v>
      </c>
      <c r="T43" s="8" t="s">
        <v>823</v>
      </c>
      <c r="U43" s="9" t="str">
        <f t="shared" si="0"/>
        <v>1;200000@10010083;5</v>
      </c>
      <c r="X43" s="56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113">
        <v>10021006</v>
      </c>
      <c r="C44" s="115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3">
        <v>10010083</v>
      </c>
      <c r="T44" s="8" t="s">
        <v>823</v>
      </c>
      <c r="U44" s="9" t="str">
        <f t="shared" si="0"/>
        <v>1;200000@10010083;5</v>
      </c>
      <c r="X44" s="56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113">
        <v>10021007</v>
      </c>
      <c r="C45" s="115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3">
        <v>10010083</v>
      </c>
      <c r="T45" s="8" t="s">
        <v>823</v>
      </c>
      <c r="U45" s="9" t="str">
        <f t="shared" si="0"/>
        <v>1;200000@10010083;5</v>
      </c>
      <c r="X45" s="56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113">
        <v>10021008</v>
      </c>
      <c r="C46" s="105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3">
        <v>10010083</v>
      </c>
      <c r="T46" s="8" t="s">
        <v>823</v>
      </c>
      <c r="U46" s="9" t="str">
        <f t="shared" si="0"/>
        <v>1;250000@10010083;5</v>
      </c>
      <c r="X46" s="56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113">
        <v>10021009</v>
      </c>
      <c r="C47" s="105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3">
        <v>10010083</v>
      </c>
      <c r="T47" s="8" t="s">
        <v>823</v>
      </c>
      <c r="U47" s="9" t="str">
        <f t="shared" si="0"/>
        <v>1;250000@10010083;5</v>
      </c>
      <c r="X47" s="56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113">
        <v>10021010</v>
      </c>
      <c r="C48" s="105" t="s">
        <v>836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3">
        <v>10010083</v>
      </c>
      <c r="T48" s="8" t="s">
        <v>823</v>
      </c>
      <c r="U48" s="9" t="str">
        <f t="shared" si="0"/>
        <v>1;250000@10010083;5</v>
      </c>
      <c r="X48" s="56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113">
        <v>10022001</v>
      </c>
      <c r="C49" s="115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3">
        <v>10010083</v>
      </c>
      <c r="T49" s="8" t="s">
        <v>823</v>
      </c>
      <c r="U49" s="9" t="str">
        <f t="shared" si="0"/>
        <v>1;250000@10010083;5</v>
      </c>
      <c r="X49" s="56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113">
        <v>10022002</v>
      </c>
      <c r="C50" s="115" t="s">
        <v>255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3">
        <v>10010083</v>
      </c>
      <c r="T50" s="8" t="s">
        <v>823</v>
      </c>
      <c r="U50" s="9" t="str">
        <f t="shared" si="0"/>
        <v>1;250000@10010083;5</v>
      </c>
      <c r="X50" s="56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113">
        <v>10022003</v>
      </c>
      <c r="C51" s="115" t="s">
        <v>258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3">
        <v>10010083</v>
      </c>
      <c r="T51" s="8" t="s">
        <v>823</v>
      </c>
      <c r="U51" s="9" t="str">
        <f t="shared" si="0"/>
        <v>1;300000@10010083;5</v>
      </c>
      <c r="X51" s="56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113">
        <v>10022004</v>
      </c>
      <c r="C52" s="115" t="s">
        <v>260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3">
        <v>10010083</v>
      </c>
      <c r="T52" s="8" t="s">
        <v>823</v>
      </c>
      <c r="U52" s="9" t="str">
        <f t="shared" si="0"/>
        <v>1;300000@10010083;5</v>
      </c>
      <c r="X52" s="56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113">
        <v>10022005</v>
      </c>
      <c r="C53" s="115" t="s">
        <v>262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3">
        <v>10010083</v>
      </c>
      <c r="T53" s="8" t="s">
        <v>823</v>
      </c>
      <c r="U53" s="9" t="str">
        <f t="shared" si="0"/>
        <v>1;300000@10010083;5</v>
      </c>
      <c r="X53" s="56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113">
        <v>10022006</v>
      </c>
      <c r="C54" s="116" t="s">
        <v>266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3">
        <v>10010083</v>
      </c>
      <c r="T54" s="8" t="s">
        <v>823</v>
      </c>
      <c r="U54" s="9" t="str">
        <f t="shared" si="0"/>
        <v>1;300000@10010083;5</v>
      </c>
      <c r="X54" s="56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113">
        <v>10022007</v>
      </c>
      <c r="C55" s="115" t="s">
        <v>272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3">
        <v>10010083</v>
      </c>
      <c r="T55" s="8" t="s">
        <v>823</v>
      </c>
      <c r="U55" s="9" t="str">
        <f t="shared" si="0"/>
        <v>1;300000@10010083;5</v>
      </c>
      <c r="X55" s="56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113">
        <v>10022008</v>
      </c>
      <c r="C56" s="105" t="s">
        <v>274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3">
        <v>10010083</v>
      </c>
      <c r="T56" s="8" t="s">
        <v>823</v>
      </c>
      <c r="U56" s="9" t="str">
        <f t="shared" si="0"/>
        <v>1;350000@10010083;5</v>
      </c>
      <c r="X56" s="56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113">
        <v>10022009</v>
      </c>
      <c r="C57" s="105" t="s">
        <v>276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3">
        <v>10010083</v>
      </c>
      <c r="T57" s="8" t="s">
        <v>823</v>
      </c>
      <c r="U57" s="9" t="str">
        <f t="shared" si="0"/>
        <v>1;350000@10010083;5</v>
      </c>
      <c r="X57" s="56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113">
        <v>10022010</v>
      </c>
      <c r="C58" s="115" t="s">
        <v>837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3">
        <v>10010083</v>
      </c>
      <c r="T58" s="8" t="s">
        <v>823</v>
      </c>
      <c r="U58" s="9" t="str">
        <f t="shared" si="0"/>
        <v>1;350000@10010083;5</v>
      </c>
      <c r="X58" s="56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113">
        <v>10023001</v>
      </c>
      <c r="C59" s="115" t="s">
        <v>278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3">
        <v>10010083</v>
      </c>
      <c r="T59" s="8" t="s">
        <v>823</v>
      </c>
      <c r="U59" s="9" t="str">
        <f t="shared" si="0"/>
        <v>1;350000@10010083;5</v>
      </c>
      <c r="X59" s="56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113">
        <v>10023002</v>
      </c>
      <c r="C60" s="115" t="s">
        <v>280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3">
        <v>10010083</v>
      </c>
      <c r="T60" s="8" t="s">
        <v>823</v>
      </c>
      <c r="U60" s="9" t="str">
        <f t="shared" si="0"/>
        <v>1;350000@10010083;5</v>
      </c>
      <c r="X60" s="56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113">
        <v>10023003</v>
      </c>
      <c r="C61" s="115" t="s">
        <v>282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3">
        <v>10010083</v>
      </c>
      <c r="T61" s="8" t="s">
        <v>823</v>
      </c>
      <c r="U61" s="9" t="str">
        <f t="shared" si="0"/>
        <v>1;350000@10010083;5</v>
      </c>
      <c r="X61" s="56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113">
        <v>10023004</v>
      </c>
      <c r="C62" s="115" t="s">
        <v>285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113">
        <v>10023005</v>
      </c>
      <c r="C63" s="115" t="s">
        <v>838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113">
        <v>10023006</v>
      </c>
      <c r="C64" s="115" t="s">
        <v>292</v>
      </c>
      <c r="D64" s="2" t="str">
        <f t="shared" si="3"/>
        <v>{10023006,1},</v>
      </c>
      <c r="G64" s="2">
        <v>1</v>
      </c>
    </row>
    <row r="65" spans="2:31" s="2" customFormat="1" ht="20.100000000000001" customHeight="1" x14ac:dyDescent="0.2">
      <c r="B65" s="113">
        <v>10023007</v>
      </c>
      <c r="C65" s="115" t="s">
        <v>295</v>
      </c>
      <c r="D65" s="2" t="str">
        <f t="shared" si="3"/>
        <v>{10023007,1},</v>
      </c>
      <c r="G65" s="2">
        <v>1</v>
      </c>
    </row>
    <row r="66" spans="2:31" s="2" customFormat="1" ht="20.100000000000001" customHeight="1" x14ac:dyDescent="0.2">
      <c r="B66" s="113">
        <v>10023008</v>
      </c>
      <c r="C66" s="105" t="s">
        <v>297</v>
      </c>
      <c r="D66" s="2" t="str">
        <f t="shared" si="3"/>
        <v>{10023008,200},</v>
      </c>
      <c r="G66" s="2">
        <v>200</v>
      </c>
      <c r="P66" s="2" t="s">
        <v>839</v>
      </c>
    </row>
    <row r="67" spans="2:31" s="2" customFormat="1" ht="20.100000000000001" customHeight="1" x14ac:dyDescent="0.2">
      <c r="B67" s="113">
        <v>10023009</v>
      </c>
      <c r="C67" s="105" t="s">
        <v>299</v>
      </c>
      <c r="D67" s="2" t="str">
        <f t="shared" si="3"/>
        <v>{10023009,300},</v>
      </c>
      <c r="G67" s="2">
        <v>300</v>
      </c>
    </row>
    <row r="68" spans="2:31" s="2" customFormat="1" ht="20.100000000000001" customHeight="1" x14ac:dyDescent="0.2">
      <c r="B68" s="113">
        <v>10023010</v>
      </c>
      <c r="C68" s="115" t="s">
        <v>840</v>
      </c>
      <c r="D68" s="2" t="str">
        <f t="shared" si="3"/>
        <v>{10023010,1},</v>
      </c>
      <c r="G68" s="2">
        <v>1</v>
      </c>
      <c r="O68" s="2">
        <v>10010045</v>
      </c>
      <c r="P68" s="2" t="s">
        <v>92</v>
      </c>
    </row>
    <row r="69" spans="2:31" s="2" customFormat="1" ht="20.100000000000001" customHeight="1" x14ac:dyDescent="0.2">
      <c r="B69" s="113">
        <v>10024001</v>
      </c>
      <c r="C69" s="115" t="s">
        <v>303</v>
      </c>
      <c r="D69" s="2" t="str">
        <f t="shared" si="3"/>
        <v>{10024001,1},</v>
      </c>
      <c r="G69" s="2">
        <v>1</v>
      </c>
      <c r="O69" s="3">
        <v>10010048</v>
      </c>
      <c r="P69" s="5" t="s">
        <v>841</v>
      </c>
    </row>
    <row r="70" spans="2:31" s="2" customFormat="1" ht="20.100000000000001" customHeight="1" x14ac:dyDescent="0.2">
      <c r="B70" s="113">
        <v>10024002</v>
      </c>
      <c r="C70" s="115" t="s">
        <v>306</v>
      </c>
      <c r="D70" s="2" t="str">
        <f t="shared" si="3"/>
        <v>{10024002,1},</v>
      </c>
      <c r="G70" s="2">
        <v>1</v>
      </c>
      <c r="O70" s="3">
        <v>10000143</v>
      </c>
      <c r="P70" s="5" t="s">
        <v>122</v>
      </c>
    </row>
    <row r="71" spans="2:31" s="2" customFormat="1" ht="20.100000000000001" customHeight="1" x14ac:dyDescent="0.2">
      <c r="B71" s="113">
        <v>10024003</v>
      </c>
      <c r="C71" s="115" t="s">
        <v>308</v>
      </c>
      <c r="D71" s="2" t="str">
        <f t="shared" si="3"/>
        <v>{10024003,1},</v>
      </c>
      <c r="G71" s="2">
        <v>1</v>
      </c>
      <c r="O71" s="3">
        <v>10000150</v>
      </c>
      <c r="P71" s="3" t="s">
        <v>842</v>
      </c>
      <c r="AD71" s="3">
        <v>10010078</v>
      </c>
      <c r="AE71" s="6" t="s">
        <v>843</v>
      </c>
    </row>
    <row r="72" spans="2:31" s="2" customFormat="1" ht="20.100000000000001" customHeight="1" x14ac:dyDescent="0.2">
      <c r="B72" s="113">
        <v>10024004</v>
      </c>
      <c r="C72" s="115" t="s">
        <v>310</v>
      </c>
      <c r="D72" s="2" t="str">
        <f t="shared" si="3"/>
        <v>{10024004,1},</v>
      </c>
      <c r="G72" s="2">
        <v>1</v>
      </c>
      <c r="O72" s="3">
        <v>10000152</v>
      </c>
      <c r="P72" s="5" t="s">
        <v>143</v>
      </c>
      <c r="AD72" s="3">
        <v>10010079</v>
      </c>
      <c r="AE72" s="8" t="s">
        <v>844</v>
      </c>
    </row>
    <row r="73" spans="2:31" s="2" customFormat="1" ht="20.100000000000001" customHeight="1" x14ac:dyDescent="0.2">
      <c r="B73" s="113">
        <v>10024005</v>
      </c>
      <c r="C73" s="115" t="s">
        <v>312</v>
      </c>
      <c r="D73" s="2" t="str">
        <f t="shared" si="3"/>
        <v>{10024005,1},</v>
      </c>
      <c r="G73" s="2">
        <v>1</v>
      </c>
      <c r="O73" s="3">
        <v>10000157</v>
      </c>
      <c r="P73" s="5" t="s">
        <v>845</v>
      </c>
      <c r="AD73" s="3">
        <v>10010039</v>
      </c>
      <c r="AE73" s="3" t="s">
        <v>846</v>
      </c>
    </row>
    <row r="74" spans="2:31" s="2" customFormat="1" ht="20.100000000000001" customHeight="1" x14ac:dyDescent="0.2">
      <c r="B74" s="113">
        <v>10024006</v>
      </c>
      <c r="C74" s="115" t="s">
        <v>314</v>
      </c>
      <c r="D74" s="2" t="str">
        <f t="shared" si="3"/>
        <v>{10024006,1},</v>
      </c>
      <c r="G74" s="2">
        <v>1</v>
      </c>
      <c r="O74" s="3">
        <v>10000164</v>
      </c>
      <c r="P74" s="5" t="s">
        <v>847</v>
      </c>
      <c r="AD74" s="3">
        <v>10010040</v>
      </c>
      <c r="AE74" s="3" t="s">
        <v>753</v>
      </c>
    </row>
    <row r="75" spans="2:31" s="2" customFormat="1" ht="20.100000000000001" customHeight="1" x14ac:dyDescent="0.2">
      <c r="B75" s="113">
        <v>10024007</v>
      </c>
      <c r="C75" s="115" t="s">
        <v>316</v>
      </c>
      <c r="D75" s="2" t="str">
        <f t="shared" si="3"/>
        <v>{10024007,1},</v>
      </c>
      <c r="G75" s="2">
        <v>1</v>
      </c>
      <c r="O75" s="3">
        <v>10000173</v>
      </c>
      <c r="P75" s="8" t="s">
        <v>848</v>
      </c>
      <c r="AD75" s="3">
        <v>10010093</v>
      </c>
      <c r="AE75" s="6" t="s">
        <v>675</v>
      </c>
    </row>
    <row r="76" spans="2:31" s="2" customFormat="1" ht="20.100000000000001" customHeight="1" x14ac:dyDescent="0.2">
      <c r="B76" s="113">
        <v>10024008</v>
      </c>
      <c r="C76" s="105" t="s">
        <v>318</v>
      </c>
      <c r="D76" s="2" t="str">
        <f t="shared" si="3"/>
        <v>{10024008,200},</v>
      </c>
      <c r="G76" s="2">
        <v>200</v>
      </c>
      <c r="O76" s="3">
        <v>10000151</v>
      </c>
      <c r="P76" s="5" t="s">
        <v>849</v>
      </c>
      <c r="AD76" s="3">
        <v>10010094</v>
      </c>
      <c r="AE76" s="6" t="s">
        <v>850</v>
      </c>
    </row>
    <row r="77" spans="2:31" s="2" customFormat="1" ht="20.100000000000001" customHeight="1" x14ac:dyDescent="0.2">
      <c r="B77" s="113">
        <v>10024009</v>
      </c>
      <c r="C77" s="105" t="s">
        <v>320</v>
      </c>
      <c r="D77" s="2" t="str">
        <f t="shared" si="3"/>
        <v>{10024009,300},</v>
      </c>
      <c r="G77" s="2">
        <v>300</v>
      </c>
      <c r="O77" s="3">
        <v>10010094</v>
      </c>
      <c r="P77" s="6" t="s">
        <v>850</v>
      </c>
      <c r="X77" s="3">
        <v>10000151</v>
      </c>
      <c r="Y77" s="5" t="s">
        <v>849</v>
      </c>
      <c r="AD77" s="3">
        <v>10010096</v>
      </c>
      <c r="AE77" s="6" t="s">
        <v>797</v>
      </c>
    </row>
    <row r="78" spans="2:31" s="2" customFormat="1" ht="20.100000000000001" customHeight="1" x14ac:dyDescent="0.2">
      <c r="B78" s="113">
        <v>10024010</v>
      </c>
      <c r="C78" s="115" t="s">
        <v>851</v>
      </c>
      <c r="D78" s="2" t="str">
        <f t="shared" si="3"/>
        <v>{10024010,1},</v>
      </c>
      <c r="G78" s="2">
        <v>1</v>
      </c>
      <c r="O78" s="3">
        <v>10010096</v>
      </c>
      <c r="P78" s="6" t="s">
        <v>797</v>
      </c>
      <c r="AD78" s="3">
        <v>10000150</v>
      </c>
      <c r="AE78" s="3" t="s">
        <v>842</v>
      </c>
    </row>
    <row r="79" spans="2:31" s="2" customFormat="1" ht="20.100000000000001" customHeight="1" x14ac:dyDescent="0.2">
      <c r="B79" s="113">
        <v>10025001</v>
      </c>
      <c r="C79" s="115" t="s">
        <v>323</v>
      </c>
      <c r="D79" s="2" t="str">
        <f t="shared" si="3"/>
        <v>{10025001,1},</v>
      </c>
      <c r="G79" s="2">
        <v>1</v>
      </c>
      <c r="O79" s="3">
        <v>10000141</v>
      </c>
      <c r="P79" s="5" t="s">
        <v>852</v>
      </c>
      <c r="AD79" s="3">
        <v>10000158</v>
      </c>
      <c r="AE79" s="3" t="s">
        <v>853</v>
      </c>
    </row>
    <row r="80" spans="2:31" s="2" customFormat="1" ht="20.100000000000001" customHeight="1" x14ac:dyDescent="0.2">
      <c r="B80" s="113">
        <v>10025002</v>
      </c>
      <c r="C80" s="115" t="s">
        <v>325</v>
      </c>
      <c r="D80" s="2" t="str">
        <f t="shared" si="3"/>
        <v>{10025002,1},</v>
      </c>
      <c r="G80" s="2">
        <v>1</v>
      </c>
      <c r="O80" s="2">
        <v>3</v>
      </c>
      <c r="P80" s="2" t="s">
        <v>799</v>
      </c>
      <c r="Q80" s="2">
        <v>1000</v>
      </c>
      <c r="Y80" s="2">
        <v>3</v>
      </c>
      <c r="AD80" s="3">
        <v>10000164</v>
      </c>
      <c r="AE80" s="5" t="s">
        <v>847</v>
      </c>
    </row>
    <row r="81" spans="2:33" s="2" customFormat="1" ht="20.100000000000001" customHeight="1" x14ac:dyDescent="0.2">
      <c r="B81" s="113">
        <v>10025003</v>
      </c>
      <c r="C81" s="115" t="s">
        <v>328</v>
      </c>
      <c r="D81" s="2" t="str">
        <f t="shared" si="3"/>
        <v>{10025003,1},</v>
      </c>
      <c r="G81" s="2">
        <v>1</v>
      </c>
      <c r="Y81" s="2">
        <v>4</v>
      </c>
      <c r="AD81" s="3">
        <v>10000173</v>
      </c>
      <c r="AE81" s="8" t="s">
        <v>848</v>
      </c>
    </row>
    <row r="82" spans="2:33" s="2" customFormat="1" ht="20.100000000000001" customHeight="1" x14ac:dyDescent="0.2">
      <c r="B82" s="113">
        <v>10025004</v>
      </c>
      <c r="C82" s="115" t="s">
        <v>331</v>
      </c>
      <c r="D82" s="2" t="str">
        <f t="shared" si="3"/>
        <v>{10025004,1},</v>
      </c>
      <c r="G82" s="2">
        <v>1</v>
      </c>
      <c r="Y82" s="2">
        <v>5</v>
      </c>
      <c r="AD82" s="3">
        <v>10010026</v>
      </c>
      <c r="AE82" s="5" t="s">
        <v>98</v>
      </c>
    </row>
    <row r="83" spans="2:33" s="2" customFormat="1" ht="20.100000000000001" customHeight="1" x14ac:dyDescent="0.2">
      <c r="B83" s="113">
        <v>10025005</v>
      </c>
      <c r="C83" s="115" t="s">
        <v>334</v>
      </c>
      <c r="D83" s="2" t="str">
        <f t="shared" si="3"/>
        <v>{10025005,1},</v>
      </c>
      <c r="G83" s="2">
        <v>1</v>
      </c>
      <c r="Y83" s="2">
        <v>6</v>
      </c>
      <c r="AD83" s="3">
        <v>10010053</v>
      </c>
      <c r="AE83" s="8" t="s">
        <v>854</v>
      </c>
    </row>
    <row r="84" spans="2:33" s="2" customFormat="1" ht="20.100000000000001" customHeight="1" x14ac:dyDescent="0.2">
      <c r="B84" s="113">
        <v>10025006</v>
      </c>
      <c r="C84" s="115" t="s">
        <v>336</v>
      </c>
      <c r="D84" s="2" t="str">
        <f t="shared" si="3"/>
        <v>{10025006,1},</v>
      </c>
      <c r="G84" s="2">
        <v>1</v>
      </c>
      <c r="O84" s="2" t="s">
        <v>855</v>
      </c>
      <c r="R84" s="2" t="s">
        <v>856</v>
      </c>
    </row>
    <row r="85" spans="2:33" s="2" customFormat="1" ht="20.100000000000001" customHeight="1" x14ac:dyDescent="0.2">
      <c r="B85" s="113">
        <v>10025007</v>
      </c>
      <c r="C85" s="115" t="s">
        <v>338</v>
      </c>
      <c r="D85" s="2" t="str">
        <f t="shared" si="3"/>
        <v>{10025007,1},</v>
      </c>
      <c r="G85" s="2">
        <v>1</v>
      </c>
      <c r="O85" s="2">
        <v>100</v>
      </c>
      <c r="R85" s="2">
        <v>300</v>
      </c>
    </row>
    <row r="86" spans="2:33" s="2" customFormat="1" ht="20.100000000000001" customHeight="1" x14ac:dyDescent="0.2">
      <c r="B86" s="113">
        <v>10025008</v>
      </c>
      <c r="C86" s="105" t="s">
        <v>340</v>
      </c>
      <c r="D86" s="2" t="str">
        <f t="shared" si="3"/>
        <v>{10025008,200},</v>
      </c>
      <c r="G86" s="2">
        <v>200</v>
      </c>
      <c r="O86" s="2">
        <v>2000</v>
      </c>
      <c r="R86" s="2">
        <v>500</v>
      </c>
      <c r="S86" s="9" t="s">
        <v>857</v>
      </c>
    </row>
    <row r="87" spans="2:33" s="2" customFormat="1" ht="20.100000000000001" customHeight="1" x14ac:dyDescent="0.2">
      <c r="B87" s="113">
        <v>10025009</v>
      </c>
      <c r="C87" s="105" t="s">
        <v>342</v>
      </c>
      <c r="D87" s="2" t="str">
        <f t="shared" si="3"/>
        <v>{10025009,300},</v>
      </c>
      <c r="G87" s="2">
        <v>300</v>
      </c>
      <c r="R87" s="2">
        <v>800</v>
      </c>
      <c r="S87" s="9" t="s">
        <v>858</v>
      </c>
    </row>
    <row r="88" spans="2:33" s="2" customFormat="1" ht="20.100000000000001" customHeight="1" x14ac:dyDescent="0.2">
      <c r="B88" s="113">
        <v>10025010</v>
      </c>
      <c r="C88" s="105" t="s">
        <v>859</v>
      </c>
      <c r="D88" s="2" t="str">
        <f t="shared" si="3"/>
        <v>{10025010,1},</v>
      </c>
      <c r="G88" s="2">
        <v>1</v>
      </c>
    </row>
    <row r="89" spans="2:33" s="2" customFormat="1" ht="20.100000000000001" customHeight="1" x14ac:dyDescent="0.2">
      <c r="O89" s="2">
        <v>6</v>
      </c>
      <c r="Q89" s="2">
        <v>1</v>
      </c>
      <c r="R89" s="2" t="s">
        <v>812</v>
      </c>
      <c r="S89" s="2">
        <v>100000</v>
      </c>
      <c r="T89" s="3">
        <v>10000122</v>
      </c>
      <c r="U89" s="5" t="s">
        <v>860</v>
      </c>
      <c r="V89" s="2">
        <v>1</v>
      </c>
      <c r="W89" s="3">
        <v>10010086</v>
      </c>
      <c r="X89" s="6" t="s">
        <v>681</v>
      </c>
      <c r="Y89" s="2">
        <v>1</v>
      </c>
      <c r="AG89" s="9" t="str">
        <f>Q89&amp;";"&amp;S89&amp;"@"&amp;T89&amp;";"&amp;V89&amp;"@"&amp;W89&amp;";"&amp;Y89</f>
        <v>1;100000@10000122;1@10010086;1</v>
      </c>
    </row>
    <row r="90" spans="2:33" s="2" customFormat="1" ht="20.100000000000001" customHeight="1" x14ac:dyDescent="0.2">
      <c r="O90" s="2">
        <v>30</v>
      </c>
      <c r="Q90" s="3">
        <v>10000141</v>
      </c>
      <c r="R90" s="5" t="s">
        <v>852</v>
      </c>
      <c r="S90" s="2">
        <v>1</v>
      </c>
      <c r="T90" s="3">
        <v>10000164</v>
      </c>
      <c r="U90" s="5" t="s">
        <v>847</v>
      </c>
      <c r="V90" s="2">
        <v>1</v>
      </c>
      <c r="W90" s="3">
        <v>10000158</v>
      </c>
      <c r="X90" s="3" t="s">
        <v>853</v>
      </c>
      <c r="Y90" s="2">
        <v>1</v>
      </c>
      <c r="AG90" s="9" t="str">
        <f t="shared" ref="AG90" si="4">Q90&amp;";"&amp;S90&amp;"@"&amp;T90&amp;";"&amp;V90&amp;"@"&amp;W90&amp;";"&amp;Y90</f>
        <v>10000141;1@10000164;1@10000158;1</v>
      </c>
    </row>
    <row r="91" spans="2:33" s="2" customFormat="1" ht="20.100000000000001" customHeight="1" x14ac:dyDescent="0.2">
      <c r="O91" s="2">
        <v>50</v>
      </c>
      <c r="Q91" s="2">
        <v>10010045</v>
      </c>
      <c r="R91" s="2" t="s">
        <v>92</v>
      </c>
      <c r="S91" s="2">
        <v>1</v>
      </c>
      <c r="T91" s="3">
        <v>10000164</v>
      </c>
      <c r="U91" s="5" t="s">
        <v>847</v>
      </c>
      <c r="V91" s="2">
        <v>1</v>
      </c>
      <c r="W91" s="3">
        <v>10000158</v>
      </c>
      <c r="X91" s="3" t="s">
        <v>853</v>
      </c>
      <c r="Y91" s="2">
        <v>2</v>
      </c>
      <c r="Z91" s="3">
        <v>10010079</v>
      </c>
      <c r="AA91" s="8" t="s">
        <v>844</v>
      </c>
      <c r="AB91" s="2">
        <v>1</v>
      </c>
      <c r="AG91" s="9" t="str">
        <f>Q91&amp;";"&amp;S91&amp;"@"&amp;T91&amp;";"&amp;V91&amp;"@"&amp;W91&amp;";"&amp;Y91&amp;"@"&amp;Z91&amp;";"&amp;AB91</f>
        <v>10010045;1@10000164;1@10000158;2@10010079;1</v>
      </c>
    </row>
    <row r="92" spans="2:33" s="2" customFormat="1" ht="20.100000000000001" customHeight="1" x14ac:dyDescent="0.2">
      <c r="B92" s="2" t="s">
        <v>830</v>
      </c>
      <c r="O92" s="2">
        <v>98</v>
      </c>
      <c r="Q92" s="2">
        <v>10000135</v>
      </c>
      <c r="R92" s="2" t="s">
        <v>861</v>
      </c>
      <c r="S92" s="2">
        <v>1</v>
      </c>
      <c r="T92" s="3">
        <v>10000164</v>
      </c>
      <c r="U92" s="5" t="s">
        <v>847</v>
      </c>
      <c r="V92" s="2">
        <v>1</v>
      </c>
      <c r="W92" s="3">
        <v>10010086</v>
      </c>
      <c r="X92" s="6" t="s">
        <v>681</v>
      </c>
      <c r="Y92" s="2">
        <v>2</v>
      </c>
      <c r="Z92" s="3">
        <v>10010079</v>
      </c>
      <c r="AA92" s="8" t="s">
        <v>844</v>
      </c>
      <c r="AB92" s="2">
        <v>1</v>
      </c>
      <c r="AG92" s="9" t="str">
        <f>Q92&amp;";"&amp;S92&amp;"@"&amp;T92&amp;";"&amp;V92&amp;"@"&amp;W92&amp;";"&amp;Y92&amp;"@"&amp;Z92&amp;";"&amp;AB92</f>
        <v>10000135;1@10000164;1@10010086;2@10010079;1</v>
      </c>
    </row>
    <row r="93" spans="2:33" s="2" customFormat="1" ht="20.100000000000001" customHeight="1" x14ac:dyDescent="0.2">
      <c r="O93" s="2">
        <v>198</v>
      </c>
      <c r="Q93" s="3">
        <v>10000134</v>
      </c>
      <c r="R93" s="5" t="s">
        <v>862</v>
      </c>
      <c r="S93" s="2">
        <v>1</v>
      </c>
      <c r="T93" s="3">
        <v>10000150</v>
      </c>
      <c r="U93" s="3" t="s">
        <v>842</v>
      </c>
      <c r="V93" s="2">
        <v>1</v>
      </c>
      <c r="W93" s="3">
        <v>10010026</v>
      </c>
      <c r="X93" s="5" t="s">
        <v>98</v>
      </c>
      <c r="Y93" s="2">
        <v>1</v>
      </c>
      <c r="Z93" s="3">
        <v>10000137</v>
      </c>
      <c r="AA93" s="5" t="s">
        <v>863</v>
      </c>
      <c r="AB93" s="2">
        <v>1</v>
      </c>
      <c r="AC93" s="3">
        <v>10010053</v>
      </c>
      <c r="AD93" s="8" t="s">
        <v>854</v>
      </c>
      <c r="AE93" s="2">
        <v>1</v>
      </c>
      <c r="AG93" s="9" t="str">
        <f>Q93&amp;";"&amp;S93&amp;"@"&amp;T93&amp;";"&amp;V93&amp;"@"&amp;W93&amp;";"&amp;Y93&amp;"@"&amp;Z93&amp;";"&amp;AB93&amp;"@"&amp;AC93&amp;";"&amp;AE93</f>
        <v>10000134;1@10000150;1@10010026;1@10000137;1@10010053;1</v>
      </c>
    </row>
    <row r="94" spans="2:33" s="2" customFormat="1" ht="20.100000000000001" customHeight="1" x14ac:dyDescent="0.2">
      <c r="O94" s="2">
        <v>298</v>
      </c>
      <c r="Q94" s="3">
        <v>10000134</v>
      </c>
      <c r="R94" s="5" t="s">
        <v>862</v>
      </c>
      <c r="S94" s="2">
        <v>1</v>
      </c>
      <c r="T94" s="3">
        <v>10000150</v>
      </c>
      <c r="U94" s="3" t="s">
        <v>842</v>
      </c>
      <c r="V94" s="2">
        <v>1</v>
      </c>
      <c r="W94" s="3">
        <v>10010026</v>
      </c>
      <c r="X94" s="5" t="s">
        <v>98</v>
      </c>
      <c r="Y94" s="2">
        <v>1</v>
      </c>
      <c r="Z94" s="3">
        <v>10000138</v>
      </c>
      <c r="AA94" s="5" t="s">
        <v>864</v>
      </c>
      <c r="AB94" s="2">
        <v>1</v>
      </c>
      <c r="AC94" s="3">
        <v>10010094</v>
      </c>
      <c r="AD94" s="6" t="s">
        <v>850</v>
      </c>
      <c r="AE94" s="2">
        <v>1</v>
      </c>
      <c r="AG94" s="9" t="str">
        <f t="shared" ref="AG94:AG96" si="5">Q94&amp;";"&amp;S94&amp;"@"&amp;T94&amp;";"&amp;V94&amp;"@"&amp;W94&amp;";"&amp;Y94&amp;"@"&amp;Z94&amp;";"&amp;AB94&amp;"@"&amp;AC94&amp;";"&amp;AE94</f>
        <v>10000134;1@10000150;1@10010026;1@10000138;1@10010094;1</v>
      </c>
    </row>
    <row r="95" spans="2:33" s="2" customFormat="1" ht="20.100000000000001" customHeight="1" x14ac:dyDescent="0.2">
      <c r="O95" s="2">
        <v>488</v>
      </c>
      <c r="Q95" s="3">
        <v>10000134</v>
      </c>
      <c r="R95" s="5" t="s">
        <v>862</v>
      </c>
      <c r="S95" s="2">
        <v>1</v>
      </c>
      <c r="T95" s="3">
        <v>10000150</v>
      </c>
      <c r="U95" s="3" t="s">
        <v>842</v>
      </c>
      <c r="V95" s="2">
        <v>1</v>
      </c>
      <c r="W95" s="3">
        <v>10010026</v>
      </c>
      <c r="X95" s="5" t="s">
        <v>98</v>
      </c>
      <c r="Y95" s="2">
        <v>1</v>
      </c>
      <c r="Z95" s="3">
        <v>10000137</v>
      </c>
      <c r="AA95" s="5" t="s">
        <v>863</v>
      </c>
      <c r="AB95" s="2">
        <v>2</v>
      </c>
      <c r="AC95" s="3">
        <v>10000143</v>
      </c>
      <c r="AD95" s="5" t="s">
        <v>122</v>
      </c>
      <c r="AE95" s="2">
        <v>5</v>
      </c>
      <c r="AG95" s="9" t="str">
        <f t="shared" si="5"/>
        <v>10000134;1@10000150;1@10010026;1@10000137;2@10000143;5</v>
      </c>
    </row>
    <row r="96" spans="2:33" s="2" customFormat="1" ht="20.100000000000001" customHeight="1" x14ac:dyDescent="0.2">
      <c r="O96" s="2">
        <v>648</v>
      </c>
      <c r="Q96" s="45">
        <v>10049101</v>
      </c>
      <c r="R96" s="45" t="s">
        <v>865</v>
      </c>
      <c r="S96" s="2">
        <v>1</v>
      </c>
      <c r="T96" s="3">
        <v>10000150</v>
      </c>
      <c r="U96" s="3" t="s">
        <v>842</v>
      </c>
      <c r="V96" s="2">
        <v>1</v>
      </c>
      <c r="W96" s="3">
        <v>10010026</v>
      </c>
      <c r="X96" s="5" t="s">
        <v>98</v>
      </c>
      <c r="Y96" s="2">
        <v>1</v>
      </c>
      <c r="Z96" s="3">
        <v>10000138</v>
      </c>
      <c r="AA96" s="5" t="s">
        <v>864</v>
      </c>
      <c r="AB96" s="2">
        <v>2</v>
      </c>
      <c r="AC96" s="3">
        <v>10000143</v>
      </c>
      <c r="AD96" s="5" t="s">
        <v>122</v>
      </c>
      <c r="AE96" s="2">
        <v>10</v>
      </c>
      <c r="AG96" s="9" t="str">
        <f t="shared" si="5"/>
        <v>10049101;1@10000150;1@10010026;1@10000138;2@10000143;10</v>
      </c>
    </row>
    <row r="97" spans="2:15" s="2" customFormat="1" ht="20.100000000000001" customHeight="1" x14ac:dyDescent="0.2">
      <c r="B97" s="2" t="s">
        <v>833</v>
      </c>
    </row>
    <row r="98" spans="2:15" s="2" customFormat="1" ht="20.100000000000001" customHeight="1" x14ac:dyDescent="0.2">
      <c r="B98" s="2">
        <v>5</v>
      </c>
      <c r="C98" s="2">
        <v>1</v>
      </c>
      <c r="D98" s="2" t="s">
        <v>812</v>
      </c>
      <c r="E98" s="2">
        <v>150000</v>
      </c>
      <c r="F98" s="2">
        <v>10010083</v>
      </c>
      <c r="G98" s="2" t="s">
        <v>257</v>
      </c>
      <c r="H98" s="2">
        <v>10</v>
      </c>
      <c r="I98" s="2">
        <v>10010085</v>
      </c>
      <c r="J98" s="2" t="s">
        <v>866</v>
      </c>
      <c r="K98" s="2">
        <v>1</v>
      </c>
      <c r="O98" s="2" t="str">
        <f t="shared" ref="O98:O104" si="6">C98&amp;";"&amp;E98&amp;"@"&amp;F98&amp;";"&amp;H98&amp;"@"&amp;I98&amp;";"&amp;K98</f>
        <v>1;150000@10010083;10@10010085;1</v>
      </c>
    </row>
    <row r="99" spans="2:15" s="2" customFormat="1" ht="20.100000000000001" customHeight="1" x14ac:dyDescent="0.2"/>
    <row r="100" spans="2:15" s="2" customFormat="1" ht="20.100000000000001" customHeight="1" x14ac:dyDescent="0.2">
      <c r="B100" s="2" t="s">
        <v>834</v>
      </c>
    </row>
    <row r="101" spans="2:15" ht="20.100000000000001" customHeight="1" x14ac:dyDescent="0.2">
      <c r="B101" s="2">
        <v>3</v>
      </c>
      <c r="C101" s="2">
        <v>1</v>
      </c>
      <c r="D101" s="2" t="s">
        <v>812</v>
      </c>
      <c r="E101" s="2">
        <v>200000</v>
      </c>
      <c r="F101" s="2">
        <v>10010083</v>
      </c>
      <c r="G101" s="2" t="s">
        <v>257</v>
      </c>
      <c r="H101" s="2">
        <v>15</v>
      </c>
      <c r="I101" s="2">
        <v>10010085</v>
      </c>
      <c r="J101" s="2" t="s">
        <v>866</v>
      </c>
      <c r="K101" s="2">
        <v>2</v>
      </c>
      <c r="L101" s="2"/>
      <c r="M101" s="2"/>
      <c r="N101" s="2"/>
      <c r="O101" s="2" t="str">
        <f t="shared" si="6"/>
        <v>1;200000@10010083;15@10010085;2</v>
      </c>
    </row>
    <row r="102" spans="2:15" ht="20.100000000000001" customHeight="1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2:15" ht="20.100000000000001" customHeight="1" x14ac:dyDescent="0.2">
      <c r="B103" s="2" t="s">
        <v>834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2:15" ht="20.100000000000001" customHeight="1" x14ac:dyDescent="0.2">
      <c r="B104" s="2">
        <v>1</v>
      </c>
      <c r="C104" s="2">
        <v>1</v>
      </c>
      <c r="D104" s="2" t="s">
        <v>812</v>
      </c>
      <c r="E104" s="2">
        <v>500000</v>
      </c>
      <c r="F104" s="2">
        <v>10010083</v>
      </c>
      <c r="G104" s="2" t="s">
        <v>257</v>
      </c>
      <c r="H104" s="2">
        <v>20</v>
      </c>
      <c r="I104" s="2">
        <v>10010085</v>
      </c>
      <c r="J104" s="2" t="s">
        <v>866</v>
      </c>
      <c r="K104" s="2">
        <v>3</v>
      </c>
      <c r="L104" s="3">
        <v>10010046</v>
      </c>
      <c r="M104" s="5" t="s">
        <v>818</v>
      </c>
      <c r="N104" s="2">
        <v>1</v>
      </c>
      <c r="O104" s="2" t="str">
        <f t="shared" si="6"/>
        <v>1;500000@10010083;20@10010085;3</v>
      </c>
    </row>
    <row r="105" spans="2:15" ht="20.100000000000001" customHeight="1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2:15" ht="20.100000000000001" customHeight="1" x14ac:dyDescent="0.2"/>
    <row r="107" spans="2:15" ht="20.100000000000001" customHeight="1" x14ac:dyDescent="0.2"/>
    <row r="108" spans="2:15" ht="20.100000000000001" customHeight="1" x14ac:dyDescent="0.2"/>
    <row r="109" spans="2:15" s="2" customFormat="1" ht="20.100000000000001" customHeight="1" x14ac:dyDescent="0.2"/>
    <row r="110" spans="2:15" s="2" customFormat="1" ht="20.100000000000001" customHeight="1" x14ac:dyDescent="0.2"/>
    <row r="111" spans="2:15" s="2" customFormat="1" ht="20.100000000000001" customHeight="1" x14ac:dyDescent="0.2"/>
    <row r="112" spans="2:15" s="2" customFormat="1" ht="20.100000000000001" customHeight="1" x14ac:dyDescent="0.2">
      <c r="C112" s="2">
        <v>100</v>
      </c>
      <c r="D112" s="2" t="s">
        <v>812</v>
      </c>
      <c r="E112" s="2">
        <v>50000</v>
      </c>
    </row>
    <row r="113" spans="3:5" s="2" customFormat="1" ht="20.100000000000001" customHeight="1" x14ac:dyDescent="0.2">
      <c r="C113" s="2">
        <v>200</v>
      </c>
      <c r="D113" s="2" t="s">
        <v>812</v>
      </c>
      <c r="E113" s="2">
        <v>50000</v>
      </c>
    </row>
    <row r="114" spans="3:5" s="2" customFormat="1" ht="20.100000000000001" customHeight="1" x14ac:dyDescent="0.2">
      <c r="C114" s="2">
        <v>300</v>
      </c>
      <c r="D114" s="2" t="s">
        <v>812</v>
      </c>
      <c r="E114" s="2">
        <v>100000</v>
      </c>
    </row>
    <row r="115" spans="3:5" s="2" customFormat="1" ht="20.100000000000001" customHeight="1" x14ac:dyDescent="0.2">
      <c r="C115" s="2">
        <v>500</v>
      </c>
      <c r="D115" s="2" t="s">
        <v>812</v>
      </c>
      <c r="E115" s="2">
        <v>100000</v>
      </c>
    </row>
    <row r="116" spans="3:5" s="2" customFormat="1" ht="20.100000000000001" customHeight="1" x14ac:dyDescent="0.2"/>
    <row r="117" spans="3:5" s="2" customFormat="1" ht="20.100000000000001" customHeight="1" x14ac:dyDescent="0.2"/>
    <row r="118" spans="3:5" s="2" customFormat="1" ht="20.100000000000001" customHeight="1" x14ac:dyDescent="0.2">
      <c r="C118" s="2">
        <v>0.1</v>
      </c>
      <c r="D118" s="2" t="s">
        <v>812</v>
      </c>
      <c r="E118" s="2">
        <v>50000</v>
      </c>
    </row>
    <row r="119" spans="3:5" ht="20.100000000000001" customHeight="1" x14ac:dyDescent="0.2">
      <c r="C119" s="2">
        <v>0.05</v>
      </c>
      <c r="D119" s="2" t="s">
        <v>812</v>
      </c>
      <c r="E119" s="2">
        <v>100000</v>
      </c>
    </row>
    <row r="120" spans="3:5" ht="20.100000000000001" customHeight="1" x14ac:dyDescent="0.2"/>
    <row r="121" spans="3:5" ht="20.100000000000001" customHeight="1" x14ac:dyDescent="0.2"/>
    <row r="122" spans="3:5" ht="20.100000000000001" customHeight="1" x14ac:dyDescent="0.2"/>
    <row r="123" spans="3:5" ht="20.100000000000001" customHeight="1" x14ac:dyDescent="0.2"/>
    <row r="124" spans="3:5" ht="20.100000000000001" customHeight="1" x14ac:dyDescent="0.2"/>
    <row r="125" spans="3:5" ht="20.100000000000001" customHeight="1" x14ac:dyDescent="0.2"/>
    <row r="126" spans="3:5" ht="20.100000000000001" customHeight="1" x14ac:dyDescent="0.2"/>
    <row r="127" spans="3:5" ht="20.100000000000001" customHeight="1" x14ac:dyDescent="0.2"/>
    <row r="128" spans="3:5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19"/>
  <sheetViews>
    <sheetView workbookViewId="0">
      <selection activeCell="T22" sqref="A1:T22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13">
        <f>SUM(C2:C9)</f>
        <v>100</v>
      </c>
    </row>
    <row r="2" spans="2:19" ht="20.100000000000001" customHeight="1" x14ac:dyDescent="0.2">
      <c r="B2" s="5" t="s">
        <v>867</v>
      </c>
      <c r="C2" s="13">
        <v>15</v>
      </c>
      <c r="D2">
        <f>C2/100/100</f>
        <v>1.5E-3</v>
      </c>
      <c r="H2" s="5" t="s">
        <v>868</v>
      </c>
      <c r="I2" s="2">
        <v>1</v>
      </c>
      <c r="J2" s="2" t="s">
        <v>812</v>
      </c>
      <c r="K2" s="2">
        <v>10000</v>
      </c>
      <c r="L2" s="2">
        <v>50000</v>
      </c>
      <c r="M2" s="2"/>
      <c r="N2" s="2">
        <v>0.1</v>
      </c>
      <c r="R2" t="s">
        <v>869</v>
      </c>
    </row>
    <row r="3" spans="2:19" ht="20.100000000000001" customHeight="1" x14ac:dyDescent="0.2">
      <c r="B3" s="5" t="s">
        <v>870</v>
      </c>
      <c r="C3" s="13">
        <v>15</v>
      </c>
      <c r="D3">
        <f t="shared" ref="D3:D9" si="0">C3/100/100</f>
        <v>1.5E-3</v>
      </c>
      <c r="H3" s="2"/>
      <c r="I3" s="2">
        <v>3</v>
      </c>
      <c r="J3" s="2" t="s">
        <v>799</v>
      </c>
      <c r="K3" s="2">
        <v>10</v>
      </c>
      <c r="L3" s="2">
        <v>100</v>
      </c>
      <c r="M3" s="2"/>
      <c r="N3" s="2">
        <v>0.05</v>
      </c>
      <c r="Q3" s="113">
        <v>10030011</v>
      </c>
      <c r="R3" s="5" t="s">
        <v>867</v>
      </c>
      <c r="S3" s="13">
        <v>0.2</v>
      </c>
    </row>
    <row r="4" spans="2:19" ht="20.100000000000001" customHeight="1" x14ac:dyDescent="0.2">
      <c r="B4" s="5" t="s">
        <v>871</v>
      </c>
      <c r="C4" s="13">
        <v>10</v>
      </c>
      <c r="D4">
        <f t="shared" si="0"/>
        <v>1E-3</v>
      </c>
      <c r="H4" s="2"/>
      <c r="I4" s="113">
        <v>10030011</v>
      </c>
      <c r="J4" s="5" t="s">
        <v>867</v>
      </c>
      <c r="K4" s="2">
        <v>1</v>
      </c>
      <c r="L4" s="2">
        <v>3</v>
      </c>
      <c r="M4" s="2"/>
      <c r="N4" s="2">
        <v>2.5000000000000001E-2</v>
      </c>
      <c r="Q4" s="113">
        <v>10030012</v>
      </c>
      <c r="R4" s="5" t="s">
        <v>870</v>
      </c>
      <c r="S4" s="13">
        <v>0.2</v>
      </c>
    </row>
    <row r="5" spans="2:19" ht="20.100000000000001" customHeight="1" x14ac:dyDescent="0.2">
      <c r="B5" s="5" t="s">
        <v>872</v>
      </c>
      <c r="C5" s="13">
        <v>15</v>
      </c>
      <c r="D5">
        <f t="shared" si="0"/>
        <v>1.5E-3</v>
      </c>
      <c r="H5" s="2"/>
      <c r="I5" s="113">
        <v>10030012</v>
      </c>
      <c r="J5" s="5" t="s">
        <v>870</v>
      </c>
      <c r="K5" s="2">
        <v>1</v>
      </c>
      <c r="L5" s="2">
        <v>3</v>
      </c>
      <c r="M5" s="2"/>
      <c r="N5" s="2">
        <v>2.5000000000000001E-2</v>
      </c>
      <c r="Q5" s="113">
        <v>10030013</v>
      </c>
      <c r="R5" s="5" t="s">
        <v>871</v>
      </c>
      <c r="S5" s="13">
        <v>0.2</v>
      </c>
    </row>
    <row r="6" spans="2:19" ht="20.100000000000001" customHeight="1" x14ac:dyDescent="0.2">
      <c r="B6" s="5" t="s">
        <v>873</v>
      </c>
      <c r="C6" s="13">
        <v>15</v>
      </c>
      <c r="D6">
        <f t="shared" si="0"/>
        <v>1.5E-3</v>
      </c>
      <c r="H6" s="2"/>
      <c r="I6" s="113">
        <v>10030013</v>
      </c>
      <c r="J6" s="5" t="s">
        <v>871</v>
      </c>
      <c r="K6" s="2">
        <v>1</v>
      </c>
      <c r="L6" s="2">
        <v>3</v>
      </c>
      <c r="M6" s="2"/>
      <c r="N6" s="2">
        <v>2.5000000000000001E-2</v>
      </c>
      <c r="Q6" s="113">
        <v>10030014</v>
      </c>
      <c r="R6" s="5" t="s">
        <v>872</v>
      </c>
      <c r="S6" s="13">
        <v>0.2</v>
      </c>
    </row>
    <row r="7" spans="2:19" ht="20.100000000000001" customHeight="1" x14ac:dyDescent="0.2">
      <c r="B7" s="5" t="s">
        <v>874</v>
      </c>
      <c r="C7" s="13">
        <v>10</v>
      </c>
      <c r="D7">
        <f t="shared" si="0"/>
        <v>1E-3</v>
      </c>
      <c r="H7" s="2"/>
      <c r="I7" s="113">
        <v>10030014</v>
      </c>
      <c r="J7" s="5" t="s">
        <v>872</v>
      </c>
      <c r="K7" s="2">
        <v>1</v>
      </c>
      <c r="L7" s="2">
        <v>3</v>
      </c>
      <c r="M7" s="2"/>
      <c r="N7" s="2">
        <v>2.5000000000000001E-2</v>
      </c>
      <c r="Q7" s="113">
        <v>10030015</v>
      </c>
      <c r="R7" s="5" t="s">
        <v>873</v>
      </c>
      <c r="S7" s="13">
        <v>0.2</v>
      </c>
    </row>
    <row r="8" spans="2:19" ht="20.100000000000001" customHeight="1" x14ac:dyDescent="0.2">
      <c r="B8" s="5" t="s">
        <v>875</v>
      </c>
      <c r="C8" s="13">
        <v>10</v>
      </c>
      <c r="D8">
        <f t="shared" si="0"/>
        <v>1E-3</v>
      </c>
      <c r="H8" s="2"/>
      <c r="I8" s="113">
        <v>10030015</v>
      </c>
      <c r="J8" s="5" t="s">
        <v>873</v>
      </c>
      <c r="K8" s="2">
        <v>1</v>
      </c>
      <c r="L8" s="2">
        <v>3</v>
      </c>
      <c r="M8" s="2"/>
      <c r="N8" s="2">
        <v>2.5000000000000001E-2</v>
      </c>
      <c r="Q8" s="113">
        <v>10030016</v>
      </c>
      <c r="R8" s="5" t="s">
        <v>874</v>
      </c>
      <c r="S8" s="13">
        <v>0.2</v>
      </c>
    </row>
    <row r="9" spans="2:19" ht="20.100000000000001" customHeight="1" x14ac:dyDescent="0.2">
      <c r="B9" s="5" t="s">
        <v>876</v>
      </c>
      <c r="C9" s="13">
        <v>10</v>
      </c>
      <c r="D9">
        <f t="shared" si="0"/>
        <v>1E-3</v>
      </c>
      <c r="H9" s="2"/>
      <c r="I9" s="113">
        <v>10030016</v>
      </c>
      <c r="J9" s="5" t="s">
        <v>874</v>
      </c>
      <c r="K9" s="2">
        <v>1</v>
      </c>
      <c r="L9" s="2">
        <v>3</v>
      </c>
      <c r="M9" s="2"/>
      <c r="N9" s="2">
        <v>2.5000000000000001E-2</v>
      </c>
      <c r="Q9" s="113">
        <v>10030017</v>
      </c>
      <c r="R9" s="5" t="s">
        <v>875</v>
      </c>
      <c r="S9" s="13">
        <v>0.2</v>
      </c>
    </row>
    <row r="10" spans="2:19" ht="20.100000000000001" customHeight="1" x14ac:dyDescent="0.2">
      <c r="B10" s="5"/>
      <c r="H10" s="2"/>
      <c r="I10" s="113">
        <v>10030017</v>
      </c>
      <c r="J10" s="5" t="s">
        <v>875</v>
      </c>
      <c r="K10" s="2">
        <v>1</v>
      </c>
      <c r="L10" s="2">
        <v>3</v>
      </c>
      <c r="M10" s="2"/>
      <c r="N10" s="2">
        <v>2.5000000000000001E-2</v>
      </c>
      <c r="Q10" s="113">
        <v>10030018</v>
      </c>
      <c r="R10" s="5" t="s">
        <v>876</v>
      </c>
      <c r="S10" s="13">
        <v>0.2</v>
      </c>
    </row>
    <row r="11" spans="2:19" ht="20.100000000000001" customHeight="1" x14ac:dyDescent="0.2">
      <c r="H11" s="2"/>
      <c r="I11" s="113">
        <v>10030018</v>
      </c>
      <c r="J11" s="5" t="s">
        <v>876</v>
      </c>
      <c r="K11" s="2">
        <v>1</v>
      </c>
      <c r="L11" s="2">
        <v>3</v>
      </c>
      <c r="M11" s="2"/>
      <c r="N11" s="2">
        <v>2.5000000000000001E-2</v>
      </c>
      <c r="Q11" s="113">
        <v>10030011</v>
      </c>
      <c r="R11" s="5" t="s">
        <v>867</v>
      </c>
      <c r="S11" s="13">
        <v>0.1</v>
      </c>
    </row>
    <row r="12" spans="2:19" ht="20.100000000000001" customHeight="1" x14ac:dyDescent="0.2">
      <c r="B12" s="5"/>
      <c r="H12" s="2"/>
      <c r="I12" s="2">
        <v>10010083</v>
      </c>
      <c r="J12" s="114" t="s">
        <v>877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3">
        <v>10000132</v>
      </c>
      <c r="J13" s="5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5" t="s">
        <v>878</v>
      </c>
      <c r="C14" s="112">
        <v>0.01</v>
      </c>
      <c r="H14" s="2"/>
      <c r="I14" s="105">
        <v>11200000</v>
      </c>
      <c r="J14" s="106" t="s">
        <v>879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3">
        <v>10000143</v>
      </c>
      <c r="J15" s="5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3">
        <v>10010046</v>
      </c>
      <c r="J16" s="5" t="s">
        <v>818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3">
        <v>10010041</v>
      </c>
      <c r="J17" s="5" t="s">
        <v>817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3">
        <v>10010042</v>
      </c>
      <c r="J18" s="39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1"/>
      <c r="I19" s="113">
        <v>10030002</v>
      </c>
      <c r="J19" s="5" t="s">
        <v>878</v>
      </c>
      <c r="K19" s="2">
        <v>1</v>
      </c>
      <c r="L19" s="2">
        <v>5</v>
      </c>
      <c r="M19" s="1"/>
      <c r="N19" s="2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59"/>
  <sheetViews>
    <sheetView workbookViewId="0">
      <selection activeCell="B5" sqref="B5:D22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2" customFormat="1" ht="20.100000000000001" customHeight="1" x14ac:dyDescent="0.2"/>
    <row r="2" spans="2:22" s="12" customFormat="1" ht="20.100000000000001" customHeight="1" x14ac:dyDescent="0.2">
      <c r="B2" s="16" t="s">
        <v>880</v>
      </c>
      <c r="C2" s="16"/>
      <c r="D2" s="16"/>
      <c r="E2" s="16"/>
      <c r="F2" s="16"/>
      <c r="G2" s="16"/>
      <c r="H2" s="16"/>
      <c r="I2" s="16"/>
      <c r="J2" s="13" t="s">
        <v>881</v>
      </c>
    </row>
    <row r="3" spans="2:22" s="12" customFormat="1" ht="20.100000000000001" customHeight="1" x14ac:dyDescent="0.2">
      <c r="B3" s="16"/>
      <c r="C3" s="16"/>
      <c r="D3" s="16"/>
      <c r="E3" s="16"/>
      <c r="F3" s="16"/>
      <c r="G3" s="16"/>
      <c r="H3" s="16"/>
      <c r="I3" s="16"/>
      <c r="U3" s="12" t="s">
        <v>882</v>
      </c>
    </row>
    <row r="4" spans="2:22" s="12" customFormat="1" ht="20.100000000000001" customHeight="1" x14ac:dyDescent="0.2">
      <c r="B4" s="16"/>
      <c r="C4" s="16"/>
      <c r="D4" s="2" t="s">
        <v>665</v>
      </c>
      <c r="E4" s="2" t="s">
        <v>664</v>
      </c>
      <c r="F4" s="2" t="s">
        <v>883</v>
      </c>
      <c r="G4" s="2" t="s">
        <v>884</v>
      </c>
      <c r="H4" s="2" t="s">
        <v>885</v>
      </c>
      <c r="I4" s="2"/>
      <c r="L4" s="2" t="s">
        <v>665</v>
      </c>
      <c r="M4" s="2" t="s">
        <v>664</v>
      </c>
      <c r="N4" s="2" t="s">
        <v>883</v>
      </c>
      <c r="O4" s="2" t="s">
        <v>886</v>
      </c>
      <c r="P4" s="2" t="s">
        <v>885</v>
      </c>
    </row>
    <row r="5" spans="2:22" s="12" customFormat="1" ht="20.100000000000001" customHeight="1" x14ac:dyDescent="0.2">
      <c r="B5" s="3">
        <v>10000143</v>
      </c>
      <c r="C5" s="5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65">
        <v>10020001</v>
      </c>
      <c r="K5" s="68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3">
        <v>1</v>
      </c>
      <c r="V5" s="13">
        <v>18</v>
      </c>
    </row>
    <row r="6" spans="2:22" s="12" customFormat="1" ht="20.100000000000001" customHeight="1" x14ac:dyDescent="0.2">
      <c r="B6" s="3">
        <v>10000141</v>
      </c>
      <c r="C6" s="5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65">
        <v>10021001</v>
      </c>
      <c r="K6" s="67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3">
        <v>2</v>
      </c>
      <c r="V6" s="13">
        <v>25</v>
      </c>
    </row>
    <row r="7" spans="2:22" s="12" customFormat="1" ht="20.100000000000001" customHeight="1" x14ac:dyDescent="0.2">
      <c r="B7" s="3">
        <v>10000142</v>
      </c>
      <c r="C7" s="5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65">
        <v>10021002</v>
      </c>
      <c r="K7" s="67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3">
        <v>3</v>
      </c>
      <c r="V7" s="13">
        <v>30</v>
      </c>
    </row>
    <row r="8" spans="2:22" s="12" customFormat="1" ht="20.100000000000001" customHeight="1" x14ac:dyDescent="0.2">
      <c r="B8" s="3">
        <v>10010087</v>
      </c>
      <c r="C8" s="6" t="s">
        <v>887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65">
        <v>10021003</v>
      </c>
      <c r="K8" s="67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3">
        <v>4</v>
      </c>
      <c r="V8" s="13">
        <v>35</v>
      </c>
    </row>
    <row r="9" spans="2:22" s="12" customFormat="1" ht="20.100000000000001" customHeight="1" x14ac:dyDescent="0.2">
      <c r="B9" s="3">
        <v>10010091</v>
      </c>
      <c r="C9" s="6" t="s">
        <v>672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65">
        <v>10021004</v>
      </c>
      <c r="K9" s="67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3">
        <v>5</v>
      </c>
      <c r="V9" s="13">
        <v>40</v>
      </c>
    </row>
    <row r="10" spans="2:22" s="12" customFormat="1" ht="20.100000000000001" customHeight="1" x14ac:dyDescent="0.2">
      <c r="B10" s="3">
        <v>10010092</v>
      </c>
      <c r="C10" s="6" t="s">
        <v>673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65">
        <v>10021005</v>
      </c>
      <c r="K10" s="67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3">
        <v>6</v>
      </c>
      <c r="V10" s="13">
        <v>45</v>
      </c>
    </row>
    <row r="11" spans="2:22" s="12" customFormat="1" ht="20.100000000000001" customHeight="1" x14ac:dyDescent="0.2">
      <c r="B11" s="3">
        <v>10010093</v>
      </c>
      <c r="C11" s="6" t="s">
        <v>675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65">
        <v>10021006</v>
      </c>
      <c r="K11" s="67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3">
        <v>7</v>
      </c>
      <c r="V11" s="13">
        <v>50</v>
      </c>
    </row>
    <row r="12" spans="2:22" s="12" customFormat="1" ht="20.100000000000001" customHeight="1" x14ac:dyDescent="0.2">
      <c r="B12" s="4">
        <v>10010098</v>
      </c>
      <c r="C12" s="7" t="s">
        <v>676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65">
        <v>10021007</v>
      </c>
      <c r="K12" s="67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3">
        <v>8</v>
      </c>
      <c r="V12" s="13">
        <v>55</v>
      </c>
    </row>
    <row r="13" spans="2:22" s="12" customFormat="1" ht="20.100000000000001" customHeight="1" x14ac:dyDescent="0.2">
      <c r="B13" s="4">
        <v>10010099</v>
      </c>
      <c r="C13" s="7" t="s">
        <v>678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65">
        <v>10021008</v>
      </c>
      <c r="K13" s="66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3">
        <v>9</v>
      </c>
      <c r="V13" s="13">
        <v>58</v>
      </c>
    </row>
    <row r="14" spans="2:22" s="12" customFormat="1" ht="20.100000000000001" customHeight="1" x14ac:dyDescent="0.2">
      <c r="B14" s="3">
        <v>10000101</v>
      </c>
      <c r="C14" s="5" t="s">
        <v>888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65">
        <v>10021009</v>
      </c>
      <c r="K14" s="66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3">
        <v>10</v>
      </c>
      <c r="V14" s="13">
        <v>60</v>
      </c>
    </row>
    <row r="15" spans="2:22" s="12" customFormat="1" ht="20.100000000000001" customHeight="1" x14ac:dyDescent="0.2">
      <c r="B15" s="3">
        <v>10000102</v>
      </c>
      <c r="C15" s="5" t="s">
        <v>889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65">
        <v>10021010</v>
      </c>
      <c r="K15" s="66" t="s">
        <v>836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2" customFormat="1" ht="20.100000000000001" customHeight="1" x14ac:dyDescent="0.2">
      <c r="B16" s="3">
        <v>10000103</v>
      </c>
      <c r="C16" s="5" t="s">
        <v>890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65">
        <v>10022001</v>
      </c>
      <c r="K16" s="67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2" customFormat="1" ht="20.100000000000001" customHeight="1" x14ac:dyDescent="0.2">
      <c r="B17" s="3">
        <v>10000104</v>
      </c>
      <c r="C17" s="5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65">
        <v>10022002</v>
      </c>
      <c r="K17" s="67" t="s">
        <v>255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2" customFormat="1" ht="20.100000000000001" customHeight="1" x14ac:dyDescent="0.2">
      <c r="B18" s="3">
        <v>10000121</v>
      </c>
      <c r="C18" s="5" t="s">
        <v>891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65">
        <v>10022003</v>
      </c>
      <c r="K18" s="67" t="s">
        <v>258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2" customFormat="1" ht="20.100000000000001" customHeight="1" x14ac:dyDescent="0.2">
      <c r="B19" s="3">
        <v>10000122</v>
      </c>
      <c r="C19" s="5" t="s">
        <v>892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65">
        <v>10022004</v>
      </c>
      <c r="K19" s="67" t="s">
        <v>260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2" customFormat="1" ht="20.100000000000001" customHeight="1" x14ac:dyDescent="0.2">
      <c r="B20" s="3">
        <v>10000123</v>
      </c>
      <c r="C20" s="5" t="s">
        <v>893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65">
        <v>10022005</v>
      </c>
      <c r="K20" s="67" t="s">
        <v>262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2" customFormat="1" ht="20.100000000000001" customHeight="1" x14ac:dyDescent="0.2">
      <c r="B21" s="3">
        <v>10000124</v>
      </c>
      <c r="C21" s="5" t="s">
        <v>894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65">
        <v>10022006</v>
      </c>
      <c r="K21" s="71" t="s">
        <v>266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2" customFormat="1" ht="20.100000000000001" customHeight="1" x14ac:dyDescent="0.2">
      <c r="B22" s="3">
        <v>10000125</v>
      </c>
      <c r="C22" s="5" t="s">
        <v>895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65">
        <v>10022007</v>
      </c>
      <c r="K22" s="67" t="s">
        <v>272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2" customFormat="1" ht="20.100000000000001" customHeight="1" x14ac:dyDescent="0.2">
      <c r="J23" s="65">
        <v>10022008</v>
      </c>
      <c r="K23" s="66" t="s">
        <v>274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2" customFormat="1" ht="20.100000000000001" customHeight="1" x14ac:dyDescent="0.2">
      <c r="J24" s="65">
        <v>10022009</v>
      </c>
      <c r="K24" s="66" t="s">
        <v>276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2" customFormat="1" ht="20.100000000000001" customHeight="1" x14ac:dyDescent="0.2">
      <c r="J25" s="65">
        <v>10022010</v>
      </c>
      <c r="K25" s="67" t="s">
        <v>837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2" customFormat="1" ht="20.100000000000001" customHeight="1" x14ac:dyDescent="0.2">
      <c r="J26" s="65">
        <v>10023001</v>
      </c>
      <c r="K26" s="67" t="s">
        <v>278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2" customFormat="1" ht="20.100000000000001" customHeight="1" x14ac:dyDescent="0.2">
      <c r="J27" s="65">
        <v>10023002</v>
      </c>
      <c r="K27" s="67" t="s">
        <v>280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2" customFormat="1" ht="20.100000000000001" customHeight="1" x14ac:dyDescent="0.2">
      <c r="J28" s="65">
        <v>10023003</v>
      </c>
      <c r="K28" s="67" t="s">
        <v>282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2" customFormat="1" ht="20.100000000000001" customHeight="1" x14ac:dyDescent="0.2">
      <c r="J29" s="65">
        <v>10023004</v>
      </c>
      <c r="K29" s="67" t="s">
        <v>285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2" customFormat="1" ht="20.100000000000001" customHeight="1" x14ac:dyDescent="0.2">
      <c r="J30" s="65">
        <v>10023005</v>
      </c>
      <c r="K30" s="67" t="s">
        <v>838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2" customFormat="1" ht="20.100000000000001" customHeight="1" x14ac:dyDescent="0.2">
      <c r="J31" s="65">
        <v>10023006</v>
      </c>
      <c r="K31" s="67" t="s">
        <v>292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2" customFormat="1" ht="20.100000000000001" customHeight="1" x14ac:dyDescent="0.2">
      <c r="J32" s="65">
        <v>10023007</v>
      </c>
      <c r="K32" s="67" t="s">
        <v>295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2" customFormat="1" ht="20.100000000000001" customHeight="1" x14ac:dyDescent="0.2">
      <c r="J33" s="65">
        <v>10023008</v>
      </c>
      <c r="K33" s="66" t="s">
        <v>297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2" customFormat="1" ht="20.100000000000001" customHeight="1" x14ac:dyDescent="0.2">
      <c r="J34" s="65">
        <v>10023009</v>
      </c>
      <c r="K34" s="66" t="s">
        <v>299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2" customFormat="1" ht="20.100000000000001" customHeight="1" x14ac:dyDescent="0.2">
      <c r="J35" s="65">
        <v>10023010</v>
      </c>
      <c r="K35" s="67" t="s">
        <v>840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2" customFormat="1" ht="20.100000000000001" customHeight="1" x14ac:dyDescent="0.2">
      <c r="J36" s="65">
        <v>10024001</v>
      </c>
      <c r="K36" s="67" t="s">
        <v>303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2" customFormat="1" ht="20.100000000000001" customHeight="1" x14ac:dyDescent="0.2">
      <c r="J37" s="65">
        <v>10024002</v>
      </c>
      <c r="K37" s="67" t="s">
        <v>306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2" customFormat="1" ht="20.100000000000001" customHeight="1" x14ac:dyDescent="0.2">
      <c r="J38" s="65">
        <v>10024003</v>
      </c>
      <c r="K38" s="67" t="s">
        <v>308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2" customFormat="1" ht="20.100000000000001" customHeight="1" x14ac:dyDescent="0.2">
      <c r="J39" s="65">
        <v>10024004</v>
      </c>
      <c r="K39" s="67" t="s">
        <v>310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2" customFormat="1" ht="20.100000000000001" customHeight="1" x14ac:dyDescent="0.2">
      <c r="J40" s="65">
        <v>10024005</v>
      </c>
      <c r="K40" s="67" t="s">
        <v>312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2" customFormat="1" ht="20.100000000000001" customHeight="1" x14ac:dyDescent="0.2">
      <c r="J41" s="65">
        <v>10024006</v>
      </c>
      <c r="K41" s="67" t="s">
        <v>314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2" customFormat="1" ht="20.100000000000001" customHeight="1" x14ac:dyDescent="0.2">
      <c r="J42" s="65">
        <v>10024007</v>
      </c>
      <c r="K42" s="67" t="s">
        <v>316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2" customFormat="1" ht="20.100000000000001" customHeight="1" x14ac:dyDescent="0.2">
      <c r="J43" s="65">
        <v>10024008</v>
      </c>
      <c r="K43" s="66" t="s">
        <v>318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2" customFormat="1" ht="20.100000000000001" customHeight="1" x14ac:dyDescent="0.2">
      <c r="J44" s="65">
        <v>10024009</v>
      </c>
      <c r="K44" s="66" t="s">
        <v>320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2" customFormat="1" ht="20.100000000000001" customHeight="1" x14ac:dyDescent="0.2">
      <c r="J45" s="65">
        <v>10024010</v>
      </c>
      <c r="K45" s="67" t="s">
        <v>851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2" customFormat="1" ht="20.100000000000001" customHeight="1" x14ac:dyDescent="0.2">
      <c r="J46" s="65">
        <v>10025001</v>
      </c>
      <c r="K46" s="67" t="s">
        <v>323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2" customFormat="1" ht="20.100000000000001" customHeight="1" x14ac:dyDescent="0.2">
      <c r="J47" s="65">
        <v>10025002</v>
      </c>
      <c r="K47" s="67" t="s">
        <v>325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2" customFormat="1" ht="20.100000000000001" customHeight="1" x14ac:dyDescent="0.2">
      <c r="J48" s="65">
        <v>10025003</v>
      </c>
      <c r="K48" s="67" t="s">
        <v>328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2" customFormat="1" ht="20.100000000000001" customHeight="1" x14ac:dyDescent="0.2">
      <c r="J49" s="65">
        <v>10025004</v>
      </c>
      <c r="K49" s="67" t="s">
        <v>331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2" customFormat="1" ht="20.100000000000001" customHeight="1" x14ac:dyDescent="0.2">
      <c r="J50" s="65">
        <v>10025005</v>
      </c>
      <c r="K50" s="67" t="s">
        <v>334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2" customFormat="1" ht="20.100000000000001" customHeight="1" x14ac:dyDescent="0.2">
      <c r="J51" s="65">
        <v>10025006</v>
      </c>
      <c r="K51" s="67" t="s">
        <v>336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2" customFormat="1" ht="20.100000000000001" customHeight="1" x14ac:dyDescent="0.2">
      <c r="J52" s="65">
        <v>10025007</v>
      </c>
      <c r="K52" s="67" t="s">
        <v>338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2" customFormat="1" ht="20.100000000000001" customHeight="1" x14ac:dyDescent="0.2">
      <c r="J53" s="65">
        <v>10025008</v>
      </c>
      <c r="K53" s="66" t="s">
        <v>340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2" customFormat="1" ht="20.100000000000001" customHeight="1" x14ac:dyDescent="0.2">
      <c r="J54" s="65">
        <v>10025009</v>
      </c>
      <c r="K54" s="66" t="s">
        <v>342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2" customFormat="1" ht="20.100000000000001" customHeight="1" x14ac:dyDescent="0.2">
      <c r="J55" s="65">
        <v>10025010</v>
      </c>
      <c r="K55" s="66" t="s">
        <v>859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2" customFormat="1" ht="20.100000000000001" customHeight="1" x14ac:dyDescent="0.2"/>
    <row r="57" spans="10:17" s="12" customFormat="1" ht="20.100000000000001" customHeight="1" x14ac:dyDescent="0.2"/>
    <row r="58" spans="10:17" s="12" customFormat="1" ht="20.100000000000001" customHeight="1" x14ac:dyDescent="0.2"/>
    <row r="59" spans="10:17" s="1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13" customFormat="1" ht="20.100000000000001" customHeight="1" x14ac:dyDescent="0.2"/>
    <row r="2" spans="2:23" s="13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13" customFormat="1" ht="20.100000000000001" customHeight="1" x14ac:dyDescent="0.2">
      <c r="B3" s="2" t="s">
        <v>896</v>
      </c>
      <c r="C3" s="2"/>
      <c r="D3" s="2" t="s">
        <v>897</v>
      </c>
      <c r="H3" s="2"/>
      <c r="I3" s="2" t="s">
        <v>898</v>
      </c>
      <c r="J3" s="2"/>
      <c r="K3" s="2" t="s">
        <v>665</v>
      </c>
      <c r="L3" s="2" t="s">
        <v>899</v>
      </c>
      <c r="M3" s="2"/>
      <c r="N3" s="2"/>
      <c r="R3" s="13" t="s">
        <v>900</v>
      </c>
      <c r="S3" s="13" t="s">
        <v>901</v>
      </c>
      <c r="T3" s="13">
        <v>10</v>
      </c>
      <c r="V3" s="13">
        <v>35</v>
      </c>
    </row>
    <row r="4" spans="2:23" s="13" customFormat="1" ht="20.100000000000001" customHeight="1" x14ac:dyDescent="0.2">
      <c r="B4" s="2" t="s">
        <v>902</v>
      </c>
      <c r="C4" s="2"/>
      <c r="D4" s="2">
        <v>5</v>
      </c>
      <c r="F4" s="2"/>
      <c r="H4" s="2"/>
      <c r="I4" s="3">
        <v>10010083</v>
      </c>
      <c r="J4" s="8" t="s">
        <v>257</v>
      </c>
      <c r="K4" s="2">
        <v>1</v>
      </c>
      <c r="L4" s="2">
        <v>5</v>
      </c>
      <c r="M4" s="2" t="s">
        <v>877</v>
      </c>
      <c r="N4" s="2"/>
      <c r="S4" s="13" t="s">
        <v>903</v>
      </c>
      <c r="T4" s="13">
        <v>3</v>
      </c>
      <c r="V4" s="13">
        <v>45</v>
      </c>
    </row>
    <row r="5" spans="2:23" s="13" customFormat="1" ht="20.100000000000001" customHeight="1" x14ac:dyDescent="0.2">
      <c r="B5" s="2" t="s">
        <v>904</v>
      </c>
      <c r="C5" s="2"/>
      <c r="D5" s="2">
        <v>5</v>
      </c>
      <c r="F5" s="2"/>
      <c r="H5" s="2"/>
      <c r="I5" s="3">
        <v>10010045</v>
      </c>
      <c r="J5" s="5" t="s">
        <v>92</v>
      </c>
      <c r="K5" s="2">
        <v>1</v>
      </c>
      <c r="L5" s="2">
        <v>500</v>
      </c>
      <c r="M5" s="2"/>
      <c r="N5" s="2"/>
      <c r="V5" s="13">
        <v>55</v>
      </c>
      <c r="W5"/>
    </row>
    <row r="6" spans="2:23" s="13" customFormat="1" ht="20.100000000000001" customHeight="1" x14ac:dyDescent="0.2">
      <c r="B6" s="2" t="s">
        <v>905</v>
      </c>
      <c r="C6" s="2"/>
      <c r="D6" s="2">
        <v>10</v>
      </c>
      <c r="F6" s="2"/>
      <c r="H6" s="2"/>
      <c r="I6" s="3">
        <v>10000131</v>
      </c>
      <c r="J6" s="5" t="s">
        <v>668</v>
      </c>
      <c r="K6" s="2">
        <v>1</v>
      </c>
      <c r="L6" s="2">
        <v>3</v>
      </c>
      <c r="M6" s="2"/>
      <c r="N6" s="2"/>
      <c r="V6" s="13" t="s">
        <v>906</v>
      </c>
      <c r="W6"/>
    </row>
    <row r="7" spans="2:23" s="13" customFormat="1" ht="20.100000000000001" customHeight="1" x14ac:dyDescent="0.2">
      <c r="B7" s="2" t="s">
        <v>907</v>
      </c>
      <c r="C7" s="2"/>
      <c r="D7" s="2">
        <v>10</v>
      </c>
      <c r="F7" s="2"/>
      <c r="H7" s="2"/>
      <c r="I7" s="4">
        <v>10010098</v>
      </c>
      <c r="J7" s="7" t="s">
        <v>676</v>
      </c>
      <c r="K7" s="2">
        <v>1</v>
      </c>
      <c r="L7" s="2">
        <v>2</v>
      </c>
      <c r="M7" s="2"/>
      <c r="N7" s="2"/>
    </row>
    <row r="8" spans="2:23" s="13" customFormat="1" ht="20.100000000000001" customHeight="1" x14ac:dyDescent="0.2">
      <c r="B8" s="2" t="s">
        <v>908</v>
      </c>
      <c r="C8" s="2"/>
      <c r="D8" s="2">
        <v>10</v>
      </c>
      <c r="F8" s="2"/>
      <c r="H8" s="2"/>
      <c r="I8" s="3">
        <v>10000132</v>
      </c>
      <c r="J8" s="5" t="s">
        <v>114</v>
      </c>
      <c r="K8" s="2">
        <v>1</v>
      </c>
      <c r="L8" s="2">
        <v>5</v>
      </c>
      <c r="M8" s="2"/>
      <c r="N8" s="2"/>
      <c r="R8" s="3">
        <v>10000142</v>
      </c>
      <c r="S8" s="5" t="s">
        <v>108</v>
      </c>
      <c r="T8" s="2">
        <v>1</v>
      </c>
    </row>
    <row r="9" spans="2:23" s="13" customFormat="1" ht="20.100000000000001" customHeight="1" x14ac:dyDescent="0.2">
      <c r="B9" s="2" t="s">
        <v>909</v>
      </c>
      <c r="C9" s="2"/>
      <c r="D9" s="2">
        <v>10</v>
      </c>
      <c r="F9" s="2"/>
      <c r="H9" s="2"/>
      <c r="I9" s="3">
        <v>10000144</v>
      </c>
      <c r="J9" s="3" t="s">
        <v>813</v>
      </c>
      <c r="K9" s="2">
        <v>1</v>
      </c>
      <c r="L9" s="2">
        <v>5</v>
      </c>
      <c r="M9" s="2"/>
      <c r="N9" s="2"/>
    </row>
    <row r="10" spans="2:23" s="13" customFormat="1" ht="20.100000000000001" customHeight="1" x14ac:dyDescent="0.2">
      <c r="H10" s="2"/>
      <c r="I10" s="3">
        <v>10000145</v>
      </c>
      <c r="J10" s="3" t="s">
        <v>814</v>
      </c>
      <c r="K10" s="2">
        <v>1</v>
      </c>
      <c r="L10" s="2">
        <v>5</v>
      </c>
      <c r="M10" s="2"/>
      <c r="N10" s="2"/>
    </row>
    <row r="11" spans="2:23" s="13" customFormat="1" ht="20.100000000000001" customHeight="1" x14ac:dyDescent="0.2">
      <c r="D11" s="13">
        <f>SUM(D4:D9)</f>
        <v>50</v>
      </c>
      <c r="H11" s="2"/>
      <c r="I11" s="3">
        <v>10000146</v>
      </c>
      <c r="J11" s="3" t="s">
        <v>815</v>
      </c>
      <c r="K11" s="2">
        <v>1</v>
      </c>
      <c r="L11" s="2">
        <v>5</v>
      </c>
      <c r="M11" s="2"/>
      <c r="N11" s="2"/>
    </row>
    <row r="12" spans="2:23" s="13" customFormat="1" ht="20.100000000000001" customHeight="1" x14ac:dyDescent="0.2">
      <c r="B12" s="13" t="s">
        <v>910</v>
      </c>
      <c r="D12" s="13">
        <v>10</v>
      </c>
      <c r="I12" s="3">
        <v>10000147</v>
      </c>
      <c r="J12" s="3" t="s">
        <v>816</v>
      </c>
      <c r="K12" s="2">
        <v>1</v>
      </c>
      <c r="L12" s="2">
        <v>5</v>
      </c>
    </row>
    <row r="13" spans="2:23" s="13" customFormat="1" ht="20.100000000000001" customHeight="1" x14ac:dyDescent="0.2">
      <c r="I13" s="3">
        <v>10000121</v>
      </c>
      <c r="J13" s="5" t="s">
        <v>891</v>
      </c>
      <c r="K13" s="2">
        <v>1</v>
      </c>
      <c r="L13" s="2">
        <v>35</v>
      </c>
    </row>
    <row r="14" spans="2:23" s="13" customFormat="1" ht="20.100000000000001" customHeight="1" x14ac:dyDescent="0.2">
      <c r="I14" s="3">
        <v>10000122</v>
      </c>
      <c r="J14" s="5" t="s">
        <v>892</v>
      </c>
      <c r="K14" s="2">
        <v>1</v>
      </c>
      <c r="L14" s="2">
        <v>35</v>
      </c>
    </row>
    <row r="15" spans="2:23" s="13" customFormat="1" ht="20.100000000000001" customHeight="1" x14ac:dyDescent="0.2">
      <c r="I15" s="3">
        <v>10000123</v>
      </c>
      <c r="J15" s="5" t="s">
        <v>893</v>
      </c>
      <c r="K15" s="2">
        <v>1</v>
      </c>
      <c r="L15" s="2">
        <v>35</v>
      </c>
    </row>
    <row r="16" spans="2:23" s="13" customFormat="1" ht="20.100000000000001" customHeight="1" x14ac:dyDescent="0.2">
      <c r="I16" s="3">
        <v>10000124</v>
      </c>
      <c r="J16" s="5" t="s">
        <v>894</v>
      </c>
      <c r="K16" s="2">
        <v>1</v>
      </c>
      <c r="L16" s="2">
        <v>35</v>
      </c>
    </row>
    <row r="17" spans="9:22" s="13" customFormat="1" ht="20.100000000000001" customHeight="1" x14ac:dyDescent="0.2">
      <c r="I17" s="3">
        <v>10000125</v>
      </c>
      <c r="J17" s="5" t="s">
        <v>895</v>
      </c>
      <c r="K17" s="2">
        <v>1</v>
      </c>
      <c r="L17" s="2">
        <v>35</v>
      </c>
    </row>
    <row r="18" spans="9:22" s="13" customFormat="1" ht="20.100000000000001" customHeight="1" x14ac:dyDescent="0.2">
      <c r="I18" s="3">
        <v>10010046</v>
      </c>
      <c r="J18" s="3" t="s">
        <v>818</v>
      </c>
      <c r="K18" s="3">
        <v>1</v>
      </c>
      <c r="L18" s="3">
        <v>60</v>
      </c>
    </row>
    <row r="19" spans="9:22" s="13" customFormat="1" ht="20.100000000000001" customHeight="1" x14ac:dyDescent="0.2">
      <c r="I19" s="3">
        <v>10010085</v>
      </c>
      <c r="J19" s="3" t="s">
        <v>832</v>
      </c>
      <c r="K19" s="3">
        <v>1</v>
      </c>
      <c r="L19" s="3">
        <v>2</v>
      </c>
    </row>
    <row r="20" spans="9:22" ht="20.100000000000001" customHeight="1" x14ac:dyDescent="0.2">
      <c r="I20" s="110">
        <v>10021008</v>
      </c>
      <c r="J20" s="111" t="s">
        <v>246</v>
      </c>
      <c r="K20" s="2">
        <v>1</v>
      </c>
      <c r="L20" s="2">
        <v>15</v>
      </c>
    </row>
    <row r="21" spans="9:22" ht="20.100000000000001" customHeight="1" x14ac:dyDescent="0.2">
      <c r="I21" s="110">
        <v>10021009</v>
      </c>
      <c r="J21" s="111" t="s">
        <v>249</v>
      </c>
      <c r="K21" s="2">
        <v>1</v>
      </c>
      <c r="L21" s="2">
        <v>45</v>
      </c>
    </row>
    <row r="22" spans="9:22" ht="20.100000000000001" customHeight="1" x14ac:dyDescent="0.2">
      <c r="I22" s="110">
        <v>10022008</v>
      </c>
      <c r="J22" s="111" t="s">
        <v>274</v>
      </c>
      <c r="K22" s="2">
        <v>1</v>
      </c>
      <c r="L22" s="2">
        <v>15</v>
      </c>
      <c r="R22" s="13"/>
      <c r="S22" s="13"/>
      <c r="T22" s="13"/>
      <c r="U22" s="13"/>
      <c r="V22" s="13"/>
    </row>
    <row r="23" spans="9:22" ht="20.100000000000001" customHeight="1" x14ac:dyDescent="0.2">
      <c r="I23" s="110">
        <v>10022009</v>
      </c>
      <c r="J23" s="111" t="s">
        <v>276</v>
      </c>
      <c r="K23" s="2">
        <v>1</v>
      </c>
      <c r="L23" s="2">
        <v>45</v>
      </c>
    </row>
    <row r="24" spans="9:22" ht="20.100000000000001" customHeight="1" x14ac:dyDescent="0.2">
      <c r="I24" s="110">
        <v>10023008</v>
      </c>
      <c r="J24" s="111" t="s">
        <v>297</v>
      </c>
      <c r="K24" s="2">
        <v>1</v>
      </c>
      <c r="L24" s="2">
        <v>15</v>
      </c>
    </row>
    <row r="25" spans="9:22" ht="20.100000000000001" customHeight="1" x14ac:dyDescent="0.2">
      <c r="I25" s="110">
        <v>10023009</v>
      </c>
      <c r="J25" s="111" t="s">
        <v>299</v>
      </c>
      <c r="K25" s="2">
        <v>1</v>
      </c>
      <c r="L25" s="2">
        <v>45</v>
      </c>
    </row>
    <row r="26" spans="9:22" ht="20.100000000000001" customHeight="1" x14ac:dyDescent="0.2">
      <c r="I26" s="110">
        <v>10024008</v>
      </c>
      <c r="J26" s="111" t="s">
        <v>318</v>
      </c>
      <c r="K26" s="2">
        <v>1</v>
      </c>
      <c r="L26" s="2">
        <v>15</v>
      </c>
    </row>
    <row r="27" spans="9:22" ht="20.100000000000001" customHeight="1" x14ac:dyDescent="0.2">
      <c r="I27" s="110">
        <v>10024009</v>
      </c>
      <c r="J27" s="111" t="s">
        <v>320</v>
      </c>
      <c r="K27" s="2">
        <v>1</v>
      </c>
      <c r="L27" s="2">
        <v>45</v>
      </c>
    </row>
    <row r="28" spans="9:22" ht="20.100000000000001" customHeight="1" x14ac:dyDescent="0.2">
      <c r="I28" s="110">
        <v>10025008</v>
      </c>
      <c r="J28" s="111" t="s">
        <v>340</v>
      </c>
      <c r="K28" s="2">
        <v>1</v>
      </c>
      <c r="L28" s="2">
        <v>15</v>
      </c>
    </row>
    <row r="29" spans="9:22" ht="20.100000000000001" customHeight="1" x14ac:dyDescent="0.2">
      <c r="I29" s="110">
        <v>10025009</v>
      </c>
      <c r="J29" s="111" t="s">
        <v>342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workbookViewId="0">
      <selection activeCell="G23" sqref="G23"/>
    </sheetView>
  </sheetViews>
  <sheetFormatPr defaultColWidth="9" defaultRowHeight="14.25" x14ac:dyDescent="0.2"/>
  <cols>
    <col min="3" max="4" width="9" style="13"/>
    <col min="8" max="8" width="9" style="13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9" s="1" customFormat="1" ht="20.100000000000001" customHeight="1" x14ac:dyDescent="0.2">
      <c r="A2" s="2"/>
      <c r="B2" s="2"/>
      <c r="C2" s="2" t="s">
        <v>911</v>
      </c>
      <c r="D2" s="2"/>
      <c r="E2" s="2"/>
      <c r="F2" s="2"/>
      <c r="G2" s="2"/>
      <c r="H2" s="2" t="s">
        <v>912</v>
      </c>
      <c r="I2" s="2"/>
      <c r="J2" s="2"/>
      <c r="K2" s="2" t="s">
        <v>913</v>
      </c>
      <c r="M2" s="2" t="s">
        <v>914</v>
      </c>
      <c r="N2" s="2">
        <v>5</v>
      </c>
    </row>
    <row r="3" spans="1:19" s="1" customFormat="1" ht="20.100000000000001" customHeight="1" x14ac:dyDescent="0.2">
      <c r="A3" s="2">
        <f>B3*5</f>
        <v>100</v>
      </c>
      <c r="B3" s="2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915</v>
      </c>
      <c r="I3" s="2">
        <f>J3*5</f>
        <v>20</v>
      </c>
      <c r="J3" s="2">
        <v>4</v>
      </c>
      <c r="M3" s="2" t="s">
        <v>916</v>
      </c>
      <c r="N3" s="2">
        <v>1</v>
      </c>
      <c r="O3" s="2">
        <v>9</v>
      </c>
      <c r="S3" s="2"/>
    </row>
    <row r="4" spans="1:19" s="1" customFormat="1" ht="20.100000000000001" customHeight="1" x14ac:dyDescent="0.2">
      <c r="A4" s="2">
        <f t="shared" ref="A4:A12" si="0">B4*5</f>
        <v>250</v>
      </c>
      <c r="B4" s="2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915</v>
      </c>
      <c r="I4" s="2">
        <f t="shared" ref="I4:I12" si="3">J4*5</f>
        <v>30</v>
      </c>
      <c r="J4" s="2">
        <v>6</v>
      </c>
      <c r="S4" s="2"/>
    </row>
    <row r="5" spans="1:19" s="1" customFormat="1" ht="20.100000000000001" customHeight="1" x14ac:dyDescent="0.2">
      <c r="A5" s="2">
        <f t="shared" si="0"/>
        <v>500</v>
      </c>
      <c r="B5" s="2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915</v>
      </c>
      <c r="I5" s="2">
        <f t="shared" si="3"/>
        <v>50</v>
      </c>
      <c r="J5" s="2">
        <v>10</v>
      </c>
      <c r="S5" s="2"/>
    </row>
    <row r="6" spans="1:19" s="1" customFormat="1" ht="20.100000000000001" customHeight="1" x14ac:dyDescent="0.2">
      <c r="A6" s="2">
        <f t="shared" si="0"/>
        <v>1500</v>
      </c>
      <c r="B6" s="2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915</v>
      </c>
      <c r="I6" s="2">
        <f t="shared" si="3"/>
        <v>75</v>
      </c>
      <c r="J6" s="2">
        <v>15</v>
      </c>
      <c r="S6" s="2"/>
    </row>
    <row r="7" spans="1:19" s="1" customFormat="1" ht="20.100000000000001" customHeight="1" x14ac:dyDescent="0.2">
      <c r="A7" s="2">
        <f t="shared" si="0"/>
        <v>2500</v>
      </c>
      <c r="B7" s="2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915</v>
      </c>
      <c r="I7" s="2">
        <f t="shared" si="3"/>
        <v>100</v>
      </c>
      <c r="J7" s="2">
        <v>20</v>
      </c>
      <c r="S7" s="2"/>
    </row>
    <row r="8" spans="1:19" s="1" customFormat="1" ht="20.100000000000001" customHeight="1" x14ac:dyDescent="0.2">
      <c r="A8" s="2">
        <f t="shared" si="0"/>
        <v>5000</v>
      </c>
      <c r="B8" s="2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915</v>
      </c>
      <c r="I8" s="2">
        <f t="shared" si="3"/>
        <v>125</v>
      </c>
      <c r="J8" s="2">
        <v>25</v>
      </c>
      <c r="S8" s="2"/>
    </row>
    <row r="9" spans="1:19" s="1" customFormat="1" ht="20.100000000000001" customHeight="1" x14ac:dyDescent="0.2">
      <c r="A9" s="2">
        <f t="shared" si="0"/>
        <v>12500</v>
      </c>
      <c r="B9" s="2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915</v>
      </c>
      <c r="I9" s="2">
        <f t="shared" si="3"/>
        <v>150</v>
      </c>
      <c r="J9" s="2">
        <v>30</v>
      </c>
      <c r="M9" s="2" t="s">
        <v>917</v>
      </c>
      <c r="S9" s="2"/>
    </row>
    <row r="10" spans="1:19" s="1" customFormat="1" ht="20.100000000000001" customHeight="1" x14ac:dyDescent="0.2">
      <c r="A10" s="2">
        <f t="shared" si="0"/>
        <v>25000</v>
      </c>
      <c r="B10" s="2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915</v>
      </c>
      <c r="I10" s="2">
        <f t="shared" si="3"/>
        <v>175</v>
      </c>
      <c r="J10" s="2">
        <v>35</v>
      </c>
      <c r="S10" s="2"/>
    </row>
    <row r="11" spans="1:19" s="1" customFormat="1" ht="20.100000000000001" customHeight="1" x14ac:dyDescent="0.2">
      <c r="A11" s="2">
        <f t="shared" si="0"/>
        <v>37500</v>
      </c>
      <c r="B11" s="2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915</v>
      </c>
      <c r="I11" s="2">
        <f t="shared" si="3"/>
        <v>200</v>
      </c>
      <c r="J11" s="2">
        <v>40</v>
      </c>
      <c r="S11" s="2"/>
    </row>
    <row r="12" spans="1:19" s="1" customFormat="1" ht="20.100000000000001" customHeight="1" x14ac:dyDescent="0.2">
      <c r="A12" s="2">
        <f t="shared" si="0"/>
        <v>50000</v>
      </c>
      <c r="B12" s="2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915</v>
      </c>
      <c r="I12" s="2">
        <f t="shared" si="3"/>
        <v>250</v>
      </c>
      <c r="J12" s="2">
        <v>50</v>
      </c>
      <c r="S12" s="2"/>
    </row>
    <row r="13" spans="1:19" s="1" customFormat="1" ht="20.100000000000001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L13" s="34"/>
      <c r="M13" s="34"/>
      <c r="N13" s="34"/>
      <c r="O13" s="34"/>
      <c r="P13" s="34"/>
      <c r="Q13" s="34"/>
      <c r="R13" s="34"/>
    </row>
    <row r="14" spans="1:19" s="1" customFormat="1" ht="20.100000000000001" customHeight="1" x14ac:dyDescent="0.2">
      <c r="C14" s="2"/>
      <c r="D14" s="2"/>
      <c r="H14" s="2"/>
      <c r="L14" s="34"/>
      <c r="M14" s="2">
        <f>180000</f>
        <v>180000</v>
      </c>
      <c r="N14" s="2"/>
      <c r="O14" s="2"/>
      <c r="P14" s="34"/>
      <c r="Q14" s="34"/>
      <c r="R14" s="34"/>
    </row>
    <row r="15" spans="1:19" s="1" customFormat="1" ht="20.100000000000001" customHeight="1" x14ac:dyDescent="0.2">
      <c r="C15" s="2"/>
      <c r="D15" s="2"/>
      <c r="H15" s="2"/>
      <c r="L15" s="34"/>
      <c r="M15" s="2">
        <f>M14/5</f>
        <v>36000</v>
      </c>
      <c r="N15" s="2">
        <f>M15*180</f>
        <v>6480000</v>
      </c>
      <c r="O15" s="2">
        <f>N15/100</f>
        <v>64800</v>
      </c>
      <c r="P15" s="34"/>
      <c r="Q15" s="34"/>
      <c r="R15" s="34"/>
    </row>
    <row r="16" spans="1:19" s="1" customFormat="1" ht="20.100000000000001" customHeight="1" x14ac:dyDescent="0.2">
      <c r="C16" s="2"/>
      <c r="D16" s="2"/>
      <c r="H16" s="2"/>
      <c r="L16" s="34"/>
      <c r="M16" s="34" t="s">
        <v>918</v>
      </c>
      <c r="N16" s="34"/>
      <c r="O16" s="34"/>
      <c r="P16" s="34"/>
      <c r="Q16" s="34">
        <f>180*5</f>
        <v>900</v>
      </c>
      <c r="R16" s="34"/>
    </row>
    <row r="17" spans="3:18" s="1" customFormat="1" ht="20.100000000000001" customHeight="1" x14ac:dyDescent="0.2">
      <c r="C17" s="2"/>
      <c r="D17" s="2"/>
      <c r="H17" s="2"/>
      <c r="L17" s="34"/>
      <c r="M17" s="34"/>
      <c r="N17" s="34"/>
      <c r="O17" s="34"/>
      <c r="P17" s="34"/>
      <c r="Q17" s="34"/>
      <c r="R17" s="34"/>
    </row>
    <row r="18" spans="3:18" s="1" customFormat="1" ht="20.100000000000001" customHeight="1" x14ac:dyDescent="0.2">
      <c r="C18" s="2"/>
      <c r="D18" s="2"/>
      <c r="H18" s="2"/>
    </row>
    <row r="19" spans="3:18" s="1" customFormat="1" ht="20.100000000000001" customHeight="1" x14ac:dyDescent="0.2">
      <c r="C19" s="2"/>
      <c r="D19" s="2"/>
      <c r="H19" s="2"/>
    </row>
    <row r="20" spans="3:18" s="1" customFormat="1" ht="20.100000000000001" customHeight="1" x14ac:dyDescent="0.2">
      <c r="C20" s="2"/>
      <c r="D20" s="2"/>
      <c r="H20" s="2"/>
    </row>
    <row r="21" spans="3:18" s="1" customFormat="1" ht="20.100000000000001" customHeight="1" x14ac:dyDescent="0.2">
      <c r="C21" s="2"/>
      <c r="D21" s="2"/>
      <c r="H21" s="2"/>
    </row>
    <row r="22" spans="3:18" s="1" customFormat="1" ht="20.100000000000001" customHeight="1" x14ac:dyDescent="0.2">
      <c r="C22" s="2"/>
      <c r="D22" s="2"/>
      <c r="H22" s="2"/>
    </row>
    <row r="23" spans="3:18" s="1" customFormat="1" ht="20.100000000000001" customHeight="1" x14ac:dyDescent="0.2">
      <c r="C23" s="2"/>
      <c r="D23" s="2"/>
      <c r="H23" s="2"/>
    </row>
    <row r="24" spans="3:18" s="1" customFormat="1" ht="20.100000000000001" customHeight="1" x14ac:dyDescent="0.2">
      <c r="C24" s="2"/>
      <c r="D24" s="2"/>
      <c r="H24" s="2"/>
    </row>
    <row r="25" spans="3:18" s="1" customFormat="1" ht="20.100000000000001" customHeight="1" x14ac:dyDescent="0.2">
      <c r="C25" s="2"/>
      <c r="D25" s="2"/>
      <c r="H25" s="2"/>
    </row>
    <row r="26" spans="3:18" s="1" customFormat="1" ht="20.100000000000001" customHeight="1" x14ac:dyDescent="0.2">
      <c r="C26" s="2"/>
      <c r="D26" s="2"/>
      <c r="H26" s="2"/>
    </row>
    <row r="27" spans="3:18" s="1" customFormat="1" ht="20.100000000000001" customHeight="1" x14ac:dyDescent="0.2">
      <c r="C27" s="2"/>
      <c r="D27" s="2"/>
      <c r="H27" s="2"/>
    </row>
    <row r="28" spans="3:18" s="1" customFormat="1" ht="20.100000000000001" customHeight="1" x14ac:dyDescent="0.2">
      <c r="C28" s="2"/>
      <c r="D28" s="2"/>
      <c r="H28" s="2"/>
    </row>
    <row r="29" spans="3:18" s="1" customFormat="1" ht="20.100000000000001" customHeight="1" x14ac:dyDescent="0.2">
      <c r="C29" s="2"/>
      <c r="D29" s="2"/>
      <c r="H29" s="2"/>
    </row>
    <row r="30" spans="3:18" s="1" customFormat="1" ht="20.100000000000001" customHeight="1" x14ac:dyDescent="0.2">
      <c r="C30" s="2"/>
      <c r="D30" s="2"/>
      <c r="H30" s="2"/>
    </row>
    <row r="31" spans="3:18" s="1" customFormat="1" ht="20.100000000000001" customHeight="1" x14ac:dyDescent="0.2">
      <c r="C31" s="2"/>
      <c r="D31" s="2"/>
      <c r="H31" s="2"/>
    </row>
    <row r="32" spans="3:18" s="1" customFormat="1" ht="20.100000000000001" customHeight="1" x14ac:dyDescent="0.2">
      <c r="C32" s="2"/>
      <c r="D32" s="2"/>
      <c r="H32" s="2"/>
    </row>
    <row r="33" spans="3:8" s="1" customFormat="1" ht="20.100000000000001" customHeight="1" x14ac:dyDescent="0.2">
      <c r="C33" s="2"/>
      <c r="D33" s="2"/>
      <c r="H33" s="2"/>
    </row>
    <row r="34" spans="3:8" s="1" customFormat="1" ht="20.100000000000001" customHeight="1" x14ac:dyDescent="0.2">
      <c r="C34" s="2"/>
      <c r="D34" s="2"/>
      <c r="H34" s="2"/>
    </row>
    <row r="35" spans="3:8" s="1" customFormat="1" ht="20.100000000000001" customHeight="1" x14ac:dyDescent="0.2">
      <c r="C35" s="2"/>
      <c r="D35" s="2"/>
      <c r="H35" s="2"/>
    </row>
    <row r="36" spans="3:8" s="1" customFormat="1" ht="20.100000000000001" customHeight="1" x14ac:dyDescent="0.2">
      <c r="C36" s="2"/>
      <c r="D36" s="2"/>
      <c r="H36" s="2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I462"/>
  <sheetViews>
    <sheetView topLeftCell="A142"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1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66">
        <v>10020001</v>
      </c>
      <c r="B2" s="68" t="s">
        <v>95</v>
      </c>
      <c r="J2" s="66">
        <v>14010004</v>
      </c>
      <c r="K2" s="68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65">
        <v>10021010</v>
      </c>
      <c r="R2" s="66" t="s">
        <v>836</v>
      </c>
      <c r="S2" s="2">
        <v>10</v>
      </c>
      <c r="T2" s="2">
        <f>S2/5</f>
        <v>2</v>
      </c>
      <c r="U2" s="65">
        <v>10021001</v>
      </c>
      <c r="V2" s="67" t="s">
        <v>204</v>
      </c>
      <c r="W2" s="2">
        <v>10</v>
      </c>
      <c r="X2" s="2">
        <f>W2/5</f>
        <v>2</v>
      </c>
      <c r="Y2" s="65">
        <v>10021008</v>
      </c>
      <c r="Z2" s="66" t="s">
        <v>246</v>
      </c>
      <c r="AA2" s="66">
        <v>2</v>
      </c>
      <c r="AB2" s="66">
        <f>AA2/2</f>
        <v>1</v>
      </c>
      <c r="AC2" s="65">
        <v>10021009</v>
      </c>
      <c r="AD2" s="66" t="s">
        <v>249</v>
      </c>
      <c r="AE2" s="66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66">
        <v>12000002</v>
      </c>
      <c r="B3" s="68" t="s">
        <v>919</v>
      </c>
      <c r="J3" s="66">
        <v>14010008</v>
      </c>
      <c r="K3" s="68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65">
        <v>10021010</v>
      </c>
      <c r="R3" s="66" t="s">
        <v>836</v>
      </c>
      <c r="S3" s="2">
        <v>10</v>
      </c>
      <c r="T3" s="2">
        <f t="shared" ref="T3:T25" si="7">S3/5</f>
        <v>2</v>
      </c>
      <c r="U3" s="65">
        <v>10021002</v>
      </c>
      <c r="V3" s="67" t="s">
        <v>229</v>
      </c>
      <c r="W3" s="2">
        <v>10</v>
      </c>
      <c r="X3" s="2">
        <f t="shared" ref="X3:X25" si="8">W3/5</f>
        <v>2</v>
      </c>
      <c r="Y3" s="65">
        <v>10021008</v>
      </c>
      <c r="Z3" s="66" t="s">
        <v>246</v>
      </c>
      <c r="AA3" s="66">
        <v>2</v>
      </c>
      <c r="AB3" s="66">
        <f t="shared" ref="AB3:AB25" si="9">AA3/2</f>
        <v>1</v>
      </c>
      <c r="AC3" s="65">
        <v>10021009</v>
      </c>
      <c r="AD3" s="66" t="s">
        <v>249</v>
      </c>
      <c r="AE3" s="66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66">
        <v>12001001</v>
      </c>
      <c r="B4" s="68" t="s">
        <v>101</v>
      </c>
      <c r="J4" s="66">
        <v>14010012</v>
      </c>
      <c r="K4" s="68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65">
        <v>10021010</v>
      </c>
      <c r="R4" s="66" t="s">
        <v>836</v>
      </c>
      <c r="S4" s="2">
        <v>10</v>
      </c>
      <c r="T4" s="2">
        <f t="shared" si="7"/>
        <v>2</v>
      </c>
      <c r="U4" s="65">
        <v>10021003</v>
      </c>
      <c r="V4" s="67" t="s">
        <v>232</v>
      </c>
      <c r="W4" s="2">
        <v>10</v>
      </c>
      <c r="X4" s="2">
        <f t="shared" si="8"/>
        <v>2</v>
      </c>
      <c r="Y4" s="65">
        <v>10021008</v>
      </c>
      <c r="Z4" s="66" t="s">
        <v>246</v>
      </c>
      <c r="AA4" s="66">
        <v>2</v>
      </c>
      <c r="AB4" s="66">
        <f t="shared" si="9"/>
        <v>1</v>
      </c>
      <c r="AC4" s="65">
        <v>10021009</v>
      </c>
      <c r="AD4" s="66" t="s">
        <v>249</v>
      </c>
      <c r="AE4" s="66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66">
        <v>12001002</v>
      </c>
      <c r="B5" s="68" t="s">
        <v>106</v>
      </c>
      <c r="D5" s="66">
        <v>12001001</v>
      </c>
      <c r="E5" s="68" t="s">
        <v>101</v>
      </c>
      <c r="J5" s="66">
        <v>14020004</v>
      </c>
      <c r="K5" s="68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65">
        <v>10021010</v>
      </c>
      <c r="R5" s="66" t="s">
        <v>836</v>
      </c>
      <c r="S5" s="2">
        <v>10</v>
      </c>
      <c r="T5" s="2">
        <f t="shared" si="7"/>
        <v>2</v>
      </c>
      <c r="U5" s="65">
        <v>10021004</v>
      </c>
      <c r="V5" s="67" t="s">
        <v>234</v>
      </c>
      <c r="W5" s="2">
        <v>10</v>
      </c>
      <c r="X5" s="2">
        <f t="shared" si="8"/>
        <v>2</v>
      </c>
      <c r="Y5" s="65">
        <v>10021008</v>
      </c>
      <c r="Z5" s="66" t="s">
        <v>246</v>
      </c>
      <c r="AA5" s="66">
        <v>2</v>
      </c>
      <c r="AB5" s="66">
        <f t="shared" si="9"/>
        <v>1</v>
      </c>
      <c r="AC5" s="65">
        <v>10021009</v>
      </c>
      <c r="AD5" s="66" t="s">
        <v>249</v>
      </c>
      <c r="AE5" s="66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66">
        <v>12001003</v>
      </c>
      <c r="B6" s="68" t="s">
        <v>110</v>
      </c>
      <c r="D6" s="66">
        <v>12001002</v>
      </c>
      <c r="E6" s="68" t="s">
        <v>106</v>
      </c>
      <c r="J6" s="66">
        <v>14020008</v>
      </c>
      <c r="K6" s="68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65">
        <v>10021010</v>
      </c>
      <c r="R6" s="66" t="s">
        <v>836</v>
      </c>
      <c r="S6" s="2">
        <v>10</v>
      </c>
      <c r="T6" s="2">
        <f t="shared" si="7"/>
        <v>2</v>
      </c>
      <c r="U6" s="65">
        <v>10021005</v>
      </c>
      <c r="V6" s="67" t="s">
        <v>237</v>
      </c>
      <c r="W6" s="2">
        <v>10</v>
      </c>
      <c r="X6" s="2">
        <f t="shared" si="8"/>
        <v>2</v>
      </c>
      <c r="Y6" s="65">
        <v>10021008</v>
      </c>
      <c r="Z6" s="66" t="s">
        <v>246</v>
      </c>
      <c r="AA6" s="66">
        <v>2</v>
      </c>
      <c r="AB6" s="66">
        <f t="shared" si="9"/>
        <v>1</v>
      </c>
      <c r="AC6" s="65">
        <v>10021009</v>
      </c>
      <c r="AD6" s="66" t="s">
        <v>249</v>
      </c>
      <c r="AE6" s="66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66">
        <v>12001004</v>
      </c>
      <c r="B7" s="68" t="s">
        <v>116</v>
      </c>
      <c r="D7" s="66">
        <v>12001003</v>
      </c>
      <c r="E7" s="68" t="s">
        <v>110</v>
      </c>
      <c r="J7" s="66">
        <v>14020012</v>
      </c>
      <c r="K7" s="68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65">
        <v>10021010</v>
      </c>
      <c r="R7" s="66" t="s">
        <v>836</v>
      </c>
      <c r="S7" s="2">
        <v>10</v>
      </c>
      <c r="T7" s="2">
        <f t="shared" si="7"/>
        <v>2</v>
      </c>
      <c r="U7" s="65">
        <v>10021006</v>
      </c>
      <c r="V7" s="67" t="s">
        <v>240</v>
      </c>
      <c r="W7" s="2">
        <v>10</v>
      </c>
      <c r="X7" s="2">
        <f t="shared" si="8"/>
        <v>2</v>
      </c>
      <c r="Y7" s="65">
        <v>10021008</v>
      </c>
      <c r="Z7" s="66" t="s">
        <v>246</v>
      </c>
      <c r="AA7" s="66">
        <v>2</v>
      </c>
      <c r="AB7" s="66">
        <f t="shared" si="9"/>
        <v>1</v>
      </c>
      <c r="AC7" s="65">
        <v>10021009</v>
      </c>
      <c r="AD7" s="66" t="s">
        <v>249</v>
      </c>
      <c r="AE7" s="66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66">
        <v>12001005</v>
      </c>
      <c r="B8" s="68" t="s">
        <v>120</v>
      </c>
      <c r="D8" s="66">
        <v>12001004</v>
      </c>
      <c r="E8" s="68" t="s">
        <v>116</v>
      </c>
      <c r="J8" s="66">
        <v>14030004</v>
      </c>
      <c r="K8" s="68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65">
        <v>10021010</v>
      </c>
      <c r="R8" s="66" t="s">
        <v>836</v>
      </c>
      <c r="S8" s="2">
        <v>10</v>
      </c>
      <c r="T8" s="2">
        <f t="shared" si="7"/>
        <v>2</v>
      </c>
      <c r="U8" s="65">
        <v>10021007</v>
      </c>
      <c r="V8" s="67" t="s">
        <v>243</v>
      </c>
      <c r="W8" s="2">
        <v>10</v>
      </c>
      <c r="X8" s="2">
        <f t="shared" si="8"/>
        <v>2</v>
      </c>
      <c r="Y8" s="65">
        <v>10021008</v>
      </c>
      <c r="Z8" s="66" t="s">
        <v>246</v>
      </c>
      <c r="AA8" s="66">
        <v>2</v>
      </c>
      <c r="AB8" s="66">
        <f t="shared" si="9"/>
        <v>1</v>
      </c>
      <c r="AC8" s="65">
        <v>10021009</v>
      </c>
      <c r="AD8" s="66" t="s">
        <v>249</v>
      </c>
      <c r="AE8" s="66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66">
        <v>12001006</v>
      </c>
      <c r="B9" s="68" t="s">
        <v>124</v>
      </c>
      <c r="D9" s="66">
        <v>12001005</v>
      </c>
      <c r="E9" s="68" t="s">
        <v>120</v>
      </c>
      <c r="J9" s="66">
        <v>14030008</v>
      </c>
      <c r="K9" s="68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65">
        <v>10021010</v>
      </c>
      <c r="R9" s="66" t="s">
        <v>836</v>
      </c>
      <c r="S9" s="2">
        <v>10</v>
      </c>
      <c r="T9" s="2">
        <f t="shared" si="7"/>
        <v>2</v>
      </c>
      <c r="U9" s="65">
        <v>10021001</v>
      </c>
      <c r="V9" s="67" t="s">
        <v>204</v>
      </c>
      <c r="W9" s="2">
        <v>10</v>
      </c>
      <c r="X9" s="2">
        <f t="shared" si="8"/>
        <v>2</v>
      </c>
      <c r="Y9" s="65">
        <v>10021008</v>
      </c>
      <c r="Z9" s="66" t="s">
        <v>246</v>
      </c>
      <c r="AA9" s="66">
        <v>2</v>
      </c>
      <c r="AB9" s="66">
        <f t="shared" si="9"/>
        <v>1</v>
      </c>
      <c r="AC9" s="65">
        <v>10021009</v>
      </c>
      <c r="AD9" s="66" t="s">
        <v>249</v>
      </c>
      <c r="AE9" s="66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66">
        <v>12001007</v>
      </c>
      <c r="B10" s="68" t="s">
        <v>128</v>
      </c>
      <c r="D10" s="66">
        <v>12001006</v>
      </c>
      <c r="E10" s="68" t="s">
        <v>124</v>
      </c>
      <c r="J10" s="66">
        <v>14030012</v>
      </c>
      <c r="K10" s="68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65">
        <v>10021010</v>
      </c>
      <c r="R10" s="66" t="s">
        <v>836</v>
      </c>
      <c r="S10" s="2">
        <v>10</v>
      </c>
      <c r="T10" s="2">
        <f t="shared" si="7"/>
        <v>2</v>
      </c>
      <c r="U10" s="65">
        <v>10021002</v>
      </c>
      <c r="V10" s="67" t="s">
        <v>229</v>
      </c>
      <c r="W10" s="2">
        <v>10</v>
      </c>
      <c r="X10" s="2">
        <f t="shared" si="8"/>
        <v>2</v>
      </c>
      <c r="Y10" s="65">
        <v>10021008</v>
      </c>
      <c r="Z10" s="66" t="s">
        <v>246</v>
      </c>
      <c r="AA10" s="66">
        <v>2</v>
      </c>
      <c r="AB10" s="66">
        <f t="shared" si="9"/>
        <v>1</v>
      </c>
      <c r="AC10" s="65">
        <v>10021009</v>
      </c>
      <c r="AD10" s="66" t="s">
        <v>249</v>
      </c>
      <c r="AE10" s="66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66">
        <v>12001008</v>
      </c>
      <c r="B11" s="68" t="s">
        <v>131</v>
      </c>
      <c r="D11" s="66">
        <v>12001007</v>
      </c>
      <c r="E11" s="68" t="s">
        <v>920</v>
      </c>
      <c r="J11" s="66">
        <v>14040004</v>
      </c>
      <c r="K11" s="68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65">
        <v>10021010</v>
      </c>
      <c r="R11" s="66" t="s">
        <v>836</v>
      </c>
      <c r="S11" s="2">
        <v>10</v>
      </c>
      <c r="T11" s="2">
        <f t="shared" si="7"/>
        <v>2</v>
      </c>
      <c r="U11" s="65">
        <v>10021003</v>
      </c>
      <c r="V11" s="67" t="s">
        <v>232</v>
      </c>
      <c r="W11" s="2">
        <v>10</v>
      </c>
      <c r="X11" s="2">
        <f t="shared" si="8"/>
        <v>2</v>
      </c>
      <c r="Y11" s="65">
        <v>10021008</v>
      </c>
      <c r="Z11" s="66" t="s">
        <v>246</v>
      </c>
      <c r="AA11" s="66">
        <v>2</v>
      </c>
      <c r="AB11" s="66">
        <f t="shared" si="9"/>
        <v>1</v>
      </c>
      <c r="AC11" s="65">
        <v>10021009</v>
      </c>
      <c r="AD11" s="66" t="s">
        <v>249</v>
      </c>
      <c r="AE11" s="66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66">
        <v>12002001</v>
      </c>
      <c r="B12" s="66" t="s">
        <v>138</v>
      </c>
      <c r="D12" s="66">
        <v>12001008</v>
      </c>
      <c r="E12" s="68" t="s">
        <v>131</v>
      </c>
      <c r="J12" s="66">
        <v>14040008</v>
      </c>
      <c r="K12" s="68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65">
        <v>10021010</v>
      </c>
      <c r="R12" s="66" t="s">
        <v>836</v>
      </c>
      <c r="S12" s="2">
        <v>10</v>
      </c>
      <c r="T12" s="2">
        <f t="shared" si="7"/>
        <v>2</v>
      </c>
      <c r="U12" s="65">
        <v>10021004</v>
      </c>
      <c r="V12" s="67" t="s">
        <v>234</v>
      </c>
      <c r="W12" s="2">
        <v>10</v>
      </c>
      <c r="X12" s="2">
        <f t="shared" si="8"/>
        <v>2</v>
      </c>
      <c r="Y12" s="65">
        <v>10021008</v>
      </c>
      <c r="Z12" s="66" t="s">
        <v>246</v>
      </c>
      <c r="AA12" s="66">
        <v>2</v>
      </c>
      <c r="AB12" s="66">
        <f t="shared" si="9"/>
        <v>1</v>
      </c>
      <c r="AC12" s="65">
        <v>10021009</v>
      </c>
      <c r="AD12" s="66" t="s">
        <v>249</v>
      </c>
      <c r="AE12" s="66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66">
        <v>12002002</v>
      </c>
      <c r="B13" s="66" t="s">
        <v>141</v>
      </c>
      <c r="D13" s="66">
        <v>12001009</v>
      </c>
      <c r="E13" s="66" t="s">
        <v>921</v>
      </c>
      <c r="J13" s="66">
        <v>14040012</v>
      </c>
      <c r="K13" s="68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65">
        <v>10021010</v>
      </c>
      <c r="R13" s="66" t="s">
        <v>836</v>
      </c>
      <c r="S13" s="2">
        <v>10</v>
      </c>
      <c r="T13" s="2">
        <f t="shared" si="7"/>
        <v>2</v>
      </c>
      <c r="U13" s="65">
        <v>10021005</v>
      </c>
      <c r="V13" s="67" t="s">
        <v>237</v>
      </c>
      <c r="W13" s="2">
        <v>10</v>
      </c>
      <c r="X13" s="2">
        <f t="shared" si="8"/>
        <v>2</v>
      </c>
      <c r="Y13" s="65">
        <v>10021008</v>
      </c>
      <c r="Z13" s="66" t="s">
        <v>246</v>
      </c>
      <c r="AA13" s="66">
        <v>2</v>
      </c>
      <c r="AB13" s="66">
        <f t="shared" si="9"/>
        <v>1</v>
      </c>
      <c r="AC13" s="65">
        <v>10021009</v>
      </c>
      <c r="AD13" s="66" t="s">
        <v>249</v>
      </c>
      <c r="AE13" s="66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66">
        <v>12002003</v>
      </c>
      <c r="B14" s="66" t="s">
        <v>144</v>
      </c>
      <c r="D14" s="66">
        <v>12001010</v>
      </c>
      <c r="E14" s="66" t="s">
        <v>922</v>
      </c>
      <c r="J14" s="66">
        <v>14050004</v>
      </c>
      <c r="K14" s="68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65">
        <v>10021010</v>
      </c>
      <c r="R14" s="66" t="s">
        <v>836</v>
      </c>
      <c r="S14" s="2">
        <v>10</v>
      </c>
      <c r="T14" s="2">
        <f t="shared" si="7"/>
        <v>2</v>
      </c>
      <c r="U14" s="65">
        <v>10021006</v>
      </c>
      <c r="V14" s="67" t="s">
        <v>240</v>
      </c>
      <c r="W14" s="2">
        <v>10</v>
      </c>
      <c r="X14" s="2">
        <f t="shared" si="8"/>
        <v>2</v>
      </c>
      <c r="Y14" s="65">
        <v>10021008</v>
      </c>
      <c r="Z14" s="66" t="s">
        <v>246</v>
      </c>
      <c r="AA14" s="66">
        <v>2</v>
      </c>
      <c r="AB14" s="66">
        <f t="shared" si="9"/>
        <v>1</v>
      </c>
      <c r="AC14" s="65">
        <v>10021009</v>
      </c>
      <c r="AD14" s="66" t="s">
        <v>249</v>
      </c>
      <c r="AE14" s="66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66">
        <v>12002004</v>
      </c>
      <c r="B15" s="66" t="s">
        <v>147</v>
      </c>
      <c r="J15" s="66">
        <v>14050008</v>
      </c>
      <c r="K15" s="68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65">
        <v>10021010</v>
      </c>
      <c r="R15" s="66" t="s">
        <v>836</v>
      </c>
      <c r="S15" s="2">
        <v>10</v>
      </c>
      <c r="T15" s="2">
        <f t="shared" si="7"/>
        <v>2</v>
      </c>
      <c r="U15" s="65">
        <v>10021007</v>
      </c>
      <c r="V15" s="67" t="s">
        <v>243</v>
      </c>
      <c r="W15" s="2">
        <v>10</v>
      </c>
      <c r="X15" s="2">
        <f t="shared" si="8"/>
        <v>2</v>
      </c>
      <c r="Y15" s="65">
        <v>10021008</v>
      </c>
      <c r="Z15" s="66" t="s">
        <v>246</v>
      </c>
      <c r="AA15" s="66">
        <v>2</v>
      </c>
      <c r="AB15" s="66">
        <f t="shared" si="9"/>
        <v>1</v>
      </c>
      <c r="AC15" s="65">
        <v>10021009</v>
      </c>
      <c r="AD15" s="66" t="s">
        <v>249</v>
      </c>
      <c r="AE15" s="66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66">
        <v>12002005</v>
      </c>
      <c r="B16" s="66" t="s">
        <v>149</v>
      </c>
      <c r="J16" s="66">
        <v>14050012</v>
      </c>
      <c r="K16" s="68" t="s">
        <v>259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65">
        <v>10021010</v>
      </c>
      <c r="R16" s="66" t="s">
        <v>836</v>
      </c>
      <c r="S16" s="2">
        <v>10</v>
      </c>
      <c r="T16" s="2">
        <f t="shared" si="7"/>
        <v>2</v>
      </c>
      <c r="U16" s="65">
        <v>10021001</v>
      </c>
      <c r="V16" s="67" t="s">
        <v>204</v>
      </c>
      <c r="W16" s="2">
        <v>10</v>
      </c>
      <c r="X16" s="2">
        <f t="shared" si="8"/>
        <v>2</v>
      </c>
      <c r="Y16" s="65">
        <v>10021008</v>
      </c>
      <c r="Z16" s="66" t="s">
        <v>246</v>
      </c>
      <c r="AA16" s="66">
        <v>2</v>
      </c>
      <c r="AB16" s="66">
        <f t="shared" si="9"/>
        <v>1</v>
      </c>
      <c r="AC16" s="65">
        <v>10021009</v>
      </c>
      <c r="AD16" s="66" t="s">
        <v>249</v>
      </c>
      <c r="AE16" s="66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66">
        <v>12002006</v>
      </c>
      <c r="B17" s="66" t="s">
        <v>152</v>
      </c>
      <c r="J17" s="66">
        <v>14060004</v>
      </c>
      <c r="K17" s="68" t="s">
        <v>273</v>
      </c>
      <c r="M17" s="2">
        <v>10020001</v>
      </c>
      <c r="N17" s="2" t="s">
        <v>95</v>
      </c>
      <c r="O17" s="66">
        <v>20</v>
      </c>
      <c r="P17" s="2">
        <f t="shared" si="6"/>
        <v>4</v>
      </c>
      <c r="Q17" s="65">
        <v>10021010</v>
      </c>
      <c r="R17" s="66" t="s">
        <v>836</v>
      </c>
      <c r="S17" s="66">
        <v>20</v>
      </c>
      <c r="T17" s="2">
        <f t="shared" si="7"/>
        <v>4</v>
      </c>
      <c r="U17" s="65">
        <v>10021002</v>
      </c>
      <c r="V17" s="67" t="s">
        <v>229</v>
      </c>
      <c r="W17" s="66">
        <v>20</v>
      </c>
      <c r="X17" s="2">
        <f t="shared" si="8"/>
        <v>4</v>
      </c>
      <c r="Y17" s="65">
        <v>10021008</v>
      </c>
      <c r="Z17" s="66" t="s">
        <v>246</v>
      </c>
      <c r="AA17" s="66">
        <v>4</v>
      </c>
      <c r="AB17" s="66">
        <f t="shared" si="9"/>
        <v>2</v>
      </c>
      <c r="AC17" s="65">
        <v>10021009</v>
      </c>
      <c r="AD17" s="66" t="s">
        <v>249</v>
      </c>
      <c r="AE17" s="66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66">
        <v>12002007</v>
      </c>
      <c r="B18" s="66" t="s">
        <v>154</v>
      </c>
      <c r="J18" s="66">
        <v>14070004</v>
      </c>
      <c r="K18" s="68" t="s">
        <v>281</v>
      </c>
      <c r="M18" s="2">
        <v>10020001</v>
      </c>
      <c r="N18" s="2" t="s">
        <v>95</v>
      </c>
      <c r="O18" s="66">
        <v>20</v>
      </c>
      <c r="P18" s="2">
        <f t="shared" si="6"/>
        <v>4</v>
      </c>
      <c r="Q18" s="65">
        <v>10021010</v>
      </c>
      <c r="R18" s="66" t="s">
        <v>836</v>
      </c>
      <c r="S18" s="66">
        <v>20</v>
      </c>
      <c r="T18" s="2">
        <f t="shared" si="7"/>
        <v>4</v>
      </c>
      <c r="U18" s="65">
        <v>10021003</v>
      </c>
      <c r="V18" s="67" t="s">
        <v>232</v>
      </c>
      <c r="W18" s="66">
        <v>20</v>
      </c>
      <c r="X18" s="2">
        <f t="shared" si="8"/>
        <v>4</v>
      </c>
      <c r="Y18" s="65">
        <v>10021008</v>
      </c>
      <c r="Z18" s="66" t="s">
        <v>246</v>
      </c>
      <c r="AA18" s="66">
        <v>4</v>
      </c>
      <c r="AB18" s="66">
        <f t="shared" si="9"/>
        <v>2</v>
      </c>
      <c r="AC18" s="65">
        <v>10021009</v>
      </c>
      <c r="AD18" s="66" t="s">
        <v>249</v>
      </c>
      <c r="AE18" s="66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66">
        <v>12002008</v>
      </c>
      <c r="B19" s="66" t="s">
        <v>157</v>
      </c>
      <c r="J19" s="66">
        <v>14080003</v>
      </c>
      <c r="K19" s="68" t="s">
        <v>291</v>
      </c>
      <c r="M19" s="2">
        <v>10020001</v>
      </c>
      <c r="N19" s="2" t="s">
        <v>95</v>
      </c>
      <c r="O19" s="66">
        <v>20</v>
      </c>
      <c r="P19" s="2">
        <f t="shared" si="6"/>
        <v>4</v>
      </c>
      <c r="Q19" s="65">
        <v>10021010</v>
      </c>
      <c r="R19" s="66" t="s">
        <v>836</v>
      </c>
      <c r="S19" s="66">
        <v>20</v>
      </c>
      <c r="T19" s="2">
        <f t="shared" si="7"/>
        <v>4</v>
      </c>
      <c r="U19" s="65">
        <v>10021004</v>
      </c>
      <c r="V19" s="67" t="s">
        <v>234</v>
      </c>
      <c r="W19" s="66">
        <v>20</v>
      </c>
      <c r="X19" s="2">
        <f t="shared" si="8"/>
        <v>4</v>
      </c>
      <c r="Y19" s="65">
        <v>10021008</v>
      </c>
      <c r="Z19" s="66" t="s">
        <v>246</v>
      </c>
      <c r="AA19" s="66">
        <v>4</v>
      </c>
      <c r="AB19" s="66">
        <f t="shared" si="9"/>
        <v>2</v>
      </c>
      <c r="AC19" s="65">
        <v>10021009</v>
      </c>
      <c r="AD19" s="66" t="s">
        <v>249</v>
      </c>
      <c r="AE19" s="66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66">
        <v>12002009</v>
      </c>
      <c r="B20" s="66" t="s">
        <v>159</v>
      </c>
      <c r="J20" s="66">
        <v>14090003</v>
      </c>
      <c r="K20" s="68" t="s">
        <v>298</v>
      </c>
      <c r="M20" s="2">
        <v>10020001</v>
      </c>
      <c r="N20" s="2" t="s">
        <v>95</v>
      </c>
      <c r="O20" s="66">
        <v>30</v>
      </c>
      <c r="P20" s="2">
        <f t="shared" si="6"/>
        <v>6</v>
      </c>
      <c r="Q20" s="65">
        <v>10021010</v>
      </c>
      <c r="R20" s="66" t="s">
        <v>836</v>
      </c>
      <c r="S20" s="66">
        <v>30</v>
      </c>
      <c r="T20" s="2">
        <f t="shared" si="7"/>
        <v>6</v>
      </c>
      <c r="U20" s="65">
        <v>10021005</v>
      </c>
      <c r="V20" s="67" t="s">
        <v>237</v>
      </c>
      <c r="W20" s="66">
        <v>30</v>
      </c>
      <c r="X20" s="2">
        <f t="shared" si="8"/>
        <v>6</v>
      </c>
      <c r="Y20" s="65">
        <v>10021008</v>
      </c>
      <c r="Z20" s="66" t="s">
        <v>246</v>
      </c>
      <c r="AA20" s="66">
        <v>6</v>
      </c>
      <c r="AB20" s="66">
        <f t="shared" si="9"/>
        <v>3</v>
      </c>
      <c r="AC20" s="65">
        <v>10021009</v>
      </c>
      <c r="AD20" s="66" t="s">
        <v>249</v>
      </c>
      <c r="AE20" s="66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66">
        <v>12002010</v>
      </c>
      <c r="B21" s="66" t="s">
        <v>163</v>
      </c>
      <c r="J21" s="66">
        <v>14100004</v>
      </c>
      <c r="K21" s="68" t="s">
        <v>309</v>
      </c>
      <c r="M21" s="2">
        <v>10020001</v>
      </c>
      <c r="N21" s="2" t="s">
        <v>95</v>
      </c>
      <c r="O21" s="66">
        <v>30</v>
      </c>
      <c r="P21" s="2">
        <f t="shared" si="6"/>
        <v>6</v>
      </c>
      <c r="Q21" s="65">
        <v>10021010</v>
      </c>
      <c r="R21" s="66" t="s">
        <v>836</v>
      </c>
      <c r="S21" s="66">
        <v>30</v>
      </c>
      <c r="T21" s="2">
        <f t="shared" si="7"/>
        <v>6</v>
      </c>
      <c r="U21" s="65">
        <v>10021006</v>
      </c>
      <c r="V21" s="67" t="s">
        <v>240</v>
      </c>
      <c r="W21" s="66">
        <v>30</v>
      </c>
      <c r="X21" s="2">
        <f t="shared" si="8"/>
        <v>6</v>
      </c>
      <c r="Y21" s="65">
        <v>10021008</v>
      </c>
      <c r="Z21" s="66" t="s">
        <v>246</v>
      </c>
      <c r="AA21" s="66">
        <v>6</v>
      </c>
      <c r="AB21" s="66">
        <f t="shared" si="9"/>
        <v>3</v>
      </c>
      <c r="AC21" s="65">
        <v>10021009</v>
      </c>
      <c r="AD21" s="66" t="s">
        <v>249</v>
      </c>
      <c r="AE21" s="66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66">
        <v>12002011</v>
      </c>
      <c r="B22" s="66" t="s">
        <v>166</v>
      </c>
      <c r="J22" s="66">
        <v>14100008</v>
      </c>
      <c r="K22" s="68" t="s">
        <v>317</v>
      </c>
      <c r="M22" s="2">
        <v>10020001</v>
      </c>
      <c r="N22" s="2" t="s">
        <v>95</v>
      </c>
      <c r="O22" s="66">
        <v>30</v>
      </c>
      <c r="P22" s="2">
        <f t="shared" si="6"/>
        <v>6</v>
      </c>
      <c r="Q22" s="65">
        <v>10021010</v>
      </c>
      <c r="R22" s="66" t="s">
        <v>836</v>
      </c>
      <c r="S22" s="66">
        <v>30</v>
      </c>
      <c r="T22" s="2">
        <f t="shared" si="7"/>
        <v>6</v>
      </c>
      <c r="U22" s="65">
        <v>10021007</v>
      </c>
      <c r="V22" s="67" t="s">
        <v>243</v>
      </c>
      <c r="W22" s="66">
        <v>30</v>
      </c>
      <c r="X22" s="2">
        <f t="shared" si="8"/>
        <v>6</v>
      </c>
      <c r="Y22" s="65">
        <v>10021008</v>
      </c>
      <c r="Z22" s="66" t="s">
        <v>246</v>
      </c>
      <c r="AA22" s="66">
        <v>6</v>
      </c>
      <c r="AB22" s="66">
        <f t="shared" si="9"/>
        <v>3</v>
      </c>
      <c r="AC22" s="65">
        <v>10021009</v>
      </c>
      <c r="AD22" s="66" t="s">
        <v>249</v>
      </c>
      <c r="AE22" s="66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66">
        <v>12003001</v>
      </c>
      <c r="B23" s="66" t="s">
        <v>171</v>
      </c>
      <c r="J23" s="66">
        <v>14110004</v>
      </c>
      <c r="K23" s="68" t="s">
        <v>327</v>
      </c>
      <c r="M23" s="2">
        <v>10020001</v>
      </c>
      <c r="N23" s="2" t="s">
        <v>95</v>
      </c>
      <c r="O23" s="66">
        <v>20</v>
      </c>
      <c r="P23" s="2">
        <f t="shared" si="6"/>
        <v>4</v>
      </c>
      <c r="Q23" s="65">
        <v>10021010</v>
      </c>
      <c r="R23" s="66" t="s">
        <v>836</v>
      </c>
      <c r="S23" s="66">
        <v>20</v>
      </c>
      <c r="T23" s="2">
        <f t="shared" si="7"/>
        <v>4</v>
      </c>
      <c r="U23" s="65">
        <v>10021005</v>
      </c>
      <c r="V23" s="67" t="s">
        <v>237</v>
      </c>
      <c r="W23" s="66">
        <v>20</v>
      </c>
      <c r="X23" s="2">
        <f t="shared" si="8"/>
        <v>4</v>
      </c>
      <c r="Y23" s="65">
        <v>10021008</v>
      </c>
      <c r="Z23" s="66" t="s">
        <v>246</v>
      </c>
      <c r="AA23" s="66">
        <v>4</v>
      </c>
      <c r="AB23" s="66">
        <f t="shared" si="9"/>
        <v>2</v>
      </c>
      <c r="AC23" s="65">
        <v>10021009</v>
      </c>
      <c r="AD23" s="66" t="s">
        <v>249</v>
      </c>
      <c r="AE23" s="66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66">
        <v>12003002</v>
      </c>
      <c r="B24" s="66" t="s">
        <v>173</v>
      </c>
      <c r="J24" s="66">
        <v>14110008</v>
      </c>
      <c r="K24" s="68" t="s">
        <v>337</v>
      </c>
      <c r="M24" s="2">
        <v>10020001</v>
      </c>
      <c r="N24" s="2" t="s">
        <v>95</v>
      </c>
      <c r="O24" s="66">
        <v>20</v>
      </c>
      <c r="P24" s="2">
        <f t="shared" si="6"/>
        <v>4</v>
      </c>
      <c r="Q24" s="65">
        <v>10021010</v>
      </c>
      <c r="R24" s="66" t="s">
        <v>836</v>
      </c>
      <c r="S24" s="66">
        <v>20</v>
      </c>
      <c r="T24" s="2">
        <f t="shared" si="7"/>
        <v>4</v>
      </c>
      <c r="U24" s="65">
        <v>10021006</v>
      </c>
      <c r="V24" s="67" t="s">
        <v>240</v>
      </c>
      <c r="W24" s="66">
        <v>20</v>
      </c>
      <c r="X24" s="2">
        <f t="shared" si="8"/>
        <v>4</v>
      </c>
      <c r="Y24" s="65">
        <v>10021008</v>
      </c>
      <c r="Z24" s="66" t="s">
        <v>246</v>
      </c>
      <c r="AA24" s="66">
        <v>4</v>
      </c>
      <c r="AB24" s="66">
        <f t="shared" si="9"/>
        <v>2</v>
      </c>
      <c r="AC24" s="65">
        <v>10021009</v>
      </c>
      <c r="AD24" s="66" t="s">
        <v>249</v>
      </c>
      <c r="AE24" s="66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66">
        <v>12003003</v>
      </c>
      <c r="B25" s="66" t="s">
        <v>177</v>
      </c>
      <c r="J25" s="66">
        <v>14110012</v>
      </c>
      <c r="K25" s="68" t="s">
        <v>344</v>
      </c>
      <c r="M25" s="2">
        <v>10020001</v>
      </c>
      <c r="N25" s="2" t="s">
        <v>95</v>
      </c>
      <c r="O25" s="66">
        <v>20</v>
      </c>
      <c r="P25" s="2">
        <f t="shared" si="6"/>
        <v>4</v>
      </c>
      <c r="Q25" s="65">
        <v>10021010</v>
      </c>
      <c r="R25" s="66" t="s">
        <v>836</v>
      </c>
      <c r="S25" s="66">
        <v>20</v>
      </c>
      <c r="T25" s="2">
        <f t="shared" si="7"/>
        <v>4</v>
      </c>
      <c r="U25" s="65">
        <v>10021007</v>
      </c>
      <c r="V25" s="67" t="s">
        <v>243</v>
      </c>
      <c r="W25" s="66">
        <v>20</v>
      </c>
      <c r="X25" s="2">
        <f t="shared" si="8"/>
        <v>4</v>
      </c>
      <c r="Y25" s="65">
        <v>10021008</v>
      </c>
      <c r="Z25" s="66" t="s">
        <v>246</v>
      </c>
      <c r="AA25" s="66">
        <v>4</v>
      </c>
      <c r="AB25" s="66">
        <f t="shared" si="9"/>
        <v>2</v>
      </c>
      <c r="AC25" s="65">
        <v>10021009</v>
      </c>
      <c r="AD25" s="66" t="s">
        <v>249</v>
      </c>
      <c r="AE25" s="66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66">
        <v>12003004</v>
      </c>
      <c r="B26" s="66" t="s">
        <v>180</v>
      </c>
      <c r="J26" s="89">
        <v>14060005</v>
      </c>
      <c r="K26" s="90" t="s">
        <v>923</v>
      </c>
      <c r="M26" s="2">
        <v>10020001</v>
      </c>
      <c r="N26" s="2" t="s">
        <v>95</v>
      </c>
      <c r="O26" s="66">
        <v>200</v>
      </c>
      <c r="P26" s="2"/>
      <c r="Q26" s="65">
        <v>10021010</v>
      </c>
      <c r="R26" s="66" t="s">
        <v>836</v>
      </c>
      <c r="S26" s="66">
        <v>200</v>
      </c>
      <c r="T26" s="2"/>
      <c r="U26" s="66">
        <v>14060004</v>
      </c>
      <c r="V26" s="68" t="s">
        <v>273</v>
      </c>
      <c r="W26" s="66">
        <v>1</v>
      </c>
      <c r="X26" s="2"/>
      <c r="Y26" s="65">
        <v>10021008</v>
      </c>
      <c r="Z26" s="66" t="s">
        <v>246</v>
      </c>
      <c r="AA26" s="66">
        <v>20</v>
      </c>
      <c r="AB26" s="66"/>
      <c r="AC26" s="65">
        <v>10021009</v>
      </c>
      <c r="AD26" s="66" t="s">
        <v>249</v>
      </c>
      <c r="AE26" s="66">
        <v>10</v>
      </c>
      <c r="AF26" s="2">
        <v>10000143</v>
      </c>
      <c r="AG26" s="2" t="s">
        <v>122</v>
      </c>
      <c r="AH26" s="2">
        <v>6</v>
      </c>
      <c r="AI26" s="1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6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66">
        <v>14100011</v>
      </c>
      <c r="K27" s="90" t="s">
        <v>924</v>
      </c>
      <c r="M27" s="2">
        <v>10020001</v>
      </c>
      <c r="N27" s="2" t="s">
        <v>95</v>
      </c>
      <c r="O27" s="66">
        <v>200</v>
      </c>
      <c r="P27" s="2"/>
      <c r="Q27" s="65">
        <v>10021010</v>
      </c>
      <c r="R27" s="66" t="s">
        <v>836</v>
      </c>
      <c r="S27" s="66">
        <v>200</v>
      </c>
      <c r="T27" s="2"/>
      <c r="U27" s="66">
        <v>14100004</v>
      </c>
      <c r="V27" s="68" t="s">
        <v>309</v>
      </c>
      <c r="W27" s="66">
        <v>1</v>
      </c>
      <c r="X27" s="2"/>
      <c r="Y27" s="65">
        <v>10021008</v>
      </c>
      <c r="Z27" s="66" t="s">
        <v>246</v>
      </c>
      <c r="AA27" s="66">
        <v>20</v>
      </c>
      <c r="AB27" s="66"/>
      <c r="AC27" s="65">
        <v>10021009</v>
      </c>
      <c r="AD27" s="66" t="s">
        <v>249</v>
      </c>
      <c r="AE27" s="66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6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66">
        <v>14100012</v>
      </c>
      <c r="K28" s="90" t="s">
        <v>925</v>
      </c>
      <c r="M28" s="2">
        <v>10020001</v>
      </c>
      <c r="N28" s="2" t="s">
        <v>95</v>
      </c>
      <c r="O28" s="66">
        <v>200</v>
      </c>
      <c r="P28" s="2"/>
      <c r="Q28" s="65">
        <v>10021010</v>
      </c>
      <c r="R28" s="66" t="s">
        <v>836</v>
      </c>
      <c r="S28" s="66">
        <v>200</v>
      </c>
      <c r="T28" s="2"/>
      <c r="U28" s="66">
        <v>14100008</v>
      </c>
      <c r="V28" s="68" t="s">
        <v>317</v>
      </c>
      <c r="W28" s="66">
        <v>1</v>
      </c>
      <c r="X28" s="2"/>
      <c r="Y28" s="65">
        <v>10021008</v>
      </c>
      <c r="Z28" s="66" t="s">
        <v>246</v>
      </c>
      <c r="AA28" s="66">
        <v>20</v>
      </c>
      <c r="AB28" s="66"/>
      <c r="AC28" s="65">
        <v>10021009</v>
      </c>
      <c r="AD28" s="66" t="s">
        <v>249</v>
      </c>
      <c r="AE28" s="66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6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89">
        <v>14100111</v>
      </c>
      <c r="K29" s="90" t="s">
        <v>926</v>
      </c>
      <c r="M29" s="2">
        <v>10020001</v>
      </c>
      <c r="N29" s="2" t="s">
        <v>95</v>
      </c>
      <c r="O29" s="66">
        <v>200</v>
      </c>
      <c r="P29" s="2"/>
      <c r="Q29" s="65">
        <v>10021010</v>
      </c>
      <c r="R29" s="66" t="s">
        <v>836</v>
      </c>
      <c r="S29" s="66">
        <v>200</v>
      </c>
      <c r="T29" s="2"/>
      <c r="U29" s="88">
        <v>14100107</v>
      </c>
      <c r="V29" s="6" t="s">
        <v>927</v>
      </c>
      <c r="W29" s="66">
        <v>1</v>
      </c>
      <c r="X29" s="2"/>
      <c r="Y29" s="65">
        <v>10021008</v>
      </c>
      <c r="Z29" s="66" t="s">
        <v>246</v>
      </c>
      <c r="AA29" s="66">
        <v>20</v>
      </c>
      <c r="AB29" s="66"/>
      <c r="AC29" s="65">
        <v>10021009</v>
      </c>
      <c r="AD29" s="66" t="s">
        <v>249</v>
      </c>
      <c r="AE29" s="66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6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89">
        <v>14100112</v>
      </c>
      <c r="K30" s="90" t="s">
        <v>928</v>
      </c>
      <c r="M30" s="2">
        <v>10020001</v>
      </c>
      <c r="N30" s="2" t="s">
        <v>95</v>
      </c>
      <c r="O30" s="66">
        <v>200</v>
      </c>
      <c r="P30" s="2"/>
      <c r="Q30" s="65">
        <v>10021010</v>
      </c>
      <c r="R30" s="66" t="s">
        <v>836</v>
      </c>
      <c r="S30" s="66">
        <v>200</v>
      </c>
      <c r="T30" s="2"/>
      <c r="U30" s="88">
        <v>14100108</v>
      </c>
      <c r="V30" s="6" t="s">
        <v>929</v>
      </c>
      <c r="W30" s="66">
        <v>1</v>
      </c>
      <c r="X30" s="2"/>
      <c r="Y30" s="65">
        <v>10021008</v>
      </c>
      <c r="Z30" s="66" t="s">
        <v>246</v>
      </c>
      <c r="AA30" s="66">
        <v>20</v>
      </c>
      <c r="AB30" s="66"/>
      <c r="AC30" s="65">
        <v>10021009</v>
      </c>
      <c r="AD30" s="66" t="s">
        <v>249</v>
      </c>
      <c r="AE30" s="66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6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89">
        <v>14110021</v>
      </c>
      <c r="K31" s="90" t="s">
        <v>930</v>
      </c>
      <c r="M31" s="2">
        <v>10020001</v>
      </c>
      <c r="N31" s="2" t="s">
        <v>95</v>
      </c>
      <c r="O31" s="66">
        <v>200</v>
      </c>
      <c r="P31" s="2"/>
      <c r="Q31" s="65">
        <v>10021010</v>
      </c>
      <c r="R31" s="66" t="s">
        <v>836</v>
      </c>
      <c r="S31" s="66">
        <v>200</v>
      </c>
      <c r="T31" s="2"/>
      <c r="U31" s="66">
        <v>14110004</v>
      </c>
      <c r="V31" s="68" t="s">
        <v>327</v>
      </c>
      <c r="W31" s="66">
        <v>1</v>
      </c>
      <c r="X31" s="2"/>
      <c r="Y31" s="65">
        <v>10021008</v>
      </c>
      <c r="Z31" s="66" t="s">
        <v>246</v>
      </c>
      <c r="AA31" s="66">
        <v>30</v>
      </c>
      <c r="AB31" s="66"/>
      <c r="AC31" s="65">
        <v>10021009</v>
      </c>
      <c r="AD31" s="66" t="s">
        <v>249</v>
      </c>
      <c r="AE31" s="66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6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89">
        <v>14110022</v>
      </c>
      <c r="K32" s="90" t="s">
        <v>931</v>
      </c>
      <c r="M32" s="2">
        <v>10020001</v>
      </c>
      <c r="N32" s="2" t="s">
        <v>95</v>
      </c>
      <c r="O32" s="66">
        <v>200</v>
      </c>
      <c r="P32" s="2"/>
      <c r="Q32" s="65">
        <v>10021010</v>
      </c>
      <c r="R32" s="66" t="s">
        <v>836</v>
      </c>
      <c r="S32" s="66">
        <v>200</v>
      </c>
      <c r="T32" s="2"/>
      <c r="U32" s="66">
        <v>14110008</v>
      </c>
      <c r="V32" s="68" t="s">
        <v>337</v>
      </c>
      <c r="W32" s="66">
        <v>1</v>
      </c>
      <c r="X32" s="2"/>
      <c r="Y32" s="65">
        <v>10021008</v>
      </c>
      <c r="Z32" s="66" t="s">
        <v>246</v>
      </c>
      <c r="AA32" s="66">
        <v>30</v>
      </c>
      <c r="AB32" s="66"/>
      <c r="AC32" s="65">
        <v>10021009</v>
      </c>
      <c r="AD32" s="66" t="s">
        <v>249</v>
      </c>
      <c r="AE32" s="66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6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89">
        <v>14110023</v>
      </c>
      <c r="K33" s="90" t="s">
        <v>932</v>
      </c>
      <c r="M33" s="2">
        <v>10020001</v>
      </c>
      <c r="N33" s="2" t="s">
        <v>95</v>
      </c>
      <c r="O33" s="66">
        <v>200</v>
      </c>
      <c r="P33" s="2"/>
      <c r="Q33" s="65">
        <v>10021010</v>
      </c>
      <c r="R33" s="66" t="s">
        <v>836</v>
      </c>
      <c r="S33" s="66">
        <v>200</v>
      </c>
      <c r="T33" s="2"/>
      <c r="U33" s="66">
        <v>14110012</v>
      </c>
      <c r="V33" s="68" t="s">
        <v>344</v>
      </c>
      <c r="W33" s="66">
        <v>1</v>
      </c>
      <c r="X33" s="2"/>
      <c r="Y33" s="65">
        <v>10021008</v>
      </c>
      <c r="Z33" s="66" t="s">
        <v>246</v>
      </c>
      <c r="AA33" s="66">
        <v>30</v>
      </c>
      <c r="AB33" s="66"/>
      <c r="AC33" s="65">
        <v>10021009</v>
      </c>
      <c r="AD33" s="66" t="s">
        <v>249</v>
      </c>
      <c r="AE33" s="66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6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66">
        <v>12003005</v>
      </c>
      <c r="B35" s="66" t="s">
        <v>182</v>
      </c>
      <c r="G35" s="66">
        <v>10020001</v>
      </c>
      <c r="H35" s="68" t="s">
        <v>95</v>
      </c>
      <c r="J35" s="68">
        <v>15201002</v>
      </c>
      <c r="K35" s="68" t="s">
        <v>347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65">
        <v>10022010</v>
      </c>
      <c r="R35" s="67" t="s">
        <v>837</v>
      </c>
      <c r="S35" s="2">
        <v>10</v>
      </c>
      <c r="T35" s="2">
        <f>S35/5</f>
        <v>2</v>
      </c>
      <c r="U35" s="65">
        <v>10022001</v>
      </c>
      <c r="V35" s="67" t="s">
        <v>252</v>
      </c>
      <c r="W35" s="2">
        <v>10</v>
      </c>
      <c r="X35" s="2">
        <f>W35/5</f>
        <v>2</v>
      </c>
      <c r="Y35" s="65">
        <v>10022008</v>
      </c>
      <c r="Z35" s="66" t="s">
        <v>274</v>
      </c>
      <c r="AA35" s="66">
        <v>2</v>
      </c>
      <c r="AB35" s="66">
        <f>AA35/2</f>
        <v>1</v>
      </c>
      <c r="AC35" s="65">
        <v>10022009</v>
      </c>
      <c r="AD35" s="66" t="s">
        <v>276</v>
      </c>
      <c r="AE35" s="66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8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66">
        <v>12003006</v>
      </c>
      <c r="B36" s="66" t="s">
        <v>184</v>
      </c>
      <c r="G36" s="66">
        <v>12000002</v>
      </c>
      <c r="H36" s="68" t="s">
        <v>919</v>
      </c>
      <c r="J36" s="68">
        <v>15201004</v>
      </c>
      <c r="K36" s="68" t="s">
        <v>351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65">
        <v>10022010</v>
      </c>
      <c r="R36" s="67" t="s">
        <v>837</v>
      </c>
      <c r="S36" s="2">
        <v>10</v>
      </c>
      <c r="T36" s="2">
        <f t="shared" ref="T36:T58" si="24">S36/5</f>
        <v>2</v>
      </c>
      <c r="U36" s="65">
        <v>10022002</v>
      </c>
      <c r="V36" s="67" t="s">
        <v>255</v>
      </c>
      <c r="W36" s="2">
        <v>10</v>
      </c>
      <c r="X36" s="2">
        <f t="shared" ref="X36:X58" si="25">W36/5</f>
        <v>2</v>
      </c>
      <c r="Y36" s="65">
        <v>10022008</v>
      </c>
      <c r="Z36" s="66" t="s">
        <v>274</v>
      </c>
      <c r="AA36" s="66">
        <v>2</v>
      </c>
      <c r="AB36" s="66">
        <f t="shared" ref="AB36:AB58" si="26">AA36/2</f>
        <v>1</v>
      </c>
      <c r="AC36" s="65">
        <v>10022009</v>
      </c>
      <c r="AD36" s="66" t="s">
        <v>276</v>
      </c>
      <c r="AE36" s="66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8"/>
      <c r="BB36" t="str">
        <f t="shared" si="22"/>
        <v>10020001;10@10022010;10@10022002;10@10022008;2@10022009;1</v>
      </c>
    </row>
    <row r="37" spans="1:54" ht="20.100000000000001" customHeight="1" x14ac:dyDescent="0.2">
      <c r="A37" s="66">
        <v>12003007</v>
      </c>
      <c r="B37" s="66" t="s">
        <v>186</v>
      </c>
      <c r="G37" s="66">
        <v>12001001</v>
      </c>
      <c r="H37" s="68" t="s">
        <v>101</v>
      </c>
      <c r="J37" s="68">
        <v>15201006</v>
      </c>
      <c r="K37" s="68" t="s">
        <v>354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65">
        <v>10022010</v>
      </c>
      <c r="R37" s="67" t="s">
        <v>837</v>
      </c>
      <c r="S37" s="2">
        <v>10</v>
      </c>
      <c r="T37" s="2">
        <f t="shared" si="24"/>
        <v>2</v>
      </c>
      <c r="U37" s="65">
        <v>10022003</v>
      </c>
      <c r="V37" s="67" t="s">
        <v>258</v>
      </c>
      <c r="W37" s="2">
        <v>10</v>
      </c>
      <c r="X37" s="2">
        <f t="shared" si="25"/>
        <v>2</v>
      </c>
      <c r="Y37" s="65">
        <v>10022008</v>
      </c>
      <c r="Z37" s="66" t="s">
        <v>274</v>
      </c>
      <c r="AA37" s="66">
        <v>2</v>
      </c>
      <c r="AB37" s="66">
        <f t="shared" si="26"/>
        <v>1</v>
      </c>
      <c r="AC37" s="65">
        <v>10022009</v>
      </c>
      <c r="AD37" s="66" t="s">
        <v>276</v>
      </c>
      <c r="AE37" s="66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8"/>
      <c r="BB37" t="str">
        <f t="shared" si="22"/>
        <v>10020001;10@10022010;10@10022003;10@10022008;2@10022009;1</v>
      </c>
    </row>
    <row r="38" spans="1:54" ht="20.100000000000001" customHeight="1" x14ac:dyDescent="0.2">
      <c r="A38" s="66">
        <v>12003008</v>
      </c>
      <c r="B38" s="66" t="s">
        <v>188</v>
      </c>
      <c r="G38" s="66">
        <v>12001002</v>
      </c>
      <c r="H38" s="68" t="s">
        <v>106</v>
      </c>
      <c r="J38" s="68">
        <v>15202002</v>
      </c>
      <c r="K38" s="68" t="s">
        <v>357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65">
        <v>10022010</v>
      </c>
      <c r="R38" s="67" t="s">
        <v>837</v>
      </c>
      <c r="S38" s="2">
        <v>10</v>
      </c>
      <c r="T38" s="2">
        <f t="shared" si="24"/>
        <v>2</v>
      </c>
      <c r="U38" s="65">
        <v>10022004</v>
      </c>
      <c r="V38" s="67" t="s">
        <v>260</v>
      </c>
      <c r="W38" s="2">
        <v>10</v>
      </c>
      <c r="X38" s="2">
        <f t="shared" si="25"/>
        <v>2</v>
      </c>
      <c r="Y38" s="65">
        <v>10022008</v>
      </c>
      <c r="Z38" s="66" t="s">
        <v>274</v>
      </c>
      <c r="AA38" s="66">
        <v>2</v>
      </c>
      <c r="AB38" s="66">
        <f t="shared" si="26"/>
        <v>1</v>
      </c>
      <c r="AC38" s="65">
        <v>10022009</v>
      </c>
      <c r="AD38" s="66" t="s">
        <v>276</v>
      </c>
      <c r="AE38" s="66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8"/>
      <c r="BB38" t="str">
        <f t="shared" si="22"/>
        <v>10020001;10@10022010;10@10022004;10@10022008;2@10022009;1</v>
      </c>
    </row>
    <row r="39" spans="1:54" ht="20.100000000000001" customHeight="1" x14ac:dyDescent="0.2">
      <c r="A39" s="66">
        <v>12003009</v>
      </c>
      <c r="B39" s="66" t="s">
        <v>191</v>
      </c>
      <c r="G39" s="66">
        <v>12001003</v>
      </c>
      <c r="H39" s="68" t="s">
        <v>110</v>
      </c>
      <c r="J39" s="68">
        <v>15202004</v>
      </c>
      <c r="K39" s="68" t="s">
        <v>359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65">
        <v>10022010</v>
      </c>
      <c r="R39" s="67" t="s">
        <v>837</v>
      </c>
      <c r="S39" s="2">
        <v>10</v>
      </c>
      <c r="T39" s="2">
        <f t="shared" si="24"/>
        <v>2</v>
      </c>
      <c r="U39" s="65">
        <v>10022005</v>
      </c>
      <c r="V39" s="67" t="s">
        <v>262</v>
      </c>
      <c r="W39" s="2">
        <v>10</v>
      </c>
      <c r="X39" s="2">
        <f t="shared" si="25"/>
        <v>2</v>
      </c>
      <c r="Y39" s="65">
        <v>10022008</v>
      </c>
      <c r="Z39" s="66" t="s">
        <v>274</v>
      </c>
      <c r="AA39" s="66">
        <v>2</v>
      </c>
      <c r="AB39" s="66">
        <f t="shared" si="26"/>
        <v>1</v>
      </c>
      <c r="AC39" s="65">
        <v>10022009</v>
      </c>
      <c r="AD39" s="66" t="s">
        <v>276</v>
      </c>
      <c r="AE39" s="66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8"/>
      <c r="BB39" t="str">
        <f t="shared" si="22"/>
        <v>10020001;10@10022010;10@10022005;10@10022008;2@10022009;1</v>
      </c>
    </row>
    <row r="40" spans="1:54" ht="20.100000000000001" customHeight="1" x14ac:dyDescent="0.2">
      <c r="A40" s="66">
        <v>12003010</v>
      </c>
      <c r="B40" s="66" t="s">
        <v>193</v>
      </c>
      <c r="G40" s="66">
        <v>12001004</v>
      </c>
      <c r="H40" s="68" t="s">
        <v>116</v>
      </c>
      <c r="J40" s="68">
        <v>15202006</v>
      </c>
      <c r="K40" s="68" t="s">
        <v>361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65">
        <v>10022010</v>
      </c>
      <c r="R40" s="67" t="s">
        <v>837</v>
      </c>
      <c r="S40" s="2">
        <v>10</v>
      </c>
      <c r="T40" s="2">
        <f t="shared" si="24"/>
        <v>2</v>
      </c>
      <c r="U40" s="65">
        <v>10022006</v>
      </c>
      <c r="V40" s="71" t="s">
        <v>266</v>
      </c>
      <c r="W40" s="2">
        <v>10</v>
      </c>
      <c r="X40" s="2">
        <f t="shared" si="25"/>
        <v>2</v>
      </c>
      <c r="Y40" s="65">
        <v>10022008</v>
      </c>
      <c r="Z40" s="66" t="s">
        <v>274</v>
      </c>
      <c r="AA40" s="66">
        <v>2</v>
      </c>
      <c r="AB40" s="66">
        <f t="shared" si="26"/>
        <v>1</v>
      </c>
      <c r="AC40" s="65">
        <v>10022009</v>
      </c>
      <c r="AD40" s="66" t="s">
        <v>276</v>
      </c>
      <c r="AE40" s="66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8"/>
      <c r="BB40" t="str">
        <f t="shared" si="22"/>
        <v>10020001;10@10022010;10@10022006;10@10022008;2@10022009;1</v>
      </c>
    </row>
    <row r="41" spans="1:54" ht="20.100000000000001" customHeight="1" x14ac:dyDescent="0.2">
      <c r="A41" s="66">
        <v>12004001</v>
      </c>
      <c r="B41" s="66" t="s">
        <v>199</v>
      </c>
      <c r="G41" s="66">
        <v>12001005</v>
      </c>
      <c r="H41" s="68" t="s">
        <v>120</v>
      </c>
      <c r="J41" s="68">
        <v>15203002</v>
      </c>
      <c r="K41" s="68" t="s">
        <v>364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65">
        <v>10022010</v>
      </c>
      <c r="R41" s="67" t="s">
        <v>837</v>
      </c>
      <c r="S41" s="2">
        <v>10</v>
      </c>
      <c r="T41" s="2">
        <f t="shared" si="24"/>
        <v>2</v>
      </c>
      <c r="U41" s="65">
        <v>10022007</v>
      </c>
      <c r="V41" s="67" t="s">
        <v>272</v>
      </c>
      <c r="W41" s="2">
        <v>10</v>
      </c>
      <c r="X41" s="2">
        <f t="shared" si="25"/>
        <v>2</v>
      </c>
      <c r="Y41" s="65">
        <v>10022008</v>
      </c>
      <c r="Z41" s="66" t="s">
        <v>274</v>
      </c>
      <c r="AA41" s="66">
        <v>2</v>
      </c>
      <c r="AB41" s="66">
        <f t="shared" si="26"/>
        <v>1</v>
      </c>
      <c r="AC41" s="65">
        <v>10022009</v>
      </c>
      <c r="AD41" s="66" t="s">
        <v>276</v>
      </c>
      <c r="AE41" s="66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8"/>
      <c r="BB41" t="str">
        <f t="shared" si="22"/>
        <v>10020001;10@10022010;10@10022007;10@10022008;2@10022009;1</v>
      </c>
    </row>
    <row r="42" spans="1:54" ht="20.100000000000001" customHeight="1" x14ac:dyDescent="0.2">
      <c r="A42" s="66">
        <v>12004002</v>
      </c>
      <c r="B42" s="66" t="s">
        <v>933</v>
      </c>
      <c r="G42" s="66">
        <v>12001006</v>
      </c>
      <c r="H42" s="68" t="s">
        <v>124</v>
      </c>
      <c r="J42" s="68">
        <v>15203004</v>
      </c>
      <c r="K42" s="68" t="s">
        <v>367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65">
        <v>10022010</v>
      </c>
      <c r="R42" s="67" t="s">
        <v>837</v>
      </c>
      <c r="S42" s="2">
        <v>10</v>
      </c>
      <c r="T42" s="2">
        <f t="shared" si="24"/>
        <v>2</v>
      </c>
      <c r="U42" s="65">
        <v>10022001</v>
      </c>
      <c r="V42" s="67" t="s">
        <v>252</v>
      </c>
      <c r="W42" s="2">
        <v>10</v>
      </c>
      <c r="X42" s="2">
        <f t="shared" si="25"/>
        <v>2</v>
      </c>
      <c r="Y42" s="65">
        <v>10022008</v>
      </c>
      <c r="Z42" s="66" t="s">
        <v>274</v>
      </c>
      <c r="AA42" s="66">
        <v>2</v>
      </c>
      <c r="AB42" s="66">
        <f t="shared" si="26"/>
        <v>1</v>
      </c>
      <c r="AC42" s="65">
        <v>10022009</v>
      </c>
      <c r="AD42" s="66" t="s">
        <v>276</v>
      </c>
      <c r="AE42" s="66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8"/>
      <c r="BB42" t="str">
        <f t="shared" si="22"/>
        <v>10020001;10@10022010;10@10022001;10@10022008;2@10022009;1</v>
      </c>
    </row>
    <row r="43" spans="1:54" ht="20.100000000000001" customHeight="1" x14ac:dyDescent="0.2">
      <c r="A43" s="66">
        <v>12004003</v>
      </c>
      <c r="B43" s="66" t="s">
        <v>206</v>
      </c>
      <c r="G43" s="66">
        <v>12001007</v>
      </c>
      <c r="H43" s="68" t="s">
        <v>128</v>
      </c>
      <c r="J43" s="68">
        <v>15203006</v>
      </c>
      <c r="K43" s="68" t="s">
        <v>371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65">
        <v>10022010</v>
      </c>
      <c r="R43" s="67" t="s">
        <v>837</v>
      </c>
      <c r="S43" s="2">
        <v>10</v>
      </c>
      <c r="T43" s="2">
        <f t="shared" si="24"/>
        <v>2</v>
      </c>
      <c r="U43" s="65">
        <v>10022002</v>
      </c>
      <c r="V43" s="67" t="s">
        <v>255</v>
      </c>
      <c r="W43" s="2">
        <v>10</v>
      </c>
      <c r="X43" s="2">
        <f t="shared" si="25"/>
        <v>2</v>
      </c>
      <c r="Y43" s="65">
        <v>10022008</v>
      </c>
      <c r="Z43" s="66" t="s">
        <v>274</v>
      </c>
      <c r="AA43" s="66">
        <v>2</v>
      </c>
      <c r="AB43" s="66">
        <f t="shared" si="26"/>
        <v>1</v>
      </c>
      <c r="AC43" s="65">
        <v>10022009</v>
      </c>
      <c r="AD43" s="66" t="s">
        <v>276</v>
      </c>
      <c r="AE43" s="66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8"/>
      <c r="BB43" t="str">
        <f t="shared" si="22"/>
        <v>10020001;10@10022010;10@10022002;10@10022008;2@10022009;1</v>
      </c>
    </row>
    <row r="44" spans="1:54" ht="20.100000000000001" customHeight="1" x14ac:dyDescent="0.2">
      <c r="A44" s="66">
        <v>12004004</v>
      </c>
      <c r="B44" s="66" t="s">
        <v>934</v>
      </c>
      <c r="G44" s="66">
        <v>12001008</v>
      </c>
      <c r="H44" s="68" t="s">
        <v>131</v>
      </c>
      <c r="J44" s="68">
        <v>15204002</v>
      </c>
      <c r="K44" s="68" t="s">
        <v>375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65">
        <v>10022010</v>
      </c>
      <c r="R44" s="67" t="s">
        <v>837</v>
      </c>
      <c r="S44" s="2">
        <v>10</v>
      </c>
      <c r="T44" s="2">
        <f t="shared" si="24"/>
        <v>2</v>
      </c>
      <c r="U44" s="65">
        <v>10022003</v>
      </c>
      <c r="V44" s="67" t="s">
        <v>258</v>
      </c>
      <c r="W44" s="2">
        <v>10</v>
      </c>
      <c r="X44" s="2">
        <f t="shared" si="25"/>
        <v>2</v>
      </c>
      <c r="Y44" s="65">
        <v>10022008</v>
      </c>
      <c r="Z44" s="66" t="s">
        <v>274</v>
      </c>
      <c r="AA44" s="66">
        <v>2</v>
      </c>
      <c r="AB44" s="66">
        <f t="shared" si="26"/>
        <v>1</v>
      </c>
      <c r="AC44" s="65">
        <v>10022009</v>
      </c>
      <c r="AD44" s="66" t="s">
        <v>276</v>
      </c>
      <c r="AE44" s="66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8"/>
      <c r="BB44" t="str">
        <f t="shared" si="22"/>
        <v>10020001;10@10022010;10@10022003;10@10022008;2@10022009;1</v>
      </c>
    </row>
    <row r="45" spans="1:54" ht="20.100000000000001" customHeight="1" x14ac:dyDescent="0.2">
      <c r="A45" s="66">
        <v>12004005</v>
      </c>
      <c r="B45" s="66" t="s">
        <v>935</v>
      </c>
      <c r="J45" s="68">
        <v>15204004</v>
      </c>
      <c r="K45" s="68" t="s">
        <v>379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65">
        <v>10022010</v>
      </c>
      <c r="R45" s="67" t="s">
        <v>837</v>
      </c>
      <c r="S45" s="2">
        <v>10</v>
      </c>
      <c r="T45" s="2">
        <f t="shared" si="24"/>
        <v>2</v>
      </c>
      <c r="U45" s="65">
        <v>10022004</v>
      </c>
      <c r="V45" s="67" t="s">
        <v>260</v>
      </c>
      <c r="W45" s="2">
        <v>10</v>
      </c>
      <c r="X45" s="2">
        <f t="shared" si="25"/>
        <v>2</v>
      </c>
      <c r="Y45" s="65">
        <v>10022008</v>
      </c>
      <c r="Z45" s="66" t="s">
        <v>274</v>
      </c>
      <c r="AA45" s="66">
        <v>2</v>
      </c>
      <c r="AB45" s="66">
        <f t="shared" si="26"/>
        <v>1</v>
      </c>
      <c r="AC45" s="65">
        <v>10022009</v>
      </c>
      <c r="AD45" s="66" t="s">
        <v>276</v>
      </c>
      <c r="AE45" s="66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8"/>
      <c r="BB45" t="str">
        <f t="shared" si="22"/>
        <v>10020001;10@10022010;10@10022004;10@10022008;2@10022009;1</v>
      </c>
    </row>
    <row r="46" spans="1:54" ht="20.100000000000001" customHeight="1" x14ac:dyDescent="0.2">
      <c r="A46" s="66">
        <v>12004006</v>
      </c>
      <c r="B46" s="66" t="s">
        <v>212</v>
      </c>
      <c r="J46" s="68">
        <v>15204006</v>
      </c>
      <c r="K46" s="68" t="s">
        <v>382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65">
        <v>10022010</v>
      </c>
      <c r="R46" s="67" t="s">
        <v>837</v>
      </c>
      <c r="S46" s="2">
        <v>10</v>
      </c>
      <c r="T46" s="2">
        <f t="shared" si="24"/>
        <v>2</v>
      </c>
      <c r="U46" s="65">
        <v>10022005</v>
      </c>
      <c r="V46" s="67" t="s">
        <v>262</v>
      </c>
      <c r="W46" s="2">
        <v>10</v>
      </c>
      <c r="X46" s="2">
        <f t="shared" si="25"/>
        <v>2</v>
      </c>
      <c r="Y46" s="65">
        <v>10022008</v>
      </c>
      <c r="Z46" s="66" t="s">
        <v>274</v>
      </c>
      <c r="AA46" s="66">
        <v>2</v>
      </c>
      <c r="AB46" s="66">
        <f t="shared" si="26"/>
        <v>1</v>
      </c>
      <c r="AC46" s="65">
        <v>10022009</v>
      </c>
      <c r="AD46" s="66" t="s">
        <v>276</v>
      </c>
      <c r="AE46" s="66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8"/>
      <c r="BB46" t="str">
        <f t="shared" si="22"/>
        <v>10020001;10@10022010;10@10022005;10@10022008;2@10022009;1</v>
      </c>
    </row>
    <row r="47" spans="1:54" ht="20.100000000000001" customHeight="1" x14ac:dyDescent="0.2">
      <c r="A47" s="66">
        <v>12004007</v>
      </c>
      <c r="B47" s="66" t="s">
        <v>214</v>
      </c>
      <c r="J47" s="68">
        <v>15205002</v>
      </c>
      <c r="K47" s="68" t="s">
        <v>384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65">
        <v>10022010</v>
      </c>
      <c r="R47" s="67" t="s">
        <v>837</v>
      </c>
      <c r="S47" s="2">
        <v>10</v>
      </c>
      <c r="T47" s="2">
        <f t="shared" si="24"/>
        <v>2</v>
      </c>
      <c r="U47" s="65">
        <v>10022006</v>
      </c>
      <c r="V47" s="71" t="s">
        <v>266</v>
      </c>
      <c r="W47" s="2">
        <v>10</v>
      </c>
      <c r="X47" s="2">
        <f t="shared" si="25"/>
        <v>2</v>
      </c>
      <c r="Y47" s="65">
        <v>10022008</v>
      </c>
      <c r="Z47" s="66" t="s">
        <v>274</v>
      </c>
      <c r="AA47" s="66">
        <v>2</v>
      </c>
      <c r="AB47" s="66">
        <f t="shared" si="26"/>
        <v>1</v>
      </c>
      <c r="AC47" s="65">
        <v>10022009</v>
      </c>
      <c r="AD47" s="66" t="s">
        <v>276</v>
      </c>
      <c r="AE47" s="66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8"/>
      <c r="BB47" t="str">
        <f t="shared" si="22"/>
        <v>10020001;10@10022010;10@10022006;10@10022008;2@10022009;1</v>
      </c>
    </row>
    <row r="48" spans="1:54" ht="20.100000000000001" customHeight="1" x14ac:dyDescent="0.2">
      <c r="A48" s="66">
        <v>12004008</v>
      </c>
      <c r="B48" s="66" t="s">
        <v>216</v>
      </c>
      <c r="J48" s="68">
        <v>15205004</v>
      </c>
      <c r="K48" s="68" t="s">
        <v>386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65">
        <v>10022010</v>
      </c>
      <c r="R48" s="67" t="s">
        <v>837</v>
      </c>
      <c r="S48" s="2">
        <v>10</v>
      </c>
      <c r="T48" s="2">
        <f t="shared" si="24"/>
        <v>2</v>
      </c>
      <c r="U48" s="65">
        <v>10022007</v>
      </c>
      <c r="V48" s="67" t="s">
        <v>272</v>
      </c>
      <c r="W48" s="2">
        <v>10</v>
      </c>
      <c r="X48" s="2">
        <f t="shared" si="25"/>
        <v>2</v>
      </c>
      <c r="Y48" s="65">
        <v>10022008</v>
      </c>
      <c r="Z48" s="66" t="s">
        <v>274</v>
      </c>
      <c r="AA48" s="66">
        <v>2</v>
      </c>
      <c r="AB48" s="66">
        <f t="shared" si="26"/>
        <v>1</v>
      </c>
      <c r="AC48" s="65">
        <v>10022009</v>
      </c>
      <c r="AD48" s="66" t="s">
        <v>276</v>
      </c>
      <c r="AE48" s="66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8"/>
      <c r="BB48" t="str">
        <f t="shared" si="22"/>
        <v>10020001;10@10022010;10@10022007;10@10022008;2@10022009;1</v>
      </c>
    </row>
    <row r="49" spans="1:54" ht="20.100000000000001" customHeight="1" x14ac:dyDescent="0.2">
      <c r="A49" s="66">
        <v>12004009</v>
      </c>
      <c r="B49" s="66" t="s">
        <v>219</v>
      </c>
      <c r="J49" s="68">
        <v>15205006</v>
      </c>
      <c r="K49" s="68" t="s">
        <v>388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65">
        <v>10022010</v>
      </c>
      <c r="R49" s="67" t="s">
        <v>837</v>
      </c>
      <c r="S49" s="2">
        <v>10</v>
      </c>
      <c r="T49" s="2">
        <f t="shared" si="24"/>
        <v>2</v>
      </c>
      <c r="U49" s="65">
        <v>10022001</v>
      </c>
      <c r="V49" s="67" t="s">
        <v>252</v>
      </c>
      <c r="W49" s="2">
        <v>10</v>
      </c>
      <c r="X49" s="2">
        <f t="shared" si="25"/>
        <v>2</v>
      </c>
      <c r="Y49" s="65">
        <v>10022008</v>
      </c>
      <c r="Z49" s="66" t="s">
        <v>274</v>
      </c>
      <c r="AA49" s="66">
        <v>2</v>
      </c>
      <c r="AB49" s="66">
        <f t="shared" si="26"/>
        <v>1</v>
      </c>
      <c r="AC49" s="65">
        <v>10022009</v>
      </c>
      <c r="AD49" s="66" t="s">
        <v>276</v>
      </c>
      <c r="AE49" s="66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8"/>
      <c r="BB49" t="str">
        <f t="shared" si="22"/>
        <v>10020001;10@10022010;10@10022001;10@10022008;2@10022009;1</v>
      </c>
    </row>
    <row r="50" spans="1:54" ht="20.100000000000001" customHeight="1" x14ac:dyDescent="0.2">
      <c r="A50" s="66">
        <v>12004010</v>
      </c>
      <c r="B50" s="66" t="s">
        <v>221</v>
      </c>
      <c r="J50" s="68">
        <v>15206002</v>
      </c>
      <c r="K50" s="68" t="s">
        <v>390</v>
      </c>
      <c r="M50" s="2">
        <v>10020001</v>
      </c>
      <c r="N50" s="2" t="s">
        <v>95</v>
      </c>
      <c r="O50" s="66">
        <v>20</v>
      </c>
      <c r="P50" s="2">
        <f t="shared" si="23"/>
        <v>4</v>
      </c>
      <c r="Q50" s="65">
        <v>10022010</v>
      </c>
      <c r="R50" s="67" t="s">
        <v>837</v>
      </c>
      <c r="S50" s="66">
        <v>20</v>
      </c>
      <c r="T50" s="2">
        <f t="shared" si="24"/>
        <v>4</v>
      </c>
      <c r="U50" s="65">
        <v>10022002</v>
      </c>
      <c r="V50" s="67" t="s">
        <v>255</v>
      </c>
      <c r="W50" s="66">
        <v>20</v>
      </c>
      <c r="X50" s="2">
        <f t="shared" si="25"/>
        <v>4</v>
      </c>
      <c r="Y50" s="65">
        <v>10022008</v>
      </c>
      <c r="Z50" s="66" t="s">
        <v>274</v>
      </c>
      <c r="AA50" s="66">
        <v>4</v>
      </c>
      <c r="AB50" s="66">
        <f t="shared" si="26"/>
        <v>2</v>
      </c>
      <c r="AC50" s="65">
        <v>10022009</v>
      </c>
      <c r="AD50" s="66" t="s">
        <v>276</v>
      </c>
      <c r="AE50" s="66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8"/>
      <c r="BB50" t="str">
        <f t="shared" si="22"/>
        <v>10020001;20@10022010;20@10022002;20@10022008;4@10022009;2</v>
      </c>
    </row>
    <row r="51" spans="1:54" ht="20.100000000000001" customHeight="1" x14ac:dyDescent="0.2">
      <c r="J51" s="68">
        <v>15207002</v>
      </c>
      <c r="K51" s="68" t="s">
        <v>392</v>
      </c>
      <c r="M51" s="2">
        <v>10020001</v>
      </c>
      <c r="N51" s="2" t="s">
        <v>95</v>
      </c>
      <c r="O51" s="66">
        <v>20</v>
      </c>
      <c r="P51" s="2">
        <f t="shared" si="23"/>
        <v>4</v>
      </c>
      <c r="Q51" s="65">
        <v>10022010</v>
      </c>
      <c r="R51" s="67" t="s">
        <v>837</v>
      </c>
      <c r="S51" s="66">
        <v>20</v>
      </c>
      <c r="T51" s="2">
        <f t="shared" si="24"/>
        <v>4</v>
      </c>
      <c r="U51" s="65">
        <v>10022003</v>
      </c>
      <c r="V51" s="67" t="s">
        <v>258</v>
      </c>
      <c r="W51" s="66">
        <v>20</v>
      </c>
      <c r="X51" s="2">
        <f t="shared" si="25"/>
        <v>4</v>
      </c>
      <c r="Y51" s="65">
        <v>10022008</v>
      </c>
      <c r="Z51" s="66" t="s">
        <v>274</v>
      </c>
      <c r="AA51" s="66">
        <v>4</v>
      </c>
      <c r="AB51" s="66">
        <f t="shared" si="26"/>
        <v>2</v>
      </c>
      <c r="AC51" s="65">
        <v>10022009</v>
      </c>
      <c r="AD51" s="66" t="s">
        <v>276</v>
      </c>
      <c r="AE51" s="66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8"/>
      <c r="BB51" t="str">
        <f t="shared" si="22"/>
        <v>10020001;20@10022010;20@10022003;20@10022008;4@10022009;2</v>
      </c>
    </row>
    <row r="52" spans="1:54" ht="20.100000000000001" customHeight="1" x14ac:dyDescent="0.2">
      <c r="J52" s="68">
        <v>15208002</v>
      </c>
      <c r="K52" s="68" t="s">
        <v>393</v>
      </c>
      <c r="M52" s="2">
        <v>10020001</v>
      </c>
      <c r="N52" s="2" t="s">
        <v>95</v>
      </c>
      <c r="O52" s="66">
        <v>20</v>
      </c>
      <c r="P52" s="2">
        <f t="shared" si="23"/>
        <v>4</v>
      </c>
      <c r="Q52" s="65">
        <v>10022010</v>
      </c>
      <c r="R52" s="67" t="s">
        <v>837</v>
      </c>
      <c r="S52" s="66">
        <v>20</v>
      </c>
      <c r="T52" s="2">
        <f t="shared" si="24"/>
        <v>4</v>
      </c>
      <c r="U52" s="65">
        <v>10022004</v>
      </c>
      <c r="V52" s="67" t="s">
        <v>260</v>
      </c>
      <c r="W52" s="66">
        <v>20</v>
      </c>
      <c r="X52" s="2">
        <f t="shared" si="25"/>
        <v>4</v>
      </c>
      <c r="Y52" s="65">
        <v>10022008</v>
      </c>
      <c r="Z52" s="66" t="s">
        <v>274</v>
      </c>
      <c r="AA52" s="66">
        <v>4</v>
      </c>
      <c r="AB52" s="66">
        <f t="shared" si="26"/>
        <v>2</v>
      </c>
      <c r="AC52" s="65">
        <v>10022009</v>
      </c>
      <c r="AD52" s="66" t="s">
        <v>276</v>
      </c>
      <c r="AE52" s="66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8"/>
      <c r="BB52" t="str">
        <f t="shared" si="22"/>
        <v>10020001;20@10022010;20@10022004;20@10022008;4@10022009;2</v>
      </c>
    </row>
    <row r="53" spans="1:54" ht="20.100000000000001" customHeight="1" x14ac:dyDescent="0.2">
      <c r="J53" s="68">
        <v>15209002</v>
      </c>
      <c r="K53" s="68" t="s">
        <v>395</v>
      </c>
      <c r="M53" s="2">
        <v>10020001</v>
      </c>
      <c r="N53" s="2" t="s">
        <v>95</v>
      </c>
      <c r="O53" s="66">
        <v>30</v>
      </c>
      <c r="P53" s="2">
        <f t="shared" si="23"/>
        <v>6</v>
      </c>
      <c r="Q53" s="65">
        <v>10022010</v>
      </c>
      <c r="R53" s="67" t="s">
        <v>837</v>
      </c>
      <c r="S53" s="66">
        <v>30</v>
      </c>
      <c r="T53" s="2">
        <f t="shared" si="24"/>
        <v>6</v>
      </c>
      <c r="U53" s="65">
        <v>10022005</v>
      </c>
      <c r="V53" s="67" t="s">
        <v>262</v>
      </c>
      <c r="W53" s="66">
        <v>30</v>
      </c>
      <c r="X53" s="2">
        <f t="shared" si="25"/>
        <v>6</v>
      </c>
      <c r="Y53" s="65">
        <v>10022008</v>
      </c>
      <c r="Z53" s="66" t="s">
        <v>274</v>
      </c>
      <c r="AA53" s="66">
        <v>6</v>
      </c>
      <c r="AB53" s="66">
        <f t="shared" si="26"/>
        <v>3</v>
      </c>
      <c r="AC53" s="65">
        <v>10022009</v>
      </c>
      <c r="AD53" s="66" t="s">
        <v>276</v>
      </c>
      <c r="AE53" s="66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8"/>
      <c r="BB53" t="str">
        <f t="shared" si="22"/>
        <v>10020001;30@10022010;30@10022005;30@10022008;6@10022009;3</v>
      </c>
    </row>
    <row r="54" spans="1:54" ht="20.100000000000001" customHeight="1" x14ac:dyDescent="0.2">
      <c r="J54" s="68">
        <v>15210002</v>
      </c>
      <c r="K54" s="68" t="s">
        <v>397</v>
      </c>
      <c r="M54" s="2">
        <v>10020001</v>
      </c>
      <c r="N54" s="2" t="s">
        <v>95</v>
      </c>
      <c r="O54" s="66">
        <v>30</v>
      </c>
      <c r="P54" s="2">
        <f t="shared" si="23"/>
        <v>6</v>
      </c>
      <c r="Q54" s="65">
        <v>10022010</v>
      </c>
      <c r="R54" s="67" t="s">
        <v>837</v>
      </c>
      <c r="S54" s="66">
        <v>30</v>
      </c>
      <c r="T54" s="2">
        <f t="shared" si="24"/>
        <v>6</v>
      </c>
      <c r="U54" s="65">
        <v>10022006</v>
      </c>
      <c r="V54" s="71" t="s">
        <v>266</v>
      </c>
      <c r="W54" s="66">
        <v>30</v>
      </c>
      <c r="X54" s="2">
        <f t="shared" si="25"/>
        <v>6</v>
      </c>
      <c r="Y54" s="65">
        <v>10022008</v>
      </c>
      <c r="Z54" s="66" t="s">
        <v>274</v>
      </c>
      <c r="AA54" s="66">
        <v>6</v>
      </c>
      <c r="AB54" s="66">
        <f t="shared" si="26"/>
        <v>3</v>
      </c>
      <c r="AC54" s="65">
        <v>10022009</v>
      </c>
      <c r="AD54" s="66" t="s">
        <v>276</v>
      </c>
      <c r="AE54" s="66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8"/>
      <c r="BB54" t="str">
        <f t="shared" si="22"/>
        <v>10020001;30@10022010;30@10022006;30@10022008;6@10022009;3</v>
      </c>
    </row>
    <row r="55" spans="1:54" ht="20.100000000000001" customHeight="1" x14ac:dyDescent="0.2">
      <c r="J55" s="68">
        <v>15210004</v>
      </c>
      <c r="K55" s="68" t="s">
        <v>399</v>
      </c>
      <c r="M55" s="2">
        <v>10020001</v>
      </c>
      <c r="N55" s="2" t="s">
        <v>95</v>
      </c>
      <c r="O55" s="66">
        <v>30</v>
      </c>
      <c r="P55" s="2">
        <f t="shared" si="23"/>
        <v>6</v>
      </c>
      <c r="Q55" s="65">
        <v>10022010</v>
      </c>
      <c r="R55" s="67" t="s">
        <v>837</v>
      </c>
      <c r="S55" s="66">
        <v>30</v>
      </c>
      <c r="T55" s="2">
        <f t="shared" si="24"/>
        <v>6</v>
      </c>
      <c r="U55" s="65">
        <v>10022007</v>
      </c>
      <c r="V55" s="67" t="s">
        <v>272</v>
      </c>
      <c r="W55" s="66">
        <v>30</v>
      </c>
      <c r="X55" s="2">
        <f t="shared" si="25"/>
        <v>6</v>
      </c>
      <c r="Y55" s="65">
        <v>10022008</v>
      </c>
      <c r="Z55" s="66" t="s">
        <v>274</v>
      </c>
      <c r="AA55" s="66">
        <v>6</v>
      </c>
      <c r="AB55" s="66">
        <f t="shared" si="26"/>
        <v>3</v>
      </c>
      <c r="AC55" s="65">
        <v>10022009</v>
      </c>
      <c r="AD55" s="66" t="s">
        <v>276</v>
      </c>
      <c r="AE55" s="66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8"/>
      <c r="BB55" t="str">
        <f t="shared" si="22"/>
        <v>10020001;30@10022010;30@10022007;30@10022008;6@10022009;3</v>
      </c>
    </row>
    <row r="56" spans="1:54" ht="20.100000000000001" customHeight="1" x14ac:dyDescent="0.2">
      <c r="J56" s="68">
        <v>15211002</v>
      </c>
      <c r="K56" s="68" t="s">
        <v>401</v>
      </c>
      <c r="M56" s="2">
        <v>10020001</v>
      </c>
      <c r="N56" s="2" t="s">
        <v>95</v>
      </c>
      <c r="O56" s="66">
        <v>20</v>
      </c>
      <c r="P56" s="2">
        <f t="shared" si="23"/>
        <v>4</v>
      </c>
      <c r="Q56" s="65">
        <v>10022010</v>
      </c>
      <c r="R56" s="67" t="s">
        <v>837</v>
      </c>
      <c r="S56" s="66">
        <v>20</v>
      </c>
      <c r="T56" s="2">
        <f t="shared" si="24"/>
        <v>4</v>
      </c>
      <c r="U56" s="65">
        <v>10022005</v>
      </c>
      <c r="V56" s="67" t="s">
        <v>262</v>
      </c>
      <c r="W56" s="66">
        <v>20</v>
      </c>
      <c r="X56" s="2">
        <f t="shared" si="25"/>
        <v>4</v>
      </c>
      <c r="Y56" s="65">
        <v>10022008</v>
      </c>
      <c r="Z56" s="66" t="s">
        <v>274</v>
      </c>
      <c r="AA56" s="66">
        <v>4</v>
      </c>
      <c r="AB56" s="66">
        <f t="shared" si="26"/>
        <v>2</v>
      </c>
      <c r="AC56" s="65">
        <v>10022009</v>
      </c>
      <c r="AD56" s="66" t="s">
        <v>276</v>
      </c>
      <c r="AE56" s="66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8"/>
      <c r="BB56" t="str">
        <f t="shared" si="22"/>
        <v>10020001;20@10022010;20@10022005;20@10022008;4@10022009;2</v>
      </c>
    </row>
    <row r="57" spans="1:54" ht="20.100000000000001" customHeight="1" x14ac:dyDescent="0.2">
      <c r="J57" s="68">
        <v>15211004</v>
      </c>
      <c r="K57" s="68" t="s">
        <v>403</v>
      </c>
      <c r="M57" s="2">
        <v>10020001</v>
      </c>
      <c r="N57" s="2" t="s">
        <v>95</v>
      </c>
      <c r="O57" s="66">
        <v>20</v>
      </c>
      <c r="P57" s="2">
        <f t="shared" si="23"/>
        <v>4</v>
      </c>
      <c r="Q57" s="65">
        <v>10022010</v>
      </c>
      <c r="R57" s="67" t="s">
        <v>837</v>
      </c>
      <c r="S57" s="66">
        <v>20</v>
      </c>
      <c r="T57" s="2">
        <f t="shared" si="24"/>
        <v>4</v>
      </c>
      <c r="U57" s="65">
        <v>10022006</v>
      </c>
      <c r="V57" s="71" t="s">
        <v>266</v>
      </c>
      <c r="W57" s="66">
        <v>20</v>
      </c>
      <c r="X57" s="2">
        <f t="shared" si="25"/>
        <v>4</v>
      </c>
      <c r="Y57" s="65">
        <v>10022008</v>
      </c>
      <c r="Z57" s="66" t="s">
        <v>274</v>
      </c>
      <c r="AA57" s="66">
        <v>4</v>
      </c>
      <c r="AB57" s="66">
        <f t="shared" si="26"/>
        <v>2</v>
      </c>
      <c r="AC57" s="65">
        <v>10022009</v>
      </c>
      <c r="AD57" s="66" t="s">
        <v>276</v>
      </c>
      <c r="AE57" s="66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8"/>
      <c r="BB57" t="str">
        <f t="shared" si="22"/>
        <v>10020001;20@10022010;20@10022006;20@10022008;4@10022009;2</v>
      </c>
    </row>
    <row r="58" spans="1:54" ht="20.100000000000001" customHeight="1" x14ac:dyDescent="0.2">
      <c r="J58" s="68">
        <v>15211006</v>
      </c>
      <c r="K58" s="68" t="s">
        <v>405</v>
      </c>
      <c r="M58" s="2">
        <v>10020001</v>
      </c>
      <c r="N58" s="2" t="s">
        <v>95</v>
      </c>
      <c r="O58" s="66">
        <v>20</v>
      </c>
      <c r="P58" s="2">
        <f t="shared" si="23"/>
        <v>4</v>
      </c>
      <c r="Q58" s="65">
        <v>10022010</v>
      </c>
      <c r="R58" s="67" t="s">
        <v>837</v>
      </c>
      <c r="S58" s="66">
        <v>20</v>
      </c>
      <c r="T58" s="2">
        <f t="shared" si="24"/>
        <v>4</v>
      </c>
      <c r="U58" s="65">
        <v>10022007</v>
      </c>
      <c r="V58" s="67" t="s">
        <v>272</v>
      </c>
      <c r="W58" s="66">
        <v>20</v>
      </c>
      <c r="X58" s="2">
        <f t="shared" si="25"/>
        <v>4</v>
      </c>
      <c r="Y58" s="65">
        <v>10022008</v>
      </c>
      <c r="Z58" s="66" t="s">
        <v>274</v>
      </c>
      <c r="AA58" s="66">
        <v>4</v>
      </c>
      <c r="AB58" s="66">
        <f t="shared" si="26"/>
        <v>2</v>
      </c>
      <c r="AC58" s="65">
        <v>10022009</v>
      </c>
      <c r="AD58" s="66" t="s">
        <v>276</v>
      </c>
      <c r="AE58" s="66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8"/>
      <c r="BB58" t="str">
        <f t="shared" si="22"/>
        <v>10020001;20@10022010;20@10022007;20@10022008;4@10022009;2</v>
      </c>
    </row>
    <row r="59" spans="1:54" ht="20.100000000000001" customHeight="1" x14ac:dyDescent="0.2">
      <c r="J59" s="90">
        <v>15206003</v>
      </c>
      <c r="K59" s="90" t="s">
        <v>936</v>
      </c>
      <c r="M59" s="2">
        <v>10020001</v>
      </c>
      <c r="N59" s="2" t="s">
        <v>95</v>
      </c>
      <c r="O59" s="66">
        <v>200</v>
      </c>
      <c r="P59" s="2"/>
      <c r="Q59" s="65">
        <v>10022010</v>
      </c>
      <c r="R59" s="67" t="s">
        <v>837</v>
      </c>
      <c r="S59" s="66">
        <v>200</v>
      </c>
      <c r="T59" s="2"/>
      <c r="U59" s="68">
        <v>15206002</v>
      </c>
      <c r="V59" s="68" t="s">
        <v>390</v>
      </c>
      <c r="W59" s="66">
        <v>1</v>
      </c>
      <c r="X59" s="2"/>
      <c r="Y59" s="65">
        <v>10022008</v>
      </c>
      <c r="Z59" s="66" t="s">
        <v>274</v>
      </c>
      <c r="AA59" s="66">
        <v>20</v>
      </c>
      <c r="AB59" s="66"/>
      <c r="AC59" s="65">
        <v>10022009</v>
      </c>
      <c r="AD59" s="66" t="s">
        <v>276</v>
      </c>
      <c r="AE59" s="66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6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90">
        <v>15210011</v>
      </c>
      <c r="K60" s="90" t="s">
        <v>937</v>
      </c>
      <c r="M60" s="2">
        <v>10020001</v>
      </c>
      <c r="N60" s="2" t="s">
        <v>95</v>
      </c>
      <c r="O60" s="66">
        <v>200</v>
      </c>
      <c r="P60" s="2"/>
      <c r="Q60" s="65">
        <v>10022010</v>
      </c>
      <c r="R60" s="67" t="s">
        <v>837</v>
      </c>
      <c r="S60" s="66">
        <v>200</v>
      </c>
      <c r="T60" s="2"/>
      <c r="U60" s="68">
        <v>15210002</v>
      </c>
      <c r="V60" s="68" t="s">
        <v>397</v>
      </c>
      <c r="W60" s="66">
        <v>1</v>
      </c>
      <c r="X60" s="2"/>
      <c r="Y60" s="65">
        <v>10022008</v>
      </c>
      <c r="Z60" s="66" t="s">
        <v>274</v>
      </c>
      <c r="AA60" s="66">
        <v>20</v>
      </c>
      <c r="AB60" s="66"/>
      <c r="AC60" s="65">
        <v>10022009</v>
      </c>
      <c r="AD60" s="66" t="s">
        <v>276</v>
      </c>
      <c r="AE60" s="66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6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90">
        <v>15210012</v>
      </c>
      <c r="K61" s="90" t="s">
        <v>938</v>
      </c>
      <c r="M61" s="2">
        <v>10020001</v>
      </c>
      <c r="N61" s="2" t="s">
        <v>95</v>
      </c>
      <c r="O61" s="66">
        <v>200</v>
      </c>
      <c r="P61" s="2"/>
      <c r="Q61" s="65">
        <v>10022010</v>
      </c>
      <c r="R61" s="67" t="s">
        <v>837</v>
      </c>
      <c r="S61" s="66">
        <v>200</v>
      </c>
      <c r="T61" s="2"/>
      <c r="U61" s="68">
        <v>15210004</v>
      </c>
      <c r="V61" s="68" t="s">
        <v>399</v>
      </c>
      <c r="W61" s="66">
        <v>1</v>
      </c>
      <c r="X61" s="2"/>
      <c r="Y61" s="65">
        <v>10022008</v>
      </c>
      <c r="Z61" s="66" t="s">
        <v>274</v>
      </c>
      <c r="AA61" s="66">
        <v>20</v>
      </c>
      <c r="AB61" s="66"/>
      <c r="AC61" s="65">
        <v>10022009</v>
      </c>
      <c r="AD61" s="66" t="s">
        <v>276</v>
      </c>
      <c r="AE61" s="66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6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90">
        <v>15210111</v>
      </c>
      <c r="K62" s="90" t="s">
        <v>939</v>
      </c>
      <c r="M62" s="2">
        <v>10020001</v>
      </c>
      <c r="N62" s="2" t="s">
        <v>95</v>
      </c>
      <c r="O62" s="66">
        <v>200</v>
      </c>
      <c r="P62" s="2"/>
      <c r="Q62" s="65">
        <v>10022010</v>
      </c>
      <c r="R62" s="67" t="s">
        <v>837</v>
      </c>
      <c r="S62" s="66">
        <v>200</v>
      </c>
      <c r="T62" s="2"/>
      <c r="U62" s="6">
        <v>15210102</v>
      </c>
      <c r="V62" s="6" t="s">
        <v>940</v>
      </c>
      <c r="W62" s="66">
        <v>1</v>
      </c>
      <c r="X62" s="2"/>
      <c r="Y62" s="65">
        <v>10022008</v>
      </c>
      <c r="Z62" s="66" t="s">
        <v>274</v>
      </c>
      <c r="AA62" s="66">
        <v>20</v>
      </c>
      <c r="AB62" s="66"/>
      <c r="AC62" s="65">
        <v>10022009</v>
      </c>
      <c r="AD62" s="66" t="s">
        <v>276</v>
      </c>
      <c r="AE62" s="66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6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90">
        <v>15210112</v>
      </c>
      <c r="K63" s="90" t="s">
        <v>941</v>
      </c>
      <c r="M63" s="2">
        <v>10020001</v>
      </c>
      <c r="N63" s="2" t="s">
        <v>95</v>
      </c>
      <c r="O63" s="66">
        <v>200</v>
      </c>
      <c r="P63" s="2"/>
      <c r="Q63" s="65">
        <v>10022010</v>
      </c>
      <c r="R63" s="67" t="s">
        <v>837</v>
      </c>
      <c r="S63" s="66">
        <v>200</v>
      </c>
      <c r="T63" s="2"/>
      <c r="U63" s="6">
        <v>15210104</v>
      </c>
      <c r="V63" s="6" t="s">
        <v>942</v>
      </c>
      <c r="W63" s="66">
        <v>1</v>
      </c>
      <c r="X63" s="2"/>
      <c r="Y63" s="65">
        <v>10022008</v>
      </c>
      <c r="Z63" s="66" t="s">
        <v>274</v>
      </c>
      <c r="AA63" s="66">
        <v>20</v>
      </c>
      <c r="AB63" s="66"/>
      <c r="AC63" s="65">
        <v>10022009</v>
      </c>
      <c r="AD63" s="66" t="s">
        <v>276</v>
      </c>
      <c r="AE63" s="66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6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90">
        <v>15211011</v>
      </c>
      <c r="K64" s="90" t="s">
        <v>943</v>
      </c>
      <c r="M64" s="2">
        <v>10020001</v>
      </c>
      <c r="N64" s="2" t="s">
        <v>95</v>
      </c>
      <c r="O64" s="66">
        <v>200</v>
      </c>
      <c r="P64" s="2"/>
      <c r="Q64" s="65">
        <v>10022010</v>
      </c>
      <c r="R64" s="67" t="s">
        <v>837</v>
      </c>
      <c r="S64" s="66">
        <v>200</v>
      </c>
      <c r="T64" s="2"/>
      <c r="U64" s="68">
        <v>15211002</v>
      </c>
      <c r="V64" s="68" t="s">
        <v>401</v>
      </c>
      <c r="W64" s="66">
        <v>1</v>
      </c>
      <c r="X64" s="2"/>
      <c r="Y64" s="65">
        <v>10022008</v>
      </c>
      <c r="Z64" s="66" t="s">
        <v>274</v>
      </c>
      <c r="AA64" s="66">
        <v>30</v>
      </c>
      <c r="AB64" s="66"/>
      <c r="AC64" s="65">
        <v>10022009</v>
      </c>
      <c r="AD64" s="66" t="s">
        <v>276</v>
      </c>
      <c r="AE64" s="66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6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90">
        <v>15211012</v>
      </c>
      <c r="K65" s="90" t="s">
        <v>944</v>
      </c>
      <c r="M65" s="2">
        <v>10020001</v>
      </c>
      <c r="N65" s="2" t="s">
        <v>95</v>
      </c>
      <c r="O65" s="66">
        <v>200</v>
      </c>
      <c r="P65" s="2"/>
      <c r="Q65" s="65">
        <v>10022010</v>
      </c>
      <c r="R65" s="67" t="s">
        <v>837</v>
      </c>
      <c r="S65" s="66">
        <v>200</v>
      </c>
      <c r="T65" s="2"/>
      <c r="U65" s="68">
        <v>15211004</v>
      </c>
      <c r="V65" s="68" t="s">
        <v>403</v>
      </c>
      <c r="W65" s="66">
        <v>1</v>
      </c>
      <c r="X65" s="2"/>
      <c r="Y65" s="65">
        <v>10022008</v>
      </c>
      <c r="Z65" s="66" t="s">
        <v>274</v>
      </c>
      <c r="AA65" s="66">
        <v>30</v>
      </c>
      <c r="AB65" s="66"/>
      <c r="AC65" s="65">
        <v>10022009</v>
      </c>
      <c r="AD65" s="66" t="s">
        <v>276</v>
      </c>
      <c r="AE65" s="66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6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90">
        <v>15211013</v>
      </c>
      <c r="K66" s="90" t="s">
        <v>945</v>
      </c>
      <c r="M66" s="2">
        <v>10020001</v>
      </c>
      <c r="N66" s="2" t="s">
        <v>95</v>
      </c>
      <c r="O66" s="66">
        <v>200</v>
      </c>
      <c r="P66" s="2"/>
      <c r="Q66" s="65">
        <v>10022010</v>
      </c>
      <c r="R66" s="67" t="s">
        <v>837</v>
      </c>
      <c r="S66" s="66">
        <v>200</v>
      </c>
      <c r="T66" s="2"/>
      <c r="U66" s="68">
        <v>15211006</v>
      </c>
      <c r="V66" s="68" t="s">
        <v>405</v>
      </c>
      <c r="W66" s="66">
        <v>1</v>
      </c>
      <c r="X66" s="2"/>
      <c r="Y66" s="65">
        <v>10022008</v>
      </c>
      <c r="Z66" s="66" t="s">
        <v>274</v>
      </c>
      <c r="AA66" s="66">
        <v>30</v>
      </c>
      <c r="AB66" s="66"/>
      <c r="AC66" s="65">
        <v>10022009</v>
      </c>
      <c r="AD66" s="66" t="s">
        <v>276</v>
      </c>
      <c r="AE66" s="66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6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66">
        <v>12002001</v>
      </c>
      <c r="H68" s="66" t="s">
        <v>138</v>
      </c>
      <c r="J68" s="68">
        <v>15301002</v>
      </c>
      <c r="K68" s="68" t="s">
        <v>407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65">
        <v>10023010</v>
      </c>
      <c r="R68" s="67" t="s">
        <v>840</v>
      </c>
      <c r="S68" s="2">
        <v>10</v>
      </c>
      <c r="T68" s="2">
        <f>S68/5</f>
        <v>2</v>
      </c>
      <c r="U68" s="65">
        <v>10023001</v>
      </c>
      <c r="V68" s="67" t="s">
        <v>278</v>
      </c>
      <c r="W68" s="2">
        <v>10</v>
      </c>
      <c r="X68" s="2">
        <f>W68/5</f>
        <v>2</v>
      </c>
      <c r="Y68" s="65">
        <v>10023008</v>
      </c>
      <c r="Z68" s="66" t="s">
        <v>297</v>
      </c>
      <c r="AA68" s="66">
        <v>2</v>
      </c>
      <c r="AB68" s="66">
        <f>AA68/2</f>
        <v>1</v>
      </c>
      <c r="AC68" s="65">
        <v>10023009</v>
      </c>
      <c r="AD68" s="66" t="s">
        <v>299</v>
      </c>
      <c r="AE68" s="66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66">
        <v>12002002</v>
      </c>
      <c r="H69" s="66" t="s">
        <v>141</v>
      </c>
      <c r="J69" s="68">
        <v>15301004</v>
      </c>
      <c r="K69" s="68" t="s">
        <v>409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65">
        <v>10023010</v>
      </c>
      <c r="R69" s="67" t="s">
        <v>840</v>
      </c>
      <c r="S69" s="2">
        <v>10</v>
      </c>
      <c r="T69" s="2">
        <f t="shared" ref="T69:T91" si="41">S69/5</f>
        <v>2</v>
      </c>
      <c r="U69" s="65">
        <v>10023002</v>
      </c>
      <c r="V69" s="67" t="s">
        <v>280</v>
      </c>
      <c r="W69" s="2">
        <v>10</v>
      </c>
      <c r="X69" s="2">
        <f t="shared" ref="X69:X91" si="42">W69/5</f>
        <v>2</v>
      </c>
      <c r="Y69" s="65">
        <v>10023008</v>
      </c>
      <c r="Z69" s="66" t="s">
        <v>297</v>
      </c>
      <c r="AA69" s="66">
        <v>2</v>
      </c>
      <c r="AB69" s="66">
        <f t="shared" ref="AB69:AB91" si="43">AA69/2</f>
        <v>1</v>
      </c>
      <c r="AC69" s="65">
        <v>10023009</v>
      </c>
      <c r="AD69" s="66" t="s">
        <v>299</v>
      </c>
      <c r="AE69" s="66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66">
        <v>12002003</v>
      </c>
      <c r="H70" s="66" t="s">
        <v>144</v>
      </c>
      <c r="J70" s="68">
        <v>15301006</v>
      </c>
      <c r="K70" s="68" t="s">
        <v>411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65">
        <v>10023010</v>
      </c>
      <c r="R70" s="67" t="s">
        <v>840</v>
      </c>
      <c r="S70" s="2">
        <v>10</v>
      </c>
      <c r="T70" s="2">
        <f t="shared" si="41"/>
        <v>2</v>
      </c>
      <c r="U70" s="65">
        <v>10023003</v>
      </c>
      <c r="V70" s="67" t="s">
        <v>282</v>
      </c>
      <c r="W70" s="2">
        <v>10</v>
      </c>
      <c r="X70" s="2">
        <f t="shared" si="42"/>
        <v>2</v>
      </c>
      <c r="Y70" s="65">
        <v>10023008</v>
      </c>
      <c r="Z70" s="66" t="s">
        <v>297</v>
      </c>
      <c r="AA70" s="66">
        <v>2</v>
      </c>
      <c r="AB70" s="66">
        <f t="shared" si="43"/>
        <v>1</v>
      </c>
      <c r="AC70" s="65">
        <v>10023009</v>
      </c>
      <c r="AD70" s="66" t="s">
        <v>299</v>
      </c>
      <c r="AE70" s="66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66">
        <v>12002004</v>
      </c>
      <c r="H71" s="66" t="s">
        <v>147</v>
      </c>
      <c r="J71" s="68">
        <v>15302002</v>
      </c>
      <c r="K71" s="68" t="s">
        <v>413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65">
        <v>10023010</v>
      </c>
      <c r="R71" s="67" t="s">
        <v>840</v>
      </c>
      <c r="S71" s="2">
        <v>10</v>
      </c>
      <c r="T71" s="2">
        <f t="shared" si="41"/>
        <v>2</v>
      </c>
      <c r="U71" s="65">
        <v>10023004</v>
      </c>
      <c r="V71" s="67" t="s">
        <v>285</v>
      </c>
      <c r="W71" s="2">
        <v>10</v>
      </c>
      <c r="X71" s="2">
        <f t="shared" si="42"/>
        <v>2</v>
      </c>
      <c r="Y71" s="65">
        <v>10023008</v>
      </c>
      <c r="Z71" s="66" t="s">
        <v>297</v>
      </c>
      <c r="AA71" s="66">
        <v>2</v>
      </c>
      <c r="AB71" s="66">
        <f t="shared" si="43"/>
        <v>1</v>
      </c>
      <c r="AC71" s="65">
        <v>10023009</v>
      </c>
      <c r="AD71" s="66" t="s">
        <v>299</v>
      </c>
      <c r="AE71" s="66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66">
        <v>12002005</v>
      </c>
      <c r="H72" s="66" t="s">
        <v>149</v>
      </c>
      <c r="J72" s="68">
        <v>15302004</v>
      </c>
      <c r="K72" s="68" t="s">
        <v>415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65">
        <v>10023010</v>
      </c>
      <c r="R72" s="67" t="s">
        <v>840</v>
      </c>
      <c r="S72" s="2">
        <v>10</v>
      </c>
      <c r="T72" s="2">
        <f t="shared" si="41"/>
        <v>2</v>
      </c>
      <c r="U72" s="65">
        <v>10023005</v>
      </c>
      <c r="V72" s="67" t="s">
        <v>289</v>
      </c>
      <c r="W72" s="2">
        <v>10</v>
      </c>
      <c r="X72" s="2">
        <f t="shared" si="42"/>
        <v>2</v>
      </c>
      <c r="Y72" s="65">
        <v>10023008</v>
      </c>
      <c r="Z72" s="66" t="s">
        <v>297</v>
      </c>
      <c r="AA72" s="66">
        <v>2</v>
      </c>
      <c r="AB72" s="66">
        <f t="shared" si="43"/>
        <v>1</v>
      </c>
      <c r="AC72" s="65">
        <v>10023009</v>
      </c>
      <c r="AD72" s="66" t="s">
        <v>299</v>
      </c>
      <c r="AE72" s="66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66">
        <v>12002006</v>
      </c>
      <c r="H73" s="66" t="s">
        <v>152</v>
      </c>
      <c r="J73" s="68">
        <v>15302006</v>
      </c>
      <c r="K73" s="68" t="s">
        <v>417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65">
        <v>10023010</v>
      </c>
      <c r="R73" s="67" t="s">
        <v>840</v>
      </c>
      <c r="S73" s="2">
        <v>10</v>
      </c>
      <c r="T73" s="2">
        <f t="shared" si="41"/>
        <v>2</v>
      </c>
      <c r="U73" s="65">
        <v>10023006</v>
      </c>
      <c r="V73" s="67" t="s">
        <v>292</v>
      </c>
      <c r="W73" s="2">
        <v>10</v>
      </c>
      <c r="X73" s="2">
        <f t="shared" si="42"/>
        <v>2</v>
      </c>
      <c r="Y73" s="65">
        <v>10023008</v>
      </c>
      <c r="Z73" s="66" t="s">
        <v>297</v>
      </c>
      <c r="AA73" s="66">
        <v>2</v>
      </c>
      <c r="AB73" s="66">
        <f t="shared" si="43"/>
        <v>1</v>
      </c>
      <c r="AC73" s="65">
        <v>10023009</v>
      </c>
      <c r="AD73" s="66" t="s">
        <v>299</v>
      </c>
      <c r="AE73" s="66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66">
        <v>12002007</v>
      </c>
      <c r="H74" s="66" t="s">
        <v>154</v>
      </c>
      <c r="J74" s="68">
        <v>15303002</v>
      </c>
      <c r="K74" s="68" t="s">
        <v>419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65">
        <v>10023010</v>
      </c>
      <c r="R74" s="67" t="s">
        <v>840</v>
      </c>
      <c r="S74" s="2">
        <v>10</v>
      </c>
      <c r="T74" s="2">
        <f t="shared" si="41"/>
        <v>2</v>
      </c>
      <c r="U74" s="65">
        <v>10023007</v>
      </c>
      <c r="V74" s="67" t="s">
        <v>295</v>
      </c>
      <c r="W74" s="2">
        <v>10</v>
      </c>
      <c r="X74" s="2">
        <f t="shared" si="42"/>
        <v>2</v>
      </c>
      <c r="Y74" s="65">
        <v>10023008</v>
      </c>
      <c r="Z74" s="66" t="s">
        <v>297</v>
      </c>
      <c r="AA74" s="66">
        <v>2</v>
      </c>
      <c r="AB74" s="66">
        <f t="shared" si="43"/>
        <v>1</v>
      </c>
      <c r="AC74" s="65">
        <v>10023009</v>
      </c>
      <c r="AD74" s="66" t="s">
        <v>299</v>
      </c>
      <c r="AE74" s="66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66">
        <v>12002008</v>
      </c>
      <c r="H75" s="66" t="s">
        <v>157</v>
      </c>
      <c r="J75" s="68">
        <v>15303004</v>
      </c>
      <c r="K75" s="68" t="s">
        <v>421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65">
        <v>10023010</v>
      </c>
      <c r="R75" s="67" t="s">
        <v>840</v>
      </c>
      <c r="S75" s="2">
        <v>10</v>
      </c>
      <c r="T75" s="2">
        <f t="shared" si="41"/>
        <v>2</v>
      </c>
      <c r="U75" s="65">
        <v>10023001</v>
      </c>
      <c r="V75" s="67" t="s">
        <v>278</v>
      </c>
      <c r="W75" s="2">
        <v>10</v>
      </c>
      <c r="X75" s="2">
        <f t="shared" si="42"/>
        <v>2</v>
      </c>
      <c r="Y75" s="65">
        <v>10023008</v>
      </c>
      <c r="Z75" s="66" t="s">
        <v>297</v>
      </c>
      <c r="AA75" s="66">
        <v>2</v>
      </c>
      <c r="AB75" s="66">
        <f t="shared" si="43"/>
        <v>1</v>
      </c>
      <c r="AC75" s="65">
        <v>10023009</v>
      </c>
      <c r="AD75" s="66" t="s">
        <v>299</v>
      </c>
      <c r="AE75" s="66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66">
        <v>12002009</v>
      </c>
      <c r="H76" s="66" t="s">
        <v>159</v>
      </c>
      <c r="J76" s="68">
        <v>15303006</v>
      </c>
      <c r="K76" s="68" t="s">
        <v>423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65">
        <v>10023010</v>
      </c>
      <c r="R76" s="67" t="s">
        <v>840</v>
      </c>
      <c r="S76" s="2">
        <v>10</v>
      </c>
      <c r="T76" s="2">
        <f t="shared" si="41"/>
        <v>2</v>
      </c>
      <c r="U76" s="65">
        <v>10023002</v>
      </c>
      <c r="V76" s="67" t="s">
        <v>280</v>
      </c>
      <c r="W76" s="2">
        <v>10</v>
      </c>
      <c r="X76" s="2">
        <f t="shared" si="42"/>
        <v>2</v>
      </c>
      <c r="Y76" s="65">
        <v>10023008</v>
      </c>
      <c r="Z76" s="66" t="s">
        <v>297</v>
      </c>
      <c r="AA76" s="66">
        <v>2</v>
      </c>
      <c r="AB76" s="66">
        <f t="shared" si="43"/>
        <v>1</v>
      </c>
      <c r="AC76" s="65">
        <v>10023009</v>
      </c>
      <c r="AD76" s="66" t="s">
        <v>299</v>
      </c>
      <c r="AE76" s="66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66">
        <v>12002010</v>
      </c>
      <c r="H77" s="66" t="s">
        <v>163</v>
      </c>
      <c r="J77" s="68">
        <v>15304002</v>
      </c>
      <c r="K77" s="68" t="s">
        <v>425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65">
        <v>10023010</v>
      </c>
      <c r="R77" s="67" t="s">
        <v>840</v>
      </c>
      <c r="S77" s="2">
        <v>10</v>
      </c>
      <c r="T77" s="2">
        <f t="shared" si="41"/>
        <v>2</v>
      </c>
      <c r="U77" s="65">
        <v>10023003</v>
      </c>
      <c r="V77" s="67" t="s">
        <v>282</v>
      </c>
      <c r="W77" s="2">
        <v>10</v>
      </c>
      <c r="X77" s="2">
        <f t="shared" si="42"/>
        <v>2</v>
      </c>
      <c r="Y77" s="65">
        <v>10023008</v>
      </c>
      <c r="Z77" s="66" t="s">
        <v>297</v>
      </c>
      <c r="AA77" s="66">
        <v>2</v>
      </c>
      <c r="AB77" s="66">
        <f t="shared" si="43"/>
        <v>1</v>
      </c>
      <c r="AC77" s="65">
        <v>10023009</v>
      </c>
      <c r="AD77" s="66" t="s">
        <v>299</v>
      </c>
      <c r="AE77" s="66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66">
        <v>12002011</v>
      </c>
      <c r="H78" s="66" t="s">
        <v>166</v>
      </c>
      <c r="J78" s="68">
        <v>15304004</v>
      </c>
      <c r="K78" s="68" t="s">
        <v>427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65">
        <v>10023010</v>
      </c>
      <c r="R78" s="67" t="s">
        <v>840</v>
      </c>
      <c r="S78" s="2">
        <v>10</v>
      </c>
      <c r="T78" s="2">
        <f t="shared" si="41"/>
        <v>2</v>
      </c>
      <c r="U78" s="65">
        <v>10023004</v>
      </c>
      <c r="V78" s="67" t="s">
        <v>285</v>
      </c>
      <c r="W78" s="2">
        <v>10</v>
      </c>
      <c r="X78" s="2">
        <f t="shared" si="42"/>
        <v>2</v>
      </c>
      <c r="Y78" s="65">
        <v>10023008</v>
      </c>
      <c r="Z78" s="66" t="s">
        <v>297</v>
      </c>
      <c r="AA78" s="66">
        <v>2</v>
      </c>
      <c r="AB78" s="66">
        <f t="shared" si="43"/>
        <v>1</v>
      </c>
      <c r="AC78" s="65">
        <v>10023009</v>
      </c>
      <c r="AD78" s="66" t="s">
        <v>299</v>
      </c>
      <c r="AE78" s="66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8">
        <v>15304006</v>
      </c>
      <c r="K79" s="68" t="s">
        <v>429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65">
        <v>10023010</v>
      </c>
      <c r="R79" s="67" t="s">
        <v>840</v>
      </c>
      <c r="S79" s="2">
        <v>10</v>
      </c>
      <c r="T79" s="2">
        <f t="shared" si="41"/>
        <v>2</v>
      </c>
      <c r="U79" s="65">
        <v>10023005</v>
      </c>
      <c r="V79" s="67" t="s">
        <v>289</v>
      </c>
      <c r="W79" s="2">
        <v>10</v>
      </c>
      <c r="X79" s="2">
        <f t="shared" si="42"/>
        <v>2</v>
      </c>
      <c r="Y79" s="65">
        <v>10023008</v>
      </c>
      <c r="Z79" s="66" t="s">
        <v>297</v>
      </c>
      <c r="AA79" s="66">
        <v>2</v>
      </c>
      <c r="AB79" s="66">
        <f t="shared" si="43"/>
        <v>1</v>
      </c>
      <c r="AC79" s="65">
        <v>10023009</v>
      </c>
      <c r="AD79" s="66" t="s">
        <v>299</v>
      </c>
      <c r="AE79" s="66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8">
        <v>15305002</v>
      </c>
      <c r="K80" s="68" t="s">
        <v>431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65">
        <v>10023010</v>
      </c>
      <c r="R80" s="67" t="s">
        <v>840</v>
      </c>
      <c r="S80" s="2">
        <v>10</v>
      </c>
      <c r="T80" s="2">
        <f t="shared" si="41"/>
        <v>2</v>
      </c>
      <c r="U80" s="65">
        <v>10023006</v>
      </c>
      <c r="V80" s="67" t="s">
        <v>292</v>
      </c>
      <c r="W80" s="2">
        <v>10</v>
      </c>
      <c r="X80" s="2">
        <f t="shared" si="42"/>
        <v>2</v>
      </c>
      <c r="Y80" s="65">
        <v>10023008</v>
      </c>
      <c r="Z80" s="66" t="s">
        <v>297</v>
      </c>
      <c r="AA80" s="66">
        <v>2</v>
      </c>
      <c r="AB80" s="66">
        <f t="shared" si="43"/>
        <v>1</v>
      </c>
      <c r="AC80" s="65">
        <v>10023009</v>
      </c>
      <c r="AD80" s="66" t="s">
        <v>299</v>
      </c>
      <c r="AE80" s="66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8">
        <v>15305004</v>
      </c>
      <c r="K81" s="68" t="s">
        <v>433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65">
        <v>10023010</v>
      </c>
      <c r="R81" s="67" t="s">
        <v>840</v>
      </c>
      <c r="S81" s="2">
        <v>10</v>
      </c>
      <c r="T81" s="2">
        <f t="shared" si="41"/>
        <v>2</v>
      </c>
      <c r="U81" s="65">
        <v>10023007</v>
      </c>
      <c r="V81" s="67" t="s">
        <v>295</v>
      </c>
      <c r="W81" s="2">
        <v>10</v>
      </c>
      <c r="X81" s="2">
        <f t="shared" si="42"/>
        <v>2</v>
      </c>
      <c r="Y81" s="65">
        <v>10023008</v>
      </c>
      <c r="Z81" s="66" t="s">
        <v>297</v>
      </c>
      <c r="AA81" s="66">
        <v>2</v>
      </c>
      <c r="AB81" s="66">
        <f t="shared" si="43"/>
        <v>1</v>
      </c>
      <c r="AC81" s="65">
        <v>10023009</v>
      </c>
      <c r="AD81" s="66" t="s">
        <v>299</v>
      </c>
      <c r="AE81" s="66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8">
        <v>15305006</v>
      </c>
      <c r="K82" s="68" t="s">
        <v>435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65">
        <v>10023010</v>
      </c>
      <c r="R82" s="67" t="s">
        <v>840</v>
      </c>
      <c r="S82" s="2">
        <v>10</v>
      </c>
      <c r="T82" s="2">
        <f t="shared" si="41"/>
        <v>2</v>
      </c>
      <c r="U82" s="65">
        <v>10023001</v>
      </c>
      <c r="V82" s="67" t="s">
        <v>278</v>
      </c>
      <c r="W82" s="2">
        <v>10</v>
      </c>
      <c r="X82" s="2">
        <f t="shared" si="42"/>
        <v>2</v>
      </c>
      <c r="Y82" s="65">
        <v>10023008</v>
      </c>
      <c r="Z82" s="66" t="s">
        <v>297</v>
      </c>
      <c r="AA82" s="66">
        <v>2</v>
      </c>
      <c r="AB82" s="66">
        <f t="shared" si="43"/>
        <v>1</v>
      </c>
      <c r="AC82" s="65">
        <v>10023009</v>
      </c>
      <c r="AD82" s="66" t="s">
        <v>299</v>
      </c>
      <c r="AE82" s="66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8">
        <v>15306002</v>
      </c>
      <c r="K83" s="68" t="s">
        <v>436</v>
      </c>
      <c r="M83" s="2">
        <v>10020001</v>
      </c>
      <c r="N83" s="2" t="s">
        <v>95</v>
      </c>
      <c r="O83" s="66">
        <v>20</v>
      </c>
      <c r="P83" s="2">
        <f t="shared" si="40"/>
        <v>4</v>
      </c>
      <c r="Q83" s="65">
        <v>10023010</v>
      </c>
      <c r="R83" s="67" t="s">
        <v>840</v>
      </c>
      <c r="S83" s="66">
        <v>20</v>
      </c>
      <c r="T83" s="2">
        <f t="shared" si="41"/>
        <v>4</v>
      </c>
      <c r="U83" s="65">
        <v>10023002</v>
      </c>
      <c r="V83" s="67" t="s">
        <v>280</v>
      </c>
      <c r="W83" s="66">
        <v>20</v>
      </c>
      <c r="X83" s="2">
        <f t="shared" si="42"/>
        <v>4</v>
      </c>
      <c r="Y83" s="65">
        <v>10023008</v>
      </c>
      <c r="Z83" s="66" t="s">
        <v>297</v>
      </c>
      <c r="AA83" s="66">
        <v>4</v>
      </c>
      <c r="AB83" s="66">
        <f t="shared" si="43"/>
        <v>2</v>
      </c>
      <c r="AC83" s="65">
        <v>10023009</v>
      </c>
      <c r="AD83" s="66" t="s">
        <v>299</v>
      </c>
      <c r="AE83" s="66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8">
        <v>15307002</v>
      </c>
      <c r="K84" s="68" t="s">
        <v>438</v>
      </c>
      <c r="M84" s="2">
        <v>10020001</v>
      </c>
      <c r="N84" s="2" t="s">
        <v>95</v>
      </c>
      <c r="O84" s="66">
        <v>20</v>
      </c>
      <c r="P84" s="2">
        <f t="shared" si="40"/>
        <v>4</v>
      </c>
      <c r="Q84" s="65">
        <v>10023010</v>
      </c>
      <c r="R84" s="67" t="s">
        <v>840</v>
      </c>
      <c r="S84" s="66">
        <v>20</v>
      </c>
      <c r="T84" s="2">
        <f t="shared" si="41"/>
        <v>4</v>
      </c>
      <c r="U84" s="65">
        <v>10023003</v>
      </c>
      <c r="V84" s="67" t="s">
        <v>282</v>
      </c>
      <c r="W84" s="66">
        <v>20</v>
      </c>
      <c r="X84" s="2">
        <f t="shared" si="42"/>
        <v>4</v>
      </c>
      <c r="Y84" s="65">
        <v>10023008</v>
      </c>
      <c r="Z84" s="66" t="s">
        <v>297</v>
      </c>
      <c r="AA84" s="66">
        <v>4</v>
      </c>
      <c r="AB84" s="66">
        <f t="shared" si="43"/>
        <v>2</v>
      </c>
      <c r="AC84" s="65">
        <v>10023009</v>
      </c>
      <c r="AD84" s="66" t="s">
        <v>299</v>
      </c>
      <c r="AE84" s="66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8">
        <v>15308002</v>
      </c>
      <c r="K85" s="68" t="s">
        <v>439</v>
      </c>
      <c r="M85" s="2">
        <v>10020001</v>
      </c>
      <c r="N85" s="2" t="s">
        <v>95</v>
      </c>
      <c r="O85" s="66">
        <v>20</v>
      </c>
      <c r="P85" s="2">
        <f t="shared" si="40"/>
        <v>4</v>
      </c>
      <c r="Q85" s="65">
        <v>10023010</v>
      </c>
      <c r="R85" s="67" t="s">
        <v>840</v>
      </c>
      <c r="S85" s="66">
        <v>20</v>
      </c>
      <c r="T85" s="2">
        <f t="shared" si="41"/>
        <v>4</v>
      </c>
      <c r="U85" s="65">
        <v>10023004</v>
      </c>
      <c r="V85" s="67" t="s">
        <v>285</v>
      </c>
      <c r="W85" s="66">
        <v>20</v>
      </c>
      <c r="X85" s="2">
        <f t="shared" si="42"/>
        <v>4</v>
      </c>
      <c r="Y85" s="65">
        <v>10023008</v>
      </c>
      <c r="Z85" s="66" t="s">
        <v>297</v>
      </c>
      <c r="AA85" s="66">
        <v>4</v>
      </c>
      <c r="AB85" s="66">
        <f t="shared" si="43"/>
        <v>2</v>
      </c>
      <c r="AC85" s="65">
        <v>10023009</v>
      </c>
      <c r="AD85" s="66" t="s">
        <v>299</v>
      </c>
      <c r="AE85" s="66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8">
        <v>15309002</v>
      </c>
      <c r="K86" s="68" t="s">
        <v>440</v>
      </c>
      <c r="M86" s="2">
        <v>10020001</v>
      </c>
      <c r="N86" s="2" t="s">
        <v>95</v>
      </c>
      <c r="O86" s="66">
        <v>30</v>
      </c>
      <c r="P86" s="2">
        <f t="shared" si="40"/>
        <v>6</v>
      </c>
      <c r="Q86" s="65">
        <v>10023010</v>
      </c>
      <c r="R86" s="67" t="s">
        <v>840</v>
      </c>
      <c r="S86" s="66">
        <v>30</v>
      </c>
      <c r="T86" s="2">
        <f t="shared" si="41"/>
        <v>6</v>
      </c>
      <c r="U86" s="65">
        <v>10023005</v>
      </c>
      <c r="V86" s="67" t="s">
        <v>289</v>
      </c>
      <c r="W86" s="66">
        <v>30</v>
      </c>
      <c r="X86" s="2">
        <f t="shared" si="42"/>
        <v>6</v>
      </c>
      <c r="Y86" s="65">
        <v>10023008</v>
      </c>
      <c r="Z86" s="66" t="s">
        <v>297</v>
      </c>
      <c r="AA86" s="66">
        <v>6</v>
      </c>
      <c r="AB86" s="66">
        <f t="shared" si="43"/>
        <v>3</v>
      </c>
      <c r="AC86" s="65">
        <v>10023009</v>
      </c>
      <c r="AD86" s="66" t="s">
        <v>299</v>
      </c>
      <c r="AE86" s="66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8">
        <v>15310002</v>
      </c>
      <c r="K87" s="68" t="s">
        <v>442</v>
      </c>
      <c r="M87" s="2">
        <v>10020001</v>
      </c>
      <c r="N87" s="2" t="s">
        <v>95</v>
      </c>
      <c r="O87" s="66">
        <v>30</v>
      </c>
      <c r="P87" s="2">
        <f t="shared" si="40"/>
        <v>6</v>
      </c>
      <c r="Q87" s="65">
        <v>10023010</v>
      </c>
      <c r="R87" s="67" t="s">
        <v>840</v>
      </c>
      <c r="S87" s="66">
        <v>30</v>
      </c>
      <c r="T87" s="2">
        <f t="shared" si="41"/>
        <v>6</v>
      </c>
      <c r="U87" s="65">
        <v>10023006</v>
      </c>
      <c r="V87" s="67" t="s">
        <v>292</v>
      </c>
      <c r="W87" s="66">
        <v>30</v>
      </c>
      <c r="X87" s="2">
        <f t="shared" si="42"/>
        <v>6</v>
      </c>
      <c r="Y87" s="65">
        <v>10023008</v>
      </c>
      <c r="Z87" s="66" t="s">
        <v>297</v>
      </c>
      <c r="AA87" s="66">
        <v>6</v>
      </c>
      <c r="AB87" s="66">
        <f t="shared" si="43"/>
        <v>3</v>
      </c>
      <c r="AC87" s="65">
        <v>10023009</v>
      </c>
      <c r="AD87" s="66" t="s">
        <v>299</v>
      </c>
      <c r="AE87" s="66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8">
        <v>15310004</v>
      </c>
      <c r="K88" s="68" t="s">
        <v>444</v>
      </c>
      <c r="M88" s="2">
        <v>10020001</v>
      </c>
      <c r="N88" s="2" t="s">
        <v>95</v>
      </c>
      <c r="O88" s="66">
        <v>30</v>
      </c>
      <c r="P88" s="2">
        <f t="shared" si="40"/>
        <v>6</v>
      </c>
      <c r="Q88" s="65">
        <v>10023010</v>
      </c>
      <c r="R88" s="67" t="s">
        <v>840</v>
      </c>
      <c r="S88" s="66">
        <v>30</v>
      </c>
      <c r="T88" s="2">
        <f t="shared" si="41"/>
        <v>6</v>
      </c>
      <c r="U88" s="65">
        <v>10023007</v>
      </c>
      <c r="V88" s="67" t="s">
        <v>295</v>
      </c>
      <c r="W88" s="66">
        <v>30</v>
      </c>
      <c r="X88" s="2">
        <f t="shared" si="42"/>
        <v>6</v>
      </c>
      <c r="Y88" s="65">
        <v>10023008</v>
      </c>
      <c r="Z88" s="66" t="s">
        <v>297</v>
      </c>
      <c r="AA88" s="66">
        <v>6</v>
      </c>
      <c r="AB88" s="66">
        <f t="shared" si="43"/>
        <v>3</v>
      </c>
      <c r="AC88" s="65">
        <v>10023009</v>
      </c>
      <c r="AD88" s="66" t="s">
        <v>299</v>
      </c>
      <c r="AE88" s="66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8">
        <v>15311002</v>
      </c>
      <c r="K89" s="68" t="s">
        <v>446</v>
      </c>
      <c r="M89" s="2">
        <v>10020001</v>
      </c>
      <c r="N89" s="2" t="s">
        <v>95</v>
      </c>
      <c r="O89" s="66">
        <v>20</v>
      </c>
      <c r="P89" s="2">
        <f t="shared" si="40"/>
        <v>4</v>
      </c>
      <c r="Q89" s="65">
        <v>10023010</v>
      </c>
      <c r="R89" s="67" t="s">
        <v>840</v>
      </c>
      <c r="S89" s="66">
        <v>20</v>
      </c>
      <c r="T89" s="2">
        <f t="shared" si="41"/>
        <v>4</v>
      </c>
      <c r="U89" s="65">
        <v>10023005</v>
      </c>
      <c r="V89" s="67" t="s">
        <v>289</v>
      </c>
      <c r="W89" s="66">
        <v>20</v>
      </c>
      <c r="X89" s="2">
        <f t="shared" si="42"/>
        <v>4</v>
      </c>
      <c r="Y89" s="65">
        <v>10023008</v>
      </c>
      <c r="Z89" s="66" t="s">
        <v>297</v>
      </c>
      <c r="AA89" s="66">
        <v>4</v>
      </c>
      <c r="AB89" s="66">
        <f t="shared" si="43"/>
        <v>2</v>
      </c>
      <c r="AC89" s="65">
        <v>10023009</v>
      </c>
      <c r="AD89" s="66" t="s">
        <v>299</v>
      </c>
      <c r="AE89" s="66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8">
        <v>15311004</v>
      </c>
      <c r="K90" s="68" t="s">
        <v>448</v>
      </c>
      <c r="M90" s="2">
        <v>10020001</v>
      </c>
      <c r="N90" s="2" t="s">
        <v>95</v>
      </c>
      <c r="O90" s="66">
        <v>20</v>
      </c>
      <c r="P90" s="2">
        <f t="shared" si="40"/>
        <v>4</v>
      </c>
      <c r="Q90" s="65">
        <v>10023010</v>
      </c>
      <c r="R90" s="67" t="s">
        <v>840</v>
      </c>
      <c r="S90" s="66">
        <v>20</v>
      </c>
      <c r="T90" s="2">
        <f t="shared" si="41"/>
        <v>4</v>
      </c>
      <c r="U90" s="65">
        <v>10023006</v>
      </c>
      <c r="V90" s="67" t="s">
        <v>292</v>
      </c>
      <c r="W90" s="66">
        <v>20</v>
      </c>
      <c r="X90" s="2">
        <f t="shared" si="42"/>
        <v>4</v>
      </c>
      <c r="Y90" s="65">
        <v>10023008</v>
      </c>
      <c r="Z90" s="66" t="s">
        <v>297</v>
      </c>
      <c r="AA90" s="66">
        <v>4</v>
      </c>
      <c r="AB90" s="66">
        <f t="shared" si="43"/>
        <v>2</v>
      </c>
      <c r="AC90" s="65">
        <v>10023009</v>
      </c>
      <c r="AD90" s="66" t="s">
        <v>299</v>
      </c>
      <c r="AE90" s="66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8">
        <v>15311006</v>
      </c>
      <c r="K91" s="68" t="s">
        <v>450</v>
      </c>
      <c r="M91" s="2">
        <v>10020001</v>
      </c>
      <c r="N91" s="2" t="s">
        <v>95</v>
      </c>
      <c r="O91" s="66">
        <v>20</v>
      </c>
      <c r="P91" s="2">
        <f t="shared" si="40"/>
        <v>4</v>
      </c>
      <c r="Q91" s="65">
        <v>10023010</v>
      </c>
      <c r="R91" s="67" t="s">
        <v>840</v>
      </c>
      <c r="S91" s="66">
        <v>20</v>
      </c>
      <c r="T91" s="2">
        <f t="shared" si="41"/>
        <v>4</v>
      </c>
      <c r="U91" s="65">
        <v>10023007</v>
      </c>
      <c r="V91" s="67" t="s">
        <v>295</v>
      </c>
      <c r="W91" s="66">
        <v>20</v>
      </c>
      <c r="X91" s="2">
        <f t="shared" si="42"/>
        <v>4</v>
      </c>
      <c r="Y91" s="65">
        <v>10023008</v>
      </c>
      <c r="Z91" s="66" t="s">
        <v>297</v>
      </c>
      <c r="AA91" s="66">
        <v>4</v>
      </c>
      <c r="AB91" s="66">
        <f t="shared" si="43"/>
        <v>2</v>
      </c>
      <c r="AC91" s="65">
        <v>10023009</v>
      </c>
      <c r="AD91" s="66" t="s">
        <v>299</v>
      </c>
      <c r="AE91" s="66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90">
        <v>15306003</v>
      </c>
      <c r="K92" s="90" t="s">
        <v>946</v>
      </c>
      <c r="M92" s="2">
        <v>10020001</v>
      </c>
      <c r="N92" s="2" t="s">
        <v>95</v>
      </c>
      <c r="O92" s="66">
        <v>200</v>
      </c>
      <c r="P92" s="2"/>
      <c r="Q92" s="65">
        <v>10023010</v>
      </c>
      <c r="R92" s="67" t="s">
        <v>840</v>
      </c>
      <c r="S92" s="66">
        <v>200</v>
      </c>
      <c r="T92" s="2"/>
      <c r="U92" s="68">
        <v>15306002</v>
      </c>
      <c r="V92" s="68" t="s">
        <v>436</v>
      </c>
      <c r="W92" s="66">
        <v>1</v>
      </c>
      <c r="X92" s="2"/>
      <c r="Y92" s="65">
        <v>10023008</v>
      </c>
      <c r="Z92" s="66" t="s">
        <v>297</v>
      </c>
      <c r="AA92" s="66">
        <v>20</v>
      </c>
      <c r="AB92" s="66"/>
      <c r="AC92" s="65">
        <v>10023009</v>
      </c>
      <c r="AD92" s="66" t="s">
        <v>299</v>
      </c>
      <c r="AE92" s="66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6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90">
        <v>15310011</v>
      </c>
      <c r="K93" s="90" t="s">
        <v>947</v>
      </c>
      <c r="M93" s="2">
        <v>10020001</v>
      </c>
      <c r="N93" s="2" t="s">
        <v>95</v>
      </c>
      <c r="O93" s="66">
        <v>200</v>
      </c>
      <c r="P93" s="2"/>
      <c r="Q93" s="65">
        <v>10023010</v>
      </c>
      <c r="R93" s="67" t="s">
        <v>840</v>
      </c>
      <c r="S93" s="66">
        <v>200</v>
      </c>
      <c r="T93" s="2"/>
      <c r="U93" s="68">
        <v>15310002</v>
      </c>
      <c r="V93" s="68" t="s">
        <v>442</v>
      </c>
      <c r="W93" s="66">
        <v>1</v>
      </c>
      <c r="X93" s="2"/>
      <c r="Y93" s="65">
        <v>10023008</v>
      </c>
      <c r="Z93" s="66" t="s">
        <v>297</v>
      </c>
      <c r="AA93" s="66">
        <v>20</v>
      </c>
      <c r="AB93" s="66"/>
      <c r="AC93" s="65">
        <v>10023009</v>
      </c>
      <c r="AD93" s="66" t="s">
        <v>299</v>
      </c>
      <c r="AE93" s="66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6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90">
        <v>15310012</v>
      </c>
      <c r="K94" s="90" t="s">
        <v>948</v>
      </c>
      <c r="M94" s="2">
        <v>10020001</v>
      </c>
      <c r="N94" s="2" t="s">
        <v>95</v>
      </c>
      <c r="O94" s="66">
        <v>200</v>
      </c>
      <c r="P94" s="2"/>
      <c r="Q94" s="65">
        <v>10023010</v>
      </c>
      <c r="R94" s="67" t="s">
        <v>840</v>
      </c>
      <c r="S94" s="66">
        <v>200</v>
      </c>
      <c r="T94" s="2"/>
      <c r="U94" s="68">
        <v>15310004</v>
      </c>
      <c r="V94" s="68" t="s">
        <v>444</v>
      </c>
      <c r="W94" s="66">
        <v>1</v>
      </c>
      <c r="X94" s="2"/>
      <c r="Y94" s="65">
        <v>10023008</v>
      </c>
      <c r="Z94" s="66" t="s">
        <v>297</v>
      </c>
      <c r="AA94" s="66">
        <v>20</v>
      </c>
      <c r="AB94" s="66"/>
      <c r="AC94" s="65">
        <v>10023009</v>
      </c>
      <c r="AD94" s="66" t="s">
        <v>299</v>
      </c>
      <c r="AE94" s="66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6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90">
        <v>15310111</v>
      </c>
      <c r="K95" s="90" t="s">
        <v>949</v>
      </c>
      <c r="M95" s="2">
        <v>10020001</v>
      </c>
      <c r="N95" s="2" t="s">
        <v>95</v>
      </c>
      <c r="O95" s="66">
        <v>200</v>
      </c>
      <c r="P95" s="2"/>
      <c r="Q95" s="65">
        <v>10023010</v>
      </c>
      <c r="R95" s="67" t="s">
        <v>840</v>
      </c>
      <c r="S95" s="66">
        <v>200</v>
      </c>
      <c r="T95" s="2"/>
      <c r="U95" s="6">
        <v>15310102</v>
      </c>
      <c r="V95" s="6" t="s">
        <v>950</v>
      </c>
      <c r="W95" s="66">
        <v>1</v>
      </c>
      <c r="X95" s="2"/>
      <c r="Y95" s="65">
        <v>10023008</v>
      </c>
      <c r="Z95" s="66" t="s">
        <v>297</v>
      </c>
      <c r="AA95" s="66">
        <v>20</v>
      </c>
      <c r="AB95" s="66"/>
      <c r="AC95" s="65">
        <v>10023009</v>
      </c>
      <c r="AD95" s="66" t="s">
        <v>299</v>
      </c>
      <c r="AE95" s="66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6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90">
        <v>15310112</v>
      </c>
      <c r="K96" s="90" t="s">
        <v>951</v>
      </c>
      <c r="M96" s="2">
        <v>10020001</v>
      </c>
      <c r="N96" s="2" t="s">
        <v>95</v>
      </c>
      <c r="O96" s="66">
        <v>200</v>
      </c>
      <c r="P96" s="2"/>
      <c r="Q96" s="65">
        <v>10023010</v>
      </c>
      <c r="R96" s="67" t="s">
        <v>840</v>
      </c>
      <c r="S96" s="66">
        <v>200</v>
      </c>
      <c r="T96" s="2"/>
      <c r="U96" s="6">
        <v>15310104</v>
      </c>
      <c r="V96" s="6" t="s">
        <v>952</v>
      </c>
      <c r="W96" s="66">
        <v>1</v>
      </c>
      <c r="X96" s="2"/>
      <c r="Y96" s="65">
        <v>10023008</v>
      </c>
      <c r="Z96" s="66" t="s">
        <v>297</v>
      </c>
      <c r="AA96" s="66">
        <v>20</v>
      </c>
      <c r="AB96" s="66"/>
      <c r="AC96" s="65">
        <v>10023009</v>
      </c>
      <c r="AD96" s="66" t="s">
        <v>299</v>
      </c>
      <c r="AE96" s="66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6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90">
        <v>15311011</v>
      </c>
      <c r="K97" s="90" t="s">
        <v>953</v>
      </c>
      <c r="M97" s="2">
        <v>10020001</v>
      </c>
      <c r="N97" s="2" t="s">
        <v>95</v>
      </c>
      <c r="O97" s="66">
        <v>200</v>
      </c>
      <c r="P97" s="2"/>
      <c r="Q97" s="65">
        <v>10023010</v>
      </c>
      <c r="R97" s="67" t="s">
        <v>840</v>
      </c>
      <c r="S97" s="66">
        <v>200</v>
      </c>
      <c r="T97" s="2"/>
      <c r="U97" s="90">
        <v>15311011</v>
      </c>
      <c r="V97" s="90" t="s">
        <v>953</v>
      </c>
      <c r="W97" s="66">
        <v>1</v>
      </c>
      <c r="X97" s="2"/>
      <c r="Y97" s="65">
        <v>10023008</v>
      </c>
      <c r="Z97" s="66" t="s">
        <v>297</v>
      </c>
      <c r="AA97" s="66">
        <v>30</v>
      </c>
      <c r="AB97" s="66"/>
      <c r="AC97" s="65">
        <v>10023009</v>
      </c>
      <c r="AD97" s="66" t="s">
        <v>299</v>
      </c>
      <c r="AE97" s="66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6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90">
        <v>15311012</v>
      </c>
      <c r="K98" s="90" t="s">
        <v>954</v>
      </c>
      <c r="M98" s="2">
        <v>10020001</v>
      </c>
      <c r="N98" s="2" t="s">
        <v>95</v>
      </c>
      <c r="O98" s="66">
        <v>200</v>
      </c>
      <c r="P98" s="2"/>
      <c r="Q98" s="65">
        <v>10023010</v>
      </c>
      <c r="R98" s="67" t="s">
        <v>840</v>
      </c>
      <c r="S98" s="66">
        <v>200</v>
      </c>
      <c r="T98" s="2"/>
      <c r="U98" s="90">
        <v>15311012</v>
      </c>
      <c r="V98" s="90" t="s">
        <v>954</v>
      </c>
      <c r="W98" s="66">
        <v>1</v>
      </c>
      <c r="X98" s="2"/>
      <c r="Y98" s="65">
        <v>10023008</v>
      </c>
      <c r="Z98" s="66" t="s">
        <v>297</v>
      </c>
      <c r="AA98" s="66">
        <v>30</v>
      </c>
      <c r="AB98" s="66"/>
      <c r="AC98" s="65">
        <v>10023009</v>
      </c>
      <c r="AD98" s="66" t="s">
        <v>299</v>
      </c>
      <c r="AE98" s="66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6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90">
        <v>15311013</v>
      </c>
      <c r="K99" s="90" t="s">
        <v>955</v>
      </c>
      <c r="M99" s="2">
        <v>10020001</v>
      </c>
      <c r="N99" s="2" t="s">
        <v>95</v>
      </c>
      <c r="O99" s="66">
        <v>200</v>
      </c>
      <c r="P99" s="2"/>
      <c r="Q99" s="65">
        <v>10023010</v>
      </c>
      <c r="R99" s="67" t="s">
        <v>840</v>
      </c>
      <c r="S99" s="66">
        <v>200</v>
      </c>
      <c r="T99" s="2"/>
      <c r="U99" s="90">
        <v>15311013</v>
      </c>
      <c r="V99" s="90" t="s">
        <v>955</v>
      </c>
      <c r="W99" s="66">
        <v>1</v>
      </c>
      <c r="X99" s="2"/>
      <c r="Y99" s="65">
        <v>10023008</v>
      </c>
      <c r="Z99" s="66" t="s">
        <v>297</v>
      </c>
      <c r="AA99" s="66">
        <v>30</v>
      </c>
      <c r="AB99" s="66"/>
      <c r="AC99" s="65">
        <v>10023009</v>
      </c>
      <c r="AD99" s="66" t="s">
        <v>299</v>
      </c>
      <c r="AE99" s="66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6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8">
        <v>15401002</v>
      </c>
      <c r="K101" s="68" t="s">
        <v>452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65">
        <v>10024010</v>
      </c>
      <c r="R101" s="67" t="s">
        <v>851</v>
      </c>
      <c r="S101" s="2">
        <v>10</v>
      </c>
      <c r="T101" s="2">
        <f>S101/5</f>
        <v>2</v>
      </c>
      <c r="U101" s="65">
        <v>10024001</v>
      </c>
      <c r="V101" s="67" t="s">
        <v>303</v>
      </c>
      <c r="W101" s="2">
        <v>10</v>
      </c>
      <c r="X101" s="2">
        <f>W101/5</f>
        <v>2</v>
      </c>
      <c r="Y101" s="65">
        <v>10024008</v>
      </c>
      <c r="Z101" s="66" t="s">
        <v>318</v>
      </c>
      <c r="AA101" s="66">
        <v>2</v>
      </c>
      <c r="AB101" s="66">
        <f>AA101/2</f>
        <v>1</v>
      </c>
      <c r="AC101" s="65">
        <v>10024009</v>
      </c>
      <c r="AD101" s="66" t="s">
        <v>320</v>
      </c>
      <c r="AE101" s="66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8">
        <v>15401004</v>
      </c>
      <c r="K102" s="68" t="s">
        <v>454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65">
        <v>10024010</v>
      </c>
      <c r="R102" s="67" t="s">
        <v>851</v>
      </c>
      <c r="S102" s="2">
        <v>10</v>
      </c>
      <c r="T102" s="2">
        <f t="shared" ref="T102:T124" si="58">S102/5</f>
        <v>2</v>
      </c>
      <c r="U102" s="65">
        <v>10024002</v>
      </c>
      <c r="V102" s="67" t="s">
        <v>306</v>
      </c>
      <c r="W102" s="2">
        <v>10</v>
      </c>
      <c r="X102" s="2">
        <f t="shared" ref="X102:X124" si="59">W102/5</f>
        <v>2</v>
      </c>
      <c r="Y102" s="65">
        <v>10024008</v>
      </c>
      <c r="Z102" s="66" t="s">
        <v>318</v>
      </c>
      <c r="AA102" s="66">
        <v>2</v>
      </c>
      <c r="AB102" s="66">
        <f t="shared" ref="AB102:AB124" si="60">AA102/2</f>
        <v>1</v>
      </c>
      <c r="AC102" s="65">
        <v>10024009</v>
      </c>
      <c r="AD102" s="66" t="s">
        <v>320</v>
      </c>
      <c r="AE102" s="66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8">
        <v>15401006</v>
      </c>
      <c r="K103" s="68" t="s">
        <v>456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65">
        <v>10024010</v>
      </c>
      <c r="R103" s="67" t="s">
        <v>851</v>
      </c>
      <c r="S103" s="2">
        <v>10</v>
      </c>
      <c r="T103" s="2">
        <f t="shared" si="58"/>
        <v>2</v>
      </c>
      <c r="U103" s="65">
        <v>10024003</v>
      </c>
      <c r="V103" s="67" t="s">
        <v>308</v>
      </c>
      <c r="W103" s="2">
        <v>10</v>
      </c>
      <c r="X103" s="2">
        <f t="shared" si="59"/>
        <v>2</v>
      </c>
      <c r="Y103" s="65">
        <v>10024008</v>
      </c>
      <c r="Z103" s="66" t="s">
        <v>318</v>
      </c>
      <c r="AA103" s="66">
        <v>2</v>
      </c>
      <c r="AB103" s="66">
        <f t="shared" si="60"/>
        <v>1</v>
      </c>
      <c r="AC103" s="65">
        <v>10024009</v>
      </c>
      <c r="AD103" s="66" t="s">
        <v>320</v>
      </c>
      <c r="AE103" s="66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8">
        <v>15402002</v>
      </c>
      <c r="K104" s="68" t="s">
        <v>458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65">
        <v>10024010</v>
      </c>
      <c r="R104" s="67" t="s">
        <v>851</v>
      </c>
      <c r="S104" s="2">
        <v>10</v>
      </c>
      <c r="T104" s="2">
        <f t="shared" si="58"/>
        <v>2</v>
      </c>
      <c r="U104" s="65">
        <v>10024004</v>
      </c>
      <c r="V104" s="67" t="s">
        <v>310</v>
      </c>
      <c r="W104" s="2">
        <v>10</v>
      </c>
      <c r="X104" s="2">
        <f t="shared" si="59"/>
        <v>2</v>
      </c>
      <c r="Y104" s="65">
        <v>10024008</v>
      </c>
      <c r="Z104" s="66" t="s">
        <v>318</v>
      </c>
      <c r="AA104" s="66">
        <v>2</v>
      </c>
      <c r="AB104" s="66">
        <f t="shared" si="60"/>
        <v>1</v>
      </c>
      <c r="AC104" s="65">
        <v>10024009</v>
      </c>
      <c r="AD104" s="66" t="s">
        <v>320</v>
      </c>
      <c r="AE104" s="66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8">
        <v>15402004</v>
      </c>
      <c r="K105" s="68" t="s">
        <v>460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65">
        <v>10024010</v>
      </c>
      <c r="R105" s="67" t="s">
        <v>851</v>
      </c>
      <c r="S105" s="2">
        <v>10</v>
      </c>
      <c r="T105" s="2">
        <f t="shared" si="58"/>
        <v>2</v>
      </c>
      <c r="U105" s="65">
        <v>10024005</v>
      </c>
      <c r="V105" s="67" t="s">
        <v>312</v>
      </c>
      <c r="W105" s="2">
        <v>10</v>
      </c>
      <c r="X105" s="2">
        <f t="shared" si="59"/>
        <v>2</v>
      </c>
      <c r="Y105" s="65">
        <v>10024008</v>
      </c>
      <c r="Z105" s="66" t="s">
        <v>318</v>
      </c>
      <c r="AA105" s="66">
        <v>2</v>
      </c>
      <c r="AB105" s="66">
        <f t="shared" si="60"/>
        <v>1</v>
      </c>
      <c r="AC105" s="65">
        <v>10024009</v>
      </c>
      <c r="AD105" s="66" t="s">
        <v>320</v>
      </c>
      <c r="AE105" s="66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8">
        <v>15402006</v>
      </c>
      <c r="K106" s="68" t="s">
        <v>462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65">
        <v>10024010</v>
      </c>
      <c r="R106" s="67" t="s">
        <v>851</v>
      </c>
      <c r="S106" s="2">
        <v>10</v>
      </c>
      <c r="T106" s="2">
        <f t="shared" si="58"/>
        <v>2</v>
      </c>
      <c r="U106" s="65">
        <v>10024006</v>
      </c>
      <c r="V106" s="67" t="s">
        <v>314</v>
      </c>
      <c r="W106" s="2">
        <v>10</v>
      </c>
      <c r="X106" s="2">
        <f t="shared" si="59"/>
        <v>2</v>
      </c>
      <c r="Y106" s="65">
        <v>10024008</v>
      </c>
      <c r="Z106" s="66" t="s">
        <v>318</v>
      </c>
      <c r="AA106" s="66">
        <v>2</v>
      </c>
      <c r="AB106" s="66">
        <f t="shared" si="60"/>
        <v>1</v>
      </c>
      <c r="AC106" s="65">
        <v>10024009</v>
      </c>
      <c r="AD106" s="66" t="s">
        <v>320</v>
      </c>
      <c r="AE106" s="66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8">
        <v>15403002</v>
      </c>
      <c r="K107" s="68" t="s">
        <v>464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65">
        <v>10024010</v>
      </c>
      <c r="R107" s="67" t="s">
        <v>851</v>
      </c>
      <c r="S107" s="2">
        <v>10</v>
      </c>
      <c r="T107" s="2">
        <f t="shared" si="58"/>
        <v>2</v>
      </c>
      <c r="U107" s="65">
        <v>10024007</v>
      </c>
      <c r="V107" s="67" t="s">
        <v>316</v>
      </c>
      <c r="W107" s="2">
        <v>10</v>
      </c>
      <c r="X107" s="2">
        <f t="shared" si="59"/>
        <v>2</v>
      </c>
      <c r="Y107" s="65">
        <v>10024008</v>
      </c>
      <c r="Z107" s="66" t="s">
        <v>318</v>
      </c>
      <c r="AA107" s="66">
        <v>2</v>
      </c>
      <c r="AB107" s="66">
        <f t="shared" si="60"/>
        <v>1</v>
      </c>
      <c r="AC107" s="65">
        <v>10024009</v>
      </c>
      <c r="AD107" s="66" t="s">
        <v>320</v>
      </c>
      <c r="AE107" s="66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8">
        <v>15403004</v>
      </c>
      <c r="K108" s="68" t="s">
        <v>466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65">
        <v>10024010</v>
      </c>
      <c r="R108" s="67" t="s">
        <v>851</v>
      </c>
      <c r="S108" s="2">
        <v>10</v>
      </c>
      <c r="T108" s="2">
        <f t="shared" si="58"/>
        <v>2</v>
      </c>
      <c r="U108" s="65">
        <v>10024001</v>
      </c>
      <c r="V108" s="67" t="s">
        <v>303</v>
      </c>
      <c r="W108" s="2">
        <v>10</v>
      </c>
      <c r="X108" s="2">
        <f t="shared" si="59"/>
        <v>2</v>
      </c>
      <c r="Y108" s="65">
        <v>10024008</v>
      </c>
      <c r="Z108" s="66" t="s">
        <v>318</v>
      </c>
      <c r="AA108" s="66">
        <v>2</v>
      </c>
      <c r="AB108" s="66">
        <f t="shared" si="60"/>
        <v>1</v>
      </c>
      <c r="AC108" s="65">
        <v>10024009</v>
      </c>
      <c r="AD108" s="66" t="s">
        <v>320</v>
      </c>
      <c r="AE108" s="66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8">
        <v>15403006</v>
      </c>
      <c r="K109" s="68" t="s">
        <v>468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65">
        <v>10024010</v>
      </c>
      <c r="R109" s="67" t="s">
        <v>851</v>
      </c>
      <c r="S109" s="2">
        <v>10</v>
      </c>
      <c r="T109" s="2">
        <f t="shared" si="58"/>
        <v>2</v>
      </c>
      <c r="U109" s="65">
        <v>10024002</v>
      </c>
      <c r="V109" s="67" t="s">
        <v>306</v>
      </c>
      <c r="W109" s="2">
        <v>10</v>
      </c>
      <c r="X109" s="2">
        <f t="shared" si="59"/>
        <v>2</v>
      </c>
      <c r="Y109" s="65">
        <v>10024008</v>
      </c>
      <c r="Z109" s="66" t="s">
        <v>318</v>
      </c>
      <c r="AA109" s="66">
        <v>2</v>
      </c>
      <c r="AB109" s="66">
        <f t="shared" si="60"/>
        <v>1</v>
      </c>
      <c r="AC109" s="65">
        <v>10024009</v>
      </c>
      <c r="AD109" s="66" t="s">
        <v>320</v>
      </c>
      <c r="AE109" s="66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8">
        <v>15404002</v>
      </c>
      <c r="K110" s="68" t="s">
        <v>470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65">
        <v>10024010</v>
      </c>
      <c r="R110" s="67" t="s">
        <v>851</v>
      </c>
      <c r="S110" s="2">
        <v>10</v>
      </c>
      <c r="T110" s="2">
        <f t="shared" si="58"/>
        <v>2</v>
      </c>
      <c r="U110" s="65">
        <v>10024003</v>
      </c>
      <c r="V110" s="67" t="s">
        <v>308</v>
      </c>
      <c r="W110" s="2">
        <v>10</v>
      </c>
      <c r="X110" s="2">
        <f t="shared" si="59"/>
        <v>2</v>
      </c>
      <c r="Y110" s="65">
        <v>10024008</v>
      </c>
      <c r="Z110" s="66" t="s">
        <v>318</v>
      </c>
      <c r="AA110" s="66">
        <v>2</v>
      </c>
      <c r="AB110" s="66">
        <f t="shared" si="60"/>
        <v>1</v>
      </c>
      <c r="AC110" s="65">
        <v>10024009</v>
      </c>
      <c r="AD110" s="66" t="s">
        <v>320</v>
      </c>
      <c r="AE110" s="66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8">
        <v>15404004</v>
      </c>
      <c r="K111" s="68" t="s">
        <v>472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65">
        <v>10024010</v>
      </c>
      <c r="R111" s="67" t="s">
        <v>851</v>
      </c>
      <c r="S111" s="2">
        <v>10</v>
      </c>
      <c r="T111" s="2">
        <f t="shared" si="58"/>
        <v>2</v>
      </c>
      <c r="U111" s="65">
        <v>10024004</v>
      </c>
      <c r="V111" s="67" t="s">
        <v>310</v>
      </c>
      <c r="W111" s="2">
        <v>10</v>
      </c>
      <c r="X111" s="2">
        <f t="shared" si="59"/>
        <v>2</v>
      </c>
      <c r="Y111" s="65">
        <v>10024008</v>
      </c>
      <c r="Z111" s="66" t="s">
        <v>318</v>
      </c>
      <c r="AA111" s="66">
        <v>2</v>
      </c>
      <c r="AB111" s="66">
        <f t="shared" si="60"/>
        <v>1</v>
      </c>
      <c r="AC111" s="65">
        <v>10024009</v>
      </c>
      <c r="AD111" s="66" t="s">
        <v>320</v>
      </c>
      <c r="AE111" s="66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8">
        <v>15404006</v>
      </c>
      <c r="K112" s="68" t="s">
        <v>474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65">
        <v>10024010</v>
      </c>
      <c r="R112" s="67" t="s">
        <v>851</v>
      </c>
      <c r="S112" s="2">
        <v>10</v>
      </c>
      <c r="T112" s="2">
        <f t="shared" si="58"/>
        <v>2</v>
      </c>
      <c r="U112" s="65">
        <v>10024005</v>
      </c>
      <c r="V112" s="67" t="s">
        <v>312</v>
      </c>
      <c r="W112" s="2">
        <v>10</v>
      </c>
      <c r="X112" s="2">
        <f t="shared" si="59"/>
        <v>2</v>
      </c>
      <c r="Y112" s="65">
        <v>10024008</v>
      </c>
      <c r="Z112" s="66" t="s">
        <v>318</v>
      </c>
      <c r="AA112" s="66">
        <v>2</v>
      </c>
      <c r="AB112" s="66">
        <f t="shared" si="60"/>
        <v>1</v>
      </c>
      <c r="AC112" s="65">
        <v>10024009</v>
      </c>
      <c r="AD112" s="66" t="s">
        <v>320</v>
      </c>
      <c r="AE112" s="66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8">
        <v>15405002</v>
      </c>
      <c r="K113" s="68" t="s">
        <v>476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65">
        <v>10024010</v>
      </c>
      <c r="R113" s="67" t="s">
        <v>851</v>
      </c>
      <c r="S113" s="2">
        <v>10</v>
      </c>
      <c r="T113" s="2">
        <f t="shared" si="58"/>
        <v>2</v>
      </c>
      <c r="U113" s="65">
        <v>10024006</v>
      </c>
      <c r="V113" s="67" t="s">
        <v>314</v>
      </c>
      <c r="W113" s="2">
        <v>10</v>
      </c>
      <c r="X113" s="2">
        <f t="shared" si="59"/>
        <v>2</v>
      </c>
      <c r="Y113" s="65">
        <v>10024008</v>
      </c>
      <c r="Z113" s="66" t="s">
        <v>318</v>
      </c>
      <c r="AA113" s="66">
        <v>2</v>
      </c>
      <c r="AB113" s="66">
        <f t="shared" si="60"/>
        <v>1</v>
      </c>
      <c r="AC113" s="65">
        <v>10024009</v>
      </c>
      <c r="AD113" s="66" t="s">
        <v>320</v>
      </c>
      <c r="AE113" s="66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8">
        <v>15405004</v>
      </c>
      <c r="K114" s="68" t="s">
        <v>478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65">
        <v>10024010</v>
      </c>
      <c r="R114" s="67" t="s">
        <v>851</v>
      </c>
      <c r="S114" s="2">
        <v>10</v>
      </c>
      <c r="T114" s="2">
        <f t="shared" si="58"/>
        <v>2</v>
      </c>
      <c r="U114" s="65">
        <v>10024007</v>
      </c>
      <c r="V114" s="67" t="s">
        <v>316</v>
      </c>
      <c r="W114" s="2">
        <v>10</v>
      </c>
      <c r="X114" s="2">
        <f t="shared" si="59"/>
        <v>2</v>
      </c>
      <c r="Y114" s="65">
        <v>10024008</v>
      </c>
      <c r="Z114" s="66" t="s">
        <v>318</v>
      </c>
      <c r="AA114" s="66">
        <v>2</v>
      </c>
      <c r="AB114" s="66">
        <f t="shared" si="60"/>
        <v>1</v>
      </c>
      <c r="AC114" s="65">
        <v>10024009</v>
      </c>
      <c r="AD114" s="66" t="s">
        <v>320</v>
      </c>
      <c r="AE114" s="66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8">
        <v>15405006</v>
      </c>
      <c r="K115" s="68" t="s">
        <v>480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65">
        <v>10024010</v>
      </c>
      <c r="R115" s="67" t="s">
        <v>851</v>
      </c>
      <c r="S115" s="2">
        <v>10</v>
      </c>
      <c r="T115" s="2">
        <f t="shared" si="58"/>
        <v>2</v>
      </c>
      <c r="U115" s="65">
        <v>10024001</v>
      </c>
      <c r="V115" s="67" t="s">
        <v>303</v>
      </c>
      <c r="W115" s="2">
        <v>10</v>
      </c>
      <c r="X115" s="2">
        <f t="shared" si="59"/>
        <v>2</v>
      </c>
      <c r="Y115" s="65">
        <v>10024008</v>
      </c>
      <c r="Z115" s="66" t="s">
        <v>318</v>
      </c>
      <c r="AA115" s="66">
        <v>2</v>
      </c>
      <c r="AB115" s="66">
        <f t="shared" si="60"/>
        <v>1</v>
      </c>
      <c r="AC115" s="65">
        <v>10024009</v>
      </c>
      <c r="AD115" s="66" t="s">
        <v>320</v>
      </c>
      <c r="AE115" s="66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8">
        <v>15406002</v>
      </c>
      <c r="K116" s="68" t="s">
        <v>482</v>
      </c>
      <c r="M116" s="2">
        <v>10020001</v>
      </c>
      <c r="N116" s="2" t="s">
        <v>95</v>
      </c>
      <c r="O116" s="66">
        <v>20</v>
      </c>
      <c r="P116" s="2">
        <f t="shared" si="57"/>
        <v>4</v>
      </c>
      <c r="Q116" s="65">
        <v>10024010</v>
      </c>
      <c r="R116" s="67" t="s">
        <v>851</v>
      </c>
      <c r="S116" s="66">
        <v>20</v>
      </c>
      <c r="T116" s="2">
        <f t="shared" si="58"/>
        <v>4</v>
      </c>
      <c r="U116" s="65">
        <v>10024002</v>
      </c>
      <c r="V116" s="67" t="s">
        <v>306</v>
      </c>
      <c r="W116" s="66">
        <v>20</v>
      </c>
      <c r="X116" s="2">
        <f t="shared" si="59"/>
        <v>4</v>
      </c>
      <c r="Y116" s="65">
        <v>10024008</v>
      </c>
      <c r="Z116" s="66" t="s">
        <v>318</v>
      </c>
      <c r="AA116" s="66">
        <v>4</v>
      </c>
      <c r="AB116" s="66">
        <f t="shared" si="60"/>
        <v>2</v>
      </c>
      <c r="AC116" s="65">
        <v>10024009</v>
      </c>
      <c r="AD116" s="66" t="s">
        <v>320</v>
      </c>
      <c r="AE116" s="66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8">
        <v>15407002</v>
      </c>
      <c r="K117" s="68" t="s">
        <v>484</v>
      </c>
      <c r="M117" s="2">
        <v>10020001</v>
      </c>
      <c r="N117" s="2" t="s">
        <v>95</v>
      </c>
      <c r="O117" s="66">
        <v>20</v>
      </c>
      <c r="P117" s="2">
        <f t="shared" si="57"/>
        <v>4</v>
      </c>
      <c r="Q117" s="65">
        <v>10024010</v>
      </c>
      <c r="R117" s="67" t="s">
        <v>851</v>
      </c>
      <c r="S117" s="66">
        <v>20</v>
      </c>
      <c r="T117" s="2">
        <f t="shared" si="58"/>
        <v>4</v>
      </c>
      <c r="U117" s="65">
        <v>10024003</v>
      </c>
      <c r="V117" s="67" t="s">
        <v>308</v>
      </c>
      <c r="W117" s="66">
        <v>20</v>
      </c>
      <c r="X117" s="2">
        <f t="shared" si="59"/>
        <v>4</v>
      </c>
      <c r="Y117" s="65">
        <v>10024008</v>
      </c>
      <c r="Z117" s="66" t="s">
        <v>318</v>
      </c>
      <c r="AA117" s="66">
        <v>4</v>
      </c>
      <c r="AB117" s="66">
        <f t="shared" si="60"/>
        <v>2</v>
      </c>
      <c r="AC117" s="65">
        <v>10024009</v>
      </c>
      <c r="AD117" s="66" t="s">
        <v>320</v>
      </c>
      <c r="AE117" s="66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8">
        <v>15408002</v>
      </c>
      <c r="K118" s="68" t="s">
        <v>485</v>
      </c>
      <c r="M118" s="2">
        <v>10020001</v>
      </c>
      <c r="N118" s="2" t="s">
        <v>95</v>
      </c>
      <c r="O118" s="66">
        <v>20</v>
      </c>
      <c r="P118" s="2">
        <f t="shared" si="57"/>
        <v>4</v>
      </c>
      <c r="Q118" s="65">
        <v>10024010</v>
      </c>
      <c r="R118" s="67" t="s">
        <v>851</v>
      </c>
      <c r="S118" s="66">
        <v>20</v>
      </c>
      <c r="T118" s="2">
        <f t="shared" si="58"/>
        <v>4</v>
      </c>
      <c r="U118" s="65">
        <v>10024004</v>
      </c>
      <c r="V118" s="67" t="s">
        <v>310</v>
      </c>
      <c r="W118" s="66">
        <v>20</v>
      </c>
      <c r="X118" s="2">
        <f t="shared" si="59"/>
        <v>4</v>
      </c>
      <c r="Y118" s="65">
        <v>10024008</v>
      </c>
      <c r="Z118" s="66" t="s">
        <v>318</v>
      </c>
      <c r="AA118" s="66">
        <v>4</v>
      </c>
      <c r="AB118" s="66">
        <f t="shared" si="60"/>
        <v>2</v>
      </c>
      <c r="AC118" s="65">
        <v>10024009</v>
      </c>
      <c r="AD118" s="66" t="s">
        <v>320</v>
      </c>
      <c r="AE118" s="66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8">
        <v>15409002</v>
      </c>
      <c r="K119" s="68" t="s">
        <v>487</v>
      </c>
      <c r="M119" s="2">
        <v>10020001</v>
      </c>
      <c r="N119" s="2" t="s">
        <v>95</v>
      </c>
      <c r="O119" s="66">
        <v>30</v>
      </c>
      <c r="P119" s="2">
        <f t="shared" si="57"/>
        <v>6</v>
      </c>
      <c r="Q119" s="65">
        <v>10024010</v>
      </c>
      <c r="R119" s="67" t="s">
        <v>851</v>
      </c>
      <c r="S119" s="66">
        <v>30</v>
      </c>
      <c r="T119" s="2">
        <f t="shared" si="58"/>
        <v>6</v>
      </c>
      <c r="U119" s="65">
        <v>10024005</v>
      </c>
      <c r="V119" s="67" t="s">
        <v>312</v>
      </c>
      <c r="W119" s="66">
        <v>30</v>
      </c>
      <c r="X119" s="2">
        <f t="shared" si="59"/>
        <v>6</v>
      </c>
      <c r="Y119" s="65">
        <v>10024008</v>
      </c>
      <c r="Z119" s="66" t="s">
        <v>318</v>
      </c>
      <c r="AA119" s="66">
        <v>6</v>
      </c>
      <c r="AB119" s="66">
        <f t="shared" si="60"/>
        <v>3</v>
      </c>
      <c r="AC119" s="65">
        <v>10024009</v>
      </c>
      <c r="AD119" s="66" t="s">
        <v>320</v>
      </c>
      <c r="AE119" s="66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8">
        <v>15410002</v>
      </c>
      <c r="K120" s="68" t="s">
        <v>489</v>
      </c>
      <c r="M120" s="2">
        <v>10020001</v>
      </c>
      <c r="N120" s="2" t="s">
        <v>95</v>
      </c>
      <c r="O120" s="66">
        <v>30</v>
      </c>
      <c r="P120" s="2">
        <f t="shared" si="57"/>
        <v>6</v>
      </c>
      <c r="Q120" s="65">
        <v>10024010</v>
      </c>
      <c r="R120" s="67" t="s">
        <v>851</v>
      </c>
      <c r="S120" s="66">
        <v>30</v>
      </c>
      <c r="T120" s="2">
        <f t="shared" si="58"/>
        <v>6</v>
      </c>
      <c r="U120" s="65">
        <v>10024006</v>
      </c>
      <c r="V120" s="67" t="s">
        <v>314</v>
      </c>
      <c r="W120" s="66">
        <v>30</v>
      </c>
      <c r="X120" s="2">
        <f t="shared" si="59"/>
        <v>6</v>
      </c>
      <c r="Y120" s="65">
        <v>10024008</v>
      </c>
      <c r="Z120" s="66" t="s">
        <v>318</v>
      </c>
      <c r="AA120" s="66">
        <v>6</v>
      </c>
      <c r="AB120" s="66">
        <f t="shared" si="60"/>
        <v>3</v>
      </c>
      <c r="AC120" s="65">
        <v>10024009</v>
      </c>
      <c r="AD120" s="66" t="s">
        <v>320</v>
      </c>
      <c r="AE120" s="66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8">
        <v>15410004</v>
      </c>
      <c r="K121" s="68" t="s">
        <v>489</v>
      </c>
      <c r="M121" s="2">
        <v>10020001</v>
      </c>
      <c r="N121" s="2" t="s">
        <v>95</v>
      </c>
      <c r="O121" s="66">
        <v>30</v>
      </c>
      <c r="P121" s="2">
        <f t="shared" si="57"/>
        <v>6</v>
      </c>
      <c r="Q121" s="65">
        <v>10024010</v>
      </c>
      <c r="R121" s="67" t="s">
        <v>851</v>
      </c>
      <c r="S121" s="66">
        <v>30</v>
      </c>
      <c r="T121" s="2">
        <f t="shared" si="58"/>
        <v>6</v>
      </c>
      <c r="U121" s="65">
        <v>10024007</v>
      </c>
      <c r="V121" s="67" t="s">
        <v>316</v>
      </c>
      <c r="W121" s="66">
        <v>30</v>
      </c>
      <c r="X121" s="2">
        <f t="shared" si="59"/>
        <v>6</v>
      </c>
      <c r="Y121" s="65">
        <v>10024008</v>
      </c>
      <c r="Z121" s="66" t="s">
        <v>318</v>
      </c>
      <c r="AA121" s="66">
        <v>6</v>
      </c>
      <c r="AB121" s="66">
        <f t="shared" si="60"/>
        <v>3</v>
      </c>
      <c r="AC121" s="65">
        <v>10024009</v>
      </c>
      <c r="AD121" s="66" t="s">
        <v>320</v>
      </c>
      <c r="AE121" s="66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8">
        <v>15411002</v>
      </c>
      <c r="K122" s="68" t="s">
        <v>492</v>
      </c>
      <c r="M122" s="2">
        <v>10020001</v>
      </c>
      <c r="N122" s="2" t="s">
        <v>95</v>
      </c>
      <c r="O122" s="66">
        <v>20</v>
      </c>
      <c r="P122" s="2">
        <f t="shared" si="57"/>
        <v>4</v>
      </c>
      <c r="Q122" s="65">
        <v>10024010</v>
      </c>
      <c r="R122" s="67" t="s">
        <v>851</v>
      </c>
      <c r="S122" s="66">
        <v>20</v>
      </c>
      <c r="T122" s="2">
        <f t="shared" si="58"/>
        <v>4</v>
      </c>
      <c r="U122" s="65">
        <v>10024005</v>
      </c>
      <c r="V122" s="67" t="s">
        <v>312</v>
      </c>
      <c r="W122" s="66">
        <v>20</v>
      </c>
      <c r="X122" s="2">
        <f t="shared" si="59"/>
        <v>4</v>
      </c>
      <c r="Y122" s="65">
        <v>10024008</v>
      </c>
      <c r="Z122" s="66" t="s">
        <v>318</v>
      </c>
      <c r="AA122" s="66">
        <v>4</v>
      </c>
      <c r="AB122" s="66">
        <f t="shared" si="60"/>
        <v>2</v>
      </c>
      <c r="AC122" s="65">
        <v>10024009</v>
      </c>
      <c r="AD122" s="66" t="s">
        <v>320</v>
      </c>
      <c r="AE122" s="66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8">
        <v>15411004</v>
      </c>
      <c r="K123" s="68" t="s">
        <v>494</v>
      </c>
      <c r="M123" s="2">
        <v>10020001</v>
      </c>
      <c r="N123" s="2" t="s">
        <v>95</v>
      </c>
      <c r="O123" s="66">
        <v>20</v>
      </c>
      <c r="P123" s="2">
        <f t="shared" si="57"/>
        <v>4</v>
      </c>
      <c r="Q123" s="65">
        <v>10024010</v>
      </c>
      <c r="R123" s="67" t="s">
        <v>851</v>
      </c>
      <c r="S123" s="66">
        <v>20</v>
      </c>
      <c r="T123" s="2">
        <f t="shared" si="58"/>
        <v>4</v>
      </c>
      <c r="U123" s="65">
        <v>10024006</v>
      </c>
      <c r="V123" s="67" t="s">
        <v>314</v>
      </c>
      <c r="W123" s="66">
        <v>20</v>
      </c>
      <c r="X123" s="2">
        <f t="shared" si="59"/>
        <v>4</v>
      </c>
      <c r="Y123" s="65">
        <v>10024008</v>
      </c>
      <c r="Z123" s="66" t="s">
        <v>318</v>
      </c>
      <c r="AA123" s="66">
        <v>4</v>
      </c>
      <c r="AB123" s="66">
        <f t="shared" si="60"/>
        <v>2</v>
      </c>
      <c r="AC123" s="65">
        <v>10024009</v>
      </c>
      <c r="AD123" s="66" t="s">
        <v>320</v>
      </c>
      <c r="AE123" s="66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8">
        <v>15411006</v>
      </c>
      <c r="K124" s="68" t="s">
        <v>496</v>
      </c>
      <c r="M124" s="2">
        <v>10020001</v>
      </c>
      <c r="N124" s="2" t="s">
        <v>95</v>
      </c>
      <c r="O124" s="66">
        <v>20</v>
      </c>
      <c r="P124" s="2">
        <f t="shared" si="57"/>
        <v>4</v>
      </c>
      <c r="Q124" s="65">
        <v>10024010</v>
      </c>
      <c r="R124" s="67" t="s">
        <v>851</v>
      </c>
      <c r="S124" s="66">
        <v>20</v>
      </c>
      <c r="T124" s="2">
        <f t="shared" si="58"/>
        <v>4</v>
      </c>
      <c r="U124" s="65">
        <v>10024007</v>
      </c>
      <c r="V124" s="67" t="s">
        <v>316</v>
      </c>
      <c r="W124" s="66">
        <v>20</v>
      </c>
      <c r="X124" s="2">
        <f t="shared" si="59"/>
        <v>4</v>
      </c>
      <c r="Y124" s="65">
        <v>10024008</v>
      </c>
      <c r="Z124" s="66" t="s">
        <v>318</v>
      </c>
      <c r="AA124" s="66">
        <v>4</v>
      </c>
      <c r="AB124" s="66">
        <f t="shared" si="60"/>
        <v>2</v>
      </c>
      <c r="AC124" s="65">
        <v>10024009</v>
      </c>
      <c r="AD124" s="66" t="s">
        <v>320</v>
      </c>
      <c r="AE124" s="66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90">
        <v>15406003</v>
      </c>
      <c r="K125" s="90" t="s">
        <v>956</v>
      </c>
      <c r="M125" s="2">
        <v>10020001</v>
      </c>
      <c r="N125" s="2" t="s">
        <v>95</v>
      </c>
      <c r="O125" s="66">
        <v>200</v>
      </c>
      <c r="P125" s="2"/>
      <c r="Q125" s="65">
        <v>10024010</v>
      </c>
      <c r="R125" s="67" t="s">
        <v>851</v>
      </c>
      <c r="S125" s="66">
        <v>200</v>
      </c>
      <c r="T125" s="2"/>
      <c r="U125" s="68">
        <v>15406002</v>
      </c>
      <c r="V125" s="68" t="s">
        <v>482</v>
      </c>
      <c r="W125" s="66">
        <v>1</v>
      </c>
      <c r="X125" s="2"/>
      <c r="Y125" s="65">
        <v>10024008</v>
      </c>
      <c r="Z125" s="66" t="s">
        <v>318</v>
      </c>
      <c r="AA125" s="66">
        <v>20</v>
      </c>
      <c r="AB125" s="66"/>
      <c r="AC125" s="65">
        <v>10024009</v>
      </c>
      <c r="AD125" s="66" t="s">
        <v>320</v>
      </c>
      <c r="AE125" s="66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6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90">
        <v>15410011</v>
      </c>
      <c r="K126" s="90" t="s">
        <v>957</v>
      </c>
      <c r="M126" s="2">
        <v>10020001</v>
      </c>
      <c r="N126" s="2" t="s">
        <v>95</v>
      </c>
      <c r="O126" s="66">
        <v>200</v>
      </c>
      <c r="P126" s="2"/>
      <c r="Q126" s="65">
        <v>10024010</v>
      </c>
      <c r="R126" s="67" t="s">
        <v>851</v>
      </c>
      <c r="S126" s="66">
        <v>200</v>
      </c>
      <c r="T126" s="2"/>
      <c r="U126" s="68">
        <v>15410002</v>
      </c>
      <c r="V126" s="68" t="s">
        <v>489</v>
      </c>
      <c r="W126" s="66">
        <v>1</v>
      </c>
      <c r="X126" s="2"/>
      <c r="Y126" s="65">
        <v>10024008</v>
      </c>
      <c r="Z126" s="66" t="s">
        <v>318</v>
      </c>
      <c r="AA126" s="66">
        <v>20</v>
      </c>
      <c r="AB126" s="66"/>
      <c r="AC126" s="65">
        <v>10024009</v>
      </c>
      <c r="AD126" s="66" t="s">
        <v>320</v>
      </c>
      <c r="AE126" s="66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6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90">
        <v>15410012</v>
      </c>
      <c r="K127" s="90" t="s">
        <v>958</v>
      </c>
      <c r="M127" s="2">
        <v>10020001</v>
      </c>
      <c r="N127" s="2" t="s">
        <v>95</v>
      </c>
      <c r="O127" s="66">
        <v>200</v>
      </c>
      <c r="P127" s="2"/>
      <c r="Q127" s="65">
        <v>10024010</v>
      </c>
      <c r="R127" s="67" t="s">
        <v>851</v>
      </c>
      <c r="S127" s="66">
        <v>200</v>
      </c>
      <c r="T127" s="2"/>
      <c r="U127" s="68">
        <v>15410004</v>
      </c>
      <c r="V127" s="68" t="s">
        <v>489</v>
      </c>
      <c r="W127" s="66">
        <v>1</v>
      </c>
      <c r="X127" s="2"/>
      <c r="Y127" s="65">
        <v>10024008</v>
      </c>
      <c r="Z127" s="66" t="s">
        <v>318</v>
      </c>
      <c r="AA127" s="66">
        <v>20</v>
      </c>
      <c r="AB127" s="66"/>
      <c r="AC127" s="65">
        <v>10024009</v>
      </c>
      <c r="AD127" s="66" t="s">
        <v>320</v>
      </c>
      <c r="AE127" s="66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6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90">
        <v>15410111</v>
      </c>
      <c r="K128" s="90" t="s">
        <v>959</v>
      </c>
      <c r="M128" s="2">
        <v>10020001</v>
      </c>
      <c r="N128" s="2" t="s">
        <v>95</v>
      </c>
      <c r="O128" s="66">
        <v>200</v>
      </c>
      <c r="P128" s="2"/>
      <c r="Q128" s="65">
        <v>10024010</v>
      </c>
      <c r="R128" s="67" t="s">
        <v>851</v>
      </c>
      <c r="S128" s="66">
        <v>200</v>
      </c>
      <c r="T128" s="2"/>
      <c r="U128" s="68">
        <v>15410102</v>
      </c>
      <c r="V128" s="68" t="s">
        <v>960</v>
      </c>
      <c r="W128" s="66">
        <v>1</v>
      </c>
      <c r="X128" s="2"/>
      <c r="Y128" s="65">
        <v>10024008</v>
      </c>
      <c r="Z128" s="66" t="s">
        <v>318</v>
      </c>
      <c r="AA128" s="66">
        <v>20</v>
      </c>
      <c r="AB128" s="66"/>
      <c r="AC128" s="65">
        <v>10024009</v>
      </c>
      <c r="AD128" s="66" t="s">
        <v>320</v>
      </c>
      <c r="AE128" s="66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6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90">
        <v>15410112</v>
      </c>
      <c r="K129" s="90" t="s">
        <v>961</v>
      </c>
      <c r="M129" s="2">
        <v>10020001</v>
      </c>
      <c r="N129" s="2" t="s">
        <v>95</v>
      </c>
      <c r="O129" s="66">
        <v>200</v>
      </c>
      <c r="P129" s="2"/>
      <c r="Q129" s="65">
        <v>10024010</v>
      </c>
      <c r="R129" s="67" t="s">
        <v>851</v>
      </c>
      <c r="S129" s="66">
        <v>200</v>
      </c>
      <c r="T129" s="2"/>
      <c r="U129" s="68">
        <v>15410104</v>
      </c>
      <c r="V129" s="68" t="s">
        <v>962</v>
      </c>
      <c r="W129" s="66">
        <v>1</v>
      </c>
      <c r="X129" s="2"/>
      <c r="Y129" s="65">
        <v>10024008</v>
      </c>
      <c r="Z129" s="66" t="s">
        <v>318</v>
      </c>
      <c r="AA129" s="66">
        <v>20</v>
      </c>
      <c r="AB129" s="66"/>
      <c r="AC129" s="65">
        <v>10024009</v>
      </c>
      <c r="AD129" s="66" t="s">
        <v>320</v>
      </c>
      <c r="AE129" s="66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6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90">
        <v>15411011</v>
      </c>
      <c r="K130" s="90" t="s">
        <v>963</v>
      </c>
      <c r="M130" s="2">
        <v>10020001</v>
      </c>
      <c r="N130" s="2" t="s">
        <v>95</v>
      </c>
      <c r="O130" s="66">
        <v>200</v>
      </c>
      <c r="P130" s="2"/>
      <c r="Q130" s="65">
        <v>10024010</v>
      </c>
      <c r="R130" s="67" t="s">
        <v>851</v>
      </c>
      <c r="S130" s="66">
        <v>200</v>
      </c>
      <c r="T130" s="2"/>
      <c r="U130" s="68">
        <v>15411002</v>
      </c>
      <c r="V130" s="68" t="s">
        <v>492</v>
      </c>
      <c r="W130" s="66">
        <v>1</v>
      </c>
      <c r="X130" s="2"/>
      <c r="Y130" s="65">
        <v>10024008</v>
      </c>
      <c r="Z130" s="66" t="s">
        <v>318</v>
      </c>
      <c r="AA130" s="66">
        <v>30</v>
      </c>
      <c r="AB130" s="66"/>
      <c r="AC130" s="65">
        <v>10024009</v>
      </c>
      <c r="AD130" s="66" t="s">
        <v>320</v>
      </c>
      <c r="AE130" s="66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6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90">
        <v>15411012</v>
      </c>
      <c r="K131" s="90" t="s">
        <v>964</v>
      </c>
      <c r="M131" s="2">
        <v>10020001</v>
      </c>
      <c r="N131" s="2" t="s">
        <v>95</v>
      </c>
      <c r="O131" s="66">
        <v>200</v>
      </c>
      <c r="P131" s="2"/>
      <c r="Q131" s="65">
        <v>10024010</v>
      </c>
      <c r="R131" s="67" t="s">
        <v>851</v>
      </c>
      <c r="S131" s="66">
        <v>200</v>
      </c>
      <c r="T131" s="2"/>
      <c r="U131" s="68">
        <v>15411004</v>
      </c>
      <c r="V131" s="68" t="s">
        <v>494</v>
      </c>
      <c r="W131" s="66">
        <v>1</v>
      </c>
      <c r="X131" s="2"/>
      <c r="Y131" s="65">
        <v>10024008</v>
      </c>
      <c r="Z131" s="66" t="s">
        <v>318</v>
      </c>
      <c r="AA131" s="66">
        <v>30</v>
      </c>
      <c r="AB131" s="66"/>
      <c r="AC131" s="65">
        <v>10024009</v>
      </c>
      <c r="AD131" s="66" t="s">
        <v>320</v>
      </c>
      <c r="AE131" s="66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6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90">
        <v>15411013</v>
      </c>
      <c r="K132" s="90" t="s">
        <v>965</v>
      </c>
      <c r="M132" s="2">
        <v>10020001</v>
      </c>
      <c r="N132" s="2" t="s">
        <v>95</v>
      </c>
      <c r="O132" s="66">
        <v>200</v>
      </c>
      <c r="P132" s="2"/>
      <c r="Q132" s="65">
        <v>10024010</v>
      </c>
      <c r="R132" s="67" t="s">
        <v>851</v>
      </c>
      <c r="S132" s="66">
        <v>200</v>
      </c>
      <c r="T132" s="2"/>
      <c r="U132" s="68">
        <v>15411006</v>
      </c>
      <c r="V132" s="68" t="s">
        <v>496</v>
      </c>
      <c r="W132" s="66">
        <v>1</v>
      </c>
      <c r="X132" s="2"/>
      <c r="Y132" s="65">
        <v>10024008</v>
      </c>
      <c r="Z132" s="66" t="s">
        <v>318</v>
      </c>
      <c r="AA132" s="66">
        <v>30</v>
      </c>
      <c r="AB132" s="66"/>
      <c r="AC132" s="65">
        <v>10024009</v>
      </c>
      <c r="AD132" s="66" t="s">
        <v>320</v>
      </c>
      <c r="AE132" s="66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6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8">
        <v>15501002</v>
      </c>
      <c r="K134" s="68" t="s">
        <v>452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65">
        <v>10025010</v>
      </c>
      <c r="R134" s="67" t="s">
        <v>851</v>
      </c>
      <c r="S134" s="2">
        <v>10</v>
      </c>
      <c r="T134" s="2">
        <f>S134/5</f>
        <v>2</v>
      </c>
      <c r="U134" s="65">
        <v>10025001</v>
      </c>
      <c r="V134" s="67" t="s">
        <v>303</v>
      </c>
      <c r="W134" s="2">
        <v>10</v>
      </c>
      <c r="X134" s="2">
        <f>W134/5</f>
        <v>2</v>
      </c>
      <c r="Y134" s="65">
        <v>10025008</v>
      </c>
      <c r="Z134" s="66" t="s">
        <v>318</v>
      </c>
      <c r="AA134" s="66">
        <v>2</v>
      </c>
      <c r="AB134" s="66">
        <f>AA134/2</f>
        <v>1</v>
      </c>
      <c r="AC134" s="65">
        <v>10025009</v>
      </c>
      <c r="AD134" s="66" t="s">
        <v>320</v>
      </c>
      <c r="AE134" s="66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8">
        <v>15501004</v>
      </c>
      <c r="K135" s="68" t="s">
        <v>454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65">
        <v>10025010</v>
      </c>
      <c r="R135" s="67" t="s">
        <v>851</v>
      </c>
      <c r="S135" s="2">
        <v>10</v>
      </c>
      <c r="T135" s="2">
        <f t="shared" ref="T135:T157" si="75">S135/5</f>
        <v>2</v>
      </c>
      <c r="U135" s="65">
        <v>10025002</v>
      </c>
      <c r="V135" s="67" t="s">
        <v>306</v>
      </c>
      <c r="W135" s="2">
        <v>10</v>
      </c>
      <c r="X135" s="2">
        <f t="shared" ref="X135:X157" si="76">W135/5</f>
        <v>2</v>
      </c>
      <c r="Y135" s="65">
        <v>10025008</v>
      </c>
      <c r="Z135" s="66" t="s">
        <v>318</v>
      </c>
      <c r="AA135" s="66">
        <v>2</v>
      </c>
      <c r="AB135" s="66">
        <f t="shared" ref="AB135:AB157" si="77">AA135/2</f>
        <v>1</v>
      </c>
      <c r="AC135" s="65">
        <v>10025009</v>
      </c>
      <c r="AD135" s="66" t="s">
        <v>320</v>
      </c>
      <c r="AE135" s="66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8">
        <v>15501006</v>
      </c>
      <c r="K136" s="68" t="s">
        <v>456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65">
        <v>10025010</v>
      </c>
      <c r="R136" s="67" t="s">
        <v>851</v>
      </c>
      <c r="S136" s="2">
        <v>10</v>
      </c>
      <c r="T136" s="2">
        <f t="shared" si="75"/>
        <v>2</v>
      </c>
      <c r="U136" s="65">
        <v>10025003</v>
      </c>
      <c r="V136" s="67" t="s">
        <v>308</v>
      </c>
      <c r="W136" s="2">
        <v>10</v>
      </c>
      <c r="X136" s="2">
        <f t="shared" si="76"/>
        <v>2</v>
      </c>
      <c r="Y136" s="65">
        <v>10025008</v>
      </c>
      <c r="Z136" s="66" t="s">
        <v>318</v>
      </c>
      <c r="AA136" s="66">
        <v>2</v>
      </c>
      <c r="AB136" s="66">
        <f t="shared" si="77"/>
        <v>1</v>
      </c>
      <c r="AC136" s="65">
        <v>10025009</v>
      </c>
      <c r="AD136" s="66" t="s">
        <v>320</v>
      </c>
      <c r="AE136" s="66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8">
        <v>15502002</v>
      </c>
      <c r="K137" s="68" t="s">
        <v>458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65">
        <v>10025010</v>
      </c>
      <c r="R137" s="67" t="s">
        <v>851</v>
      </c>
      <c r="S137" s="2">
        <v>10</v>
      </c>
      <c r="T137" s="2">
        <f t="shared" si="75"/>
        <v>2</v>
      </c>
      <c r="U137" s="65">
        <v>10025004</v>
      </c>
      <c r="V137" s="67" t="s">
        <v>310</v>
      </c>
      <c r="W137" s="2">
        <v>10</v>
      </c>
      <c r="X137" s="2">
        <f t="shared" si="76"/>
        <v>2</v>
      </c>
      <c r="Y137" s="65">
        <v>10025008</v>
      </c>
      <c r="Z137" s="66" t="s">
        <v>318</v>
      </c>
      <c r="AA137" s="66">
        <v>2</v>
      </c>
      <c r="AB137" s="66">
        <f t="shared" si="77"/>
        <v>1</v>
      </c>
      <c r="AC137" s="65">
        <v>10025009</v>
      </c>
      <c r="AD137" s="66" t="s">
        <v>320</v>
      </c>
      <c r="AE137" s="66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8">
        <v>15502004</v>
      </c>
      <c r="K138" s="68" t="s">
        <v>460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65">
        <v>10025010</v>
      </c>
      <c r="R138" s="67" t="s">
        <v>851</v>
      </c>
      <c r="S138" s="2">
        <v>10</v>
      </c>
      <c r="T138" s="2">
        <f t="shared" si="75"/>
        <v>2</v>
      </c>
      <c r="U138" s="65">
        <v>10025005</v>
      </c>
      <c r="V138" s="67" t="s">
        <v>312</v>
      </c>
      <c r="W138" s="2">
        <v>10</v>
      </c>
      <c r="X138" s="2">
        <f t="shared" si="76"/>
        <v>2</v>
      </c>
      <c r="Y138" s="65">
        <v>10025008</v>
      </c>
      <c r="Z138" s="66" t="s">
        <v>318</v>
      </c>
      <c r="AA138" s="66">
        <v>2</v>
      </c>
      <c r="AB138" s="66">
        <f t="shared" si="77"/>
        <v>1</v>
      </c>
      <c r="AC138" s="65">
        <v>10025009</v>
      </c>
      <c r="AD138" s="66" t="s">
        <v>320</v>
      </c>
      <c r="AE138" s="66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8">
        <v>15502006</v>
      </c>
      <c r="K139" s="68" t="s">
        <v>462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65">
        <v>10025010</v>
      </c>
      <c r="R139" s="67" t="s">
        <v>851</v>
      </c>
      <c r="S139" s="2">
        <v>10</v>
      </c>
      <c r="T139" s="2">
        <f t="shared" si="75"/>
        <v>2</v>
      </c>
      <c r="U139" s="65">
        <v>10025006</v>
      </c>
      <c r="V139" s="67" t="s">
        <v>314</v>
      </c>
      <c r="W139" s="2">
        <v>10</v>
      </c>
      <c r="X139" s="2">
        <f t="shared" si="76"/>
        <v>2</v>
      </c>
      <c r="Y139" s="65">
        <v>10025008</v>
      </c>
      <c r="Z139" s="66" t="s">
        <v>318</v>
      </c>
      <c r="AA139" s="66">
        <v>2</v>
      </c>
      <c r="AB139" s="66">
        <f t="shared" si="77"/>
        <v>1</v>
      </c>
      <c r="AC139" s="65">
        <v>10025009</v>
      </c>
      <c r="AD139" s="66" t="s">
        <v>320</v>
      </c>
      <c r="AE139" s="66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8">
        <v>15503002</v>
      </c>
      <c r="K140" s="68" t="s">
        <v>464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65">
        <v>10025010</v>
      </c>
      <c r="R140" s="67" t="s">
        <v>851</v>
      </c>
      <c r="S140" s="2">
        <v>10</v>
      </c>
      <c r="T140" s="2">
        <f t="shared" si="75"/>
        <v>2</v>
      </c>
      <c r="U140" s="65">
        <v>10025007</v>
      </c>
      <c r="V140" s="67" t="s">
        <v>316</v>
      </c>
      <c r="W140" s="2">
        <v>10</v>
      </c>
      <c r="X140" s="2">
        <f t="shared" si="76"/>
        <v>2</v>
      </c>
      <c r="Y140" s="65">
        <v>10025008</v>
      </c>
      <c r="Z140" s="66" t="s">
        <v>318</v>
      </c>
      <c r="AA140" s="66">
        <v>2</v>
      </c>
      <c r="AB140" s="66">
        <f t="shared" si="77"/>
        <v>1</v>
      </c>
      <c r="AC140" s="65">
        <v>10025009</v>
      </c>
      <c r="AD140" s="66" t="s">
        <v>320</v>
      </c>
      <c r="AE140" s="66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8">
        <v>15503004</v>
      </c>
      <c r="K141" s="68" t="s">
        <v>466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65">
        <v>10025010</v>
      </c>
      <c r="R141" s="67" t="s">
        <v>851</v>
      </c>
      <c r="S141" s="2">
        <v>10</v>
      </c>
      <c r="T141" s="2">
        <f t="shared" si="75"/>
        <v>2</v>
      </c>
      <c r="U141" s="65">
        <v>10025001</v>
      </c>
      <c r="V141" s="67" t="s">
        <v>303</v>
      </c>
      <c r="W141" s="2">
        <v>10</v>
      </c>
      <c r="X141" s="2">
        <f t="shared" si="76"/>
        <v>2</v>
      </c>
      <c r="Y141" s="65">
        <v>10025008</v>
      </c>
      <c r="Z141" s="66" t="s">
        <v>318</v>
      </c>
      <c r="AA141" s="66">
        <v>2</v>
      </c>
      <c r="AB141" s="66">
        <f t="shared" si="77"/>
        <v>1</v>
      </c>
      <c r="AC141" s="65">
        <v>10025009</v>
      </c>
      <c r="AD141" s="66" t="s">
        <v>320</v>
      </c>
      <c r="AE141" s="66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8">
        <v>15503006</v>
      </c>
      <c r="K142" s="68" t="s">
        <v>468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65">
        <v>10025010</v>
      </c>
      <c r="R142" s="67" t="s">
        <v>851</v>
      </c>
      <c r="S142" s="2">
        <v>10</v>
      </c>
      <c r="T142" s="2">
        <f t="shared" si="75"/>
        <v>2</v>
      </c>
      <c r="U142" s="65">
        <v>10025002</v>
      </c>
      <c r="V142" s="67" t="s">
        <v>306</v>
      </c>
      <c r="W142" s="2">
        <v>10</v>
      </c>
      <c r="X142" s="2">
        <f t="shared" si="76"/>
        <v>2</v>
      </c>
      <c r="Y142" s="65">
        <v>10025008</v>
      </c>
      <c r="Z142" s="66" t="s">
        <v>318</v>
      </c>
      <c r="AA142" s="66">
        <v>2</v>
      </c>
      <c r="AB142" s="66">
        <f t="shared" si="77"/>
        <v>1</v>
      </c>
      <c r="AC142" s="65">
        <v>10025009</v>
      </c>
      <c r="AD142" s="66" t="s">
        <v>320</v>
      </c>
      <c r="AE142" s="66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8">
        <v>15504002</v>
      </c>
      <c r="K143" s="68" t="s">
        <v>470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65">
        <v>10025010</v>
      </c>
      <c r="R143" s="67" t="s">
        <v>851</v>
      </c>
      <c r="S143" s="2">
        <v>10</v>
      </c>
      <c r="T143" s="2">
        <f t="shared" si="75"/>
        <v>2</v>
      </c>
      <c r="U143" s="65">
        <v>10025003</v>
      </c>
      <c r="V143" s="67" t="s">
        <v>308</v>
      </c>
      <c r="W143" s="2">
        <v>10</v>
      </c>
      <c r="X143" s="2">
        <f t="shared" si="76"/>
        <v>2</v>
      </c>
      <c r="Y143" s="65">
        <v>10025008</v>
      </c>
      <c r="Z143" s="66" t="s">
        <v>318</v>
      </c>
      <c r="AA143" s="66">
        <v>2</v>
      </c>
      <c r="AB143" s="66">
        <f t="shared" si="77"/>
        <v>1</v>
      </c>
      <c r="AC143" s="65">
        <v>10025009</v>
      </c>
      <c r="AD143" s="66" t="s">
        <v>320</v>
      </c>
      <c r="AE143" s="66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8">
        <v>15504004</v>
      </c>
      <c r="K144" s="68" t="s">
        <v>472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65">
        <v>10025010</v>
      </c>
      <c r="R144" s="67" t="s">
        <v>851</v>
      </c>
      <c r="S144" s="2">
        <v>10</v>
      </c>
      <c r="T144" s="2">
        <f t="shared" si="75"/>
        <v>2</v>
      </c>
      <c r="U144" s="65">
        <v>10025004</v>
      </c>
      <c r="V144" s="67" t="s">
        <v>310</v>
      </c>
      <c r="W144" s="2">
        <v>10</v>
      </c>
      <c r="X144" s="2">
        <f t="shared" si="76"/>
        <v>2</v>
      </c>
      <c r="Y144" s="65">
        <v>10025008</v>
      </c>
      <c r="Z144" s="66" t="s">
        <v>318</v>
      </c>
      <c r="AA144" s="66">
        <v>2</v>
      </c>
      <c r="AB144" s="66">
        <f t="shared" si="77"/>
        <v>1</v>
      </c>
      <c r="AC144" s="65">
        <v>10025009</v>
      </c>
      <c r="AD144" s="66" t="s">
        <v>320</v>
      </c>
      <c r="AE144" s="66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8">
        <v>15504006</v>
      </c>
      <c r="K145" s="68" t="s">
        <v>474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65">
        <v>10025010</v>
      </c>
      <c r="R145" s="67" t="s">
        <v>851</v>
      </c>
      <c r="S145" s="2">
        <v>10</v>
      </c>
      <c r="T145" s="2">
        <f t="shared" si="75"/>
        <v>2</v>
      </c>
      <c r="U145" s="65">
        <v>10025005</v>
      </c>
      <c r="V145" s="67" t="s">
        <v>312</v>
      </c>
      <c r="W145" s="2">
        <v>10</v>
      </c>
      <c r="X145" s="2">
        <f t="shared" si="76"/>
        <v>2</v>
      </c>
      <c r="Y145" s="65">
        <v>10025008</v>
      </c>
      <c r="Z145" s="66" t="s">
        <v>318</v>
      </c>
      <c r="AA145" s="66">
        <v>2</v>
      </c>
      <c r="AB145" s="66">
        <f t="shared" si="77"/>
        <v>1</v>
      </c>
      <c r="AC145" s="65">
        <v>10025009</v>
      </c>
      <c r="AD145" s="66" t="s">
        <v>320</v>
      </c>
      <c r="AE145" s="66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8">
        <v>15505002</v>
      </c>
      <c r="K146" s="68" t="s">
        <v>476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65">
        <v>10025010</v>
      </c>
      <c r="R146" s="67" t="s">
        <v>851</v>
      </c>
      <c r="S146" s="2">
        <v>10</v>
      </c>
      <c r="T146" s="2">
        <f t="shared" si="75"/>
        <v>2</v>
      </c>
      <c r="U146" s="65">
        <v>10025006</v>
      </c>
      <c r="V146" s="67" t="s">
        <v>314</v>
      </c>
      <c r="W146" s="2">
        <v>10</v>
      </c>
      <c r="X146" s="2">
        <f t="shared" si="76"/>
        <v>2</v>
      </c>
      <c r="Y146" s="65">
        <v>10025008</v>
      </c>
      <c r="Z146" s="66" t="s">
        <v>318</v>
      </c>
      <c r="AA146" s="66">
        <v>2</v>
      </c>
      <c r="AB146" s="66">
        <f t="shared" si="77"/>
        <v>1</v>
      </c>
      <c r="AC146" s="65">
        <v>10025009</v>
      </c>
      <c r="AD146" s="66" t="s">
        <v>320</v>
      </c>
      <c r="AE146" s="66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8">
        <v>15505004</v>
      </c>
      <c r="K147" s="68" t="s">
        <v>478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65">
        <v>10025010</v>
      </c>
      <c r="R147" s="67" t="s">
        <v>851</v>
      </c>
      <c r="S147" s="2">
        <v>10</v>
      </c>
      <c r="T147" s="2">
        <f t="shared" si="75"/>
        <v>2</v>
      </c>
      <c r="U147" s="65">
        <v>10025007</v>
      </c>
      <c r="V147" s="67" t="s">
        <v>316</v>
      </c>
      <c r="W147" s="2">
        <v>10</v>
      </c>
      <c r="X147" s="2">
        <f t="shared" si="76"/>
        <v>2</v>
      </c>
      <c r="Y147" s="65">
        <v>10025008</v>
      </c>
      <c r="Z147" s="66" t="s">
        <v>318</v>
      </c>
      <c r="AA147" s="66">
        <v>2</v>
      </c>
      <c r="AB147" s="66">
        <f t="shared" si="77"/>
        <v>1</v>
      </c>
      <c r="AC147" s="65">
        <v>10025009</v>
      </c>
      <c r="AD147" s="66" t="s">
        <v>320</v>
      </c>
      <c r="AE147" s="66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8">
        <v>15505006</v>
      </c>
      <c r="K148" s="68" t="s">
        <v>480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65">
        <v>10025010</v>
      </c>
      <c r="R148" s="67" t="s">
        <v>851</v>
      </c>
      <c r="S148" s="2">
        <v>10</v>
      </c>
      <c r="T148" s="2">
        <f t="shared" si="75"/>
        <v>2</v>
      </c>
      <c r="U148" s="65">
        <v>10025001</v>
      </c>
      <c r="V148" s="67" t="s">
        <v>303</v>
      </c>
      <c r="W148" s="2">
        <v>10</v>
      </c>
      <c r="X148" s="2">
        <f t="shared" si="76"/>
        <v>2</v>
      </c>
      <c r="Y148" s="65">
        <v>10025008</v>
      </c>
      <c r="Z148" s="66" t="s">
        <v>318</v>
      </c>
      <c r="AA148" s="66">
        <v>2</v>
      </c>
      <c r="AB148" s="66">
        <f t="shared" si="77"/>
        <v>1</v>
      </c>
      <c r="AC148" s="65">
        <v>10025009</v>
      </c>
      <c r="AD148" s="66" t="s">
        <v>320</v>
      </c>
      <c r="AE148" s="66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8">
        <v>15506002</v>
      </c>
      <c r="K149" s="68" t="s">
        <v>482</v>
      </c>
      <c r="M149" s="2">
        <v>10020001</v>
      </c>
      <c r="N149" s="2" t="s">
        <v>95</v>
      </c>
      <c r="O149" s="66">
        <v>20</v>
      </c>
      <c r="P149" s="2">
        <f t="shared" si="74"/>
        <v>4</v>
      </c>
      <c r="Q149" s="65">
        <v>10025010</v>
      </c>
      <c r="R149" s="67" t="s">
        <v>851</v>
      </c>
      <c r="S149" s="66">
        <v>20</v>
      </c>
      <c r="T149" s="2">
        <f t="shared" si="75"/>
        <v>4</v>
      </c>
      <c r="U149" s="65">
        <v>10025002</v>
      </c>
      <c r="V149" s="67" t="s">
        <v>306</v>
      </c>
      <c r="W149" s="66">
        <v>20</v>
      </c>
      <c r="X149" s="2">
        <f t="shared" si="76"/>
        <v>4</v>
      </c>
      <c r="Y149" s="65">
        <v>10025008</v>
      </c>
      <c r="Z149" s="66" t="s">
        <v>318</v>
      </c>
      <c r="AA149" s="66">
        <v>4</v>
      </c>
      <c r="AB149" s="66">
        <f t="shared" si="77"/>
        <v>2</v>
      </c>
      <c r="AC149" s="65">
        <v>10025009</v>
      </c>
      <c r="AD149" s="66" t="s">
        <v>320</v>
      </c>
      <c r="AE149" s="66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8">
        <v>15507002</v>
      </c>
      <c r="K150" s="68" t="s">
        <v>484</v>
      </c>
      <c r="M150" s="2">
        <v>10020001</v>
      </c>
      <c r="N150" s="2" t="s">
        <v>95</v>
      </c>
      <c r="O150" s="66">
        <v>20</v>
      </c>
      <c r="P150" s="2">
        <f t="shared" si="74"/>
        <v>4</v>
      </c>
      <c r="Q150" s="65">
        <v>10025010</v>
      </c>
      <c r="R150" s="67" t="s">
        <v>851</v>
      </c>
      <c r="S150" s="66">
        <v>20</v>
      </c>
      <c r="T150" s="2">
        <f t="shared" si="75"/>
        <v>4</v>
      </c>
      <c r="U150" s="65">
        <v>10025003</v>
      </c>
      <c r="V150" s="67" t="s">
        <v>308</v>
      </c>
      <c r="W150" s="66">
        <v>20</v>
      </c>
      <c r="X150" s="2">
        <f t="shared" si="76"/>
        <v>4</v>
      </c>
      <c r="Y150" s="65">
        <v>10025008</v>
      </c>
      <c r="Z150" s="66" t="s">
        <v>318</v>
      </c>
      <c r="AA150" s="66">
        <v>4</v>
      </c>
      <c r="AB150" s="66">
        <f t="shared" si="77"/>
        <v>2</v>
      </c>
      <c r="AC150" s="65">
        <v>10025009</v>
      </c>
      <c r="AD150" s="66" t="s">
        <v>320</v>
      </c>
      <c r="AE150" s="66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8">
        <v>15508002</v>
      </c>
      <c r="K151" s="68" t="s">
        <v>485</v>
      </c>
      <c r="M151" s="2">
        <v>10020001</v>
      </c>
      <c r="N151" s="2" t="s">
        <v>95</v>
      </c>
      <c r="O151" s="66">
        <v>20</v>
      </c>
      <c r="P151" s="2">
        <f t="shared" si="74"/>
        <v>4</v>
      </c>
      <c r="Q151" s="65">
        <v>10025010</v>
      </c>
      <c r="R151" s="67" t="s">
        <v>851</v>
      </c>
      <c r="S151" s="66">
        <v>20</v>
      </c>
      <c r="T151" s="2">
        <f t="shared" si="75"/>
        <v>4</v>
      </c>
      <c r="U151" s="65">
        <v>10025004</v>
      </c>
      <c r="V151" s="67" t="s">
        <v>310</v>
      </c>
      <c r="W151" s="66">
        <v>20</v>
      </c>
      <c r="X151" s="2">
        <f t="shared" si="76"/>
        <v>4</v>
      </c>
      <c r="Y151" s="65">
        <v>10025008</v>
      </c>
      <c r="Z151" s="66" t="s">
        <v>318</v>
      </c>
      <c r="AA151" s="66">
        <v>4</v>
      </c>
      <c r="AB151" s="66">
        <f t="shared" si="77"/>
        <v>2</v>
      </c>
      <c r="AC151" s="65">
        <v>10025009</v>
      </c>
      <c r="AD151" s="66" t="s">
        <v>320</v>
      </c>
      <c r="AE151" s="66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8">
        <v>15509002</v>
      </c>
      <c r="K152" s="68" t="s">
        <v>487</v>
      </c>
      <c r="M152" s="2">
        <v>10020001</v>
      </c>
      <c r="N152" s="2" t="s">
        <v>95</v>
      </c>
      <c r="O152" s="66">
        <v>30</v>
      </c>
      <c r="P152" s="2">
        <f t="shared" si="74"/>
        <v>6</v>
      </c>
      <c r="Q152" s="65">
        <v>10025010</v>
      </c>
      <c r="R152" s="67" t="s">
        <v>851</v>
      </c>
      <c r="S152" s="66">
        <v>30</v>
      </c>
      <c r="T152" s="2">
        <f t="shared" si="75"/>
        <v>6</v>
      </c>
      <c r="U152" s="65">
        <v>10025005</v>
      </c>
      <c r="V152" s="67" t="s">
        <v>312</v>
      </c>
      <c r="W152" s="66">
        <v>30</v>
      </c>
      <c r="X152" s="2">
        <f t="shared" si="76"/>
        <v>6</v>
      </c>
      <c r="Y152" s="65">
        <v>10025008</v>
      </c>
      <c r="Z152" s="66" t="s">
        <v>318</v>
      </c>
      <c r="AA152" s="66">
        <v>6</v>
      </c>
      <c r="AB152" s="66">
        <f t="shared" si="77"/>
        <v>3</v>
      </c>
      <c r="AC152" s="65">
        <v>10025009</v>
      </c>
      <c r="AD152" s="66" t="s">
        <v>320</v>
      </c>
      <c r="AE152" s="66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8">
        <v>15510002</v>
      </c>
      <c r="K153" s="68" t="s">
        <v>489</v>
      </c>
      <c r="M153" s="2">
        <v>10020001</v>
      </c>
      <c r="N153" s="2" t="s">
        <v>95</v>
      </c>
      <c r="O153" s="66">
        <v>30</v>
      </c>
      <c r="P153" s="2">
        <f t="shared" si="74"/>
        <v>6</v>
      </c>
      <c r="Q153" s="65">
        <v>10025010</v>
      </c>
      <c r="R153" s="67" t="s">
        <v>851</v>
      </c>
      <c r="S153" s="66">
        <v>30</v>
      </c>
      <c r="T153" s="2">
        <f t="shared" si="75"/>
        <v>6</v>
      </c>
      <c r="U153" s="65">
        <v>10025006</v>
      </c>
      <c r="V153" s="67" t="s">
        <v>314</v>
      </c>
      <c r="W153" s="66">
        <v>30</v>
      </c>
      <c r="X153" s="2">
        <f t="shared" si="76"/>
        <v>6</v>
      </c>
      <c r="Y153" s="65">
        <v>10025008</v>
      </c>
      <c r="Z153" s="66" t="s">
        <v>318</v>
      </c>
      <c r="AA153" s="66">
        <v>6</v>
      </c>
      <c r="AB153" s="66">
        <f t="shared" si="77"/>
        <v>3</v>
      </c>
      <c r="AC153" s="65">
        <v>10025009</v>
      </c>
      <c r="AD153" s="66" t="s">
        <v>320</v>
      </c>
      <c r="AE153" s="66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8">
        <v>15510004</v>
      </c>
      <c r="K154" s="68" t="s">
        <v>489</v>
      </c>
      <c r="M154" s="2">
        <v>10020001</v>
      </c>
      <c r="N154" s="2" t="s">
        <v>95</v>
      </c>
      <c r="O154" s="66">
        <v>30</v>
      </c>
      <c r="P154" s="2">
        <f t="shared" si="74"/>
        <v>6</v>
      </c>
      <c r="Q154" s="65">
        <v>10025010</v>
      </c>
      <c r="R154" s="67" t="s">
        <v>851</v>
      </c>
      <c r="S154" s="66">
        <v>30</v>
      </c>
      <c r="T154" s="2">
        <f t="shared" si="75"/>
        <v>6</v>
      </c>
      <c r="U154" s="65">
        <v>10025007</v>
      </c>
      <c r="V154" s="67" t="s">
        <v>316</v>
      </c>
      <c r="W154" s="66">
        <v>30</v>
      </c>
      <c r="X154" s="2">
        <f t="shared" si="76"/>
        <v>6</v>
      </c>
      <c r="Y154" s="65">
        <v>10025008</v>
      </c>
      <c r="Z154" s="66" t="s">
        <v>318</v>
      </c>
      <c r="AA154" s="66">
        <v>6</v>
      </c>
      <c r="AB154" s="66">
        <f t="shared" si="77"/>
        <v>3</v>
      </c>
      <c r="AC154" s="65">
        <v>10025009</v>
      </c>
      <c r="AD154" s="66" t="s">
        <v>320</v>
      </c>
      <c r="AE154" s="66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8">
        <v>15511002</v>
      </c>
      <c r="K155" s="68" t="s">
        <v>492</v>
      </c>
      <c r="M155" s="2">
        <v>10020001</v>
      </c>
      <c r="N155" s="2" t="s">
        <v>95</v>
      </c>
      <c r="O155" s="66">
        <v>20</v>
      </c>
      <c r="P155" s="2">
        <f t="shared" si="74"/>
        <v>4</v>
      </c>
      <c r="Q155" s="65">
        <v>10025010</v>
      </c>
      <c r="R155" s="67" t="s">
        <v>851</v>
      </c>
      <c r="S155" s="66">
        <v>20</v>
      </c>
      <c r="T155" s="2">
        <f t="shared" si="75"/>
        <v>4</v>
      </c>
      <c r="U155" s="65">
        <v>10025005</v>
      </c>
      <c r="V155" s="67" t="s">
        <v>312</v>
      </c>
      <c r="W155" s="66">
        <v>20</v>
      </c>
      <c r="X155" s="2">
        <f t="shared" si="76"/>
        <v>4</v>
      </c>
      <c r="Y155" s="65">
        <v>10025008</v>
      </c>
      <c r="Z155" s="66" t="s">
        <v>318</v>
      </c>
      <c r="AA155" s="66">
        <v>4</v>
      </c>
      <c r="AB155" s="66">
        <f t="shared" si="77"/>
        <v>2</v>
      </c>
      <c r="AC155" s="65">
        <v>10025009</v>
      </c>
      <c r="AD155" s="66" t="s">
        <v>320</v>
      </c>
      <c r="AE155" s="66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8">
        <v>15511004</v>
      </c>
      <c r="K156" s="68" t="s">
        <v>494</v>
      </c>
      <c r="M156" s="2">
        <v>10020001</v>
      </c>
      <c r="N156" s="2" t="s">
        <v>95</v>
      </c>
      <c r="O156" s="66">
        <v>20</v>
      </c>
      <c r="P156" s="2">
        <f t="shared" si="74"/>
        <v>4</v>
      </c>
      <c r="Q156" s="65">
        <v>10025010</v>
      </c>
      <c r="R156" s="67" t="s">
        <v>851</v>
      </c>
      <c r="S156" s="66">
        <v>20</v>
      </c>
      <c r="T156" s="2">
        <f t="shared" si="75"/>
        <v>4</v>
      </c>
      <c r="U156" s="65">
        <v>10025006</v>
      </c>
      <c r="V156" s="67" t="s">
        <v>314</v>
      </c>
      <c r="W156" s="66">
        <v>20</v>
      </c>
      <c r="X156" s="2">
        <f t="shared" si="76"/>
        <v>4</v>
      </c>
      <c r="Y156" s="65">
        <v>10025008</v>
      </c>
      <c r="Z156" s="66" t="s">
        <v>318</v>
      </c>
      <c r="AA156" s="66">
        <v>4</v>
      </c>
      <c r="AB156" s="66">
        <f t="shared" si="77"/>
        <v>2</v>
      </c>
      <c r="AC156" s="65">
        <v>10025009</v>
      </c>
      <c r="AD156" s="66" t="s">
        <v>320</v>
      </c>
      <c r="AE156" s="66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8">
        <v>15511006</v>
      </c>
      <c r="K157" s="68" t="s">
        <v>496</v>
      </c>
      <c r="M157" s="2">
        <v>10020001</v>
      </c>
      <c r="N157" s="2" t="s">
        <v>95</v>
      </c>
      <c r="O157" s="66">
        <v>20</v>
      </c>
      <c r="P157" s="2">
        <f t="shared" si="74"/>
        <v>4</v>
      </c>
      <c r="Q157" s="65">
        <v>10025010</v>
      </c>
      <c r="R157" s="67" t="s">
        <v>851</v>
      </c>
      <c r="S157" s="66">
        <v>20</v>
      </c>
      <c r="T157" s="2">
        <f t="shared" si="75"/>
        <v>4</v>
      </c>
      <c r="U157" s="65">
        <v>10025007</v>
      </c>
      <c r="V157" s="67" t="s">
        <v>316</v>
      </c>
      <c r="W157" s="66">
        <v>20</v>
      </c>
      <c r="X157" s="2">
        <f t="shared" si="76"/>
        <v>4</v>
      </c>
      <c r="Y157" s="65">
        <v>10025008</v>
      </c>
      <c r="Z157" s="66" t="s">
        <v>318</v>
      </c>
      <c r="AA157" s="66">
        <v>4</v>
      </c>
      <c r="AB157" s="66">
        <f t="shared" si="77"/>
        <v>2</v>
      </c>
      <c r="AC157" s="65">
        <v>10025009</v>
      </c>
      <c r="AD157" s="66" t="s">
        <v>320</v>
      </c>
      <c r="AE157" s="66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90">
        <v>15506003</v>
      </c>
      <c r="K158" s="90" t="s">
        <v>966</v>
      </c>
      <c r="M158" s="2">
        <v>10020001</v>
      </c>
      <c r="N158" s="2" t="s">
        <v>95</v>
      </c>
      <c r="O158" s="66">
        <v>200</v>
      </c>
      <c r="P158" s="2"/>
      <c r="Q158" s="65">
        <v>10025010</v>
      </c>
      <c r="R158" s="67" t="s">
        <v>851</v>
      </c>
      <c r="S158" s="66">
        <v>200</v>
      </c>
      <c r="T158" s="2"/>
      <c r="U158" s="68">
        <v>15406002</v>
      </c>
      <c r="V158" s="68" t="s">
        <v>482</v>
      </c>
      <c r="W158" s="66">
        <v>1</v>
      </c>
      <c r="X158" s="2"/>
      <c r="Y158" s="65">
        <v>10025008</v>
      </c>
      <c r="Z158" s="66" t="s">
        <v>318</v>
      </c>
      <c r="AA158" s="66">
        <v>20</v>
      </c>
      <c r="AB158" s="66"/>
      <c r="AC158" s="65">
        <v>10025009</v>
      </c>
      <c r="AD158" s="66" t="s">
        <v>320</v>
      </c>
      <c r="AE158" s="66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6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90">
        <v>15510011</v>
      </c>
      <c r="K159" s="90" t="s">
        <v>967</v>
      </c>
      <c r="M159" s="2">
        <v>10020001</v>
      </c>
      <c r="N159" s="2" t="s">
        <v>95</v>
      </c>
      <c r="O159" s="66">
        <v>200</v>
      </c>
      <c r="P159" s="2"/>
      <c r="Q159" s="65">
        <v>10025010</v>
      </c>
      <c r="R159" s="67" t="s">
        <v>851</v>
      </c>
      <c r="S159" s="66">
        <v>200</v>
      </c>
      <c r="T159" s="2"/>
      <c r="U159" s="68">
        <v>15410002</v>
      </c>
      <c r="V159" s="68" t="s">
        <v>489</v>
      </c>
      <c r="W159" s="66">
        <v>1</v>
      </c>
      <c r="X159" s="2"/>
      <c r="Y159" s="65">
        <v>10025008</v>
      </c>
      <c r="Z159" s="66" t="s">
        <v>318</v>
      </c>
      <c r="AA159" s="66">
        <v>20</v>
      </c>
      <c r="AB159" s="66"/>
      <c r="AC159" s="65">
        <v>10025009</v>
      </c>
      <c r="AD159" s="66" t="s">
        <v>320</v>
      </c>
      <c r="AE159" s="66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6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90">
        <v>15510012</v>
      </c>
      <c r="K160" s="90" t="s">
        <v>968</v>
      </c>
      <c r="M160" s="2">
        <v>10020001</v>
      </c>
      <c r="N160" s="2" t="s">
        <v>95</v>
      </c>
      <c r="O160" s="66">
        <v>200</v>
      </c>
      <c r="P160" s="2"/>
      <c r="Q160" s="65">
        <v>10025010</v>
      </c>
      <c r="R160" s="67" t="s">
        <v>851</v>
      </c>
      <c r="S160" s="66">
        <v>200</v>
      </c>
      <c r="T160" s="2"/>
      <c r="U160" s="68">
        <v>15410004</v>
      </c>
      <c r="V160" s="68" t="s">
        <v>489</v>
      </c>
      <c r="W160" s="66">
        <v>1</v>
      </c>
      <c r="X160" s="2"/>
      <c r="Y160" s="65">
        <v>10025008</v>
      </c>
      <c r="Z160" s="66" t="s">
        <v>318</v>
      </c>
      <c r="AA160" s="66">
        <v>20</v>
      </c>
      <c r="AB160" s="66"/>
      <c r="AC160" s="65">
        <v>10025009</v>
      </c>
      <c r="AD160" s="66" t="s">
        <v>320</v>
      </c>
      <c r="AE160" s="66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6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90">
        <v>15510121</v>
      </c>
      <c r="K161" s="90" t="s">
        <v>969</v>
      </c>
      <c r="M161" s="2">
        <v>10020001</v>
      </c>
      <c r="N161" s="2" t="s">
        <v>95</v>
      </c>
      <c r="O161" s="66">
        <v>200</v>
      </c>
      <c r="P161" s="2"/>
      <c r="Q161" s="65">
        <v>10025010</v>
      </c>
      <c r="R161" s="67" t="s">
        <v>851</v>
      </c>
      <c r="S161" s="66">
        <v>200</v>
      </c>
      <c r="T161" s="2"/>
      <c r="U161" s="68">
        <v>15410102</v>
      </c>
      <c r="V161" s="68" t="s">
        <v>960</v>
      </c>
      <c r="W161" s="66">
        <v>1</v>
      </c>
      <c r="X161" s="2"/>
      <c r="Y161" s="65">
        <v>10025008</v>
      </c>
      <c r="Z161" s="66" t="s">
        <v>318</v>
      </c>
      <c r="AA161" s="66">
        <v>20</v>
      </c>
      <c r="AB161" s="66"/>
      <c r="AC161" s="65">
        <v>10025009</v>
      </c>
      <c r="AD161" s="66" t="s">
        <v>320</v>
      </c>
      <c r="AE161" s="66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6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90">
        <v>15510122</v>
      </c>
      <c r="K162" s="90" t="s">
        <v>970</v>
      </c>
      <c r="M162" s="2">
        <v>10020001</v>
      </c>
      <c r="N162" s="2" t="s">
        <v>95</v>
      </c>
      <c r="O162" s="66">
        <v>200</v>
      </c>
      <c r="P162" s="2"/>
      <c r="Q162" s="65">
        <v>10025010</v>
      </c>
      <c r="R162" s="67" t="s">
        <v>851</v>
      </c>
      <c r="S162" s="66">
        <v>200</v>
      </c>
      <c r="T162" s="2"/>
      <c r="U162" s="68">
        <v>15410104</v>
      </c>
      <c r="V162" s="68" t="s">
        <v>962</v>
      </c>
      <c r="W162" s="66">
        <v>1</v>
      </c>
      <c r="X162" s="2"/>
      <c r="Y162" s="65">
        <v>10025008</v>
      </c>
      <c r="Z162" s="66" t="s">
        <v>318</v>
      </c>
      <c r="AA162" s="66">
        <v>20</v>
      </c>
      <c r="AB162" s="66"/>
      <c r="AC162" s="65">
        <v>10025009</v>
      </c>
      <c r="AD162" s="66" t="s">
        <v>320</v>
      </c>
      <c r="AE162" s="66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6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90">
        <v>15511011</v>
      </c>
      <c r="K163" s="90" t="s">
        <v>971</v>
      </c>
      <c r="M163" s="2">
        <v>10020001</v>
      </c>
      <c r="N163" s="2" t="s">
        <v>95</v>
      </c>
      <c r="O163" s="66">
        <v>200</v>
      </c>
      <c r="P163" s="2"/>
      <c r="Q163" s="65">
        <v>10025010</v>
      </c>
      <c r="R163" s="67" t="s">
        <v>851</v>
      </c>
      <c r="S163" s="66">
        <v>200</v>
      </c>
      <c r="T163" s="2"/>
      <c r="U163" s="68">
        <v>15411002</v>
      </c>
      <c r="V163" s="68" t="s">
        <v>492</v>
      </c>
      <c r="W163" s="66">
        <v>1</v>
      </c>
      <c r="X163" s="2"/>
      <c r="Y163" s="65">
        <v>10025008</v>
      </c>
      <c r="Z163" s="66" t="s">
        <v>318</v>
      </c>
      <c r="AA163" s="66">
        <v>30</v>
      </c>
      <c r="AB163" s="66"/>
      <c r="AC163" s="65">
        <v>10025009</v>
      </c>
      <c r="AD163" s="66" t="s">
        <v>320</v>
      </c>
      <c r="AE163" s="66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6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90">
        <v>15511012</v>
      </c>
      <c r="K164" s="90" t="s">
        <v>972</v>
      </c>
      <c r="M164" s="2">
        <v>10020001</v>
      </c>
      <c r="N164" s="2" t="s">
        <v>95</v>
      </c>
      <c r="O164" s="66">
        <v>200</v>
      </c>
      <c r="P164" s="2"/>
      <c r="Q164" s="65">
        <v>10025010</v>
      </c>
      <c r="R164" s="67" t="s">
        <v>851</v>
      </c>
      <c r="S164" s="66">
        <v>200</v>
      </c>
      <c r="T164" s="2"/>
      <c r="U164" s="68">
        <v>15411004</v>
      </c>
      <c r="V164" s="68" t="s">
        <v>494</v>
      </c>
      <c r="W164" s="66">
        <v>1</v>
      </c>
      <c r="X164" s="2"/>
      <c r="Y164" s="65">
        <v>10025008</v>
      </c>
      <c r="Z164" s="66" t="s">
        <v>318</v>
      </c>
      <c r="AA164" s="66">
        <v>30</v>
      </c>
      <c r="AB164" s="66"/>
      <c r="AC164" s="65">
        <v>10025009</v>
      </c>
      <c r="AD164" s="66" t="s">
        <v>320</v>
      </c>
      <c r="AE164" s="66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6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90">
        <v>15511013</v>
      </c>
      <c r="K165" s="90" t="s">
        <v>973</v>
      </c>
      <c r="M165" s="2">
        <v>10020001</v>
      </c>
      <c r="N165" s="2" t="s">
        <v>95</v>
      </c>
      <c r="O165" s="66">
        <v>200</v>
      </c>
      <c r="P165" s="2"/>
      <c r="Q165" s="65">
        <v>10025010</v>
      </c>
      <c r="R165" s="67" t="s">
        <v>851</v>
      </c>
      <c r="S165" s="66">
        <v>200</v>
      </c>
      <c r="T165" s="2"/>
      <c r="U165" s="68">
        <v>15411006</v>
      </c>
      <c r="V165" s="68" t="s">
        <v>496</v>
      </c>
      <c r="W165" s="66">
        <v>1</v>
      </c>
      <c r="X165" s="2"/>
      <c r="Y165" s="65">
        <v>10025008</v>
      </c>
      <c r="Z165" s="66" t="s">
        <v>318</v>
      </c>
      <c r="AA165" s="66">
        <v>30</v>
      </c>
      <c r="AB165" s="66"/>
      <c r="AC165" s="65">
        <v>10025009</v>
      </c>
      <c r="AD165" s="66" t="s">
        <v>320</v>
      </c>
      <c r="AE165" s="66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6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974</v>
      </c>
    </row>
    <row r="170" spans="2:54" x14ac:dyDescent="0.2">
      <c r="B170" s="91">
        <v>10010101</v>
      </c>
      <c r="C170" s="92" t="s">
        <v>975</v>
      </c>
      <c r="D170" s="93" t="s">
        <v>976</v>
      </c>
      <c r="N170" s="92" t="s">
        <v>977</v>
      </c>
      <c r="O170" s="93" t="s">
        <v>978</v>
      </c>
      <c r="P170" s="97"/>
    </row>
    <row r="171" spans="2:54" x14ac:dyDescent="0.2">
      <c r="B171" s="91">
        <v>10010102</v>
      </c>
      <c r="C171" s="92" t="s">
        <v>977</v>
      </c>
      <c r="D171" s="93" t="s">
        <v>978</v>
      </c>
      <c r="N171" s="95" t="s">
        <v>979</v>
      </c>
      <c r="O171" s="96" t="s">
        <v>980</v>
      </c>
      <c r="P171" s="98"/>
    </row>
    <row r="172" spans="2:54" x14ac:dyDescent="0.2">
      <c r="B172" s="94">
        <v>10010103</v>
      </c>
      <c r="C172" s="95" t="s">
        <v>979</v>
      </c>
      <c r="D172" s="96" t="s">
        <v>980</v>
      </c>
      <c r="N172" s="95" t="s">
        <v>981</v>
      </c>
      <c r="O172" s="96" t="s">
        <v>982</v>
      </c>
      <c r="P172" s="98"/>
    </row>
    <row r="173" spans="2:54" x14ac:dyDescent="0.2">
      <c r="B173" s="94">
        <v>10010104</v>
      </c>
      <c r="C173" s="95" t="s">
        <v>981</v>
      </c>
      <c r="D173" s="96" t="s">
        <v>982</v>
      </c>
      <c r="N173" s="95" t="s">
        <v>983</v>
      </c>
      <c r="O173" s="96" t="s">
        <v>984</v>
      </c>
      <c r="P173" s="98"/>
    </row>
    <row r="174" spans="2:54" x14ac:dyDescent="0.2">
      <c r="B174" s="94">
        <v>10010105</v>
      </c>
      <c r="C174" s="95" t="s">
        <v>985</v>
      </c>
      <c r="D174" s="96" t="s">
        <v>986</v>
      </c>
      <c r="N174" s="95" t="s">
        <v>987</v>
      </c>
      <c r="O174" s="96" t="s">
        <v>988</v>
      </c>
      <c r="P174" s="98"/>
    </row>
    <row r="175" spans="2:54" x14ac:dyDescent="0.2">
      <c r="B175" s="94">
        <v>10010106</v>
      </c>
      <c r="C175" s="95" t="s">
        <v>983</v>
      </c>
      <c r="D175" s="96" t="s">
        <v>984</v>
      </c>
      <c r="N175" s="95" t="s">
        <v>989</v>
      </c>
      <c r="O175" s="96" t="s">
        <v>990</v>
      </c>
      <c r="P175" s="98"/>
    </row>
    <row r="176" spans="2:54" x14ac:dyDescent="0.2">
      <c r="B176" s="94">
        <v>10010107</v>
      </c>
      <c r="C176" s="95" t="s">
        <v>987</v>
      </c>
      <c r="D176" s="96" t="s">
        <v>988</v>
      </c>
      <c r="N176" s="95"/>
      <c r="O176" s="96"/>
      <c r="P176" s="98"/>
    </row>
    <row r="177" spans="2:16" x14ac:dyDescent="0.2">
      <c r="B177" s="94">
        <v>10010108</v>
      </c>
      <c r="C177" s="95" t="s">
        <v>989</v>
      </c>
      <c r="D177" s="96" t="s">
        <v>990</v>
      </c>
      <c r="M177" s="91"/>
      <c r="N177" s="92" t="s">
        <v>991</v>
      </c>
      <c r="O177" s="93" t="s">
        <v>992</v>
      </c>
      <c r="P177" s="97"/>
    </row>
    <row r="178" spans="2:16" x14ac:dyDescent="0.2">
      <c r="B178" s="94">
        <v>10010109</v>
      </c>
      <c r="C178" s="95" t="s">
        <v>993</v>
      </c>
      <c r="D178" s="96" t="s">
        <v>994</v>
      </c>
      <c r="M178" s="94"/>
      <c r="N178" s="95" t="s">
        <v>995</v>
      </c>
      <c r="O178" s="96" t="s">
        <v>996</v>
      </c>
      <c r="P178" s="98"/>
    </row>
    <row r="179" spans="2:16" x14ac:dyDescent="0.2">
      <c r="B179" s="94">
        <v>10010110</v>
      </c>
      <c r="C179" s="95" t="s">
        <v>997</v>
      </c>
      <c r="D179" s="96" t="s">
        <v>998</v>
      </c>
      <c r="M179" s="94"/>
      <c r="N179" s="95" t="s">
        <v>999</v>
      </c>
      <c r="O179" s="96" t="s">
        <v>1000</v>
      </c>
      <c r="P179" s="98"/>
    </row>
    <row r="180" spans="2:16" x14ac:dyDescent="0.2">
      <c r="B180" s="94">
        <v>10010111</v>
      </c>
      <c r="C180" s="95" t="s">
        <v>1001</v>
      </c>
      <c r="D180" s="96" t="s">
        <v>1002</v>
      </c>
      <c r="M180" s="94"/>
      <c r="N180" s="95" t="s">
        <v>1003</v>
      </c>
      <c r="O180" s="96" t="s">
        <v>1004</v>
      </c>
      <c r="P180" s="98"/>
    </row>
    <row r="181" spans="2:16" x14ac:dyDescent="0.2">
      <c r="B181" s="94">
        <v>10010112</v>
      </c>
      <c r="C181" s="95" t="s">
        <v>1005</v>
      </c>
      <c r="D181" s="96" t="s">
        <v>1006</v>
      </c>
      <c r="M181" s="94"/>
      <c r="N181" s="95" t="s">
        <v>1007</v>
      </c>
      <c r="O181" s="96" t="s">
        <v>1008</v>
      </c>
      <c r="P181" s="98"/>
    </row>
    <row r="182" spans="2:16" x14ac:dyDescent="0.2">
      <c r="B182" s="94">
        <v>10010113</v>
      </c>
      <c r="C182" s="95" t="s">
        <v>1009</v>
      </c>
      <c r="D182" s="96" t="s">
        <v>1010</v>
      </c>
      <c r="M182" s="94"/>
      <c r="N182" s="95" t="s">
        <v>1011</v>
      </c>
      <c r="O182" s="96" t="s">
        <v>1012</v>
      </c>
      <c r="P182" s="98"/>
    </row>
    <row r="183" spans="2:16" x14ac:dyDescent="0.2">
      <c r="B183" s="94">
        <v>10010114</v>
      </c>
      <c r="C183" s="95" t="s">
        <v>1013</v>
      </c>
      <c r="D183" s="96" t="s">
        <v>1014</v>
      </c>
    </row>
    <row r="184" spans="2:16" x14ac:dyDescent="0.2">
      <c r="B184" s="91">
        <v>10010201</v>
      </c>
      <c r="C184" s="92" t="s">
        <v>1015</v>
      </c>
      <c r="D184" s="93" t="s">
        <v>1016</v>
      </c>
      <c r="M184" s="91"/>
      <c r="N184" s="92" t="s">
        <v>1017</v>
      </c>
      <c r="O184" s="93" t="s">
        <v>1018</v>
      </c>
      <c r="P184" s="97"/>
    </row>
    <row r="185" spans="2:16" x14ac:dyDescent="0.2">
      <c r="B185" s="91">
        <v>10010202</v>
      </c>
      <c r="C185" s="92" t="s">
        <v>991</v>
      </c>
      <c r="D185" s="93" t="s">
        <v>992</v>
      </c>
      <c r="M185" s="94"/>
      <c r="N185" s="95" t="s">
        <v>1019</v>
      </c>
      <c r="O185" s="96" t="s">
        <v>1020</v>
      </c>
      <c r="P185" s="98"/>
    </row>
    <row r="186" spans="2:16" x14ac:dyDescent="0.2">
      <c r="B186" s="94">
        <v>10010203</v>
      </c>
      <c r="C186" s="95" t="s">
        <v>995</v>
      </c>
      <c r="D186" s="96" t="s">
        <v>996</v>
      </c>
      <c r="M186" s="94"/>
      <c r="N186" s="95" t="s">
        <v>1021</v>
      </c>
      <c r="O186" s="96" t="s">
        <v>1022</v>
      </c>
      <c r="P186" s="98"/>
    </row>
    <row r="187" spans="2:16" x14ac:dyDescent="0.2">
      <c r="B187" s="94">
        <v>10010204</v>
      </c>
      <c r="C187" s="95" t="s">
        <v>999</v>
      </c>
      <c r="D187" s="96" t="s">
        <v>1000</v>
      </c>
      <c r="M187" s="94"/>
      <c r="N187" s="95" t="s">
        <v>1023</v>
      </c>
      <c r="O187" s="96" t="s">
        <v>1024</v>
      </c>
      <c r="P187" s="98"/>
    </row>
    <row r="188" spans="2:16" x14ac:dyDescent="0.2">
      <c r="B188" s="94">
        <v>10010205</v>
      </c>
      <c r="C188" s="95" t="s">
        <v>1025</v>
      </c>
      <c r="D188" s="96" t="s">
        <v>1026</v>
      </c>
      <c r="M188" s="94"/>
      <c r="N188" s="95" t="s">
        <v>1027</v>
      </c>
      <c r="O188" s="96" t="s">
        <v>1028</v>
      </c>
      <c r="P188" s="98"/>
    </row>
    <row r="189" spans="2:16" x14ac:dyDescent="0.2">
      <c r="B189" s="94">
        <v>10010206</v>
      </c>
      <c r="C189" s="95" t="s">
        <v>1003</v>
      </c>
      <c r="D189" s="96" t="s">
        <v>1004</v>
      </c>
      <c r="M189" s="94"/>
      <c r="N189" s="95" t="s">
        <v>1029</v>
      </c>
      <c r="O189" s="96" t="s">
        <v>1030</v>
      </c>
      <c r="P189" s="98"/>
    </row>
    <row r="190" spans="2:16" x14ac:dyDescent="0.2">
      <c r="B190" s="94">
        <v>10010207</v>
      </c>
      <c r="C190" s="95" t="s">
        <v>1007</v>
      </c>
      <c r="D190" s="96" t="s">
        <v>1008</v>
      </c>
    </row>
    <row r="191" spans="2:16" x14ac:dyDescent="0.2">
      <c r="B191" s="94">
        <v>10010208</v>
      </c>
      <c r="C191" s="95" t="s">
        <v>1011</v>
      </c>
      <c r="D191" s="96" t="s">
        <v>1012</v>
      </c>
      <c r="M191" s="91"/>
      <c r="N191" s="92" t="s">
        <v>1031</v>
      </c>
      <c r="O191" s="93" t="s">
        <v>1032</v>
      </c>
      <c r="P191" s="97"/>
    </row>
    <row r="192" spans="2:16" x14ac:dyDescent="0.2">
      <c r="B192" s="94">
        <v>10010209</v>
      </c>
      <c r="C192" s="95" t="s">
        <v>1033</v>
      </c>
      <c r="D192" s="96" t="s">
        <v>1034</v>
      </c>
      <c r="M192" s="94"/>
      <c r="N192" s="95" t="s">
        <v>1035</v>
      </c>
      <c r="O192" s="96" t="s">
        <v>1036</v>
      </c>
      <c r="P192" s="98"/>
    </row>
    <row r="193" spans="2:16" x14ac:dyDescent="0.2">
      <c r="B193" s="94">
        <v>10010210</v>
      </c>
      <c r="C193" s="95" t="s">
        <v>1037</v>
      </c>
      <c r="D193" s="96" t="s">
        <v>1038</v>
      </c>
      <c r="M193" s="94"/>
      <c r="N193" s="95" t="s">
        <v>1039</v>
      </c>
      <c r="O193" s="96" t="s">
        <v>1022</v>
      </c>
      <c r="P193" s="98"/>
    </row>
    <row r="194" spans="2:16" x14ac:dyDescent="0.2">
      <c r="B194" s="94">
        <v>10010211</v>
      </c>
      <c r="C194" s="95" t="s">
        <v>1040</v>
      </c>
      <c r="D194" s="96" t="s">
        <v>1041</v>
      </c>
      <c r="M194" s="94"/>
      <c r="N194" s="95" t="s">
        <v>1042</v>
      </c>
      <c r="O194" s="96" t="s">
        <v>1043</v>
      </c>
      <c r="P194" s="98"/>
    </row>
    <row r="195" spans="2:16" x14ac:dyDescent="0.2">
      <c r="B195" s="94">
        <v>10010212</v>
      </c>
      <c r="C195" s="95" t="s">
        <v>1044</v>
      </c>
      <c r="D195" s="96" t="s">
        <v>1045</v>
      </c>
      <c r="M195" s="94"/>
      <c r="N195" s="95" t="s">
        <v>1046</v>
      </c>
      <c r="O195" s="96" t="s">
        <v>1047</v>
      </c>
      <c r="P195" s="98"/>
    </row>
    <row r="196" spans="2:16" x14ac:dyDescent="0.2">
      <c r="B196" s="94">
        <v>10010213</v>
      </c>
      <c r="C196" s="95" t="s">
        <v>1048</v>
      </c>
      <c r="D196" s="96" t="s">
        <v>1049</v>
      </c>
      <c r="M196" s="94"/>
      <c r="N196" s="95" t="s">
        <v>1050</v>
      </c>
      <c r="O196" s="96" t="s">
        <v>1051</v>
      </c>
      <c r="P196" s="98"/>
    </row>
    <row r="197" spans="2:16" x14ac:dyDescent="0.2">
      <c r="B197" s="94">
        <v>10010214</v>
      </c>
      <c r="C197" s="95" t="s">
        <v>1052</v>
      </c>
      <c r="D197" s="96" t="s">
        <v>1053</v>
      </c>
    </row>
    <row r="198" spans="2:16" x14ac:dyDescent="0.2">
      <c r="B198" s="91">
        <v>10010301</v>
      </c>
      <c r="C198" s="92" t="s">
        <v>1054</v>
      </c>
      <c r="D198" s="93" t="s">
        <v>1055</v>
      </c>
      <c r="M198" s="91"/>
      <c r="N198" s="92" t="s">
        <v>1056</v>
      </c>
      <c r="O198" s="93" t="s">
        <v>1057</v>
      </c>
      <c r="P198" s="97"/>
    </row>
    <row r="199" spans="2:16" x14ac:dyDescent="0.2">
      <c r="B199" s="91">
        <v>10010302</v>
      </c>
      <c r="C199" s="92" t="s">
        <v>1017</v>
      </c>
      <c r="D199" s="93" t="s">
        <v>1018</v>
      </c>
      <c r="M199" s="94"/>
      <c r="N199" s="95" t="s">
        <v>1058</v>
      </c>
      <c r="O199" s="96" t="s">
        <v>1059</v>
      </c>
      <c r="P199" s="98"/>
    </row>
    <row r="200" spans="2:16" x14ac:dyDescent="0.2">
      <c r="B200" s="94">
        <v>10010303</v>
      </c>
      <c r="C200" s="95" t="s">
        <v>1019</v>
      </c>
      <c r="D200" s="96" t="s">
        <v>1020</v>
      </c>
      <c r="M200" s="94"/>
      <c r="N200" s="95" t="s">
        <v>1060</v>
      </c>
      <c r="O200" s="96" t="s">
        <v>1061</v>
      </c>
      <c r="P200" s="98"/>
    </row>
    <row r="201" spans="2:16" x14ac:dyDescent="0.2">
      <c r="B201" s="94">
        <v>10010304</v>
      </c>
      <c r="C201" s="95" t="s">
        <v>1021</v>
      </c>
      <c r="D201" s="96" t="s">
        <v>1022</v>
      </c>
      <c r="M201" s="94"/>
      <c r="N201" s="95" t="s">
        <v>1062</v>
      </c>
      <c r="O201" s="96" t="s">
        <v>1063</v>
      </c>
      <c r="P201" s="98"/>
    </row>
    <row r="202" spans="2:16" x14ac:dyDescent="0.2">
      <c r="B202" s="94">
        <v>10010305</v>
      </c>
      <c r="C202" s="95" t="s">
        <v>1064</v>
      </c>
      <c r="D202" s="96" t="s">
        <v>1065</v>
      </c>
      <c r="M202" s="94"/>
      <c r="N202" s="95" t="s">
        <v>1066</v>
      </c>
      <c r="O202" s="96" t="s">
        <v>1067</v>
      </c>
      <c r="P202" s="98"/>
    </row>
    <row r="203" spans="2:16" x14ac:dyDescent="0.2">
      <c r="B203" s="94">
        <v>10010306</v>
      </c>
      <c r="C203" s="95" t="s">
        <v>1023</v>
      </c>
      <c r="D203" s="96" t="s">
        <v>1024</v>
      </c>
      <c r="M203" s="94"/>
      <c r="N203" s="95" t="s">
        <v>1068</v>
      </c>
      <c r="O203" s="96" t="s">
        <v>1069</v>
      </c>
      <c r="P203" s="98"/>
    </row>
    <row r="204" spans="2:16" x14ac:dyDescent="0.2">
      <c r="B204" s="94">
        <v>10010307</v>
      </c>
      <c r="C204" s="95" t="s">
        <v>1027</v>
      </c>
      <c r="D204" s="96" t="s">
        <v>1028</v>
      </c>
    </row>
    <row r="205" spans="2:16" x14ac:dyDescent="0.2">
      <c r="B205" s="94">
        <v>10010308</v>
      </c>
      <c r="C205" s="95" t="s">
        <v>1029</v>
      </c>
      <c r="D205" s="96" t="s">
        <v>1030</v>
      </c>
    </row>
    <row r="206" spans="2:16" x14ac:dyDescent="0.2">
      <c r="B206" s="94">
        <v>10010309</v>
      </c>
      <c r="C206" s="95" t="s">
        <v>1070</v>
      </c>
      <c r="D206" s="96" t="s">
        <v>1071</v>
      </c>
    </row>
    <row r="207" spans="2:16" x14ac:dyDescent="0.2">
      <c r="B207" s="94">
        <v>10010310</v>
      </c>
      <c r="C207" s="95" t="s">
        <v>1072</v>
      </c>
      <c r="D207" s="96" t="s">
        <v>1073</v>
      </c>
    </row>
    <row r="208" spans="2:16" x14ac:dyDescent="0.2">
      <c r="B208" s="94">
        <v>10010311</v>
      </c>
      <c r="C208" s="95" t="s">
        <v>1074</v>
      </c>
      <c r="D208" s="96" t="s">
        <v>1075</v>
      </c>
    </row>
    <row r="209" spans="2:4" x14ac:dyDescent="0.2">
      <c r="B209" s="94">
        <v>10010312</v>
      </c>
      <c r="C209" s="95" t="s">
        <v>1076</v>
      </c>
      <c r="D209" s="96" t="s">
        <v>1077</v>
      </c>
    </row>
    <row r="210" spans="2:4" x14ac:dyDescent="0.2">
      <c r="B210" s="94">
        <v>10010313</v>
      </c>
      <c r="C210" s="95" t="s">
        <v>1078</v>
      </c>
      <c r="D210" s="96" t="s">
        <v>1079</v>
      </c>
    </row>
    <row r="211" spans="2:4" x14ac:dyDescent="0.2">
      <c r="B211" s="91">
        <v>10010401</v>
      </c>
      <c r="C211" s="92" t="s">
        <v>1080</v>
      </c>
      <c r="D211" s="93" t="s">
        <v>1081</v>
      </c>
    </row>
    <row r="212" spans="2:4" x14ac:dyDescent="0.2">
      <c r="B212" s="91">
        <v>10010402</v>
      </c>
      <c r="C212" s="92" t="s">
        <v>1031</v>
      </c>
      <c r="D212" s="93" t="s">
        <v>1032</v>
      </c>
    </row>
    <row r="213" spans="2:4" x14ac:dyDescent="0.2">
      <c r="B213" s="94">
        <v>10010403</v>
      </c>
      <c r="C213" s="95" t="s">
        <v>1035</v>
      </c>
      <c r="D213" s="96" t="s">
        <v>1036</v>
      </c>
    </row>
    <row r="214" spans="2:4" x14ac:dyDescent="0.2">
      <c r="B214" s="94">
        <v>10010404</v>
      </c>
      <c r="C214" s="95" t="s">
        <v>1039</v>
      </c>
      <c r="D214" s="96" t="s">
        <v>1022</v>
      </c>
    </row>
    <row r="215" spans="2:4" x14ac:dyDescent="0.2">
      <c r="B215" s="94">
        <v>10010405</v>
      </c>
      <c r="C215" s="95" t="s">
        <v>1082</v>
      </c>
      <c r="D215" s="96" t="s">
        <v>1083</v>
      </c>
    </row>
    <row r="216" spans="2:4" x14ac:dyDescent="0.2">
      <c r="B216" s="94">
        <v>10010406</v>
      </c>
      <c r="C216" s="95" t="s">
        <v>1042</v>
      </c>
      <c r="D216" s="96" t="s">
        <v>1043</v>
      </c>
    </row>
    <row r="217" spans="2:4" x14ac:dyDescent="0.2">
      <c r="B217" s="94">
        <v>10010407</v>
      </c>
      <c r="C217" s="95" t="s">
        <v>1046</v>
      </c>
      <c r="D217" s="96" t="s">
        <v>1047</v>
      </c>
    </row>
    <row r="218" spans="2:4" x14ac:dyDescent="0.2">
      <c r="B218" s="94">
        <v>10010408</v>
      </c>
      <c r="C218" s="95" t="s">
        <v>1050</v>
      </c>
      <c r="D218" s="96" t="s">
        <v>1051</v>
      </c>
    </row>
    <row r="219" spans="2:4" x14ac:dyDescent="0.2">
      <c r="B219" s="94">
        <v>10010409</v>
      </c>
      <c r="C219" s="95" t="s">
        <v>1084</v>
      </c>
      <c r="D219" s="96" t="s">
        <v>1085</v>
      </c>
    </row>
    <row r="220" spans="2:4" x14ac:dyDescent="0.2">
      <c r="B220" s="94">
        <v>10010410</v>
      </c>
      <c r="C220" s="95" t="s">
        <v>1086</v>
      </c>
      <c r="D220" s="96" t="s">
        <v>1087</v>
      </c>
    </row>
    <row r="221" spans="2:4" x14ac:dyDescent="0.2">
      <c r="B221" s="94">
        <v>10010411</v>
      </c>
      <c r="C221" s="95" t="s">
        <v>1088</v>
      </c>
      <c r="D221" s="96" t="s">
        <v>1089</v>
      </c>
    </row>
    <row r="222" spans="2:4" x14ac:dyDescent="0.2">
      <c r="B222" s="91">
        <v>10010501</v>
      </c>
      <c r="C222" s="92" t="s">
        <v>1090</v>
      </c>
      <c r="D222" s="93" t="s">
        <v>1091</v>
      </c>
    </row>
    <row r="223" spans="2:4" x14ac:dyDescent="0.2">
      <c r="B223" s="91">
        <v>10010502</v>
      </c>
      <c r="C223" s="92" t="s">
        <v>1056</v>
      </c>
      <c r="D223" s="93" t="s">
        <v>1057</v>
      </c>
    </row>
    <row r="224" spans="2:4" x14ac:dyDescent="0.2">
      <c r="B224" s="94">
        <v>10010503</v>
      </c>
      <c r="C224" s="95" t="s">
        <v>1058</v>
      </c>
      <c r="D224" s="96" t="s">
        <v>1059</v>
      </c>
    </row>
    <row r="225" spans="2:53" x14ac:dyDescent="0.2">
      <c r="B225" s="94">
        <v>10010504</v>
      </c>
      <c r="C225" s="95" t="s">
        <v>1060</v>
      </c>
      <c r="D225" s="96" t="s">
        <v>1061</v>
      </c>
    </row>
    <row r="226" spans="2:53" x14ac:dyDescent="0.2">
      <c r="B226" s="94">
        <v>10010505</v>
      </c>
      <c r="C226" s="95" t="s">
        <v>1092</v>
      </c>
      <c r="D226" s="96" t="s">
        <v>1093</v>
      </c>
    </row>
    <row r="227" spans="2:53" x14ac:dyDescent="0.2">
      <c r="B227" s="94">
        <v>10010506</v>
      </c>
      <c r="C227" s="95" t="s">
        <v>1062</v>
      </c>
      <c r="D227" s="96" t="s">
        <v>1063</v>
      </c>
    </row>
    <row r="228" spans="2:53" x14ac:dyDescent="0.2">
      <c r="B228" s="94">
        <v>10010507</v>
      </c>
      <c r="C228" s="95" t="s">
        <v>1066</v>
      </c>
      <c r="D228" s="96" t="s">
        <v>1067</v>
      </c>
    </row>
    <row r="229" spans="2:53" x14ac:dyDescent="0.2">
      <c r="B229" s="94">
        <v>10010508</v>
      </c>
      <c r="C229" s="95" t="s">
        <v>1068</v>
      </c>
      <c r="D229" s="96" t="s">
        <v>1069</v>
      </c>
    </row>
    <row r="230" spans="2:53" x14ac:dyDescent="0.2">
      <c r="B230" s="94">
        <v>10010509</v>
      </c>
      <c r="C230" s="95" t="s">
        <v>1094</v>
      </c>
      <c r="D230" s="99" t="s">
        <v>1095</v>
      </c>
    </row>
    <row r="234" spans="2:53" x14ac:dyDescent="0.2">
      <c r="J234" s="68">
        <v>13001001</v>
      </c>
      <c r="K234" s="68" t="s">
        <v>977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65">
        <v>10021010</v>
      </c>
      <c r="R234" s="66" t="s">
        <v>836</v>
      </c>
      <c r="S234" s="2">
        <v>1</v>
      </c>
      <c r="T234" s="2">
        <f>S234/5</f>
        <v>0.2</v>
      </c>
      <c r="U234" s="66"/>
      <c r="V234" s="68"/>
      <c r="W234" s="66"/>
      <c r="X234" s="66"/>
      <c r="Y234" s="66"/>
      <c r="Z234" s="68"/>
      <c r="AA234" s="66"/>
      <c r="AB234" s="66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8">
        <v>13001002</v>
      </c>
      <c r="K235" s="68" t="s">
        <v>979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65">
        <v>10021010</v>
      </c>
      <c r="R235" s="66" t="s">
        <v>836</v>
      </c>
      <c r="S235" s="2">
        <v>5</v>
      </c>
      <c r="T235" s="2">
        <f t="shared" ref="T235:T263" si="88">S235/5</f>
        <v>1</v>
      </c>
      <c r="U235" s="65">
        <v>10021001</v>
      </c>
      <c r="V235" s="67" t="s">
        <v>204</v>
      </c>
      <c r="W235" s="66">
        <v>3</v>
      </c>
      <c r="X235" s="66"/>
      <c r="Y235" s="65">
        <v>10021003</v>
      </c>
      <c r="Z235" s="67" t="s">
        <v>232</v>
      </c>
      <c r="AA235" s="66">
        <v>3</v>
      </c>
      <c r="AB235" s="66"/>
      <c r="AC235" s="65"/>
      <c r="AD235" s="66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8">
        <v>13001003</v>
      </c>
      <c r="K236" s="68" t="s">
        <v>981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65">
        <v>10021010</v>
      </c>
      <c r="R236" s="66" t="s">
        <v>836</v>
      </c>
      <c r="S236" s="2">
        <v>5</v>
      </c>
      <c r="T236" s="2">
        <f t="shared" si="88"/>
        <v>1</v>
      </c>
      <c r="U236" s="65">
        <v>10021002</v>
      </c>
      <c r="V236" s="67" t="s">
        <v>229</v>
      </c>
      <c r="W236" s="66">
        <v>3</v>
      </c>
      <c r="X236" s="66"/>
      <c r="Y236" s="65">
        <v>10021004</v>
      </c>
      <c r="Z236" s="67" t="s">
        <v>234</v>
      </c>
      <c r="AA236" s="66">
        <v>3</v>
      </c>
      <c r="AB236" s="66"/>
      <c r="AC236" s="65"/>
      <c r="AD236" s="66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8">
        <v>13001004</v>
      </c>
      <c r="K237" s="68" t="s">
        <v>983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65">
        <v>10021010</v>
      </c>
      <c r="R237" s="66" t="s">
        <v>836</v>
      </c>
      <c r="S237" s="2">
        <v>5</v>
      </c>
      <c r="T237" s="2">
        <f t="shared" si="88"/>
        <v>1</v>
      </c>
      <c r="U237" s="65">
        <v>10021003</v>
      </c>
      <c r="V237" s="67" t="s">
        <v>232</v>
      </c>
      <c r="W237" s="66">
        <v>3</v>
      </c>
      <c r="X237" s="66"/>
      <c r="Y237" s="65">
        <v>10021005</v>
      </c>
      <c r="Z237" s="67" t="s">
        <v>237</v>
      </c>
      <c r="AA237" s="66">
        <v>3</v>
      </c>
      <c r="AB237" s="66"/>
      <c r="AC237" s="65">
        <v>10021008</v>
      </c>
      <c r="AD237" s="66" t="s">
        <v>246</v>
      </c>
      <c r="AE237" s="2">
        <v>1</v>
      </c>
      <c r="AF237" s="65"/>
      <c r="AG237" s="66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8">
        <v>13001005</v>
      </c>
      <c r="K238" s="68" t="s">
        <v>987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65">
        <v>10021010</v>
      </c>
      <c r="R238" s="66" t="s">
        <v>836</v>
      </c>
      <c r="S238" s="2">
        <v>5</v>
      </c>
      <c r="T238" s="2">
        <f t="shared" si="88"/>
        <v>1</v>
      </c>
      <c r="U238" s="65">
        <v>10021004</v>
      </c>
      <c r="V238" s="67" t="s">
        <v>234</v>
      </c>
      <c r="W238" s="66">
        <v>3</v>
      </c>
      <c r="X238" s="66"/>
      <c r="Y238" s="65">
        <v>10021006</v>
      </c>
      <c r="Z238" s="67" t="s">
        <v>240</v>
      </c>
      <c r="AA238" s="66">
        <v>3</v>
      </c>
      <c r="AB238" s="66"/>
      <c r="AC238" s="65">
        <v>10021008</v>
      </c>
      <c r="AD238" s="66" t="s">
        <v>246</v>
      </c>
      <c r="AE238" s="2">
        <v>1</v>
      </c>
      <c r="AF238" s="65"/>
      <c r="AG238" s="66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8">
        <v>13001006</v>
      </c>
      <c r="K239" s="68" t="s">
        <v>989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65">
        <v>10021010</v>
      </c>
      <c r="R239" s="66" t="s">
        <v>836</v>
      </c>
      <c r="S239" s="2">
        <v>5</v>
      </c>
      <c r="T239" s="2">
        <f t="shared" si="88"/>
        <v>1</v>
      </c>
      <c r="U239" s="65">
        <v>10021005</v>
      </c>
      <c r="V239" s="67" t="s">
        <v>237</v>
      </c>
      <c r="W239" s="66">
        <v>3</v>
      </c>
      <c r="X239" s="66"/>
      <c r="Y239" s="65">
        <v>10021007</v>
      </c>
      <c r="Z239" s="67" t="s">
        <v>243</v>
      </c>
      <c r="AA239" s="66">
        <v>3</v>
      </c>
      <c r="AB239" s="66"/>
      <c r="AC239" s="65">
        <v>10021008</v>
      </c>
      <c r="AD239" s="66" t="s">
        <v>246</v>
      </c>
      <c r="AE239" s="2">
        <v>1</v>
      </c>
      <c r="AF239" s="65"/>
      <c r="AG239" s="66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8">
        <v>13002001</v>
      </c>
      <c r="K240" s="68" t="s">
        <v>991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65">
        <v>10021010</v>
      </c>
      <c r="R240" s="66" t="s">
        <v>836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8">
        <v>13002002</v>
      </c>
      <c r="K241" s="68" t="s">
        <v>995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65">
        <v>10022010</v>
      </c>
      <c r="R241" s="67" t="s">
        <v>837</v>
      </c>
      <c r="S241" s="2">
        <v>5</v>
      </c>
      <c r="T241" s="2">
        <f t="shared" si="88"/>
        <v>1</v>
      </c>
      <c r="U241" s="65">
        <v>10022001</v>
      </c>
      <c r="V241" s="67" t="s">
        <v>252</v>
      </c>
      <c r="W241" s="66">
        <v>3</v>
      </c>
      <c r="X241" s="66"/>
      <c r="Y241" s="65">
        <v>10022003</v>
      </c>
      <c r="Z241" s="67" t="s">
        <v>258</v>
      </c>
      <c r="AA241" s="66">
        <v>3</v>
      </c>
      <c r="AB241" s="66"/>
      <c r="AC241" s="65"/>
      <c r="AD241" s="66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8">
        <v>13002003</v>
      </c>
      <c r="K242" s="68" t="s">
        <v>999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65">
        <v>10022010</v>
      </c>
      <c r="R242" s="67" t="s">
        <v>837</v>
      </c>
      <c r="S242" s="2">
        <v>5</v>
      </c>
      <c r="T242" s="2">
        <f t="shared" si="88"/>
        <v>1</v>
      </c>
      <c r="U242" s="65">
        <v>10022002</v>
      </c>
      <c r="V242" s="67" t="s">
        <v>255</v>
      </c>
      <c r="W242" s="66">
        <v>3</v>
      </c>
      <c r="X242" s="66"/>
      <c r="Y242" s="65">
        <v>10022004</v>
      </c>
      <c r="Z242" s="67" t="s">
        <v>260</v>
      </c>
      <c r="AA242" s="66">
        <v>3</v>
      </c>
      <c r="AB242" s="66"/>
      <c r="AC242" s="65"/>
      <c r="AD242" s="66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8">
        <v>13002004</v>
      </c>
      <c r="K243" s="68" t="s">
        <v>1003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65">
        <v>10022010</v>
      </c>
      <c r="R243" s="67" t="s">
        <v>837</v>
      </c>
      <c r="S243" s="2">
        <v>5</v>
      </c>
      <c r="T243" s="2">
        <f t="shared" si="88"/>
        <v>1</v>
      </c>
      <c r="U243" s="65">
        <v>10022003</v>
      </c>
      <c r="V243" s="67" t="s">
        <v>258</v>
      </c>
      <c r="W243" s="66">
        <v>3</v>
      </c>
      <c r="X243" s="66"/>
      <c r="Y243" s="65">
        <v>10022005</v>
      </c>
      <c r="Z243" s="67" t="s">
        <v>262</v>
      </c>
      <c r="AA243" s="66">
        <v>3</v>
      </c>
      <c r="AB243" s="66"/>
      <c r="AC243" s="65">
        <v>10022008</v>
      </c>
      <c r="AD243" s="66" t="s">
        <v>274</v>
      </c>
      <c r="AE243" s="2">
        <v>1</v>
      </c>
      <c r="AF243" s="65"/>
      <c r="AG243" s="66"/>
      <c r="AH243" s="66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8">
        <v>13002005</v>
      </c>
      <c r="K244" s="68" t="s">
        <v>1007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65">
        <v>10022010</v>
      </c>
      <c r="R244" s="67" t="s">
        <v>837</v>
      </c>
      <c r="S244" s="2">
        <v>5</v>
      </c>
      <c r="T244" s="2">
        <f t="shared" si="88"/>
        <v>1</v>
      </c>
      <c r="U244" s="65">
        <v>10022004</v>
      </c>
      <c r="V244" s="67" t="s">
        <v>260</v>
      </c>
      <c r="W244" s="66">
        <v>3</v>
      </c>
      <c r="X244" s="66"/>
      <c r="Y244" s="65">
        <v>10022006</v>
      </c>
      <c r="Z244" s="71" t="s">
        <v>266</v>
      </c>
      <c r="AA244" s="66">
        <v>3</v>
      </c>
      <c r="AB244" s="66"/>
      <c r="AC244" s="65">
        <v>10022008</v>
      </c>
      <c r="AD244" s="66" t="s">
        <v>274</v>
      </c>
      <c r="AE244" s="2">
        <v>1</v>
      </c>
      <c r="AF244" s="65"/>
      <c r="AG244" s="66"/>
      <c r="AH244" s="66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8">
        <v>13002006</v>
      </c>
      <c r="K245" s="68" t="s">
        <v>1011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65">
        <v>10022010</v>
      </c>
      <c r="R245" s="67" t="s">
        <v>837</v>
      </c>
      <c r="S245" s="2">
        <v>5</v>
      </c>
      <c r="T245" s="2">
        <f t="shared" si="88"/>
        <v>1</v>
      </c>
      <c r="U245" s="65">
        <v>10022005</v>
      </c>
      <c r="V245" s="67" t="s">
        <v>262</v>
      </c>
      <c r="W245" s="66">
        <v>3</v>
      </c>
      <c r="X245" s="66"/>
      <c r="Y245" s="65">
        <v>10022007</v>
      </c>
      <c r="Z245" s="67" t="s">
        <v>272</v>
      </c>
      <c r="AA245" s="66">
        <v>3</v>
      </c>
      <c r="AB245" s="66"/>
      <c r="AC245" s="65">
        <v>10022008</v>
      </c>
      <c r="AD245" s="66" t="s">
        <v>274</v>
      </c>
      <c r="AE245" s="2">
        <v>1</v>
      </c>
      <c r="AF245" s="65"/>
      <c r="AG245" s="66"/>
      <c r="AH245" s="66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8">
        <v>13003001</v>
      </c>
      <c r="K246" s="68" t="s">
        <v>1017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65">
        <v>10023010</v>
      </c>
      <c r="R246" s="67" t="s">
        <v>840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8">
        <v>13003002</v>
      </c>
      <c r="K247" s="68" t="s">
        <v>1019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65">
        <v>10023010</v>
      </c>
      <c r="R247" s="67" t="s">
        <v>840</v>
      </c>
      <c r="S247" s="2">
        <v>5</v>
      </c>
      <c r="T247" s="2">
        <f t="shared" si="88"/>
        <v>1</v>
      </c>
      <c r="U247" s="65">
        <v>10023001</v>
      </c>
      <c r="V247" s="67" t="s">
        <v>278</v>
      </c>
      <c r="W247" s="66">
        <v>3</v>
      </c>
      <c r="X247" s="66"/>
      <c r="Y247" s="65">
        <v>10023003</v>
      </c>
      <c r="Z247" s="67" t="s">
        <v>282</v>
      </c>
      <c r="AA247" s="66">
        <v>3</v>
      </c>
      <c r="AB247" s="66"/>
      <c r="AC247" s="65"/>
      <c r="AD247" s="66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8">
        <v>13003003</v>
      </c>
      <c r="K248" s="68" t="s">
        <v>1021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65">
        <v>10023010</v>
      </c>
      <c r="R248" s="67" t="s">
        <v>840</v>
      </c>
      <c r="S248" s="2">
        <v>5</v>
      </c>
      <c r="T248" s="2">
        <f t="shared" si="88"/>
        <v>1</v>
      </c>
      <c r="U248" s="65">
        <v>10023002</v>
      </c>
      <c r="V248" s="67" t="s">
        <v>280</v>
      </c>
      <c r="W248" s="66">
        <v>3</v>
      </c>
      <c r="X248" s="66"/>
      <c r="Y248" s="65">
        <v>10023004</v>
      </c>
      <c r="Z248" s="67" t="s">
        <v>285</v>
      </c>
      <c r="AA248" s="66">
        <v>3</v>
      </c>
      <c r="AB248" s="66"/>
      <c r="AC248" s="65"/>
      <c r="AD248" s="66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8">
        <v>13003004</v>
      </c>
      <c r="K249" s="68" t="s">
        <v>1023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65">
        <v>10023010</v>
      </c>
      <c r="R249" s="67" t="s">
        <v>840</v>
      </c>
      <c r="S249" s="2">
        <v>5</v>
      </c>
      <c r="T249" s="2">
        <f t="shared" si="88"/>
        <v>1</v>
      </c>
      <c r="U249" s="65">
        <v>10023003</v>
      </c>
      <c r="V249" s="67" t="s">
        <v>282</v>
      </c>
      <c r="W249" s="66">
        <v>3</v>
      </c>
      <c r="X249" s="66"/>
      <c r="Y249" s="65">
        <v>10023005</v>
      </c>
      <c r="Z249" s="67" t="s">
        <v>289</v>
      </c>
      <c r="AA249" s="66">
        <v>3</v>
      </c>
      <c r="AB249" s="66"/>
      <c r="AC249" s="65">
        <v>10023008</v>
      </c>
      <c r="AD249" s="66" t="s">
        <v>297</v>
      </c>
      <c r="AE249" s="2">
        <v>1</v>
      </c>
      <c r="AF249" s="65"/>
      <c r="AG249" s="66"/>
      <c r="AH249" s="66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8">
        <v>13003005</v>
      </c>
      <c r="K250" s="68" t="s">
        <v>1027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65">
        <v>10023010</v>
      </c>
      <c r="R250" s="67" t="s">
        <v>840</v>
      </c>
      <c r="S250" s="2">
        <v>5</v>
      </c>
      <c r="T250" s="2">
        <f t="shared" si="88"/>
        <v>1</v>
      </c>
      <c r="U250" s="65">
        <v>10023004</v>
      </c>
      <c r="V250" s="67" t="s">
        <v>285</v>
      </c>
      <c r="W250" s="66">
        <v>3</v>
      </c>
      <c r="X250" s="66"/>
      <c r="Y250" s="65">
        <v>10023006</v>
      </c>
      <c r="Z250" s="67" t="s">
        <v>292</v>
      </c>
      <c r="AA250" s="66">
        <v>3</v>
      </c>
      <c r="AB250" s="66"/>
      <c r="AC250" s="65">
        <v>10023008</v>
      </c>
      <c r="AD250" s="66" t="s">
        <v>297</v>
      </c>
      <c r="AE250" s="2">
        <v>1</v>
      </c>
      <c r="AF250" s="65"/>
      <c r="AG250" s="66"/>
      <c r="AH250" s="66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8">
        <v>13003006</v>
      </c>
      <c r="K251" s="68" t="s">
        <v>1029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65">
        <v>10023010</v>
      </c>
      <c r="R251" s="67" t="s">
        <v>840</v>
      </c>
      <c r="S251" s="2">
        <v>5</v>
      </c>
      <c r="T251" s="2">
        <f t="shared" si="88"/>
        <v>1</v>
      </c>
      <c r="U251" s="65">
        <v>10023005</v>
      </c>
      <c r="V251" s="67" t="s">
        <v>289</v>
      </c>
      <c r="W251" s="66">
        <v>3</v>
      </c>
      <c r="X251" s="66"/>
      <c r="Y251" s="65">
        <v>10023007</v>
      </c>
      <c r="Z251" s="67" t="s">
        <v>295</v>
      </c>
      <c r="AA251" s="66">
        <v>3</v>
      </c>
      <c r="AB251" s="66"/>
      <c r="AC251" s="65">
        <v>10023008</v>
      </c>
      <c r="AD251" s="66" t="s">
        <v>297</v>
      </c>
      <c r="AE251" s="2">
        <v>1</v>
      </c>
      <c r="AF251" s="65"/>
      <c r="AG251" s="66"/>
      <c r="AH251" s="66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8">
        <v>13004001</v>
      </c>
      <c r="K252" s="68" t="s">
        <v>1031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65">
        <v>10024010</v>
      </c>
      <c r="R252" s="67" t="s">
        <v>851</v>
      </c>
      <c r="S252" s="2">
        <v>1</v>
      </c>
      <c r="T252" s="2">
        <f t="shared" si="88"/>
        <v>0.2</v>
      </c>
      <c r="U252" s="66"/>
      <c r="V252" s="66"/>
      <c r="Y252" s="66"/>
      <c r="Z252" s="66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8">
        <v>13004002</v>
      </c>
      <c r="K253" s="68" t="s">
        <v>1035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65">
        <v>10024010</v>
      </c>
      <c r="R253" s="67" t="s">
        <v>851</v>
      </c>
      <c r="S253" s="2">
        <v>5</v>
      </c>
      <c r="T253" s="2">
        <f t="shared" si="88"/>
        <v>1</v>
      </c>
      <c r="U253" s="65">
        <v>10024001</v>
      </c>
      <c r="V253" s="67" t="s">
        <v>303</v>
      </c>
      <c r="W253" s="66">
        <v>3</v>
      </c>
      <c r="X253" s="66"/>
      <c r="Y253" s="65">
        <v>10024003</v>
      </c>
      <c r="Z253" s="67" t="s">
        <v>308</v>
      </c>
      <c r="AA253" s="66">
        <v>3</v>
      </c>
      <c r="AB253" s="66"/>
      <c r="AC253" s="65"/>
      <c r="AD253" s="66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8">
        <v>13004003</v>
      </c>
      <c r="K254" s="68" t="s">
        <v>1039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65">
        <v>10024010</v>
      </c>
      <c r="R254" s="67" t="s">
        <v>851</v>
      </c>
      <c r="S254" s="2">
        <v>5</v>
      </c>
      <c r="T254" s="2">
        <f t="shared" si="88"/>
        <v>1</v>
      </c>
      <c r="U254" s="65">
        <v>10024002</v>
      </c>
      <c r="V254" s="67" t="s">
        <v>306</v>
      </c>
      <c r="W254" s="66">
        <v>3</v>
      </c>
      <c r="X254" s="66"/>
      <c r="Y254" s="65">
        <v>10024004</v>
      </c>
      <c r="Z254" s="67" t="s">
        <v>310</v>
      </c>
      <c r="AA254" s="66">
        <v>3</v>
      </c>
      <c r="AB254" s="66"/>
      <c r="AC254" s="65"/>
      <c r="AD254" s="66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8">
        <v>13004004</v>
      </c>
      <c r="K255" s="68" t="s">
        <v>1042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65">
        <v>10024010</v>
      </c>
      <c r="R255" s="67" t="s">
        <v>851</v>
      </c>
      <c r="S255" s="2">
        <v>5</v>
      </c>
      <c r="T255" s="2">
        <f t="shared" si="88"/>
        <v>1</v>
      </c>
      <c r="U255" s="65">
        <v>10024003</v>
      </c>
      <c r="V255" s="67" t="s">
        <v>308</v>
      </c>
      <c r="W255" s="66">
        <v>3</v>
      </c>
      <c r="X255" s="66"/>
      <c r="Y255" s="65">
        <v>10024005</v>
      </c>
      <c r="Z255" s="67" t="s">
        <v>312</v>
      </c>
      <c r="AA255" s="66">
        <v>3</v>
      </c>
      <c r="AB255" s="66"/>
      <c r="AC255" s="65">
        <v>10024008</v>
      </c>
      <c r="AD255" s="66" t="s">
        <v>318</v>
      </c>
      <c r="AE255" s="2">
        <v>1</v>
      </c>
      <c r="AF255" s="65"/>
      <c r="AG255" s="66"/>
      <c r="AH255" s="66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8">
        <v>13004005</v>
      </c>
      <c r="K256" s="68" t="s">
        <v>1046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65">
        <v>10024010</v>
      </c>
      <c r="R256" s="67" t="s">
        <v>851</v>
      </c>
      <c r="S256" s="2">
        <v>5</v>
      </c>
      <c r="T256" s="2">
        <f t="shared" si="88"/>
        <v>1</v>
      </c>
      <c r="U256" s="65">
        <v>10024004</v>
      </c>
      <c r="V256" s="67" t="s">
        <v>310</v>
      </c>
      <c r="W256" s="66">
        <v>3</v>
      </c>
      <c r="X256" s="66"/>
      <c r="Y256" s="65">
        <v>10024006</v>
      </c>
      <c r="Z256" s="67" t="s">
        <v>314</v>
      </c>
      <c r="AA256" s="66">
        <v>3</v>
      </c>
      <c r="AB256" s="66"/>
      <c r="AC256" s="65">
        <v>10024008</v>
      </c>
      <c r="AD256" s="66" t="s">
        <v>318</v>
      </c>
      <c r="AE256" s="2">
        <v>1</v>
      </c>
      <c r="AF256" s="65"/>
      <c r="AG256" s="66"/>
      <c r="AH256" s="66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8">
        <v>13004006</v>
      </c>
      <c r="K257" s="68" t="s">
        <v>1050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65">
        <v>10024010</v>
      </c>
      <c r="R257" s="67" t="s">
        <v>851</v>
      </c>
      <c r="S257" s="2">
        <v>5</v>
      </c>
      <c r="T257" s="2">
        <f t="shared" si="88"/>
        <v>1</v>
      </c>
      <c r="U257" s="65">
        <v>10024005</v>
      </c>
      <c r="V257" s="67" t="s">
        <v>312</v>
      </c>
      <c r="W257" s="66">
        <v>3</v>
      </c>
      <c r="X257" s="66"/>
      <c r="Y257" s="65">
        <v>10024007</v>
      </c>
      <c r="Z257" s="67" t="s">
        <v>316</v>
      </c>
      <c r="AA257" s="66">
        <v>3</v>
      </c>
      <c r="AB257" s="66"/>
      <c r="AC257" s="65">
        <v>10024008</v>
      </c>
      <c r="AD257" s="66" t="s">
        <v>318</v>
      </c>
      <c r="AE257" s="2">
        <v>1</v>
      </c>
      <c r="AF257" s="65"/>
      <c r="AG257" s="66"/>
      <c r="AH257" s="66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8">
        <v>13005001</v>
      </c>
      <c r="K258" s="68" t="s">
        <v>1056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65">
        <v>10025010</v>
      </c>
      <c r="R258" s="67" t="s">
        <v>851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8">
        <v>13005002</v>
      </c>
      <c r="K259" s="68" t="s">
        <v>1058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65">
        <v>10025010</v>
      </c>
      <c r="R259" s="67" t="s">
        <v>851</v>
      </c>
      <c r="S259" s="2">
        <v>5</v>
      </c>
      <c r="T259" s="2">
        <f t="shared" si="88"/>
        <v>1</v>
      </c>
      <c r="U259" s="65">
        <v>10025001</v>
      </c>
      <c r="V259" s="67" t="s">
        <v>323</v>
      </c>
      <c r="W259" s="66">
        <v>3</v>
      </c>
      <c r="X259" s="66"/>
      <c r="Y259" s="65">
        <v>10025003</v>
      </c>
      <c r="Z259" s="67" t="s">
        <v>328</v>
      </c>
      <c r="AA259" s="66">
        <v>3</v>
      </c>
      <c r="AB259" s="66"/>
      <c r="AC259" s="65"/>
      <c r="AD259" s="66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8">
        <v>13005003</v>
      </c>
      <c r="K260" s="68" t="s">
        <v>1060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65">
        <v>10025010</v>
      </c>
      <c r="R260" s="67" t="s">
        <v>851</v>
      </c>
      <c r="S260" s="2">
        <v>5</v>
      </c>
      <c r="T260" s="2">
        <f t="shared" si="88"/>
        <v>1</v>
      </c>
      <c r="U260" s="65">
        <v>10025002</v>
      </c>
      <c r="V260" s="67" t="s">
        <v>325</v>
      </c>
      <c r="W260" s="66">
        <v>3</v>
      </c>
      <c r="X260" s="66"/>
      <c r="Y260" s="65">
        <v>10025004</v>
      </c>
      <c r="Z260" s="67" t="s">
        <v>331</v>
      </c>
      <c r="AA260" s="66">
        <v>3</v>
      </c>
      <c r="AB260" s="66"/>
      <c r="AC260" s="65"/>
      <c r="AD260" s="66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8">
        <v>13005004</v>
      </c>
      <c r="K261" s="68" t="s">
        <v>1062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65">
        <v>10025010</v>
      </c>
      <c r="R261" s="67" t="s">
        <v>851</v>
      </c>
      <c r="S261" s="2">
        <v>5</v>
      </c>
      <c r="T261" s="2">
        <f t="shared" si="88"/>
        <v>1</v>
      </c>
      <c r="U261" s="65">
        <v>10025003</v>
      </c>
      <c r="V261" s="67" t="s">
        <v>328</v>
      </c>
      <c r="W261" s="66">
        <v>3</v>
      </c>
      <c r="X261" s="66"/>
      <c r="Y261" s="65">
        <v>10025005</v>
      </c>
      <c r="Z261" s="67" t="s">
        <v>334</v>
      </c>
      <c r="AA261" s="66">
        <v>3</v>
      </c>
      <c r="AB261" s="66"/>
      <c r="AC261" s="65">
        <v>10025008</v>
      </c>
      <c r="AD261" s="66" t="s">
        <v>340</v>
      </c>
      <c r="AE261" s="2">
        <v>1</v>
      </c>
      <c r="AF261" s="65"/>
      <c r="AG261" s="66"/>
      <c r="AH261" s="66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66">
        <v>12004009</v>
      </c>
      <c r="G262" s="66" t="s">
        <v>219</v>
      </c>
      <c r="J262" s="68">
        <v>13005005</v>
      </c>
      <c r="K262" s="68" t="s">
        <v>1066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65">
        <v>10025010</v>
      </c>
      <c r="R262" s="67" t="s">
        <v>851</v>
      </c>
      <c r="S262" s="2">
        <v>5</v>
      </c>
      <c r="T262" s="2">
        <f t="shared" si="88"/>
        <v>1</v>
      </c>
      <c r="U262" s="65">
        <v>10025004</v>
      </c>
      <c r="V262" s="67" t="s">
        <v>331</v>
      </c>
      <c r="W262" s="66">
        <v>3</v>
      </c>
      <c r="X262" s="66"/>
      <c r="Y262" s="65">
        <v>10025006</v>
      </c>
      <c r="Z262" s="67" t="s">
        <v>336</v>
      </c>
      <c r="AA262" s="66">
        <v>3</v>
      </c>
      <c r="AB262" s="66"/>
      <c r="AC262" s="65">
        <v>10025008</v>
      </c>
      <c r="AD262" s="66" t="s">
        <v>340</v>
      </c>
      <c r="AE262" s="2">
        <v>1</v>
      </c>
      <c r="AF262" s="65"/>
      <c r="AG262" s="66"/>
      <c r="AH262" s="66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66">
        <v>12004010</v>
      </c>
      <c r="G263" s="66" t="s">
        <v>221</v>
      </c>
      <c r="J263" s="68">
        <v>13005006</v>
      </c>
      <c r="K263" s="68" t="s">
        <v>1068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65">
        <v>10025010</v>
      </c>
      <c r="R263" s="67" t="s">
        <v>851</v>
      </c>
      <c r="S263" s="2">
        <v>5</v>
      </c>
      <c r="T263" s="2">
        <f t="shared" si="88"/>
        <v>1</v>
      </c>
      <c r="U263" s="65">
        <v>10025005</v>
      </c>
      <c r="V263" s="67" t="s">
        <v>334</v>
      </c>
      <c r="W263" s="66">
        <v>3</v>
      </c>
      <c r="X263" s="66"/>
      <c r="Y263" s="65">
        <v>10025007</v>
      </c>
      <c r="Z263" s="67" t="s">
        <v>338</v>
      </c>
      <c r="AA263" s="66">
        <v>3</v>
      </c>
      <c r="AB263" s="66"/>
      <c r="AC263" s="65">
        <v>10025008</v>
      </c>
      <c r="AD263" s="66" t="s">
        <v>340</v>
      </c>
      <c r="AE263" s="2">
        <v>1</v>
      </c>
      <c r="AF263" s="65"/>
      <c r="AG263" s="66"/>
      <c r="AH263" s="66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6" customFormat="1" ht="20.100000000000001" customHeight="1" x14ac:dyDescent="0.2">
      <c r="O264" s="2"/>
      <c r="P264" s="2"/>
    </row>
    <row r="265" spans="5:53" s="16" customFormat="1" ht="20.100000000000001" customHeight="1" x14ac:dyDescent="0.2">
      <c r="E265" s="16">
        <v>300</v>
      </c>
      <c r="F265" s="16">
        <v>400</v>
      </c>
      <c r="G265" s="16">
        <v>400</v>
      </c>
      <c r="I265" s="2" t="s">
        <v>1096</v>
      </c>
      <c r="J265" s="2">
        <v>13001101</v>
      </c>
      <c r="K265" s="2" t="s">
        <v>1097</v>
      </c>
      <c r="M265" s="2">
        <v>10020001</v>
      </c>
      <c r="N265" s="2" t="s">
        <v>95</v>
      </c>
      <c r="O265" s="2">
        <v>5</v>
      </c>
      <c r="P265" s="2"/>
      <c r="Q265" s="65">
        <v>10021010</v>
      </c>
      <c r="R265" s="66" t="s">
        <v>836</v>
      </c>
      <c r="S265" s="2">
        <v>5</v>
      </c>
      <c r="U265" s="40">
        <v>10000146</v>
      </c>
      <c r="V265" s="102" t="s">
        <v>1098</v>
      </c>
      <c r="W265" s="17">
        <v>1</v>
      </c>
      <c r="Y265" s="65">
        <v>10021008</v>
      </c>
      <c r="Z265" s="66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6" customFormat="1" ht="20.100000000000001" customHeight="1" x14ac:dyDescent="0.2">
      <c r="E266" s="16">
        <v>400</v>
      </c>
      <c r="F266" s="16">
        <v>550</v>
      </c>
      <c r="G266" s="16">
        <v>500</v>
      </c>
      <c r="J266" s="2">
        <v>13001102</v>
      </c>
      <c r="K266" s="2" t="s">
        <v>1099</v>
      </c>
      <c r="M266" s="2">
        <v>10020001</v>
      </c>
      <c r="N266" s="2" t="s">
        <v>95</v>
      </c>
      <c r="O266" s="2">
        <v>5</v>
      </c>
      <c r="P266" s="2"/>
      <c r="Q266" s="65">
        <v>10021010</v>
      </c>
      <c r="R266" s="66" t="s">
        <v>836</v>
      </c>
      <c r="S266" s="2">
        <v>5</v>
      </c>
      <c r="U266" s="40">
        <v>10000146</v>
      </c>
      <c r="V266" s="102" t="s">
        <v>1098</v>
      </c>
      <c r="W266" s="17">
        <v>1</v>
      </c>
      <c r="Y266" s="65">
        <v>10021008</v>
      </c>
      <c r="Z266" s="66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6" customFormat="1" ht="20.100000000000001" customHeight="1" x14ac:dyDescent="0.2">
      <c r="E267" s="16">
        <v>500</v>
      </c>
      <c r="F267" s="16">
        <v>700</v>
      </c>
      <c r="G267" s="16">
        <v>650</v>
      </c>
      <c r="I267" s="16" t="s">
        <v>1100</v>
      </c>
      <c r="J267" s="2">
        <v>13001103</v>
      </c>
      <c r="K267" s="2" t="s">
        <v>1101</v>
      </c>
      <c r="M267" s="2">
        <v>10020001</v>
      </c>
      <c r="N267" s="2" t="s">
        <v>95</v>
      </c>
      <c r="O267" s="2">
        <v>5</v>
      </c>
      <c r="P267" s="2"/>
      <c r="Q267" s="65">
        <v>10021010</v>
      </c>
      <c r="R267" s="66" t="s">
        <v>836</v>
      </c>
      <c r="S267" s="2">
        <v>5</v>
      </c>
      <c r="U267" s="40">
        <v>10000146</v>
      </c>
      <c r="V267" s="102" t="s">
        <v>1098</v>
      </c>
      <c r="W267" s="17">
        <v>1</v>
      </c>
      <c r="Y267" s="65">
        <v>10021008</v>
      </c>
      <c r="Z267" s="66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6" customFormat="1" ht="20.100000000000001" customHeight="1" x14ac:dyDescent="0.2">
      <c r="E268" s="16">
        <v>600</v>
      </c>
      <c r="F268" s="16">
        <v>850</v>
      </c>
      <c r="G268" s="16">
        <v>800</v>
      </c>
      <c r="J268" s="2">
        <v>13001104</v>
      </c>
      <c r="K268" s="2" t="s">
        <v>1102</v>
      </c>
      <c r="M268" s="2">
        <v>10020001</v>
      </c>
      <c r="N268" s="2" t="s">
        <v>95</v>
      </c>
      <c r="O268" s="2">
        <v>5</v>
      </c>
      <c r="P268" s="2"/>
      <c r="Q268" s="65">
        <v>10021010</v>
      </c>
      <c r="R268" s="66" t="s">
        <v>836</v>
      </c>
      <c r="S268" s="2">
        <v>5</v>
      </c>
      <c r="U268" s="40">
        <v>10000146</v>
      </c>
      <c r="V268" s="102" t="s">
        <v>1098</v>
      </c>
      <c r="W268" s="17">
        <v>1</v>
      </c>
      <c r="Y268" s="65">
        <v>10021008</v>
      </c>
      <c r="Z268" s="66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6" customFormat="1" ht="20.100000000000001" customHeight="1" x14ac:dyDescent="0.2">
      <c r="E269" s="16">
        <v>700</v>
      </c>
      <c r="F269" s="16">
        <v>1000</v>
      </c>
      <c r="G269" s="16">
        <v>1000</v>
      </c>
      <c r="I269" s="2" t="s">
        <v>1096</v>
      </c>
      <c r="J269" s="2">
        <f>J265+1000</f>
        <v>13002101</v>
      </c>
      <c r="K269" s="2" t="s">
        <v>1097</v>
      </c>
      <c r="M269" s="2">
        <v>10020001</v>
      </c>
      <c r="N269" s="2" t="s">
        <v>95</v>
      </c>
      <c r="O269" s="2">
        <v>5</v>
      </c>
      <c r="P269" s="2"/>
      <c r="Q269" s="65">
        <v>10022010</v>
      </c>
      <c r="R269" s="67" t="s">
        <v>837</v>
      </c>
      <c r="S269" s="2">
        <v>5</v>
      </c>
      <c r="U269" s="40">
        <v>10000146</v>
      </c>
      <c r="V269" s="102" t="s">
        <v>1098</v>
      </c>
      <c r="W269" s="17">
        <v>1</v>
      </c>
      <c r="Y269" s="65">
        <v>10022008</v>
      </c>
      <c r="Z269" s="66" t="s">
        <v>274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6" customFormat="1" ht="20.100000000000001" customHeight="1" x14ac:dyDescent="0.2">
      <c r="J270" s="2">
        <f t="shared" ref="J270:J284" si="119">J266+1000</f>
        <v>13002102</v>
      </c>
      <c r="K270" s="2" t="s">
        <v>1099</v>
      </c>
      <c r="M270" s="2">
        <v>10020001</v>
      </c>
      <c r="N270" s="2" t="s">
        <v>95</v>
      </c>
      <c r="O270" s="2">
        <v>5</v>
      </c>
      <c r="P270" s="2"/>
      <c r="Q270" s="65">
        <v>10022010</v>
      </c>
      <c r="R270" s="67" t="s">
        <v>837</v>
      </c>
      <c r="S270" s="2">
        <v>5</v>
      </c>
      <c r="U270" s="40">
        <v>10000146</v>
      </c>
      <c r="V270" s="102" t="s">
        <v>1098</v>
      </c>
      <c r="W270" s="17">
        <v>1</v>
      </c>
      <c r="Y270" s="65">
        <v>10022008</v>
      </c>
      <c r="Z270" s="66" t="s">
        <v>274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6" customFormat="1" ht="20.100000000000001" customHeight="1" x14ac:dyDescent="0.2">
      <c r="I271" s="16" t="s">
        <v>1100</v>
      </c>
      <c r="J271" s="2">
        <f t="shared" si="119"/>
        <v>13002103</v>
      </c>
      <c r="K271" s="2" t="s">
        <v>1101</v>
      </c>
      <c r="M271" s="2">
        <v>10020001</v>
      </c>
      <c r="N271" s="2" t="s">
        <v>95</v>
      </c>
      <c r="O271" s="2">
        <v>5</v>
      </c>
      <c r="P271" s="2"/>
      <c r="Q271" s="65">
        <v>10022010</v>
      </c>
      <c r="R271" s="67" t="s">
        <v>837</v>
      </c>
      <c r="S271" s="2">
        <v>5</v>
      </c>
      <c r="U271" s="40">
        <v>10000146</v>
      </c>
      <c r="V271" s="102" t="s">
        <v>1098</v>
      </c>
      <c r="W271" s="17">
        <v>1</v>
      </c>
      <c r="Y271" s="65">
        <v>10022008</v>
      </c>
      <c r="Z271" s="66" t="s">
        <v>274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6" customFormat="1" ht="20.100000000000001" customHeight="1" x14ac:dyDescent="0.2">
      <c r="J272" s="2">
        <f t="shared" si="119"/>
        <v>13002104</v>
      </c>
      <c r="K272" s="2" t="s">
        <v>1102</v>
      </c>
      <c r="M272" s="2">
        <v>10020001</v>
      </c>
      <c r="N272" s="2" t="s">
        <v>95</v>
      </c>
      <c r="O272" s="2">
        <v>5</v>
      </c>
      <c r="P272" s="2"/>
      <c r="Q272" s="65">
        <v>10022010</v>
      </c>
      <c r="R272" s="67" t="s">
        <v>837</v>
      </c>
      <c r="S272" s="2">
        <v>5</v>
      </c>
      <c r="U272" s="40">
        <v>10000146</v>
      </c>
      <c r="V272" s="102" t="s">
        <v>1098</v>
      </c>
      <c r="W272" s="17">
        <v>1</v>
      </c>
      <c r="Y272" s="65">
        <v>10022008</v>
      </c>
      <c r="Z272" s="66" t="s">
        <v>274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6" customFormat="1" ht="20.100000000000001" customHeight="1" x14ac:dyDescent="0.2">
      <c r="I273" s="2" t="s">
        <v>1096</v>
      </c>
      <c r="J273" s="2">
        <f t="shared" si="119"/>
        <v>13003101</v>
      </c>
      <c r="K273" s="2" t="s">
        <v>1097</v>
      </c>
      <c r="M273" s="2">
        <v>10020001</v>
      </c>
      <c r="N273" s="2" t="s">
        <v>95</v>
      </c>
      <c r="O273" s="2">
        <v>5</v>
      </c>
      <c r="P273" s="2"/>
      <c r="Q273" s="65">
        <v>10023010</v>
      </c>
      <c r="R273" s="67" t="s">
        <v>840</v>
      </c>
      <c r="S273" s="2">
        <v>5</v>
      </c>
      <c r="U273" s="40">
        <v>10000146</v>
      </c>
      <c r="V273" s="102" t="s">
        <v>1098</v>
      </c>
      <c r="W273" s="17">
        <v>1</v>
      </c>
      <c r="Y273" s="65">
        <v>10023008</v>
      </c>
      <c r="Z273" s="66" t="s">
        <v>297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6" customFormat="1" ht="20.100000000000001" customHeight="1" x14ac:dyDescent="0.2">
      <c r="J274" s="2">
        <f t="shared" si="119"/>
        <v>13003102</v>
      </c>
      <c r="K274" s="2" t="s">
        <v>1099</v>
      </c>
      <c r="M274" s="2">
        <v>10020001</v>
      </c>
      <c r="N274" s="2" t="s">
        <v>95</v>
      </c>
      <c r="O274" s="2">
        <v>5</v>
      </c>
      <c r="P274" s="2"/>
      <c r="Q274" s="65">
        <v>10023010</v>
      </c>
      <c r="R274" s="67" t="s">
        <v>840</v>
      </c>
      <c r="S274" s="2">
        <v>5</v>
      </c>
      <c r="U274" s="40">
        <v>10000146</v>
      </c>
      <c r="V274" s="102" t="s">
        <v>1098</v>
      </c>
      <c r="W274" s="17">
        <v>1</v>
      </c>
      <c r="Y274" s="65">
        <v>10023008</v>
      </c>
      <c r="Z274" s="66" t="s">
        <v>297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6" customFormat="1" ht="20.100000000000001" customHeight="1" x14ac:dyDescent="0.2">
      <c r="I275" s="16" t="s">
        <v>1100</v>
      </c>
      <c r="J275" s="2">
        <f t="shared" si="119"/>
        <v>13003103</v>
      </c>
      <c r="K275" s="2" t="s">
        <v>1101</v>
      </c>
      <c r="M275" s="2">
        <v>10020001</v>
      </c>
      <c r="N275" s="2" t="s">
        <v>95</v>
      </c>
      <c r="O275" s="2">
        <v>5</v>
      </c>
      <c r="P275" s="2"/>
      <c r="Q275" s="65">
        <v>10023010</v>
      </c>
      <c r="R275" s="67" t="s">
        <v>840</v>
      </c>
      <c r="S275" s="2">
        <v>5</v>
      </c>
      <c r="U275" s="40">
        <v>10000146</v>
      </c>
      <c r="V275" s="102" t="s">
        <v>1098</v>
      </c>
      <c r="W275" s="17">
        <v>1</v>
      </c>
      <c r="Y275" s="65">
        <v>10023008</v>
      </c>
      <c r="Z275" s="66" t="s">
        <v>297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6" customFormat="1" ht="20.100000000000001" customHeight="1" x14ac:dyDescent="0.2">
      <c r="J276" s="2">
        <f t="shared" si="119"/>
        <v>13003104</v>
      </c>
      <c r="K276" s="2" t="s">
        <v>1102</v>
      </c>
      <c r="M276" s="2">
        <v>10020001</v>
      </c>
      <c r="N276" s="2" t="s">
        <v>95</v>
      </c>
      <c r="O276" s="2">
        <v>5</v>
      </c>
      <c r="P276" s="2"/>
      <c r="Q276" s="65">
        <v>10023010</v>
      </c>
      <c r="R276" s="67" t="s">
        <v>840</v>
      </c>
      <c r="S276" s="2">
        <v>5</v>
      </c>
      <c r="U276" s="40">
        <v>10000146</v>
      </c>
      <c r="V276" s="102" t="s">
        <v>1098</v>
      </c>
      <c r="W276" s="17">
        <v>1</v>
      </c>
      <c r="Y276" s="65">
        <v>10023008</v>
      </c>
      <c r="Z276" s="66" t="s">
        <v>297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6" customFormat="1" ht="20.100000000000001" customHeight="1" x14ac:dyDescent="0.2">
      <c r="I277" s="2" t="s">
        <v>1096</v>
      </c>
      <c r="J277" s="2">
        <f t="shared" si="119"/>
        <v>13004101</v>
      </c>
      <c r="K277" s="2" t="s">
        <v>1097</v>
      </c>
      <c r="M277" s="2">
        <v>10020001</v>
      </c>
      <c r="N277" s="2" t="s">
        <v>95</v>
      </c>
      <c r="O277" s="2">
        <v>5</v>
      </c>
      <c r="P277" s="2"/>
      <c r="Q277" s="65">
        <v>10024010</v>
      </c>
      <c r="R277" s="67" t="s">
        <v>851</v>
      </c>
      <c r="S277" s="2">
        <v>5</v>
      </c>
      <c r="U277" s="40">
        <v>10000146</v>
      </c>
      <c r="V277" s="102" t="s">
        <v>1098</v>
      </c>
      <c r="W277" s="17">
        <v>1</v>
      </c>
      <c r="Y277" s="65">
        <v>10024008</v>
      </c>
      <c r="Z277" s="66" t="s">
        <v>318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6" customFormat="1" ht="20.100000000000001" customHeight="1" x14ac:dyDescent="0.2">
      <c r="J278" s="2">
        <f t="shared" si="119"/>
        <v>13004102</v>
      </c>
      <c r="K278" s="2" t="s">
        <v>1099</v>
      </c>
      <c r="M278" s="2">
        <v>10020001</v>
      </c>
      <c r="N278" s="2" t="s">
        <v>95</v>
      </c>
      <c r="O278" s="2">
        <v>5</v>
      </c>
      <c r="P278" s="2"/>
      <c r="Q278" s="65">
        <v>10024010</v>
      </c>
      <c r="R278" s="67" t="s">
        <v>851</v>
      </c>
      <c r="S278" s="2">
        <v>5</v>
      </c>
      <c r="U278" s="40">
        <v>10000146</v>
      </c>
      <c r="V278" s="102" t="s">
        <v>1098</v>
      </c>
      <c r="W278" s="17">
        <v>1</v>
      </c>
      <c r="Y278" s="65">
        <v>10024008</v>
      </c>
      <c r="Z278" s="66" t="s">
        <v>318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6" customFormat="1" ht="20.100000000000001" customHeight="1" x14ac:dyDescent="0.2">
      <c r="I279" s="16" t="s">
        <v>1100</v>
      </c>
      <c r="J279" s="2">
        <f t="shared" si="119"/>
        <v>13004103</v>
      </c>
      <c r="K279" s="2" t="s">
        <v>1101</v>
      </c>
      <c r="M279" s="2">
        <v>10020001</v>
      </c>
      <c r="N279" s="2" t="s">
        <v>95</v>
      </c>
      <c r="O279" s="2">
        <v>5</v>
      </c>
      <c r="P279" s="2"/>
      <c r="Q279" s="65">
        <v>10024010</v>
      </c>
      <c r="R279" s="67" t="s">
        <v>851</v>
      </c>
      <c r="S279" s="2">
        <v>5</v>
      </c>
      <c r="U279" s="40">
        <v>10000146</v>
      </c>
      <c r="V279" s="102" t="s">
        <v>1098</v>
      </c>
      <c r="W279" s="17">
        <v>1</v>
      </c>
      <c r="Y279" s="65">
        <v>10024008</v>
      </c>
      <c r="Z279" s="66" t="s">
        <v>318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6" customFormat="1" ht="20.100000000000001" customHeight="1" x14ac:dyDescent="0.2">
      <c r="J280" s="2">
        <f t="shared" si="119"/>
        <v>13004104</v>
      </c>
      <c r="K280" s="2" t="s">
        <v>1102</v>
      </c>
      <c r="M280" s="2">
        <v>10020001</v>
      </c>
      <c r="N280" s="2" t="s">
        <v>95</v>
      </c>
      <c r="O280" s="2">
        <v>5</v>
      </c>
      <c r="P280" s="2"/>
      <c r="Q280" s="65">
        <v>10024010</v>
      </c>
      <c r="R280" s="67" t="s">
        <v>851</v>
      </c>
      <c r="S280" s="2">
        <v>5</v>
      </c>
      <c r="U280" s="40">
        <v>10000146</v>
      </c>
      <c r="V280" s="102" t="s">
        <v>1098</v>
      </c>
      <c r="W280" s="17">
        <v>1</v>
      </c>
      <c r="Y280" s="65">
        <v>10024008</v>
      </c>
      <c r="Z280" s="66" t="s">
        <v>318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6" customFormat="1" ht="20.100000000000001" customHeight="1" x14ac:dyDescent="0.2">
      <c r="I281" s="2" t="s">
        <v>1096</v>
      </c>
      <c r="J281" s="2">
        <f t="shared" si="119"/>
        <v>13005101</v>
      </c>
      <c r="K281" s="2" t="s">
        <v>1097</v>
      </c>
      <c r="M281" s="2">
        <v>10020001</v>
      </c>
      <c r="N281" s="2" t="s">
        <v>95</v>
      </c>
      <c r="O281" s="2">
        <v>5</v>
      </c>
      <c r="P281" s="2"/>
      <c r="Q281" s="65">
        <v>10025010</v>
      </c>
      <c r="R281" s="67" t="s">
        <v>851</v>
      </c>
      <c r="S281" s="2">
        <v>5</v>
      </c>
      <c r="U281" s="40">
        <v>10000146</v>
      </c>
      <c r="V281" s="102" t="s">
        <v>1098</v>
      </c>
      <c r="W281" s="17">
        <v>1</v>
      </c>
      <c r="Y281" s="65">
        <v>10025008</v>
      </c>
      <c r="Z281" s="66" t="s">
        <v>340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6" customFormat="1" ht="20.100000000000001" customHeight="1" x14ac:dyDescent="0.2">
      <c r="J282" s="2">
        <f t="shared" si="119"/>
        <v>13005102</v>
      </c>
      <c r="K282" s="2" t="s">
        <v>1099</v>
      </c>
      <c r="M282" s="2">
        <v>10020001</v>
      </c>
      <c r="N282" s="2" t="s">
        <v>95</v>
      </c>
      <c r="O282" s="2">
        <v>5</v>
      </c>
      <c r="P282" s="2"/>
      <c r="Q282" s="65">
        <v>10025010</v>
      </c>
      <c r="R282" s="67" t="s">
        <v>851</v>
      </c>
      <c r="S282" s="2">
        <v>5</v>
      </c>
      <c r="U282" s="40">
        <v>10000146</v>
      </c>
      <c r="V282" s="102" t="s">
        <v>1098</v>
      </c>
      <c r="W282" s="17">
        <v>1</v>
      </c>
      <c r="Y282" s="65">
        <v>10025008</v>
      </c>
      <c r="Z282" s="66" t="s">
        <v>340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6" customFormat="1" ht="20.100000000000001" customHeight="1" x14ac:dyDescent="0.2">
      <c r="I283" s="16" t="s">
        <v>1100</v>
      </c>
      <c r="J283" s="2">
        <f t="shared" si="119"/>
        <v>13005103</v>
      </c>
      <c r="K283" s="2" t="s">
        <v>1101</v>
      </c>
      <c r="M283" s="2">
        <v>10020001</v>
      </c>
      <c r="N283" s="2" t="s">
        <v>95</v>
      </c>
      <c r="O283" s="2">
        <v>5</v>
      </c>
      <c r="P283" s="2"/>
      <c r="Q283" s="65">
        <v>10025010</v>
      </c>
      <c r="R283" s="67" t="s">
        <v>851</v>
      </c>
      <c r="S283" s="2">
        <v>5</v>
      </c>
      <c r="U283" s="40">
        <v>10000146</v>
      </c>
      <c r="V283" s="102" t="s">
        <v>1098</v>
      </c>
      <c r="W283" s="17">
        <v>1</v>
      </c>
      <c r="Y283" s="65">
        <v>10025008</v>
      </c>
      <c r="Z283" s="66" t="s">
        <v>340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6" customFormat="1" ht="20.100000000000001" customHeight="1" x14ac:dyDescent="0.2">
      <c r="J284" s="2">
        <f t="shared" si="119"/>
        <v>13005104</v>
      </c>
      <c r="K284" s="2" t="s">
        <v>1102</v>
      </c>
      <c r="M284" s="2">
        <v>10020001</v>
      </c>
      <c r="N284" s="2" t="s">
        <v>95</v>
      </c>
      <c r="O284" s="2">
        <v>5</v>
      </c>
      <c r="P284" s="2"/>
      <c r="Q284" s="65">
        <v>10025010</v>
      </c>
      <c r="R284" s="67" t="s">
        <v>851</v>
      </c>
      <c r="S284" s="2">
        <v>5</v>
      </c>
      <c r="U284" s="40">
        <v>10000146</v>
      </c>
      <c r="V284" s="102" t="s">
        <v>1098</v>
      </c>
      <c r="W284" s="17">
        <v>1</v>
      </c>
      <c r="Y284" s="65">
        <v>10025008</v>
      </c>
      <c r="Z284" s="66" t="s">
        <v>340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6" customFormat="1" ht="20.100000000000001" customHeight="1" x14ac:dyDescent="0.2">
      <c r="O285" s="2"/>
      <c r="P285" s="2"/>
      <c r="AJ285"/>
      <c r="AK285"/>
      <c r="AL285"/>
      <c r="AM285"/>
    </row>
    <row r="286" spans="9:53" s="16" customFormat="1" ht="20.100000000000001" customHeight="1" x14ac:dyDescent="0.2">
      <c r="J286" s="6"/>
      <c r="K286" s="88" t="s">
        <v>1103</v>
      </c>
      <c r="L286" s="40"/>
      <c r="M286" s="17">
        <v>10020001</v>
      </c>
      <c r="N286" s="17" t="s">
        <v>95</v>
      </c>
      <c r="O286" s="17">
        <v>50</v>
      </c>
      <c r="P286" s="17"/>
      <c r="Q286" s="40">
        <v>10000146</v>
      </c>
      <c r="R286" s="102" t="s">
        <v>1098</v>
      </c>
      <c r="S286" s="17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6" customFormat="1" ht="20.100000000000001" customHeight="1" x14ac:dyDescent="0.2">
      <c r="J287" s="85"/>
      <c r="K287" s="2"/>
      <c r="O287" s="2"/>
      <c r="P287" s="2"/>
    </row>
    <row r="288" spans="9:53" s="16" customFormat="1" ht="20.100000000000001" customHeight="1" x14ac:dyDescent="0.2">
      <c r="I288" s="2" t="s">
        <v>1096</v>
      </c>
      <c r="J288" s="85">
        <v>0.05</v>
      </c>
      <c r="K288" s="2" t="s">
        <v>1104</v>
      </c>
      <c r="M288" s="2">
        <v>10020001</v>
      </c>
      <c r="N288" s="2" t="s">
        <v>95</v>
      </c>
      <c r="O288" s="2">
        <v>10</v>
      </c>
      <c r="P288" s="2"/>
      <c r="Q288" s="65">
        <v>10021010</v>
      </c>
      <c r="R288" s="66" t="s">
        <v>836</v>
      </c>
      <c r="S288" s="2">
        <v>10</v>
      </c>
      <c r="U288" s="40">
        <v>10000146</v>
      </c>
      <c r="V288" s="102" t="s">
        <v>1098</v>
      </c>
      <c r="W288" s="17">
        <v>2</v>
      </c>
      <c r="Y288" s="65">
        <v>10021008</v>
      </c>
      <c r="Z288" s="66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6" customFormat="1" ht="20.100000000000001" customHeight="1" x14ac:dyDescent="0.2">
      <c r="J289" s="85">
        <v>0.05</v>
      </c>
      <c r="K289" s="2" t="s">
        <v>1105</v>
      </c>
      <c r="M289" s="2">
        <v>10020001</v>
      </c>
      <c r="N289" s="2" t="s">
        <v>95</v>
      </c>
      <c r="O289" s="2">
        <v>10</v>
      </c>
      <c r="P289" s="2"/>
      <c r="Q289" s="65">
        <v>10022010</v>
      </c>
      <c r="R289" s="67" t="s">
        <v>837</v>
      </c>
      <c r="S289" s="2">
        <v>10</v>
      </c>
      <c r="U289" s="40">
        <v>10000146</v>
      </c>
      <c r="V289" s="102" t="s">
        <v>1098</v>
      </c>
      <c r="W289" s="17">
        <v>2</v>
      </c>
      <c r="Y289" s="65">
        <v>10022008</v>
      </c>
      <c r="Z289" s="66" t="s">
        <v>274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6" customFormat="1" ht="20.100000000000001" customHeight="1" x14ac:dyDescent="0.2">
      <c r="I290" s="16" t="s">
        <v>1100</v>
      </c>
      <c r="J290" s="85">
        <v>0.05</v>
      </c>
      <c r="K290" s="2" t="s">
        <v>1106</v>
      </c>
      <c r="M290" s="2">
        <v>10020001</v>
      </c>
      <c r="N290" s="2" t="s">
        <v>95</v>
      </c>
      <c r="O290" s="2">
        <v>10</v>
      </c>
      <c r="P290" s="2"/>
      <c r="Q290" s="65">
        <v>10023010</v>
      </c>
      <c r="R290" s="67" t="s">
        <v>840</v>
      </c>
      <c r="S290" s="2">
        <v>10</v>
      </c>
      <c r="U290" s="40">
        <v>10000146</v>
      </c>
      <c r="V290" s="102" t="s">
        <v>1098</v>
      </c>
      <c r="W290" s="17">
        <v>2</v>
      </c>
      <c r="Y290" s="65">
        <v>10023008</v>
      </c>
      <c r="Z290" s="66" t="s">
        <v>297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6" customFormat="1" ht="20.100000000000001" customHeight="1" x14ac:dyDescent="0.2">
      <c r="J291" s="85">
        <v>0.05</v>
      </c>
      <c r="K291" s="2" t="s">
        <v>1107</v>
      </c>
      <c r="M291" s="2">
        <v>10020001</v>
      </c>
      <c r="N291" s="2" t="s">
        <v>95</v>
      </c>
      <c r="O291" s="2">
        <v>10</v>
      </c>
      <c r="P291" s="2"/>
      <c r="Q291" s="65">
        <v>10024010</v>
      </c>
      <c r="R291" s="67" t="s">
        <v>851</v>
      </c>
      <c r="S291" s="2">
        <v>10</v>
      </c>
      <c r="U291" s="40">
        <v>10000146</v>
      </c>
      <c r="V291" s="102" t="s">
        <v>1098</v>
      </c>
      <c r="W291" s="17">
        <v>2</v>
      </c>
      <c r="Y291" s="65">
        <v>10024008</v>
      </c>
      <c r="Z291" s="66" t="s">
        <v>318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6" customFormat="1" ht="20.100000000000001" customHeight="1" x14ac:dyDescent="0.2">
      <c r="J292" s="85">
        <v>0.05</v>
      </c>
      <c r="K292" s="2" t="s">
        <v>1108</v>
      </c>
      <c r="M292" s="2">
        <v>10020001</v>
      </c>
      <c r="N292" s="2" t="s">
        <v>95</v>
      </c>
      <c r="O292" s="2">
        <v>10</v>
      </c>
      <c r="P292" s="2"/>
      <c r="Q292" s="65">
        <v>10024010</v>
      </c>
      <c r="R292" s="67" t="s">
        <v>851</v>
      </c>
      <c r="S292" s="2">
        <v>10</v>
      </c>
      <c r="U292" s="40">
        <v>10000146</v>
      </c>
      <c r="V292" s="102" t="s">
        <v>1098</v>
      </c>
      <c r="W292" s="17">
        <v>2</v>
      </c>
      <c r="Y292" s="65">
        <v>10025008</v>
      </c>
      <c r="Z292" s="66" t="s">
        <v>340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6" customFormat="1" ht="20.100000000000001" customHeight="1" x14ac:dyDescent="0.2">
      <c r="H293" s="85"/>
      <c r="I293" s="2"/>
      <c r="O293" s="2"/>
      <c r="P293" s="2"/>
      <c r="BA293"/>
    </row>
    <row r="294" spans="2:53" s="16" customFormat="1" ht="20.100000000000001" customHeight="1" x14ac:dyDescent="0.2">
      <c r="O294" s="2"/>
      <c r="P294" s="2"/>
    </row>
    <row r="295" spans="2:53" ht="20.100000000000001" customHeight="1" x14ac:dyDescent="0.2">
      <c r="B295" s="2"/>
      <c r="C295" s="2"/>
      <c r="D295" s="2"/>
      <c r="J295" s="66">
        <v>11200001</v>
      </c>
      <c r="K295" s="68" t="s">
        <v>1109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65">
        <v>10021010</v>
      </c>
      <c r="R295" s="66" t="s">
        <v>836</v>
      </c>
      <c r="S295" s="2">
        <v>20</v>
      </c>
      <c r="T295" s="2">
        <f>S295/5</f>
        <v>4</v>
      </c>
      <c r="U295" s="65">
        <v>10021008</v>
      </c>
      <c r="V295" s="66" t="s">
        <v>246</v>
      </c>
      <c r="W295" s="2">
        <v>1</v>
      </c>
      <c r="X295" s="2"/>
      <c r="Y295" s="65">
        <v>10021009</v>
      </c>
      <c r="Z295" s="66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2"/>
      <c r="C296" s="2" t="s">
        <v>1110</v>
      </c>
      <c r="D296" s="2" t="s">
        <v>1111</v>
      </c>
      <c r="J296" s="66">
        <v>11200002</v>
      </c>
      <c r="K296" s="68" t="s">
        <v>1112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65">
        <v>10021010</v>
      </c>
      <c r="R296" s="66" t="s">
        <v>836</v>
      </c>
      <c r="S296" s="2">
        <v>20</v>
      </c>
      <c r="T296" s="2">
        <f t="shared" ref="T296:T306" si="139">S296/5</f>
        <v>4</v>
      </c>
      <c r="U296" s="65">
        <v>10021008</v>
      </c>
      <c r="V296" s="66" t="s">
        <v>246</v>
      </c>
      <c r="W296" s="2">
        <v>1</v>
      </c>
      <c r="X296" s="2"/>
      <c r="Y296" s="65">
        <v>10021009</v>
      </c>
      <c r="Z296" s="66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2"/>
      <c r="C297" s="2"/>
      <c r="D297" s="2" t="s">
        <v>1113</v>
      </c>
      <c r="J297" s="66">
        <v>11200003</v>
      </c>
      <c r="K297" s="68" t="s">
        <v>1114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65">
        <v>10021010</v>
      </c>
      <c r="R297" s="66" t="s">
        <v>836</v>
      </c>
      <c r="S297" s="2">
        <v>20</v>
      </c>
      <c r="T297" s="2">
        <f t="shared" si="139"/>
        <v>4</v>
      </c>
      <c r="U297" s="65">
        <v>10021008</v>
      </c>
      <c r="V297" s="66" t="s">
        <v>246</v>
      </c>
      <c r="W297" s="2">
        <v>1</v>
      </c>
      <c r="X297" s="2"/>
      <c r="Y297" s="65">
        <v>10021009</v>
      </c>
      <c r="Z297" s="66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2"/>
      <c r="C298" s="2"/>
      <c r="D298" s="2"/>
      <c r="J298" s="66">
        <v>11200004</v>
      </c>
      <c r="K298" s="68" t="s">
        <v>1115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65">
        <v>10022010</v>
      </c>
      <c r="R298" s="67" t="s">
        <v>837</v>
      </c>
      <c r="S298" s="2">
        <v>20</v>
      </c>
      <c r="T298" s="2">
        <f t="shared" si="139"/>
        <v>4</v>
      </c>
      <c r="U298" s="65">
        <v>10022008</v>
      </c>
      <c r="V298" s="66" t="s">
        <v>274</v>
      </c>
      <c r="W298" s="2">
        <v>1</v>
      </c>
      <c r="X298" s="2"/>
      <c r="Y298" s="65">
        <v>10022009</v>
      </c>
      <c r="Z298" s="66" t="s">
        <v>276</v>
      </c>
      <c r="AA298" s="66">
        <v>1</v>
      </c>
      <c r="AB298" s="66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2"/>
      <c r="C299" s="2" t="s">
        <v>1116</v>
      </c>
      <c r="D299" s="2" t="s">
        <v>1117</v>
      </c>
      <c r="J299" s="66">
        <v>11200005</v>
      </c>
      <c r="K299" s="68" t="s">
        <v>1118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65">
        <v>10022010</v>
      </c>
      <c r="R299" s="67" t="s">
        <v>837</v>
      </c>
      <c r="S299" s="2">
        <v>20</v>
      </c>
      <c r="T299" s="2">
        <f t="shared" si="139"/>
        <v>4</v>
      </c>
      <c r="U299" s="65">
        <v>10022008</v>
      </c>
      <c r="V299" s="66" t="s">
        <v>274</v>
      </c>
      <c r="W299" s="2">
        <v>1</v>
      </c>
      <c r="X299" s="2"/>
      <c r="Y299" s="65">
        <v>10022009</v>
      </c>
      <c r="Z299" s="66" t="s">
        <v>276</v>
      </c>
      <c r="AA299" s="66">
        <v>1</v>
      </c>
      <c r="AB299" s="66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2"/>
      <c r="C300" s="2"/>
      <c r="D300" s="2" t="s">
        <v>1119</v>
      </c>
      <c r="J300" s="66">
        <v>11200006</v>
      </c>
      <c r="K300" s="68" t="s">
        <v>1120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65">
        <v>10022010</v>
      </c>
      <c r="R300" s="67" t="s">
        <v>837</v>
      </c>
      <c r="S300" s="2">
        <v>20</v>
      </c>
      <c r="T300" s="2">
        <f t="shared" si="139"/>
        <v>4</v>
      </c>
      <c r="U300" s="65">
        <v>10022008</v>
      </c>
      <c r="V300" s="66" t="s">
        <v>274</v>
      </c>
      <c r="W300" s="2">
        <v>1</v>
      </c>
      <c r="X300" s="2"/>
      <c r="Y300" s="65">
        <v>10022009</v>
      </c>
      <c r="Z300" s="66" t="s">
        <v>276</v>
      </c>
      <c r="AA300" s="66">
        <v>1</v>
      </c>
      <c r="AB300" s="66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2"/>
      <c r="C301" s="2"/>
      <c r="D301" s="2"/>
      <c r="J301" s="66">
        <v>11200007</v>
      </c>
      <c r="K301" s="68" t="s">
        <v>1121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65">
        <v>10023010</v>
      </c>
      <c r="R301" s="67" t="s">
        <v>840</v>
      </c>
      <c r="S301" s="2">
        <v>20</v>
      </c>
      <c r="T301" s="2">
        <f t="shared" si="139"/>
        <v>4</v>
      </c>
      <c r="U301" s="65">
        <v>10023008</v>
      </c>
      <c r="V301" s="66" t="s">
        <v>297</v>
      </c>
      <c r="W301" s="2">
        <v>1</v>
      </c>
      <c r="X301" s="2"/>
      <c r="Y301" s="65">
        <v>10023009</v>
      </c>
      <c r="Z301" s="66" t="s">
        <v>299</v>
      </c>
      <c r="AA301" s="66">
        <v>1</v>
      </c>
      <c r="AB301" s="66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2"/>
      <c r="C302" s="2" t="s">
        <v>1122</v>
      </c>
      <c r="D302" s="2" t="s">
        <v>1123</v>
      </c>
      <c r="J302" s="66">
        <v>11200008</v>
      </c>
      <c r="K302" s="68" t="s">
        <v>1124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65">
        <v>10023010</v>
      </c>
      <c r="R302" s="67" t="s">
        <v>840</v>
      </c>
      <c r="S302" s="2">
        <v>20</v>
      </c>
      <c r="T302" s="2">
        <f t="shared" si="139"/>
        <v>4</v>
      </c>
      <c r="U302" s="65">
        <v>10023008</v>
      </c>
      <c r="V302" s="66" t="s">
        <v>297</v>
      </c>
      <c r="W302" s="2">
        <v>1</v>
      </c>
      <c r="X302" s="2"/>
      <c r="Y302" s="65">
        <v>10023009</v>
      </c>
      <c r="Z302" s="66" t="s">
        <v>299</v>
      </c>
      <c r="AA302" s="66">
        <v>1</v>
      </c>
      <c r="AB302" s="66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2"/>
      <c r="C303" s="2"/>
      <c r="D303" s="2"/>
      <c r="J303" s="66">
        <v>11200009</v>
      </c>
      <c r="K303" s="68" t="s">
        <v>1125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65">
        <v>10023010</v>
      </c>
      <c r="R303" s="67" t="s">
        <v>840</v>
      </c>
      <c r="S303" s="2">
        <v>20</v>
      </c>
      <c r="T303" s="2">
        <f t="shared" si="139"/>
        <v>4</v>
      </c>
      <c r="U303" s="65">
        <v>10023008</v>
      </c>
      <c r="V303" s="66" t="s">
        <v>297</v>
      </c>
      <c r="W303" s="2">
        <v>1</v>
      </c>
      <c r="X303" s="2"/>
      <c r="Y303" s="65">
        <v>10023009</v>
      </c>
      <c r="Z303" s="66" t="s">
        <v>299</v>
      </c>
      <c r="AA303" s="66">
        <v>1</v>
      </c>
      <c r="AB303" s="66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13" t="s">
        <v>59</v>
      </c>
      <c r="J304" s="66">
        <v>11200010</v>
      </c>
      <c r="K304" s="68" t="s">
        <v>1126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65">
        <v>10024010</v>
      </c>
      <c r="R304" s="67" t="s">
        <v>851</v>
      </c>
      <c r="S304" s="2">
        <v>20</v>
      </c>
      <c r="T304" s="2">
        <f t="shared" si="139"/>
        <v>4</v>
      </c>
      <c r="U304" s="65">
        <v>10024008</v>
      </c>
      <c r="V304" s="66" t="s">
        <v>318</v>
      </c>
      <c r="W304" s="2">
        <v>1</v>
      </c>
      <c r="X304" s="2"/>
      <c r="Y304" s="65">
        <v>10024009</v>
      </c>
      <c r="Z304" s="66" t="s">
        <v>320</v>
      </c>
      <c r="AA304" s="66">
        <v>1</v>
      </c>
      <c r="AB304" s="66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2" t="s">
        <v>1127</v>
      </c>
      <c r="E305" s="13">
        <v>1</v>
      </c>
      <c r="F305" s="13">
        <v>10</v>
      </c>
      <c r="J305" s="66">
        <v>11200011</v>
      </c>
      <c r="K305" s="68" t="s">
        <v>1128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65">
        <v>10024010</v>
      </c>
      <c r="R305" s="67" t="s">
        <v>851</v>
      </c>
      <c r="S305" s="2">
        <v>20</v>
      </c>
      <c r="T305" s="2">
        <f t="shared" si="139"/>
        <v>4</v>
      </c>
      <c r="U305" s="65">
        <v>10024008</v>
      </c>
      <c r="V305" s="66" t="s">
        <v>318</v>
      </c>
      <c r="W305" s="2">
        <v>1</v>
      </c>
      <c r="X305" s="2"/>
      <c r="Y305" s="65">
        <v>10024009</v>
      </c>
      <c r="Z305" s="66" t="s">
        <v>320</v>
      </c>
      <c r="AA305" s="66">
        <v>1</v>
      </c>
      <c r="AB305" s="66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2" t="s">
        <v>1129</v>
      </c>
      <c r="E306" s="13">
        <v>3</v>
      </c>
      <c r="F306" s="13">
        <v>15</v>
      </c>
      <c r="J306" s="66">
        <v>11200012</v>
      </c>
      <c r="K306" s="68" t="s">
        <v>1130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65">
        <v>10024010</v>
      </c>
      <c r="R306" s="67" t="s">
        <v>851</v>
      </c>
      <c r="S306" s="2">
        <v>20</v>
      </c>
      <c r="T306" s="2">
        <f t="shared" si="139"/>
        <v>4</v>
      </c>
      <c r="U306" s="65">
        <v>10024008</v>
      </c>
      <c r="V306" s="66" t="s">
        <v>318</v>
      </c>
      <c r="W306" s="2">
        <v>1</v>
      </c>
      <c r="X306" s="2"/>
      <c r="Y306" s="65">
        <v>10024009</v>
      </c>
      <c r="Z306" s="66" t="s">
        <v>320</v>
      </c>
      <c r="AA306" s="66">
        <v>1</v>
      </c>
      <c r="AB306" s="66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2" t="s">
        <v>1131</v>
      </c>
      <c r="E307" s="13">
        <v>5</v>
      </c>
      <c r="F307" s="13">
        <v>20</v>
      </c>
      <c r="S307" s="2"/>
      <c r="T307" s="2"/>
    </row>
    <row r="308" spans="4:53" ht="20.100000000000001" customHeight="1" x14ac:dyDescent="0.2">
      <c r="D308" s="2" t="s">
        <v>1132</v>
      </c>
      <c r="E308" s="13">
        <v>7</v>
      </c>
      <c r="F308" s="13">
        <v>25</v>
      </c>
      <c r="Z308">
        <f>30*100</f>
        <v>3000</v>
      </c>
    </row>
    <row r="309" spans="4:53" ht="20.100000000000001" customHeight="1" x14ac:dyDescent="0.2">
      <c r="D309" s="2" t="s">
        <v>1133</v>
      </c>
      <c r="E309" s="13">
        <v>10</v>
      </c>
      <c r="F309" s="13">
        <v>30</v>
      </c>
    </row>
    <row r="310" spans="4:53" ht="20.100000000000001" customHeight="1" x14ac:dyDescent="0.2"/>
    <row r="311" spans="4:53" ht="20.100000000000001" customHeight="1" x14ac:dyDescent="0.2">
      <c r="J311" s="100"/>
      <c r="K311" s="101" t="s">
        <v>1134</v>
      </c>
      <c r="M311" s="2">
        <v>10020001</v>
      </c>
      <c r="N311" s="2" t="s">
        <v>95</v>
      </c>
      <c r="O311" s="66">
        <v>200</v>
      </c>
      <c r="P311" s="2"/>
      <c r="Q311" s="103">
        <v>10025010</v>
      </c>
      <c r="R311" s="104" t="s">
        <v>859</v>
      </c>
      <c r="S311" s="66">
        <v>200</v>
      </c>
      <c r="T311" s="2"/>
      <c r="U311" s="3">
        <v>10010085</v>
      </c>
      <c r="V311" s="8" t="s">
        <v>832</v>
      </c>
      <c r="W311" s="66">
        <v>1000</v>
      </c>
      <c r="X311" s="2"/>
      <c r="Y311" s="103">
        <v>10025008</v>
      </c>
      <c r="Z311" s="104" t="s">
        <v>340</v>
      </c>
      <c r="AA311" s="66">
        <v>20</v>
      </c>
      <c r="AB311" s="66"/>
      <c r="AC311" s="103">
        <v>10025009</v>
      </c>
      <c r="AD311" s="104" t="s">
        <v>342</v>
      </c>
      <c r="AE311" s="66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100"/>
      <c r="K312" s="101" t="s">
        <v>1135</v>
      </c>
      <c r="M312" s="2">
        <v>10020001</v>
      </c>
      <c r="N312" s="2" t="s">
        <v>95</v>
      </c>
      <c r="O312" s="66">
        <v>200</v>
      </c>
      <c r="P312" s="2"/>
      <c r="Q312" s="103">
        <v>10025010</v>
      </c>
      <c r="R312" s="104" t="s">
        <v>859</v>
      </c>
      <c r="S312" s="66">
        <v>200</v>
      </c>
      <c r="T312" s="2"/>
      <c r="U312" s="3">
        <v>10010085</v>
      </c>
      <c r="V312" s="8" t="s">
        <v>832</v>
      </c>
      <c r="W312" s="66">
        <v>1000</v>
      </c>
      <c r="X312" s="2"/>
      <c r="Y312" s="103">
        <v>10025008</v>
      </c>
      <c r="Z312" s="104" t="s">
        <v>340</v>
      </c>
      <c r="AA312" s="66">
        <v>20</v>
      </c>
      <c r="AB312" s="66"/>
      <c r="AC312" s="103">
        <v>10025009</v>
      </c>
      <c r="AD312" s="104" t="s">
        <v>342</v>
      </c>
      <c r="AE312" s="66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100"/>
      <c r="K313" s="101" t="s">
        <v>1136</v>
      </c>
      <c r="M313" s="2">
        <v>10020001</v>
      </c>
      <c r="N313" s="2" t="s">
        <v>95</v>
      </c>
      <c r="O313" s="66">
        <v>200</v>
      </c>
      <c r="P313" s="2"/>
      <c r="Q313" s="103">
        <v>10025010</v>
      </c>
      <c r="R313" s="104" t="s">
        <v>859</v>
      </c>
      <c r="S313" s="66">
        <v>200</v>
      </c>
      <c r="T313" s="2"/>
      <c r="U313" s="3">
        <v>10010085</v>
      </c>
      <c r="V313" s="8" t="s">
        <v>832</v>
      </c>
      <c r="W313" s="66">
        <v>1000</v>
      </c>
      <c r="X313" s="2"/>
      <c r="Y313" s="103">
        <v>10025008</v>
      </c>
      <c r="Z313" s="104" t="s">
        <v>340</v>
      </c>
      <c r="AA313" s="66">
        <v>20</v>
      </c>
      <c r="AB313" s="66"/>
      <c r="AC313" s="103">
        <v>10025009</v>
      </c>
      <c r="AD313" s="104" t="s">
        <v>342</v>
      </c>
      <c r="AE313" s="66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100"/>
      <c r="K314" s="101" t="s">
        <v>1137</v>
      </c>
      <c r="M314" s="2">
        <v>10020001</v>
      </c>
      <c r="N314" s="2" t="s">
        <v>95</v>
      </c>
      <c r="O314" s="66">
        <v>200</v>
      </c>
      <c r="P314" s="2"/>
      <c r="Q314" s="103">
        <v>10025010</v>
      </c>
      <c r="R314" s="104" t="s">
        <v>859</v>
      </c>
      <c r="S314" s="66">
        <v>200</v>
      </c>
      <c r="T314" s="2"/>
      <c r="U314" s="3">
        <v>10010085</v>
      </c>
      <c r="V314" s="8" t="s">
        <v>832</v>
      </c>
      <c r="W314" s="66">
        <v>1000</v>
      </c>
      <c r="X314" s="2"/>
      <c r="Y314" s="103">
        <v>10025008</v>
      </c>
      <c r="Z314" s="104" t="s">
        <v>340</v>
      </c>
      <c r="AA314" s="66">
        <v>20</v>
      </c>
      <c r="AB314" s="66"/>
      <c r="AC314" s="103">
        <v>10025009</v>
      </c>
      <c r="AD314" s="104" t="s">
        <v>342</v>
      </c>
      <c r="AE314" s="66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100"/>
      <c r="K315" s="101" t="s">
        <v>1138</v>
      </c>
      <c r="M315" s="2">
        <v>10020001</v>
      </c>
      <c r="N315" s="2" t="s">
        <v>95</v>
      </c>
      <c r="O315" s="66">
        <v>200</v>
      </c>
      <c r="P315" s="2"/>
      <c r="Q315" s="103">
        <v>10025010</v>
      </c>
      <c r="R315" s="104" t="s">
        <v>859</v>
      </c>
      <c r="S315" s="66">
        <v>200</v>
      </c>
      <c r="T315" s="2"/>
      <c r="U315" s="3">
        <v>10010085</v>
      </c>
      <c r="V315" s="8" t="s">
        <v>832</v>
      </c>
      <c r="W315" s="66">
        <v>1000</v>
      </c>
      <c r="X315" s="2"/>
      <c r="Y315" s="103">
        <v>10025008</v>
      </c>
      <c r="Z315" s="104" t="s">
        <v>340</v>
      </c>
      <c r="AA315" s="66">
        <v>20</v>
      </c>
      <c r="AB315" s="66"/>
      <c r="AC315" s="103">
        <v>10025009</v>
      </c>
      <c r="AD315" s="104" t="s">
        <v>342</v>
      </c>
      <c r="AE315" s="66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100"/>
      <c r="K316" s="101" t="s">
        <v>1139</v>
      </c>
      <c r="M316" s="2">
        <v>10020001</v>
      </c>
      <c r="N316" s="2" t="s">
        <v>95</v>
      </c>
      <c r="O316" s="66">
        <v>200</v>
      </c>
      <c r="P316" s="2"/>
      <c r="Q316" s="103">
        <v>10025010</v>
      </c>
      <c r="R316" s="104" t="s">
        <v>859</v>
      </c>
      <c r="S316" s="66">
        <v>200</v>
      </c>
      <c r="T316" s="2"/>
      <c r="U316" s="3">
        <v>10010085</v>
      </c>
      <c r="V316" s="8" t="s">
        <v>832</v>
      </c>
      <c r="W316" s="66">
        <v>1000</v>
      </c>
      <c r="X316" s="2"/>
      <c r="Y316" s="103">
        <v>10025008</v>
      </c>
      <c r="Z316" s="104" t="s">
        <v>340</v>
      </c>
      <c r="AA316" s="66">
        <v>20</v>
      </c>
      <c r="AB316" s="66"/>
      <c r="AC316" s="103">
        <v>10025009</v>
      </c>
      <c r="AD316" s="104" t="s">
        <v>342</v>
      </c>
      <c r="AE316" s="66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100"/>
      <c r="K317" s="101" t="s">
        <v>1140</v>
      </c>
      <c r="M317" s="2">
        <v>10020001</v>
      </c>
      <c r="N317" s="2" t="s">
        <v>95</v>
      </c>
      <c r="O317" s="66">
        <v>200</v>
      </c>
      <c r="P317" s="2"/>
      <c r="Q317" s="103">
        <v>10025010</v>
      </c>
      <c r="R317" s="104" t="s">
        <v>859</v>
      </c>
      <c r="S317" s="66">
        <v>200</v>
      </c>
      <c r="T317" s="2"/>
      <c r="U317" s="3">
        <v>10010085</v>
      </c>
      <c r="V317" s="8" t="s">
        <v>832</v>
      </c>
      <c r="W317" s="66">
        <v>1000</v>
      </c>
      <c r="X317" s="2"/>
      <c r="Y317" s="103">
        <v>10025008</v>
      </c>
      <c r="Z317" s="104" t="s">
        <v>340</v>
      </c>
      <c r="AA317" s="66">
        <v>20</v>
      </c>
      <c r="AB317" s="66"/>
      <c r="AC317" s="103">
        <v>10025009</v>
      </c>
      <c r="AD317" s="104" t="s">
        <v>342</v>
      </c>
      <c r="AE317" s="66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100"/>
      <c r="K318" s="101" t="s">
        <v>1141</v>
      </c>
      <c r="M318" s="2">
        <v>10020001</v>
      </c>
      <c r="N318" s="2" t="s">
        <v>95</v>
      </c>
      <c r="O318" s="66">
        <v>200</v>
      </c>
      <c r="P318" s="2"/>
      <c r="Q318" s="103">
        <v>10025010</v>
      </c>
      <c r="R318" s="104" t="s">
        <v>859</v>
      </c>
      <c r="S318" s="66">
        <v>200</v>
      </c>
      <c r="T318" s="2"/>
      <c r="U318" s="3">
        <v>10010085</v>
      </c>
      <c r="V318" s="8" t="s">
        <v>832</v>
      </c>
      <c r="W318" s="66">
        <v>1000</v>
      </c>
      <c r="X318" s="2"/>
      <c r="Y318" s="103">
        <v>10025008</v>
      </c>
      <c r="Z318" s="104" t="s">
        <v>340</v>
      </c>
      <c r="AA318" s="66">
        <v>20</v>
      </c>
      <c r="AB318" s="66"/>
      <c r="AC318" s="103">
        <v>10025009</v>
      </c>
      <c r="AD318" s="104" t="s">
        <v>342</v>
      </c>
      <c r="AE318" s="66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100"/>
      <c r="K319" s="101" t="s">
        <v>1142</v>
      </c>
      <c r="M319" s="2">
        <v>10020001</v>
      </c>
      <c r="N319" s="2" t="s">
        <v>95</v>
      </c>
      <c r="O319" s="66">
        <v>200</v>
      </c>
      <c r="P319" s="2"/>
      <c r="Q319" s="103">
        <v>10025010</v>
      </c>
      <c r="R319" s="104" t="s">
        <v>859</v>
      </c>
      <c r="S319" s="66">
        <v>200</v>
      </c>
      <c r="T319" s="2"/>
      <c r="U319" s="3">
        <v>10010085</v>
      </c>
      <c r="V319" s="8" t="s">
        <v>832</v>
      </c>
      <c r="W319" s="66">
        <v>1000</v>
      </c>
      <c r="X319" s="2"/>
      <c r="Y319" s="103">
        <v>10025008</v>
      </c>
      <c r="Z319" s="104" t="s">
        <v>340</v>
      </c>
      <c r="AA319" s="66">
        <v>20</v>
      </c>
      <c r="AB319" s="66"/>
      <c r="AC319" s="103">
        <v>10025009</v>
      </c>
      <c r="AD319" s="104" t="s">
        <v>342</v>
      </c>
      <c r="AE319" s="66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100"/>
      <c r="K320" s="101" t="s">
        <v>1143</v>
      </c>
      <c r="M320" s="2">
        <v>10020001</v>
      </c>
      <c r="N320" s="2" t="s">
        <v>95</v>
      </c>
      <c r="O320" s="66">
        <v>200</v>
      </c>
      <c r="P320" s="2"/>
      <c r="Q320" s="103">
        <v>10025010</v>
      </c>
      <c r="R320" s="104" t="s">
        <v>859</v>
      </c>
      <c r="S320" s="66">
        <v>200</v>
      </c>
      <c r="T320" s="2"/>
      <c r="U320" s="3">
        <v>10010085</v>
      </c>
      <c r="V320" s="8" t="s">
        <v>832</v>
      </c>
      <c r="W320" s="66">
        <v>1000</v>
      </c>
      <c r="X320" s="2"/>
      <c r="Y320" s="103">
        <v>10025008</v>
      </c>
      <c r="Z320" s="104" t="s">
        <v>340</v>
      </c>
      <c r="AA320" s="66">
        <v>20</v>
      </c>
      <c r="AB320" s="66"/>
      <c r="AC320" s="103">
        <v>10025009</v>
      </c>
      <c r="AD320" s="104" t="s">
        <v>342</v>
      </c>
      <c r="AE320" s="66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100"/>
      <c r="K321" s="101" t="s">
        <v>1144</v>
      </c>
      <c r="M321" s="2">
        <v>10020001</v>
      </c>
      <c r="N321" s="2" t="s">
        <v>95</v>
      </c>
      <c r="O321" s="66">
        <v>200</v>
      </c>
      <c r="P321" s="2"/>
      <c r="Q321" s="103">
        <v>10025010</v>
      </c>
      <c r="R321" s="104" t="s">
        <v>859</v>
      </c>
      <c r="S321" s="66">
        <v>200</v>
      </c>
      <c r="T321" s="2"/>
      <c r="U321" s="3">
        <v>10010085</v>
      </c>
      <c r="V321" s="8" t="s">
        <v>832</v>
      </c>
      <c r="W321" s="66">
        <v>1000</v>
      </c>
      <c r="X321" s="2"/>
      <c r="Y321" s="103">
        <v>10025008</v>
      </c>
      <c r="Z321" s="104" t="s">
        <v>340</v>
      </c>
      <c r="AA321" s="66">
        <v>20</v>
      </c>
      <c r="AB321" s="66"/>
      <c r="AC321" s="103">
        <v>10025009</v>
      </c>
      <c r="AD321" s="104" t="s">
        <v>342</v>
      </c>
      <c r="AE321" s="66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100"/>
      <c r="K322" s="101" t="s">
        <v>1145</v>
      </c>
      <c r="M322" s="2">
        <v>10020001</v>
      </c>
      <c r="N322" s="2" t="s">
        <v>95</v>
      </c>
      <c r="O322" s="66">
        <v>200</v>
      </c>
      <c r="P322" s="2"/>
      <c r="Q322" s="103">
        <v>10025010</v>
      </c>
      <c r="R322" s="104" t="s">
        <v>859</v>
      </c>
      <c r="S322" s="66">
        <v>200</v>
      </c>
      <c r="T322" s="2"/>
      <c r="U322" s="3">
        <v>10010085</v>
      </c>
      <c r="V322" s="8" t="s">
        <v>832</v>
      </c>
      <c r="W322" s="66">
        <v>1000</v>
      </c>
      <c r="X322" s="2"/>
      <c r="Y322" s="103">
        <v>10025008</v>
      </c>
      <c r="Z322" s="104" t="s">
        <v>340</v>
      </c>
      <c r="AA322" s="66">
        <v>20</v>
      </c>
      <c r="AB322" s="66"/>
      <c r="AC322" s="103">
        <v>10025009</v>
      </c>
      <c r="AD322" s="104" t="s">
        <v>342</v>
      </c>
      <c r="AE322" s="66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100"/>
      <c r="K323" s="101" t="s">
        <v>1146</v>
      </c>
      <c r="M323" s="2">
        <v>10020001</v>
      </c>
      <c r="N323" s="2" t="s">
        <v>95</v>
      </c>
      <c r="O323" s="66">
        <v>200</v>
      </c>
      <c r="P323" s="2"/>
      <c r="Q323" s="103">
        <v>10025010</v>
      </c>
      <c r="R323" s="104" t="s">
        <v>859</v>
      </c>
      <c r="S323" s="66">
        <v>200</v>
      </c>
      <c r="T323" s="2"/>
      <c r="U323" s="3">
        <v>10010085</v>
      </c>
      <c r="V323" s="8" t="s">
        <v>832</v>
      </c>
      <c r="W323" s="66">
        <v>1000</v>
      </c>
      <c r="X323" s="2"/>
      <c r="Y323" s="103">
        <v>10025008</v>
      </c>
      <c r="Z323" s="104" t="s">
        <v>340</v>
      </c>
      <c r="AA323" s="66">
        <v>20</v>
      </c>
      <c r="AB323" s="66"/>
      <c r="AC323" s="103">
        <v>10025009</v>
      </c>
      <c r="AD323" s="104" t="s">
        <v>342</v>
      </c>
      <c r="AE323" s="66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100"/>
      <c r="K324" s="101" t="s">
        <v>1147</v>
      </c>
      <c r="M324" s="2">
        <v>10020001</v>
      </c>
      <c r="N324" s="2" t="s">
        <v>95</v>
      </c>
      <c r="O324" s="66">
        <v>200</v>
      </c>
      <c r="P324" s="2"/>
      <c r="Q324" s="103">
        <v>10025010</v>
      </c>
      <c r="R324" s="104" t="s">
        <v>859</v>
      </c>
      <c r="S324" s="66">
        <v>200</v>
      </c>
      <c r="T324" s="2"/>
      <c r="U324" s="3">
        <v>10010085</v>
      </c>
      <c r="V324" s="8" t="s">
        <v>832</v>
      </c>
      <c r="W324" s="66">
        <v>1000</v>
      </c>
      <c r="X324" s="2"/>
      <c r="Y324" s="103">
        <v>10025008</v>
      </c>
      <c r="Z324" s="104" t="s">
        <v>340</v>
      </c>
      <c r="AA324" s="66">
        <v>20</v>
      </c>
      <c r="AB324" s="66"/>
      <c r="AC324" s="103">
        <v>10025009</v>
      </c>
      <c r="AD324" s="104" t="s">
        <v>342</v>
      </c>
      <c r="AE324" s="66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100"/>
      <c r="K325" s="101" t="s">
        <v>1148</v>
      </c>
      <c r="M325" s="2">
        <v>10020001</v>
      </c>
      <c r="N325" s="2" t="s">
        <v>95</v>
      </c>
      <c r="O325" s="66">
        <v>200</v>
      </c>
      <c r="P325" s="2"/>
      <c r="Q325" s="103">
        <v>10025010</v>
      </c>
      <c r="R325" s="104" t="s">
        <v>859</v>
      </c>
      <c r="S325" s="66">
        <v>200</v>
      </c>
      <c r="T325" s="2"/>
      <c r="U325" s="3">
        <v>10010085</v>
      </c>
      <c r="V325" s="8" t="s">
        <v>832</v>
      </c>
      <c r="W325" s="66">
        <v>1000</v>
      </c>
      <c r="X325" s="2"/>
      <c r="Y325" s="103">
        <v>10025008</v>
      </c>
      <c r="Z325" s="104" t="s">
        <v>340</v>
      </c>
      <c r="AA325" s="66">
        <v>20</v>
      </c>
      <c r="AB325" s="66"/>
      <c r="AC325" s="103">
        <v>10025009</v>
      </c>
      <c r="AD325" s="104" t="s">
        <v>342</v>
      </c>
      <c r="AE325" s="66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100"/>
      <c r="K326" s="101" t="s">
        <v>1149</v>
      </c>
      <c r="M326" s="2">
        <v>10020001</v>
      </c>
      <c r="N326" s="2" t="s">
        <v>95</v>
      </c>
      <c r="O326" s="66">
        <v>350</v>
      </c>
      <c r="P326" s="2"/>
      <c r="Q326" s="103">
        <v>10025010</v>
      </c>
      <c r="R326" s="104" t="s">
        <v>859</v>
      </c>
      <c r="S326" s="66">
        <v>350</v>
      </c>
      <c r="T326" s="2"/>
      <c r="U326" s="3">
        <v>10010085</v>
      </c>
      <c r="V326" s="8" t="s">
        <v>832</v>
      </c>
      <c r="W326" s="66">
        <v>2000</v>
      </c>
      <c r="X326" s="2"/>
      <c r="Y326" s="103">
        <v>10025008</v>
      </c>
      <c r="Z326" s="104" t="s">
        <v>340</v>
      </c>
      <c r="AA326" s="66">
        <v>20</v>
      </c>
      <c r="AB326" s="66"/>
      <c r="AC326" s="103">
        <v>10025009</v>
      </c>
      <c r="AD326" s="104" t="s">
        <v>342</v>
      </c>
      <c r="AE326" s="66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100"/>
      <c r="K327" s="101" t="s">
        <v>1150</v>
      </c>
      <c r="M327" s="2">
        <v>10020001</v>
      </c>
      <c r="N327" s="2" t="s">
        <v>95</v>
      </c>
      <c r="O327" s="66">
        <v>350</v>
      </c>
      <c r="P327" s="2"/>
      <c r="Q327" s="103">
        <v>10025010</v>
      </c>
      <c r="R327" s="104" t="s">
        <v>859</v>
      </c>
      <c r="S327" s="66">
        <v>350</v>
      </c>
      <c r="T327" s="2"/>
      <c r="U327" s="3">
        <v>10010085</v>
      </c>
      <c r="V327" s="8" t="s">
        <v>832</v>
      </c>
      <c r="W327" s="66">
        <v>2000</v>
      </c>
      <c r="X327" s="2"/>
      <c r="Y327" s="103">
        <v>10025008</v>
      </c>
      <c r="Z327" s="104" t="s">
        <v>340</v>
      </c>
      <c r="AA327" s="66">
        <v>20</v>
      </c>
      <c r="AB327" s="66"/>
      <c r="AC327" s="103">
        <v>10025009</v>
      </c>
      <c r="AD327" s="104" t="s">
        <v>342</v>
      </c>
      <c r="AE327" s="66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100"/>
      <c r="K328" s="101" t="s">
        <v>1151</v>
      </c>
      <c r="M328" s="2">
        <v>10020001</v>
      </c>
      <c r="N328" s="2" t="s">
        <v>95</v>
      </c>
      <c r="O328" s="66">
        <v>350</v>
      </c>
      <c r="P328" s="2"/>
      <c r="Q328" s="103">
        <v>10025010</v>
      </c>
      <c r="R328" s="104" t="s">
        <v>859</v>
      </c>
      <c r="S328" s="66">
        <v>350</v>
      </c>
      <c r="T328" s="2"/>
      <c r="U328" s="3">
        <v>10010085</v>
      </c>
      <c r="V328" s="8" t="s">
        <v>832</v>
      </c>
      <c r="W328" s="66">
        <v>2000</v>
      </c>
      <c r="X328" s="2"/>
      <c r="Y328" s="103">
        <v>10025008</v>
      </c>
      <c r="Z328" s="104" t="s">
        <v>340</v>
      </c>
      <c r="AA328" s="66">
        <v>20</v>
      </c>
      <c r="AB328" s="66"/>
      <c r="AC328" s="103">
        <v>10025009</v>
      </c>
      <c r="AD328" s="104" t="s">
        <v>342</v>
      </c>
      <c r="AE328" s="66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100"/>
      <c r="K329" s="101" t="s">
        <v>1152</v>
      </c>
      <c r="M329" s="2">
        <v>10020001</v>
      </c>
      <c r="N329" s="2" t="s">
        <v>95</v>
      </c>
      <c r="O329" s="66">
        <v>350</v>
      </c>
      <c r="P329" s="2"/>
      <c r="Q329" s="103">
        <v>10025010</v>
      </c>
      <c r="R329" s="104" t="s">
        <v>859</v>
      </c>
      <c r="S329" s="66">
        <v>350</v>
      </c>
      <c r="T329" s="2"/>
      <c r="U329" s="3">
        <v>10010085</v>
      </c>
      <c r="V329" s="8" t="s">
        <v>832</v>
      </c>
      <c r="W329" s="66">
        <v>2000</v>
      </c>
      <c r="X329" s="2"/>
      <c r="Y329" s="103">
        <v>10025008</v>
      </c>
      <c r="Z329" s="104" t="s">
        <v>340</v>
      </c>
      <c r="AA329" s="66">
        <v>20</v>
      </c>
      <c r="AB329" s="66"/>
      <c r="AC329" s="103">
        <v>10025009</v>
      </c>
      <c r="AD329" s="104" t="s">
        <v>342</v>
      </c>
      <c r="AE329" s="66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100"/>
      <c r="K330" s="101" t="s">
        <v>1153</v>
      </c>
      <c r="M330" s="2">
        <v>10020001</v>
      </c>
      <c r="N330" s="2" t="s">
        <v>95</v>
      </c>
      <c r="O330" s="66">
        <v>500</v>
      </c>
      <c r="P330" s="2"/>
      <c r="Q330" s="103">
        <v>10025010</v>
      </c>
      <c r="R330" s="104" t="s">
        <v>859</v>
      </c>
      <c r="S330" s="66">
        <v>500</v>
      </c>
      <c r="T330" s="2"/>
      <c r="U330" s="3">
        <v>10010085</v>
      </c>
      <c r="V330" s="8" t="s">
        <v>832</v>
      </c>
      <c r="W330" s="66">
        <v>5000</v>
      </c>
      <c r="X330" s="2"/>
      <c r="Y330" s="103">
        <v>10025008</v>
      </c>
      <c r="Z330" s="104" t="s">
        <v>340</v>
      </c>
      <c r="AA330" s="66">
        <v>20</v>
      </c>
      <c r="AB330" s="66"/>
      <c r="AC330" s="103">
        <v>10025009</v>
      </c>
      <c r="AD330" s="104" t="s">
        <v>342</v>
      </c>
      <c r="AE330" s="66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100"/>
      <c r="K331" s="101" t="s">
        <v>1154</v>
      </c>
      <c r="M331" s="2">
        <v>10020001</v>
      </c>
      <c r="N331" s="2" t="s">
        <v>95</v>
      </c>
      <c r="O331" s="66">
        <v>500</v>
      </c>
      <c r="P331" s="2"/>
      <c r="Q331" s="103">
        <v>10025010</v>
      </c>
      <c r="R331" s="104" t="s">
        <v>859</v>
      </c>
      <c r="S331" s="66">
        <v>500</v>
      </c>
      <c r="T331" s="2"/>
      <c r="U331" s="3">
        <v>10010085</v>
      </c>
      <c r="V331" s="8" t="s">
        <v>832</v>
      </c>
      <c r="W331" s="66">
        <v>5000</v>
      </c>
      <c r="X331" s="2"/>
      <c r="Y331" s="103">
        <v>10025008</v>
      </c>
      <c r="Z331" s="104" t="s">
        <v>340</v>
      </c>
      <c r="AA331" s="66">
        <v>20</v>
      </c>
      <c r="AB331" s="66"/>
      <c r="AC331" s="103">
        <v>10025009</v>
      </c>
      <c r="AD331" s="104" t="s">
        <v>342</v>
      </c>
      <c r="AE331" s="66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100"/>
      <c r="K332" s="6" t="s">
        <v>1155</v>
      </c>
      <c r="M332" s="2">
        <v>10020001</v>
      </c>
      <c r="N332" s="2" t="s">
        <v>95</v>
      </c>
      <c r="O332" s="66">
        <v>500</v>
      </c>
      <c r="P332" s="2"/>
      <c r="Q332" s="103">
        <v>10025010</v>
      </c>
      <c r="R332" s="104" t="s">
        <v>859</v>
      </c>
      <c r="S332" s="66">
        <v>500</v>
      </c>
      <c r="T332" s="2"/>
      <c r="U332" s="3">
        <v>10010085</v>
      </c>
      <c r="V332" s="8" t="s">
        <v>832</v>
      </c>
      <c r="W332" s="66">
        <v>5000</v>
      </c>
      <c r="X332" s="2"/>
      <c r="Y332" s="103">
        <v>10025008</v>
      </c>
      <c r="Z332" s="104" t="s">
        <v>340</v>
      </c>
      <c r="AA332" s="66">
        <v>20</v>
      </c>
      <c r="AB332" s="66"/>
      <c r="AC332" s="103">
        <v>10025009</v>
      </c>
      <c r="AD332" s="104" t="s">
        <v>342</v>
      </c>
      <c r="AE332" s="66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100"/>
      <c r="K333" s="6" t="s">
        <v>1156</v>
      </c>
      <c r="M333" s="2">
        <v>10020001</v>
      </c>
      <c r="N333" s="2" t="s">
        <v>95</v>
      </c>
      <c r="O333" s="66">
        <v>500</v>
      </c>
      <c r="P333" s="2"/>
      <c r="Q333" s="103">
        <v>10025010</v>
      </c>
      <c r="R333" s="104" t="s">
        <v>859</v>
      </c>
      <c r="S333" s="66">
        <v>500</v>
      </c>
      <c r="T333" s="2"/>
      <c r="U333" s="3">
        <v>10010085</v>
      </c>
      <c r="V333" s="8" t="s">
        <v>832</v>
      </c>
      <c r="W333" s="66">
        <v>5000</v>
      </c>
      <c r="X333" s="2"/>
      <c r="Y333" s="103">
        <v>10025008</v>
      </c>
      <c r="Z333" s="104" t="s">
        <v>340</v>
      </c>
      <c r="AA333" s="66">
        <v>20</v>
      </c>
      <c r="AB333" s="66"/>
      <c r="AC333" s="103">
        <v>10025009</v>
      </c>
      <c r="AD333" s="104" t="s">
        <v>342</v>
      </c>
      <c r="AE333" s="66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100"/>
      <c r="K334" s="101" t="s">
        <v>1157</v>
      </c>
      <c r="M334" s="2">
        <v>10020001</v>
      </c>
      <c r="N334" s="2" t="s">
        <v>95</v>
      </c>
      <c r="O334" s="66">
        <v>300</v>
      </c>
      <c r="P334" s="2"/>
      <c r="Q334" s="103">
        <v>10025010</v>
      </c>
      <c r="R334" s="104" t="s">
        <v>859</v>
      </c>
      <c r="S334" s="66">
        <v>300</v>
      </c>
      <c r="T334" s="2"/>
      <c r="U334" s="3">
        <v>10010085</v>
      </c>
      <c r="V334" s="8" t="s">
        <v>832</v>
      </c>
      <c r="W334" s="66">
        <v>3000</v>
      </c>
      <c r="X334" s="2"/>
      <c r="Y334" s="103">
        <v>10025008</v>
      </c>
      <c r="Z334" s="104" t="s">
        <v>340</v>
      </c>
      <c r="AA334" s="66">
        <v>20</v>
      </c>
      <c r="AB334" s="66"/>
      <c r="AC334" s="103">
        <v>10025009</v>
      </c>
      <c r="AD334" s="104" t="s">
        <v>342</v>
      </c>
      <c r="AE334" s="66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100"/>
      <c r="K335" s="101" t="s">
        <v>1158</v>
      </c>
      <c r="M335" s="2">
        <v>10020001</v>
      </c>
      <c r="N335" s="2" t="s">
        <v>95</v>
      </c>
      <c r="O335" s="66">
        <v>300</v>
      </c>
      <c r="P335" s="2"/>
      <c r="Q335" s="103">
        <v>10025010</v>
      </c>
      <c r="R335" s="104" t="s">
        <v>859</v>
      </c>
      <c r="S335" s="66">
        <v>300</v>
      </c>
      <c r="T335" s="2"/>
      <c r="U335" s="3">
        <v>10010085</v>
      </c>
      <c r="V335" s="8" t="s">
        <v>832</v>
      </c>
      <c r="W335" s="66">
        <v>3000</v>
      </c>
      <c r="X335" s="2"/>
      <c r="Y335" s="103">
        <v>10025008</v>
      </c>
      <c r="Z335" s="104" t="s">
        <v>340</v>
      </c>
      <c r="AA335" s="66">
        <v>20</v>
      </c>
      <c r="AB335" s="66"/>
      <c r="AC335" s="103">
        <v>10025009</v>
      </c>
      <c r="AD335" s="104" t="s">
        <v>342</v>
      </c>
      <c r="AE335" s="66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100"/>
      <c r="K336" s="101" t="s">
        <v>1159</v>
      </c>
      <c r="M336" s="2">
        <v>10020001</v>
      </c>
      <c r="N336" s="2" t="s">
        <v>95</v>
      </c>
      <c r="O336" s="66">
        <v>300</v>
      </c>
      <c r="P336" s="2"/>
      <c r="Q336" s="103">
        <v>10025010</v>
      </c>
      <c r="R336" s="104" t="s">
        <v>859</v>
      </c>
      <c r="S336" s="66">
        <v>300</v>
      </c>
      <c r="T336" s="2"/>
      <c r="U336" s="3">
        <v>10010085</v>
      </c>
      <c r="V336" s="8" t="s">
        <v>832</v>
      </c>
      <c r="W336" s="66">
        <v>3000</v>
      </c>
      <c r="X336" s="2"/>
      <c r="Y336" s="103">
        <v>10025008</v>
      </c>
      <c r="Z336" s="104" t="s">
        <v>340</v>
      </c>
      <c r="AA336" s="66">
        <v>20</v>
      </c>
      <c r="AB336" s="66"/>
      <c r="AC336" s="103">
        <v>10025009</v>
      </c>
      <c r="AD336" s="104" t="s">
        <v>342</v>
      </c>
      <c r="AE336" s="66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100"/>
      <c r="K339" s="6" t="s">
        <v>1160</v>
      </c>
      <c r="M339" s="2">
        <v>10020001</v>
      </c>
      <c r="N339" s="2" t="s">
        <v>95</v>
      </c>
      <c r="O339" s="66">
        <v>1000</v>
      </c>
      <c r="P339" s="2"/>
      <c r="Q339" s="3">
        <v>10000152</v>
      </c>
      <c r="R339" s="5" t="s">
        <v>143</v>
      </c>
      <c r="S339" s="66">
        <v>30</v>
      </c>
      <c r="T339" s="2"/>
      <c r="U339" s="105">
        <v>15601001</v>
      </c>
      <c r="V339" s="106" t="s">
        <v>1134</v>
      </c>
      <c r="W339" s="66">
        <v>1</v>
      </c>
      <c r="X339" s="2"/>
      <c r="Y339" s="103">
        <v>10025008</v>
      </c>
      <c r="Z339" s="104" t="s">
        <v>340</v>
      </c>
      <c r="AA339" s="66">
        <v>50</v>
      </c>
      <c r="AB339" s="66"/>
      <c r="AC339" s="103">
        <v>10025009</v>
      </c>
      <c r="AD339" s="104" t="s">
        <v>342</v>
      </c>
      <c r="AE339" s="66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100"/>
      <c r="K340" s="6" t="s">
        <v>1161</v>
      </c>
      <c r="M340" s="2">
        <v>10020001</v>
      </c>
      <c r="N340" s="2" t="s">
        <v>95</v>
      </c>
      <c r="O340" s="66">
        <v>1000</v>
      </c>
      <c r="P340" s="2"/>
      <c r="Q340" s="3">
        <v>10000152</v>
      </c>
      <c r="R340" s="5" t="s">
        <v>143</v>
      </c>
      <c r="S340" s="66">
        <v>30</v>
      </c>
      <c r="T340" s="2"/>
      <c r="U340" s="105">
        <v>15601002</v>
      </c>
      <c r="V340" s="106" t="s">
        <v>1135</v>
      </c>
      <c r="W340" s="66">
        <v>1</v>
      </c>
      <c r="X340" s="2"/>
      <c r="Y340" s="103">
        <v>10025008</v>
      </c>
      <c r="Z340" s="104" t="s">
        <v>340</v>
      </c>
      <c r="AA340" s="66">
        <v>50</v>
      </c>
      <c r="AB340" s="66"/>
      <c r="AC340" s="103">
        <v>10025009</v>
      </c>
      <c r="AD340" s="104" t="s">
        <v>342</v>
      </c>
      <c r="AE340" s="66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100"/>
      <c r="K341" s="6" t="s">
        <v>1162</v>
      </c>
      <c r="M341" s="2">
        <v>10020001</v>
      </c>
      <c r="N341" s="2" t="s">
        <v>95</v>
      </c>
      <c r="O341" s="66">
        <v>1000</v>
      </c>
      <c r="P341" s="2"/>
      <c r="Q341" s="3">
        <v>10000152</v>
      </c>
      <c r="R341" s="5" t="s">
        <v>143</v>
      </c>
      <c r="S341" s="66">
        <v>30</v>
      </c>
      <c r="T341" s="2"/>
      <c r="U341" s="105">
        <v>15601003</v>
      </c>
      <c r="V341" s="106" t="s">
        <v>1136</v>
      </c>
      <c r="W341" s="66">
        <v>1</v>
      </c>
      <c r="X341" s="2"/>
      <c r="Y341" s="103">
        <v>10025008</v>
      </c>
      <c r="Z341" s="104" t="s">
        <v>340</v>
      </c>
      <c r="AA341" s="66">
        <v>50</v>
      </c>
      <c r="AB341" s="66"/>
      <c r="AC341" s="103">
        <v>10025009</v>
      </c>
      <c r="AD341" s="104" t="s">
        <v>342</v>
      </c>
      <c r="AE341" s="66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100"/>
      <c r="K342" s="6" t="s">
        <v>1163</v>
      </c>
      <c r="M342" s="2">
        <v>10020001</v>
      </c>
      <c r="N342" s="2" t="s">
        <v>95</v>
      </c>
      <c r="O342" s="66">
        <v>1000</v>
      </c>
      <c r="P342" s="2"/>
      <c r="Q342" s="3">
        <v>10000152</v>
      </c>
      <c r="R342" s="5" t="s">
        <v>143</v>
      </c>
      <c r="S342" s="66">
        <v>30</v>
      </c>
      <c r="T342" s="2"/>
      <c r="U342" s="105">
        <v>15602001</v>
      </c>
      <c r="V342" s="106" t="s">
        <v>1137</v>
      </c>
      <c r="W342" s="66">
        <v>1</v>
      </c>
      <c r="X342" s="2"/>
      <c r="Y342" s="103">
        <v>10025008</v>
      </c>
      <c r="Z342" s="104" t="s">
        <v>340</v>
      </c>
      <c r="AA342" s="66">
        <v>50</v>
      </c>
      <c r="AB342" s="66"/>
      <c r="AC342" s="103">
        <v>10025009</v>
      </c>
      <c r="AD342" s="104" t="s">
        <v>342</v>
      </c>
      <c r="AE342" s="66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100"/>
      <c r="K343" s="6" t="s">
        <v>1164</v>
      </c>
      <c r="M343" s="2">
        <v>10020001</v>
      </c>
      <c r="N343" s="2" t="s">
        <v>95</v>
      </c>
      <c r="O343" s="66">
        <v>1000</v>
      </c>
      <c r="P343" s="2"/>
      <c r="Q343" s="3">
        <v>10000152</v>
      </c>
      <c r="R343" s="5" t="s">
        <v>143</v>
      </c>
      <c r="S343" s="66">
        <v>30</v>
      </c>
      <c r="T343" s="2"/>
      <c r="U343" s="105">
        <v>15602002</v>
      </c>
      <c r="V343" s="106" t="s">
        <v>1138</v>
      </c>
      <c r="W343" s="66">
        <v>1</v>
      </c>
      <c r="X343" s="2"/>
      <c r="Y343" s="103">
        <v>10025008</v>
      </c>
      <c r="Z343" s="104" t="s">
        <v>340</v>
      </c>
      <c r="AA343" s="66">
        <v>50</v>
      </c>
      <c r="AB343" s="66"/>
      <c r="AC343" s="103">
        <v>10025009</v>
      </c>
      <c r="AD343" s="104" t="s">
        <v>342</v>
      </c>
      <c r="AE343" s="66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100"/>
      <c r="K344" s="6" t="s">
        <v>1165</v>
      </c>
      <c r="M344" s="2">
        <v>10020001</v>
      </c>
      <c r="N344" s="2" t="s">
        <v>95</v>
      </c>
      <c r="O344" s="66">
        <v>1000</v>
      </c>
      <c r="P344" s="2"/>
      <c r="Q344" s="3">
        <v>10000152</v>
      </c>
      <c r="R344" s="5" t="s">
        <v>143</v>
      </c>
      <c r="S344" s="66">
        <v>30</v>
      </c>
      <c r="T344" s="2"/>
      <c r="U344" s="105">
        <v>15602003</v>
      </c>
      <c r="V344" s="106" t="s">
        <v>1139</v>
      </c>
      <c r="W344" s="66">
        <v>1</v>
      </c>
      <c r="X344" s="2"/>
      <c r="Y344" s="103">
        <v>10025008</v>
      </c>
      <c r="Z344" s="104" t="s">
        <v>340</v>
      </c>
      <c r="AA344" s="66">
        <v>50</v>
      </c>
      <c r="AB344" s="66"/>
      <c r="AC344" s="103">
        <v>10025009</v>
      </c>
      <c r="AD344" s="104" t="s">
        <v>342</v>
      </c>
      <c r="AE344" s="66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100"/>
      <c r="K345" s="6" t="s">
        <v>1166</v>
      </c>
      <c r="M345" s="2">
        <v>10020001</v>
      </c>
      <c r="N345" s="2" t="s">
        <v>95</v>
      </c>
      <c r="O345" s="66">
        <v>1000</v>
      </c>
      <c r="P345" s="2"/>
      <c r="Q345" s="3">
        <v>10000152</v>
      </c>
      <c r="R345" s="5" t="s">
        <v>143</v>
      </c>
      <c r="S345" s="66">
        <v>30</v>
      </c>
      <c r="T345" s="2"/>
      <c r="U345" s="105">
        <v>15603001</v>
      </c>
      <c r="V345" s="106" t="s">
        <v>1140</v>
      </c>
      <c r="W345" s="66">
        <v>1</v>
      </c>
      <c r="X345" s="2"/>
      <c r="Y345" s="103">
        <v>10025008</v>
      </c>
      <c r="Z345" s="104" t="s">
        <v>340</v>
      </c>
      <c r="AA345" s="66">
        <v>50</v>
      </c>
      <c r="AB345" s="66"/>
      <c r="AC345" s="103">
        <v>10025009</v>
      </c>
      <c r="AD345" s="104" t="s">
        <v>342</v>
      </c>
      <c r="AE345" s="66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100"/>
      <c r="K346" s="6" t="s">
        <v>1167</v>
      </c>
      <c r="M346" s="2">
        <v>10020001</v>
      </c>
      <c r="N346" s="2" t="s">
        <v>95</v>
      </c>
      <c r="O346" s="66">
        <v>1000</v>
      </c>
      <c r="P346" s="2"/>
      <c r="Q346" s="3">
        <v>10000152</v>
      </c>
      <c r="R346" s="5" t="s">
        <v>143</v>
      </c>
      <c r="S346" s="66">
        <v>30</v>
      </c>
      <c r="T346" s="2"/>
      <c r="U346" s="105">
        <v>15603002</v>
      </c>
      <c r="V346" s="106" t="s">
        <v>1141</v>
      </c>
      <c r="W346" s="66">
        <v>1</v>
      </c>
      <c r="X346" s="2"/>
      <c r="Y346" s="103">
        <v>10025008</v>
      </c>
      <c r="Z346" s="104" t="s">
        <v>340</v>
      </c>
      <c r="AA346" s="66">
        <v>50</v>
      </c>
      <c r="AB346" s="66"/>
      <c r="AC346" s="103">
        <v>10025009</v>
      </c>
      <c r="AD346" s="104" t="s">
        <v>342</v>
      </c>
      <c r="AE346" s="66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100"/>
      <c r="K347" s="6" t="s">
        <v>1168</v>
      </c>
      <c r="M347" s="2">
        <v>10020001</v>
      </c>
      <c r="N347" s="2" t="s">
        <v>95</v>
      </c>
      <c r="O347" s="66">
        <v>1000</v>
      </c>
      <c r="P347" s="2"/>
      <c r="Q347" s="3">
        <v>10000152</v>
      </c>
      <c r="R347" s="5" t="s">
        <v>143</v>
      </c>
      <c r="S347" s="66">
        <v>30</v>
      </c>
      <c r="T347" s="2"/>
      <c r="U347" s="105">
        <v>15603003</v>
      </c>
      <c r="V347" s="106" t="s">
        <v>1142</v>
      </c>
      <c r="W347" s="66">
        <v>1</v>
      </c>
      <c r="X347" s="2"/>
      <c r="Y347" s="103">
        <v>10025008</v>
      </c>
      <c r="Z347" s="104" t="s">
        <v>340</v>
      </c>
      <c r="AA347" s="66">
        <v>50</v>
      </c>
      <c r="AB347" s="66"/>
      <c r="AC347" s="103">
        <v>10025009</v>
      </c>
      <c r="AD347" s="104" t="s">
        <v>342</v>
      </c>
      <c r="AE347" s="66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100"/>
      <c r="K348" s="6" t="s">
        <v>1169</v>
      </c>
      <c r="M348" s="2">
        <v>10020001</v>
      </c>
      <c r="N348" s="2" t="s">
        <v>95</v>
      </c>
      <c r="O348" s="66">
        <v>1000</v>
      </c>
      <c r="P348" s="2"/>
      <c r="Q348" s="3">
        <v>10000152</v>
      </c>
      <c r="R348" s="5" t="s">
        <v>143</v>
      </c>
      <c r="S348" s="66">
        <v>30</v>
      </c>
      <c r="T348" s="2"/>
      <c r="U348" s="105">
        <v>15604001</v>
      </c>
      <c r="V348" s="106" t="s">
        <v>1143</v>
      </c>
      <c r="W348" s="66">
        <v>1</v>
      </c>
      <c r="X348" s="2"/>
      <c r="Y348" s="103">
        <v>10025008</v>
      </c>
      <c r="Z348" s="104" t="s">
        <v>340</v>
      </c>
      <c r="AA348" s="66">
        <v>50</v>
      </c>
      <c r="AB348" s="66"/>
      <c r="AC348" s="103">
        <v>10025009</v>
      </c>
      <c r="AD348" s="104" t="s">
        <v>342</v>
      </c>
      <c r="AE348" s="66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100"/>
      <c r="K349" s="6" t="s">
        <v>1170</v>
      </c>
      <c r="M349" s="2">
        <v>10020001</v>
      </c>
      <c r="N349" s="2" t="s">
        <v>95</v>
      </c>
      <c r="O349" s="66">
        <v>1000</v>
      </c>
      <c r="P349" s="2"/>
      <c r="Q349" s="3">
        <v>10000152</v>
      </c>
      <c r="R349" s="5" t="s">
        <v>143</v>
      </c>
      <c r="S349" s="66">
        <v>30</v>
      </c>
      <c r="T349" s="2"/>
      <c r="U349" s="105">
        <v>15604002</v>
      </c>
      <c r="V349" s="106" t="s">
        <v>1144</v>
      </c>
      <c r="W349" s="66">
        <v>1</v>
      </c>
      <c r="X349" s="2"/>
      <c r="Y349" s="103">
        <v>10025008</v>
      </c>
      <c r="Z349" s="104" t="s">
        <v>340</v>
      </c>
      <c r="AA349" s="66">
        <v>50</v>
      </c>
      <c r="AB349" s="66"/>
      <c r="AC349" s="103">
        <v>10025009</v>
      </c>
      <c r="AD349" s="104" t="s">
        <v>342</v>
      </c>
      <c r="AE349" s="66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100"/>
      <c r="K350" s="6" t="s">
        <v>1171</v>
      </c>
      <c r="M350" s="2">
        <v>10020001</v>
      </c>
      <c r="N350" s="2" t="s">
        <v>95</v>
      </c>
      <c r="O350" s="66">
        <v>1000</v>
      </c>
      <c r="P350" s="2"/>
      <c r="Q350" s="3">
        <v>10000152</v>
      </c>
      <c r="R350" s="5" t="s">
        <v>143</v>
      </c>
      <c r="S350" s="66">
        <v>30</v>
      </c>
      <c r="T350" s="2"/>
      <c r="U350" s="105">
        <v>15604003</v>
      </c>
      <c r="V350" s="106" t="s">
        <v>1145</v>
      </c>
      <c r="W350" s="66">
        <v>1</v>
      </c>
      <c r="X350" s="2"/>
      <c r="Y350" s="103">
        <v>10025008</v>
      </c>
      <c r="Z350" s="104" t="s">
        <v>340</v>
      </c>
      <c r="AA350" s="66">
        <v>50</v>
      </c>
      <c r="AB350" s="66"/>
      <c r="AC350" s="103">
        <v>10025009</v>
      </c>
      <c r="AD350" s="104" t="s">
        <v>342</v>
      </c>
      <c r="AE350" s="66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100"/>
      <c r="K351" s="6" t="s">
        <v>1172</v>
      </c>
      <c r="M351" s="2">
        <v>10020001</v>
      </c>
      <c r="N351" s="2" t="s">
        <v>95</v>
      </c>
      <c r="O351" s="66">
        <v>1000</v>
      </c>
      <c r="P351" s="2"/>
      <c r="Q351" s="3">
        <v>10000152</v>
      </c>
      <c r="R351" s="5" t="s">
        <v>143</v>
      </c>
      <c r="S351" s="66">
        <v>30</v>
      </c>
      <c r="T351" s="2"/>
      <c r="U351" s="105">
        <v>15605001</v>
      </c>
      <c r="V351" s="106" t="s">
        <v>1146</v>
      </c>
      <c r="W351" s="66">
        <v>1</v>
      </c>
      <c r="X351" s="2"/>
      <c r="Y351" s="103">
        <v>10025008</v>
      </c>
      <c r="Z351" s="104" t="s">
        <v>340</v>
      </c>
      <c r="AA351" s="66">
        <v>50</v>
      </c>
      <c r="AB351" s="66"/>
      <c r="AC351" s="103">
        <v>10025009</v>
      </c>
      <c r="AD351" s="104" t="s">
        <v>342</v>
      </c>
      <c r="AE351" s="66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100"/>
      <c r="K352" s="6" t="s">
        <v>1173</v>
      </c>
      <c r="M352" s="2">
        <v>10020001</v>
      </c>
      <c r="N352" s="2" t="s">
        <v>95</v>
      </c>
      <c r="O352" s="66">
        <v>1000</v>
      </c>
      <c r="P352" s="2"/>
      <c r="Q352" s="3">
        <v>10000152</v>
      </c>
      <c r="R352" s="5" t="s">
        <v>143</v>
      </c>
      <c r="S352" s="66">
        <v>30</v>
      </c>
      <c r="T352" s="2"/>
      <c r="U352" s="105">
        <v>15605002</v>
      </c>
      <c r="V352" s="106" t="s">
        <v>1147</v>
      </c>
      <c r="W352" s="66">
        <v>1</v>
      </c>
      <c r="X352" s="2"/>
      <c r="Y352" s="103">
        <v>10025008</v>
      </c>
      <c r="Z352" s="104" t="s">
        <v>340</v>
      </c>
      <c r="AA352" s="66">
        <v>50</v>
      </c>
      <c r="AB352" s="66"/>
      <c r="AC352" s="103">
        <v>10025009</v>
      </c>
      <c r="AD352" s="104" t="s">
        <v>342</v>
      </c>
      <c r="AE352" s="66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100"/>
      <c r="K353" s="6" t="s">
        <v>1174</v>
      </c>
      <c r="M353" s="2">
        <v>10020001</v>
      </c>
      <c r="N353" s="2" t="s">
        <v>95</v>
      </c>
      <c r="O353" s="66">
        <v>1000</v>
      </c>
      <c r="P353" s="2"/>
      <c r="Q353" s="3">
        <v>10000152</v>
      </c>
      <c r="R353" s="5" t="s">
        <v>143</v>
      </c>
      <c r="S353" s="66">
        <v>30</v>
      </c>
      <c r="T353" s="2"/>
      <c r="U353" s="105">
        <v>15605003</v>
      </c>
      <c r="V353" s="106" t="s">
        <v>1148</v>
      </c>
      <c r="W353" s="66">
        <v>1</v>
      </c>
      <c r="X353" s="2"/>
      <c r="Y353" s="103">
        <v>10025008</v>
      </c>
      <c r="Z353" s="104" t="s">
        <v>340</v>
      </c>
      <c r="AA353" s="66">
        <v>50</v>
      </c>
      <c r="AB353" s="66"/>
      <c r="AC353" s="103">
        <v>10025009</v>
      </c>
      <c r="AD353" s="104" t="s">
        <v>342</v>
      </c>
      <c r="AE353" s="66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100"/>
      <c r="K354" s="6" t="s">
        <v>1175</v>
      </c>
      <c r="M354" s="2">
        <v>10020001</v>
      </c>
      <c r="N354" s="2" t="s">
        <v>95</v>
      </c>
      <c r="O354" s="66">
        <v>1750</v>
      </c>
      <c r="P354" s="2"/>
      <c r="Q354" s="3">
        <v>10000152</v>
      </c>
      <c r="R354" s="5" t="s">
        <v>143</v>
      </c>
      <c r="S354" s="66">
        <v>40</v>
      </c>
      <c r="T354" s="2"/>
      <c r="U354" s="105">
        <v>15606001</v>
      </c>
      <c r="V354" s="106" t="s">
        <v>1149</v>
      </c>
      <c r="W354" s="66">
        <v>1</v>
      </c>
      <c r="X354" s="2"/>
      <c r="Y354" s="103">
        <v>10025008</v>
      </c>
      <c r="Z354" s="104" t="s">
        <v>340</v>
      </c>
      <c r="AA354" s="66">
        <v>50</v>
      </c>
      <c r="AB354" s="66"/>
      <c r="AC354" s="103">
        <v>10025009</v>
      </c>
      <c r="AD354" s="104" t="s">
        <v>342</v>
      </c>
      <c r="AE354" s="66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100"/>
      <c r="K355" s="6" t="s">
        <v>1176</v>
      </c>
      <c r="M355" s="2">
        <v>10020001</v>
      </c>
      <c r="N355" s="2" t="s">
        <v>95</v>
      </c>
      <c r="O355" s="66">
        <v>1750</v>
      </c>
      <c r="P355" s="2"/>
      <c r="Q355" s="3">
        <v>10000152</v>
      </c>
      <c r="R355" s="5" t="s">
        <v>143</v>
      </c>
      <c r="S355" s="66">
        <v>40</v>
      </c>
      <c r="T355" s="2"/>
      <c r="U355" s="105">
        <v>15607001</v>
      </c>
      <c r="V355" s="106" t="s">
        <v>1150</v>
      </c>
      <c r="W355" s="66">
        <v>1</v>
      </c>
      <c r="X355" s="2"/>
      <c r="Y355" s="103">
        <v>10025008</v>
      </c>
      <c r="Z355" s="104" t="s">
        <v>340</v>
      </c>
      <c r="AA355" s="66">
        <v>50</v>
      </c>
      <c r="AB355" s="66"/>
      <c r="AC355" s="103">
        <v>10025009</v>
      </c>
      <c r="AD355" s="104" t="s">
        <v>342</v>
      </c>
      <c r="AE355" s="66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100"/>
      <c r="K356" s="6" t="s">
        <v>1177</v>
      </c>
      <c r="M356" s="2">
        <v>10020001</v>
      </c>
      <c r="N356" s="2" t="s">
        <v>95</v>
      </c>
      <c r="O356" s="66">
        <v>1750</v>
      </c>
      <c r="P356" s="2"/>
      <c r="Q356" s="3">
        <v>10000152</v>
      </c>
      <c r="R356" s="5" t="s">
        <v>143</v>
      </c>
      <c r="S356" s="66">
        <v>40</v>
      </c>
      <c r="T356" s="2"/>
      <c r="U356" s="105">
        <v>15608001</v>
      </c>
      <c r="V356" s="106" t="s">
        <v>1151</v>
      </c>
      <c r="W356" s="66">
        <v>1</v>
      </c>
      <c r="X356" s="2"/>
      <c r="Y356" s="103">
        <v>10025008</v>
      </c>
      <c r="Z356" s="104" t="s">
        <v>340</v>
      </c>
      <c r="AA356" s="66">
        <v>50</v>
      </c>
      <c r="AB356" s="66"/>
      <c r="AC356" s="103">
        <v>10025009</v>
      </c>
      <c r="AD356" s="104" t="s">
        <v>342</v>
      </c>
      <c r="AE356" s="66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100"/>
      <c r="K357" s="6" t="s">
        <v>1178</v>
      </c>
      <c r="M357" s="2">
        <v>10020001</v>
      </c>
      <c r="N357" s="2" t="s">
        <v>95</v>
      </c>
      <c r="O357" s="66">
        <v>1750</v>
      </c>
      <c r="P357" s="2"/>
      <c r="Q357" s="3">
        <v>10000152</v>
      </c>
      <c r="R357" s="5" t="s">
        <v>143</v>
      </c>
      <c r="S357" s="66">
        <v>40</v>
      </c>
      <c r="T357" s="2"/>
      <c r="U357" s="105">
        <v>15609001</v>
      </c>
      <c r="V357" s="106" t="s">
        <v>1152</v>
      </c>
      <c r="W357" s="66">
        <v>1</v>
      </c>
      <c r="X357" s="2"/>
      <c r="Y357" s="103">
        <v>10025008</v>
      </c>
      <c r="Z357" s="104" t="s">
        <v>340</v>
      </c>
      <c r="AA357" s="66">
        <v>50</v>
      </c>
      <c r="AB357" s="66"/>
      <c r="AC357" s="103">
        <v>10025009</v>
      </c>
      <c r="AD357" s="104" t="s">
        <v>342</v>
      </c>
      <c r="AE357" s="66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100"/>
      <c r="K358" s="6" t="s">
        <v>1179</v>
      </c>
      <c r="M358" s="2">
        <v>10020001</v>
      </c>
      <c r="N358" s="2" t="s">
        <v>95</v>
      </c>
      <c r="O358" s="66">
        <v>2500</v>
      </c>
      <c r="P358" s="2"/>
      <c r="Q358" s="3">
        <v>10000152</v>
      </c>
      <c r="R358" s="5" t="s">
        <v>143</v>
      </c>
      <c r="S358" s="66">
        <v>80</v>
      </c>
      <c r="T358" s="2"/>
      <c r="U358" s="105">
        <v>15610001</v>
      </c>
      <c r="V358" s="106" t="s">
        <v>1153</v>
      </c>
      <c r="W358" s="66">
        <v>1</v>
      </c>
      <c r="X358" s="2"/>
      <c r="Y358" s="103">
        <v>10025008</v>
      </c>
      <c r="Z358" s="104" t="s">
        <v>340</v>
      </c>
      <c r="AA358" s="66">
        <v>50</v>
      </c>
      <c r="AB358" s="66"/>
      <c r="AC358" s="103">
        <v>10025009</v>
      </c>
      <c r="AD358" s="104" t="s">
        <v>342</v>
      </c>
      <c r="AE358" s="66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100"/>
      <c r="K359" s="6" t="s">
        <v>1180</v>
      </c>
      <c r="M359" s="2">
        <v>10020001</v>
      </c>
      <c r="N359" s="2" t="s">
        <v>95</v>
      </c>
      <c r="O359" s="66">
        <v>2500</v>
      </c>
      <c r="P359" s="2"/>
      <c r="Q359" s="3">
        <v>10000152</v>
      </c>
      <c r="R359" s="5" t="s">
        <v>143</v>
      </c>
      <c r="S359" s="66">
        <v>80</v>
      </c>
      <c r="T359" s="2"/>
      <c r="U359" s="105">
        <v>15610002</v>
      </c>
      <c r="V359" s="106" t="s">
        <v>1154</v>
      </c>
      <c r="W359" s="66">
        <v>1</v>
      </c>
      <c r="X359" s="2"/>
      <c r="Y359" s="103">
        <v>10025008</v>
      </c>
      <c r="Z359" s="104" t="s">
        <v>340</v>
      </c>
      <c r="AA359" s="66">
        <v>50</v>
      </c>
      <c r="AB359" s="66"/>
      <c r="AC359" s="103">
        <v>10025009</v>
      </c>
      <c r="AD359" s="104" t="s">
        <v>342</v>
      </c>
      <c r="AE359" s="66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100"/>
      <c r="K360" s="6" t="s">
        <v>1181</v>
      </c>
      <c r="M360" s="2">
        <v>10020001</v>
      </c>
      <c r="N360" s="2" t="s">
        <v>95</v>
      </c>
      <c r="O360" s="66">
        <v>2500</v>
      </c>
      <c r="P360" s="2"/>
      <c r="Q360" s="3">
        <v>10000152</v>
      </c>
      <c r="R360" s="5" t="s">
        <v>143</v>
      </c>
      <c r="S360" s="66">
        <v>80</v>
      </c>
      <c r="T360" s="2"/>
      <c r="U360" s="105">
        <v>15610101</v>
      </c>
      <c r="V360" s="106" t="s">
        <v>1155</v>
      </c>
      <c r="W360" s="66">
        <v>1</v>
      </c>
      <c r="X360" s="2"/>
      <c r="Y360" s="103">
        <v>10025008</v>
      </c>
      <c r="Z360" s="104" t="s">
        <v>340</v>
      </c>
      <c r="AA360" s="66">
        <v>50</v>
      </c>
      <c r="AB360" s="66"/>
      <c r="AC360" s="103">
        <v>10025009</v>
      </c>
      <c r="AD360" s="104" t="s">
        <v>342</v>
      </c>
      <c r="AE360" s="66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100"/>
      <c r="K361" s="6" t="s">
        <v>1182</v>
      </c>
      <c r="M361" s="2">
        <v>10020001</v>
      </c>
      <c r="N361" s="2" t="s">
        <v>95</v>
      </c>
      <c r="O361" s="66">
        <v>2500</v>
      </c>
      <c r="P361" s="2"/>
      <c r="Q361" s="3">
        <v>10000152</v>
      </c>
      <c r="R361" s="5" t="s">
        <v>143</v>
      </c>
      <c r="S361" s="66">
        <v>80</v>
      </c>
      <c r="T361" s="2"/>
      <c r="U361" s="105">
        <v>15610102</v>
      </c>
      <c r="V361" s="106" t="s">
        <v>1156</v>
      </c>
      <c r="W361" s="66">
        <v>1</v>
      </c>
      <c r="X361" s="2"/>
      <c r="Y361" s="103">
        <v>10025008</v>
      </c>
      <c r="Z361" s="104" t="s">
        <v>340</v>
      </c>
      <c r="AA361" s="66">
        <v>50</v>
      </c>
      <c r="AB361" s="66"/>
      <c r="AC361" s="103">
        <v>10025009</v>
      </c>
      <c r="AD361" s="104" t="s">
        <v>342</v>
      </c>
      <c r="AE361" s="66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100"/>
      <c r="K362" s="6" t="s">
        <v>1183</v>
      </c>
      <c r="M362" s="2">
        <v>10020001</v>
      </c>
      <c r="N362" s="2" t="s">
        <v>95</v>
      </c>
      <c r="O362" s="66">
        <v>1500</v>
      </c>
      <c r="P362" s="2"/>
      <c r="Q362" s="3">
        <v>10000152</v>
      </c>
      <c r="R362" s="5" t="s">
        <v>143</v>
      </c>
      <c r="S362" s="66">
        <v>60</v>
      </c>
      <c r="T362" s="2"/>
      <c r="U362" s="105">
        <v>15611001</v>
      </c>
      <c r="V362" s="106" t="s">
        <v>1157</v>
      </c>
      <c r="W362" s="66">
        <v>1</v>
      </c>
      <c r="X362" s="2"/>
      <c r="Y362" s="103">
        <v>10025008</v>
      </c>
      <c r="Z362" s="104" t="s">
        <v>340</v>
      </c>
      <c r="AA362" s="66">
        <v>50</v>
      </c>
      <c r="AB362" s="66"/>
      <c r="AC362" s="103">
        <v>10025009</v>
      </c>
      <c r="AD362" s="104" t="s">
        <v>342</v>
      </c>
      <c r="AE362" s="66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100"/>
      <c r="K363" s="6" t="s">
        <v>1184</v>
      </c>
      <c r="M363" s="2">
        <v>10020001</v>
      </c>
      <c r="N363" s="2" t="s">
        <v>95</v>
      </c>
      <c r="O363" s="66">
        <v>1500</v>
      </c>
      <c r="P363" s="2"/>
      <c r="Q363" s="3">
        <v>10000152</v>
      </c>
      <c r="R363" s="5" t="s">
        <v>143</v>
      </c>
      <c r="S363" s="66">
        <v>60</v>
      </c>
      <c r="T363" s="2"/>
      <c r="U363" s="105">
        <v>15611002</v>
      </c>
      <c r="V363" s="106" t="s">
        <v>1158</v>
      </c>
      <c r="W363" s="66">
        <v>1</v>
      </c>
      <c r="X363" s="2"/>
      <c r="Y363" s="103">
        <v>10025008</v>
      </c>
      <c r="Z363" s="104" t="s">
        <v>340</v>
      </c>
      <c r="AA363" s="66">
        <v>50</v>
      </c>
      <c r="AB363" s="66"/>
      <c r="AC363" s="103">
        <v>10025009</v>
      </c>
      <c r="AD363" s="104" t="s">
        <v>342</v>
      </c>
      <c r="AE363" s="66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100"/>
      <c r="K364" s="6" t="s">
        <v>1185</v>
      </c>
      <c r="M364" s="2">
        <v>10020001</v>
      </c>
      <c r="N364" s="2" t="s">
        <v>95</v>
      </c>
      <c r="O364" s="66">
        <v>1500</v>
      </c>
      <c r="P364" s="2"/>
      <c r="Q364" s="3">
        <v>10000152</v>
      </c>
      <c r="R364" s="5" t="s">
        <v>143</v>
      </c>
      <c r="S364" s="66">
        <v>60</v>
      </c>
      <c r="T364" s="2"/>
      <c r="U364" s="105">
        <v>15611003</v>
      </c>
      <c r="V364" s="106" t="s">
        <v>1159</v>
      </c>
      <c r="W364" s="66">
        <v>1</v>
      </c>
      <c r="X364" s="2"/>
      <c r="Y364" s="103">
        <v>10025008</v>
      </c>
      <c r="Z364" s="104" t="s">
        <v>340</v>
      </c>
      <c r="AA364" s="66">
        <v>50</v>
      </c>
      <c r="AB364" s="66"/>
      <c r="AC364" s="103">
        <v>10025009</v>
      </c>
      <c r="AD364" s="104" t="s">
        <v>342</v>
      </c>
      <c r="AE364" s="66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3">
        <v>10000144</v>
      </c>
      <c r="H367" s="3" t="s">
        <v>813</v>
      </c>
      <c r="K367" s="2" t="s">
        <v>1186</v>
      </c>
      <c r="M367" s="2">
        <v>10020001</v>
      </c>
      <c r="N367" s="2" t="s">
        <v>95</v>
      </c>
      <c r="O367" s="66">
        <v>10</v>
      </c>
      <c r="Q367" s="2">
        <v>10000144</v>
      </c>
      <c r="R367" s="2" t="s">
        <v>813</v>
      </c>
      <c r="S367" s="2">
        <v>1</v>
      </c>
      <c r="U367" s="103">
        <v>10021010</v>
      </c>
      <c r="V367" s="104" t="s">
        <v>836</v>
      </c>
      <c r="W367" s="66">
        <v>10</v>
      </c>
      <c r="X367" s="2"/>
      <c r="Y367" s="103">
        <v>10021008</v>
      </c>
      <c r="Z367" s="104" t="s">
        <v>246</v>
      </c>
      <c r="AA367" s="2">
        <v>1</v>
      </c>
      <c r="AJ367" s="16" t="str">
        <f t="shared" ref="AJ367" si="161">M367&amp;";"&amp;O367</f>
        <v>10020001;10</v>
      </c>
      <c r="AK367" s="16"/>
      <c r="AL367" s="16"/>
      <c r="AM367" s="16" t="str">
        <f t="shared" ref="AM367" si="162">Q367&amp;";"&amp;S367</f>
        <v>10000144;1</v>
      </c>
      <c r="AN367" s="16"/>
      <c r="AO367" s="16"/>
      <c r="AP367" s="16" t="str">
        <f t="shared" ref="AP367" si="163">U367&amp;";"&amp;W367</f>
        <v>10021010;10</v>
      </c>
      <c r="AQ367" s="16"/>
      <c r="AR367" s="16"/>
      <c r="AS367" s="16" t="str">
        <f t="shared" ref="AS367" si="164">Y367&amp;";"&amp;AA367</f>
        <v>10021008;1</v>
      </c>
      <c r="AT367" s="16"/>
      <c r="AU367" s="16"/>
      <c r="AV367" s="16"/>
      <c r="AW367" s="16"/>
      <c r="AX367" s="16"/>
      <c r="AY367" s="16"/>
      <c r="AZ367" s="16"/>
      <c r="BA367" s="16" t="str">
        <f t="shared" ref="BA367" si="165">AJ367&amp;"@"&amp;AM367&amp;"@"&amp;AP367&amp;"@"&amp;AS367&amp;"@"&amp;AV367&amp;"@"&amp;AY367</f>
        <v>10020001;10@10000144;1@10021010;10@10021008;1@@</v>
      </c>
      <c r="BB367" s="16"/>
      <c r="BI367" t="s">
        <v>1187</v>
      </c>
    </row>
    <row r="368" spans="7:61" ht="20.100000000000001" customHeight="1" x14ac:dyDescent="0.2">
      <c r="G368" s="3">
        <v>10000145</v>
      </c>
      <c r="H368" s="3" t="s">
        <v>814</v>
      </c>
      <c r="K368" s="2" t="s">
        <v>1186</v>
      </c>
      <c r="M368" s="2">
        <v>10020001</v>
      </c>
      <c r="N368" s="2" t="s">
        <v>95</v>
      </c>
      <c r="O368" s="66">
        <v>10</v>
      </c>
      <c r="Q368" s="2">
        <v>10000144</v>
      </c>
      <c r="R368" s="2" t="s">
        <v>813</v>
      </c>
      <c r="S368" s="2">
        <v>1</v>
      </c>
      <c r="U368" s="103">
        <v>10021010</v>
      </c>
      <c r="V368" s="104" t="s">
        <v>836</v>
      </c>
      <c r="W368" s="66">
        <v>10</v>
      </c>
      <c r="X368" s="2"/>
      <c r="Y368" s="103">
        <v>10021008</v>
      </c>
      <c r="Z368" s="104" t="s">
        <v>246</v>
      </c>
      <c r="AA368" s="2">
        <v>1</v>
      </c>
      <c r="AJ368" s="16" t="str">
        <f t="shared" ref="AJ368:AJ414" si="166">M368&amp;";"&amp;O368</f>
        <v>10020001;10</v>
      </c>
      <c r="AK368" s="16"/>
      <c r="AL368" s="16"/>
      <c r="AM368" s="16" t="str">
        <f t="shared" ref="AM368:AM414" si="167">Q368&amp;";"&amp;S368</f>
        <v>10000144;1</v>
      </c>
      <c r="AN368" s="16"/>
      <c r="AO368" s="16"/>
      <c r="AP368" s="16" t="str">
        <f t="shared" ref="AP368:AP414" si="168">U368&amp;";"&amp;W368</f>
        <v>10021010;10</v>
      </c>
      <c r="AQ368" s="16"/>
      <c r="AR368" s="16"/>
      <c r="AS368" s="16" t="str">
        <f t="shared" ref="AS368:AS414" si="169">Y368&amp;";"&amp;AA368</f>
        <v>10021008;1</v>
      </c>
      <c r="AT368" s="16"/>
      <c r="AU368" s="16"/>
      <c r="AV368" s="16"/>
      <c r="AW368" s="16"/>
      <c r="AX368" s="16"/>
      <c r="AY368" s="16"/>
      <c r="AZ368" s="16"/>
      <c r="BA368" s="16" t="str">
        <f t="shared" ref="BA368:BA414" si="170">AJ368&amp;"@"&amp;AM368&amp;"@"&amp;AP368&amp;"@"&amp;AS368&amp;"@"&amp;AV368&amp;"@"&amp;AY368</f>
        <v>10020001;10@10000144;1@10021010;10@10021008;1@@</v>
      </c>
      <c r="BB368" s="16"/>
      <c r="BI368" t="s">
        <v>1187</v>
      </c>
    </row>
    <row r="369" spans="7:61" ht="20.100000000000001" customHeight="1" x14ac:dyDescent="0.2">
      <c r="G369" s="3">
        <v>10000146</v>
      </c>
      <c r="H369" s="3" t="s">
        <v>815</v>
      </c>
      <c r="K369" s="2" t="s">
        <v>1186</v>
      </c>
      <c r="M369" s="2">
        <v>10020001</v>
      </c>
      <c r="N369" s="2" t="s">
        <v>95</v>
      </c>
      <c r="O369" s="66">
        <v>10</v>
      </c>
      <c r="Q369" s="2">
        <v>10000144</v>
      </c>
      <c r="R369" s="2" t="s">
        <v>813</v>
      </c>
      <c r="S369" s="2">
        <v>1</v>
      </c>
      <c r="U369" s="103">
        <v>10021010</v>
      </c>
      <c r="V369" s="104" t="s">
        <v>836</v>
      </c>
      <c r="W369" s="66">
        <v>10</v>
      </c>
      <c r="X369" s="2"/>
      <c r="Y369" s="103">
        <v>10021008</v>
      </c>
      <c r="Z369" s="104" t="s">
        <v>246</v>
      </c>
      <c r="AA369" s="2">
        <v>1</v>
      </c>
      <c r="AJ369" s="16" t="str">
        <f t="shared" si="166"/>
        <v>10020001;10</v>
      </c>
      <c r="AK369" s="16"/>
      <c r="AL369" s="16"/>
      <c r="AM369" s="16" t="str">
        <f t="shared" si="167"/>
        <v>10000144;1</v>
      </c>
      <c r="AN369" s="16"/>
      <c r="AO369" s="16"/>
      <c r="AP369" s="16" t="str">
        <f t="shared" si="168"/>
        <v>10021010;10</v>
      </c>
      <c r="AQ369" s="16"/>
      <c r="AR369" s="16"/>
      <c r="AS369" s="16" t="str">
        <f t="shared" si="169"/>
        <v>10021008;1</v>
      </c>
      <c r="AT369" s="16"/>
      <c r="AU369" s="16"/>
      <c r="AV369" s="16"/>
      <c r="AW369" s="16"/>
      <c r="AX369" s="16"/>
      <c r="AY369" s="16"/>
      <c r="AZ369" s="16"/>
      <c r="BA369" s="16" t="str">
        <f t="shared" si="170"/>
        <v>10020001;10@10000144;1@10021010;10@10021008;1@@</v>
      </c>
      <c r="BB369" s="16"/>
      <c r="BI369" t="s">
        <v>1187</v>
      </c>
    </row>
    <row r="370" spans="7:61" ht="20.100000000000001" customHeight="1" x14ac:dyDescent="0.2">
      <c r="G370" s="3">
        <v>10000147</v>
      </c>
      <c r="H370" s="3" t="s">
        <v>816</v>
      </c>
      <c r="K370" s="2" t="s">
        <v>1186</v>
      </c>
      <c r="M370" s="2">
        <v>10020001</v>
      </c>
      <c r="N370" s="2" t="s">
        <v>95</v>
      </c>
      <c r="O370" s="66">
        <v>10</v>
      </c>
      <c r="Q370" s="2">
        <v>10000144</v>
      </c>
      <c r="R370" s="2" t="s">
        <v>813</v>
      </c>
      <c r="S370" s="2">
        <v>1</v>
      </c>
      <c r="U370" s="103">
        <v>10021010</v>
      </c>
      <c r="V370" s="104" t="s">
        <v>836</v>
      </c>
      <c r="W370" s="66">
        <v>10</v>
      </c>
      <c r="X370" s="2"/>
      <c r="Y370" s="103">
        <v>10021008</v>
      </c>
      <c r="Z370" s="104" t="s">
        <v>246</v>
      </c>
      <c r="AA370" s="2">
        <v>1</v>
      </c>
      <c r="AJ370" s="16" t="str">
        <f t="shared" si="166"/>
        <v>10020001;10</v>
      </c>
      <c r="AK370" s="16"/>
      <c r="AL370" s="16"/>
      <c r="AM370" s="16" t="str">
        <f t="shared" si="167"/>
        <v>10000144;1</v>
      </c>
      <c r="AN370" s="16"/>
      <c r="AO370" s="16"/>
      <c r="AP370" s="16" t="str">
        <f t="shared" si="168"/>
        <v>10021010;10</v>
      </c>
      <c r="AQ370" s="16"/>
      <c r="AR370" s="16"/>
      <c r="AS370" s="16" t="str">
        <f t="shared" si="169"/>
        <v>10021008;1</v>
      </c>
      <c r="AT370" s="16"/>
      <c r="AU370" s="16"/>
      <c r="AV370" s="16"/>
      <c r="AW370" s="16"/>
      <c r="AX370" s="16"/>
      <c r="AY370" s="16"/>
      <c r="AZ370" s="16"/>
      <c r="BA370" s="16" t="str">
        <f t="shared" si="170"/>
        <v>10020001;10@10000144;1@10021010;10@10021008;1@@</v>
      </c>
      <c r="BB370" s="16"/>
      <c r="BI370" t="s">
        <v>1187</v>
      </c>
    </row>
    <row r="371" spans="7:61" ht="20.100000000000001" customHeight="1" x14ac:dyDescent="0.2">
      <c r="K371" s="2" t="s">
        <v>1188</v>
      </c>
      <c r="M371" s="2">
        <v>10020001</v>
      </c>
      <c r="N371" s="2" t="s">
        <v>95</v>
      </c>
      <c r="O371" s="66">
        <v>10</v>
      </c>
      <c r="Q371" s="2">
        <v>10000144</v>
      </c>
      <c r="R371" s="2" t="s">
        <v>813</v>
      </c>
      <c r="S371" s="2">
        <v>2</v>
      </c>
      <c r="U371" s="103">
        <v>10023010</v>
      </c>
      <c r="V371" s="107" t="s">
        <v>840</v>
      </c>
      <c r="W371" s="66">
        <v>10</v>
      </c>
      <c r="Y371" s="103">
        <v>10023008</v>
      </c>
      <c r="Z371" s="104" t="s">
        <v>297</v>
      </c>
      <c r="AA371" s="2">
        <v>1</v>
      </c>
      <c r="AJ371" s="16" t="str">
        <f t="shared" si="166"/>
        <v>10020001;10</v>
      </c>
      <c r="AK371" s="16"/>
      <c r="AL371" s="16"/>
      <c r="AM371" s="16" t="str">
        <f t="shared" si="167"/>
        <v>10000144;2</v>
      </c>
      <c r="AN371" s="16"/>
      <c r="AO371" s="16"/>
      <c r="AP371" s="16" t="str">
        <f t="shared" si="168"/>
        <v>10023010;10</v>
      </c>
      <c r="AQ371" s="16"/>
      <c r="AR371" s="16"/>
      <c r="AS371" s="16" t="str">
        <f t="shared" si="169"/>
        <v>10023008;1</v>
      </c>
      <c r="AT371" s="16"/>
      <c r="AU371" s="16"/>
      <c r="AV371" s="16"/>
      <c r="AW371" s="16"/>
      <c r="AX371" s="16"/>
      <c r="AY371" s="16"/>
      <c r="AZ371" s="16"/>
      <c r="BA371" s="16" t="str">
        <f t="shared" si="170"/>
        <v>10020001;10@10000144;2@10023010;10@10023008;1@@</v>
      </c>
      <c r="BB371" s="16"/>
      <c r="BI371" t="s">
        <v>1189</v>
      </c>
    </row>
    <row r="372" spans="7:61" ht="20.100000000000001" customHeight="1" x14ac:dyDescent="0.2">
      <c r="K372" s="2" t="s">
        <v>1188</v>
      </c>
      <c r="M372" s="2">
        <v>10020001</v>
      </c>
      <c r="N372" s="2" t="s">
        <v>95</v>
      </c>
      <c r="O372" s="66">
        <v>10</v>
      </c>
      <c r="Q372" s="2">
        <v>10000144</v>
      </c>
      <c r="R372" s="2" t="s">
        <v>813</v>
      </c>
      <c r="S372" s="2">
        <v>2</v>
      </c>
      <c r="U372" s="103">
        <v>10023010</v>
      </c>
      <c r="V372" s="107" t="s">
        <v>840</v>
      </c>
      <c r="W372" s="66">
        <v>10</v>
      </c>
      <c r="Y372" s="103">
        <v>10023008</v>
      </c>
      <c r="Z372" s="104" t="s">
        <v>297</v>
      </c>
      <c r="AA372" s="2">
        <v>1</v>
      </c>
      <c r="AJ372" s="16" t="str">
        <f t="shared" si="166"/>
        <v>10020001;10</v>
      </c>
      <c r="AK372" s="16"/>
      <c r="AL372" s="16"/>
      <c r="AM372" s="16" t="str">
        <f t="shared" si="167"/>
        <v>10000144;2</v>
      </c>
      <c r="AN372" s="16"/>
      <c r="AO372" s="16"/>
      <c r="AP372" s="16" t="str">
        <f t="shared" si="168"/>
        <v>10023010;10</v>
      </c>
      <c r="AQ372" s="16"/>
      <c r="AR372" s="16"/>
      <c r="AS372" s="16" t="str">
        <f t="shared" si="169"/>
        <v>10023008;1</v>
      </c>
      <c r="AT372" s="16"/>
      <c r="AU372" s="16"/>
      <c r="AV372" s="16"/>
      <c r="AW372" s="16"/>
      <c r="AX372" s="16"/>
      <c r="AY372" s="16"/>
      <c r="AZ372" s="16"/>
      <c r="BA372" s="16" t="str">
        <f t="shared" si="170"/>
        <v>10020001;10@10000144;2@10023010;10@10023008;1@@</v>
      </c>
      <c r="BB372" s="16"/>
      <c r="BI372" t="s">
        <v>1189</v>
      </c>
    </row>
    <row r="373" spans="7:61" ht="20.100000000000001" customHeight="1" x14ac:dyDescent="0.2">
      <c r="K373" s="2" t="s">
        <v>1188</v>
      </c>
      <c r="M373" s="2">
        <v>10020001</v>
      </c>
      <c r="N373" s="2" t="s">
        <v>95</v>
      </c>
      <c r="O373" s="66">
        <v>10</v>
      </c>
      <c r="Q373" s="2">
        <v>10000144</v>
      </c>
      <c r="R373" s="2" t="s">
        <v>813</v>
      </c>
      <c r="S373" s="2">
        <v>2</v>
      </c>
      <c r="U373" s="103">
        <v>10023010</v>
      </c>
      <c r="V373" s="107" t="s">
        <v>840</v>
      </c>
      <c r="W373" s="66">
        <v>10</v>
      </c>
      <c r="Y373" s="103">
        <v>10023008</v>
      </c>
      <c r="Z373" s="104" t="s">
        <v>297</v>
      </c>
      <c r="AA373" s="2">
        <v>1</v>
      </c>
      <c r="AJ373" s="16" t="str">
        <f t="shared" si="166"/>
        <v>10020001;10</v>
      </c>
      <c r="AK373" s="16"/>
      <c r="AL373" s="16"/>
      <c r="AM373" s="16" t="str">
        <f t="shared" si="167"/>
        <v>10000144;2</v>
      </c>
      <c r="AN373" s="16"/>
      <c r="AO373" s="16"/>
      <c r="AP373" s="16" t="str">
        <f t="shared" si="168"/>
        <v>10023010;10</v>
      </c>
      <c r="AQ373" s="16"/>
      <c r="AR373" s="16"/>
      <c r="AS373" s="16" t="str">
        <f t="shared" si="169"/>
        <v>10023008;1</v>
      </c>
      <c r="AT373" s="16"/>
      <c r="AU373" s="16"/>
      <c r="AV373" s="16"/>
      <c r="AW373" s="16"/>
      <c r="AX373" s="16"/>
      <c r="AY373" s="16"/>
      <c r="AZ373" s="16"/>
      <c r="BA373" s="16" t="str">
        <f t="shared" si="170"/>
        <v>10020001;10@10000144;2@10023010;10@10023008;1@@</v>
      </c>
      <c r="BB373" s="16"/>
      <c r="BI373" t="s">
        <v>1189</v>
      </c>
    </row>
    <row r="374" spans="7:61" ht="20.100000000000001" customHeight="1" x14ac:dyDescent="0.2">
      <c r="K374" s="2" t="s">
        <v>1188</v>
      </c>
      <c r="M374" s="2">
        <v>10020001</v>
      </c>
      <c r="N374" s="2" t="s">
        <v>95</v>
      </c>
      <c r="O374" s="66">
        <v>10</v>
      </c>
      <c r="Q374" s="2">
        <v>10000144</v>
      </c>
      <c r="R374" s="2" t="s">
        <v>813</v>
      </c>
      <c r="S374" s="2">
        <v>2</v>
      </c>
      <c r="U374" s="103">
        <v>10023010</v>
      </c>
      <c r="V374" s="107" t="s">
        <v>840</v>
      </c>
      <c r="W374" s="66">
        <v>10</v>
      </c>
      <c r="Y374" s="103">
        <v>10023008</v>
      </c>
      <c r="Z374" s="104" t="s">
        <v>297</v>
      </c>
      <c r="AA374" s="2">
        <v>1</v>
      </c>
      <c r="AJ374" s="16" t="str">
        <f t="shared" si="166"/>
        <v>10020001;10</v>
      </c>
      <c r="AK374" s="16"/>
      <c r="AL374" s="16"/>
      <c r="AM374" s="16" t="str">
        <f t="shared" si="167"/>
        <v>10000144;2</v>
      </c>
      <c r="AN374" s="16"/>
      <c r="AO374" s="16"/>
      <c r="AP374" s="16" t="str">
        <f t="shared" si="168"/>
        <v>10023010;10</v>
      </c>
      <c r="AQ374" s="16"/>
      <c r="AR374" s="16"/>
      <c r="AS374" s="16" t="str">
        <f t="shared" si="169"/>
        <v>10023008;1</v>
      </c>
      <c r="AT374" s="16"/>
      <c r="AU374" s="16"/>
      <c r="AV374" s="16"/>
      <c r="AW374" s="16"/>
      <c r="AX374" s="16"/>
      <c r="AY374" s="16"/>
      <c r="AZ374" s="16"/>
      <c r="BA374" s="16" t="str">
        <f t="shared" si="170"/>
        <v>10020001;10@10000144;2@10023010;10@10023008;1@@</v>
      </c>
      <c r="BB374" s="16"/>
      <c r="BI374" t="s">
        <v>1189</v>
      </c>
    </row>
    <row r="375" spans="7:61" ht="20.100000000000001" customHeight="1" x14ac:dyDescent="0.2">
      <c r="K375" s="2" t="s">
        <v>1190</v>
      </c>
      <c r="M375" s="2">
        <v>10020001</v>
      </c>
      <c r="N375" s="2" t="s">
        <v>95</v>
      </c>
      <c r="O375" s="66">
        <v>10</v>
      </c>
      <c r="Q375" s="2">
        <v>10000144</v>
      </c>
      <c r="R375" s="2" t="s">
        <v>813</v>
      </c>
      <c r="S375" s="2">
        <v>3</v>
      </c>
      <c r="U375" s="103">
        <v>10025010</v>
      </c>
      <c r="V375" s="104" t="s">
        <v>859</v>
      </c>
      <c r="W375" s="66">
        <v>10</v>
      </c>
      <c r="Y375" s="103">
        <v>10025008</v>
      </c>
      <c r="Z375" s="104" t="s">
        <v>340</v>
      </c>
      <c r="AA375" s="2">
        <v>1</v>
      </c>
      <c r="AJ375" s="16" t="str">
        <f t="shared" si="166"/>
        <v>10020001;10</v>
      </c>
      <c r="AK375" s="16"/>
      <c r="AL375" s="16"/>
      <c r="AM375" s="16" t="str">
        <f t="shared" si="167"/>
        <v>10000144;3</v>
      </c>
      <c r="AN375" s="16"/>
      <c r="AO375" s="16"/>
      <c r="AP375" s="16" t="str">
        <f t="shared" si="168"/>
        <v>10025010;10</v>
      </c>
      <c r="AQ375" s="16"/>
      <c r="AR375" s="16"/>
      <c r="AS375" s="16" t="str">
        <f t="shared" si="169"/>
        <v>10025008;1</v>
      </c>
      <c r="AT375" s="16"/>
      <c r="AU375" s="16"/>
      <c r="AV375" s="16"/>
      <c r="AW375" s="16"/>
      <c r="AX375" s="16"/>
      <c r="AY375" s="16"/>
      <c r="AZ375" s="16"/>
      <c r="BA375" s="16" t="str">
        <f t="shared" si="170"/>
        <v>10020001;10@10000144;3@10025010;10@10025008;1@@</v>
      </c>
      <c r="BB375" s="16"/>
      <c r="BI375" t="s">
        <v>1191</v>
      </c>
    </row>
    <row r="376" spans="7:61" ht="20.100000000000001" customHeight="1" x14ac:dyDescent="0.2">
      <c r="K376" s="2" t="s">
        <v>1190</v>
      </c>
      <c r="M376" s="2">
        <v>10020001</v>
      </c>
      <c r="N376" s="2" t="s">
        <v>95</v>
      </c>
      <c r="O376" s="66">
        <v>10</v>
      </c>
      <c r="Q376" s="2">
        <v>10000144</v>
      </c>
      <c r="R376" s="2" t="s">
        <v>813</v>
      </c>
      <c r="S376" s="2">
        <v>3</v>
      </c>
      <c r="U376" s="103">
        <v>10025010</v>
      </c>
      <c r="V376" s="104" t="s">
        <v>859</v>
      </c>
      <c r="W376" s="66">
        <v>10</v>
      </c>
      <c r="Y376" s="103">
        <v>10025008</v>
      </c>
      <c r="Z376" s="104" t="s">
        <v>340</v>
      </c>
      <c r="AA376" s="2">
        <v>1</v>
      </c>
      <c r="AJ376" s="16" t="str">
        <f t="shared" si="166"/>
        <v>10020001;10</v>
      </c>
      <c r="AK376" s="16"/>
      <c r="AL376" s="16"/>
      <c r="AM376" s="16" t="str">
        <f t="shared" si="167"/>
        <v>10000144;3</v>
      </c>
      <c r="AN376" s="16"/>
      <c r="AO376" s="16"/>
      <c r="AP376" s="16" t="str">
        <f t="shared" si="168"/>
        <v>10025010;10</v>
      </c>
      <c r="AQ376" s="16"/>
      <c r="AR376" s="16"/>
      <c r="AS376" s="16" t="str">
        <f t="shared" si="169"/>
        <v>10025008;1</v>
      </c>
      <c r="AT376" s="16"/>
      <c r="AU376" s="16"/>
      <c r="AV376" s="16"/>
      <c r="AW376" s="16"/>
      <c r="AX376" s="16"/>
      <c r="AY376" s="16"/>
      <c r="AZ376" s="16"/>
      <c r="BA376" s="16" t="str">
        <f t="shared" si="170"/>
        <v>10020001;10@10000144;3@10025010;10@10025008;1@@</v>
      </c>
      <c r="BB376" s="16"/>
      <c r="BI376" t="s">
        <v>1191</v>
      </c>
    </row>
    <row r="377" spans="7:61" ht="20.100000000000001" customHeight="1" x14ac:dyDescent="0.2">
      <c r="K377" s="2" t="s">
        <v>1190</v>
      </c>
      <c r="M377" s="2">
        <v>10020001</v>
      </c>
      <c r="N377" s="2" t="s">
        <v>95</v>
      </c>
      <c r="O377" s="66">
        <v>10</v>
      </c>
      <c r="Q377" s="2">
        <v>10000144</v>
      </c>
      <c r="R377" s="2" t="s">
        <v>813</v>
      </c>
      <c r="S377" s="2">
        <v>3</v>
      </c>
      <c r="U377" s="103">
        <v>10025010</v>
      </c>
      <c r="V377" s="104" t="s">
        <v>859</v>
      </c>
      <c r="W377" s="66">
        <v>10</v>
      </c>
      <c r="Y377" s="103">
        <v>10025008</v>
      </c>
      <c r="Z377" s="104" t="s">
        <v>340</v>
      </c>
      <c r="AA377" s="2">
        <v>1</v>
      </c>
      <c r="AJ377" s="16" t="str">
        <f t="shared" si="166"/>
        <v>10020001;10</v>
      </c>
      <c r="AK377" s="16"/>
      <c r="AL377" s="16"/>
      <c r="AM377" s="16" t="str">
        <f t="shared" si="167"/>
        <v>10000144;3</v>
      </c>
      <c r="AN377" s="16"/>
      <c r="AO377" s="16"/>
      <c r="AP377" s="16" t="str">
        <f t="shared" si="168"/>
        <v>10025010;10</v>
      </c>
      <c r="AQ377" s="16"/>
      <c r="AR377" s="16"/>
      <c r="AS377" s="16" t="str">
        <f t="shared" si="169"/>
        <v>10025008;1</v>
      </c>
      <c r="AT377" s="16"/>
      <c r="AU377" s="16"/>
      <c r="AV377" s="16"/>
      <c r="AW377" s="16"/>
      <c r="AX377" s="16"/>
      <c r="AY377" s="16"/>
      <c r="AZ377" s="16"/>
      <c r="BA377" s="16" t="str">
        <f t="shared" si="170"/>
        <v>10020001;10@10000144;3@10025010;10@10025008;1@@</v>
      </c>
      <c r="BB377" s="16"/>
      <c r="BI377" t="s">
        <v>1191</v>
      </c>
    </row>
    <row r="378" spans="7:61" ht="20.100000000000001" customHeight="1" x14ac:dyDescent="0.2">
      <c r="K378" s="2" t="s">
        <v>1190</v>
      </c>
      <c r="M378" s="2">
        <v>10020001</v>
      </c>
      <c r="N378" s="2" t="s">
        <v>95</v>
      </c>
      <c r="O378" s="66">
        <v>10</v>
      </c>
      <c r="Q378" s="2">
        <v>10000144</v>
      </c>
      <c r="R378" s="2" t="s">
        <v>813</v>
      </c>
      <c r="S378" s="2">
        <v>3</v>
      </c>
      <c r="U378" s="103">
        <v>10025010</v>
      </c>
      <c r="V378" s="104" t="s">
        <v>859</v>
      </c>
      <c r="W378" s="66">
        <v>10</v>
      </c>
      <c r="Y378" s="103">
        <v>10025008</v>
      </c>
      <c r="Z378" s="104" t="s">
        <v>340</v>
      </c>
      <c r="AA378" s="2">
        <v>1</v>
      </c>
      <c r="AJ378" s="16" t="str">
        <f t="shared" si="166"/>
        <v>10020001;10</v>
      </c>
      <c r="AK378" s="16"/>
      <c r="AL378" s="16"/>
      <c r="AM378" s="16" t="str">
        <f t="shared" si="167"/>
        <v>10000144;3</v>
      </c>
      <c r="AN378" s="16"/>
      <c r="AO378" s="16"/>
      <c r="AP378" s="16" t="str">
        <f t="shared" si="168"/>
        <v>10025010;10</v>
      </c>
      <c r="AQ378" s="16"/>
      <c r="AR378" s="16"/>
      <c r="AS378" s="16" t="str">
        <f t="shared" si="169"/>
        <v>10025008;1</v>
      </c>
      <c r="AT378" s="16"/>
      <c r="AU378" s="16"/>
      <c r="AV378" s="16"/>
      <c r="AW378" s="16"/>
      <c r="AX378" s="16"/>
      <c r="AY378" s="16"/>
      <c r="AZ378" s="16"/>
      <c r="BA378" s="16" t="str">
        <f t="shared" si="170"/>
        <v>10020001;10@10000144;3@10025010;10@10025008;1@@</v>
      </c>
      <c r="BB378" s="16"/>
      <c r="BI378" t="s">
        <v>1191</v>
      </c>
    </row>
    <row r="379" spans="7:61" ht="20.100000000000001" customHeight="1" x14ac:dyDescent="0.2">
      <c r="K379" s="2" t="s">
        <v>1192</v>
      </c>
      <c r="M379" s="2">
        <v>10020001</v>
      </c>
      <c r="N379" s="2" t="s">
        <v>95</v>
      </c>
      <c r="O379" s="66">
        <v>10</v>
      </c>
      <c r="Q379" s="3">
        <v>10000145</v>
      </c>
      <c r="R379" s="3" t="s">
        <v>814</v>
      </c>
      <c r="S379" s="2">
        <v>2</v>
      </c>
      <c r="U379" s="103">
        <v>10021010</v>
      </c>
      <c r="V379" s="104" t="s">
        <v>836</v>
      </c>
      <c r="W379" s="66">
        <v>10</v>
      </c>
      <c r="X379" s="2"/>
      <c r="Y379" s="103">
        <v>10021008</v>
      </c>
      <c r="Z379" s="104" t="s">
        <v>246</v>
      </c>
      <c r="AA379" s="2">
        <v>1</v>
      </c>
      <c r="AJ379" s="16" t="str">
        <f t="shared" si="166"/>
        <v>10020001;10</v>
      </c>
      <c r="AK379" s="16"/>
      <c r="AL379" s="16"/>
      <c r="AM379" s="16" t="str">
        <f t="shared" si="167"/>
        <v>10000145;2</v>
      </c>
      <c r="AN379" s="16"/>
      <c r="AO379" s="16"/>
      <c r="AP379" s="16" t="str">
        <f t="shared" si="168"/>
        <v>10021010;10</v>
      </c>
      <c r="AQ379" s="16"/>
      <c r="AR379" s="16"/>
      <c r="AS379" s="16" t="str">
        <f t="shared" si="169"/>
        <v>10021008;1</v>
      </c>
      <c r="AT379" s="16"/>
      <c r="AU379" s="16"/>
      <c r="AV379" s="16"/>
      <c r="AW379" s="16"/>
      <c r="AX379" s="16"/>
      <c r="AY379" s="16"/>
      <c r="AZ379" s="16"/>
      <c r="BA379" s="16" t="str">
        <f t="shared" si="170"/>
        <v>10020001;10@10000145;2@10021010;10@10021008;1@@</v>
      </c>
      <c r="BB379" s="16"/>
      <c r="BI379" t="s">
        <v>1193</v>
      </c>
    </row>
    <row r="380" spans="7:61" ht="20.100000000000001" customHeight="1" x14ac:dyDescent="0.2">
      <c r="K380" s="2" t="s">
        <v>1194</v>
      </c>
      <c r="M380" s="2">
        <v>10020001</v>
      </c>
      <c r="N380" s="2" t="s">
        <v>95</v>
      </c>
      <c r="O380" s="66">
        <v>10</v>
      </c>
      <c r="Q380" s="3">
        <v>10000145</v>
      </c>
      <c r="R380" s="3" t="s">
        <v>814</v>
      </c>
      <c r="S380" s="2">
        <v>2</v>
      </c>
      <c r="U380" s="103">
        <v>10021010</v>
      </c>
      <c r="V380" s="104" t="s">
        <v>836</v>
      </c>
      <c r="W380" s="66">
        <v>10</v>
      </c>
      <c r="X380" s="2"/>
      <c r="Y380" s="103">
        <v>10021008</v>
      </c>
      <c r="Z380" s="104" t="s">
        <v>246</v>
      </c>
      <c r="AA380" s="2">
        <v>1</v>
      </c>
      <c r="AJ380" s="16" t="str">
        <f t="shared" si="166"/>
        <v>10020001;10</v>
      </c>
      <c r="AK380" s="16"/>
      <c r="AL380" s="16"/>
      <c r="AM380" s="16" t="str">
        <f t="shared" si="167"/>
        <v>10000145;2</v>
      </c>
      <c r="AN380" s="16"/>
      <c r="AO380" s="16"/>
      <c r="AP380" s="16" t="str">
        <f t="shared" si="168"/>
        <v>10021010;10</v>
      </c>
      <c r="AQ380" s="16"/>
      <c r="AR380" s="16"/>
      <c r="AS380" s="16" t="str">
        <f t="shared" si="169"/>
        <v>10021008;1</v>
      </c>
      <c r="AT380" s="16"/>
      <c r="AU380" s="16"/>
      <c r="AV380" s="16"/>
      <c r="AW380" s="16"/>
      <c r="AX380" s="16"/>
      <c r="AY380" s="16"/>
      <c r="AZ380" s="16"/>
      <c r="BA380" s="16" t="str">
        <f t="shared" si="170"/>
        <v>10020001;10@10000145;2@10021010;10@10021008;1@@</v>
      </c>
      <c r="BB380" s="16"/>
      <c r="BI380" t="s">
        <v>1193</v>
      </c>
    </row>
    <row r="381" spans="7:61" ht="20.100000000000001" customHeight="1" x14ac:dyDescent="0.2">
      <c r="K381" s="2" t="s">
        <v>1195</v>
      </c>
      <c r="M381" s="2">
        <v>10020001</v>
      </c>
      <c r="N381" s="2" t="s">
        <v>95</v>
      </c>
      <c r="O381" s="66">
        <v>10</v>
      </c>
      <c r="Q381" s="3">
        <v>10000145</v>
      </c>
      <c r="R381" s="3" t="s">
        <v>814</v>
      </c>
      <c r="S381" s="2">
        <v>2</v>
      </c>
      <c r="U381" s="103">
        <v>10021010</v>
      </c>
      <c r="V381" s="104" t="s">
        <v>836</v>
      </c>
      <c r="W381" s="66">
        <v>10</v>
      </c>
      <c r="X381" s="2"/>
      <c r="Y381" s="103">
        <v>10021008</v>
      </c>
      <c r="Z381" s="104" t="s">
        <v>246</v>
      </c>
      <c r="AA381" s="2">
        <v>1</v>
      </c>
      <c r="AJ381" s="16" t="str">
        <f t="shared" si="166"/>
        <v>10020001;10</v>
      </c>
      <c r="AK381" s="16"/>
      <c r="AL381" s="16"/>
      <c r="AM381" s="16" t="str">
        <f t="shared" si="167"/>
        <v>10000145;2</v>
      </c>
      <c r="AN381" s="16"/>
      <c r="AO381" s="16"/>
      <c r="AP381" s="16" t="str">
        <f t="shared" si="168"/>
        <v>10021010;10</v>
      </c>
      <c r="AQ381" s="16"/>
      <c r="AR381" s="16"/>
      <c r="AS381" s="16" t="str">
        <f t="shared" si="169"/>
        <v>10021008;1</v>
      </c>
      <c r="AT381" s="16"/>
      <c r="AU381" s="16"/>
      <c r="AV381" s="16"/>
      <c r="AW381" s="16"/>
      <c r="AX381" s="16"/>
      <c r="AY381" s="16"/>
      <c r="AZ381" s="16"/>
      <c r="BA381" s="16" t="str">
        <f t="shared" si="170"/>
        <v>10020001;10@10000145;2@10021010;10@10021008;1@@</v>
      </c>
      <c r="BB381" s="16"/>
      <c r="BI381" t="s">
        <v>1193</v>
      </c>
    </row>
    <row r="382" spans="7:61" ht="20.100000000000001" customHeight="1" x14ac:dyDescent="0.2">
      <c r="K382" s="2" t="s">
        <v>1196</v>
      </c>
      <c r="M382" s="2">
        <v>10020001</v>
      </c>
      <c r="N382" s="2" t="s">
        <v>95</v>
      </c>
      <c r="O382" s="66">
        <v>10</v>
      </c>
      <c r="Q382" s="3">
        <v>10000145</v>
      </c>
      <c r="R382" s="3" t="s">
        <v>814</v>
      </c>
      <c r="S382" s="2">
        <v>2</v>
      </c>
      <c r="U382" s="103">
        <v>10021010</v>
      </c>
      <c r="V382" s="104" t="s">
        <v>836</v>
      </c>
      <c r="W382" s="66">
        <v>10</v>
      </c>
      <c r="X382" s="2"/>
      <c r="Y382" s="103">
        <v>10021008</v>
      </c>
      <c r="Z382" s="104" t="s">
        <v>246</v>
      </c>
      <c r="AA382" s="2">
        <v>1</v>
      </c>
      <c r="AJ382" s="16" t="str">
        <f t="shared" si="166"/>
        <v>10020001;10</v>
      </c>
      <c r="AK382" s="16"/>
      <c r="AL382" s="16"/>
      <c r="AM382" s="16" t="str">
        <f t="shared" si="167"/>
        <v>10000145;2</v>
      </c>
      <c r="AN382" s="16"/>
      <c r="AO382" s="16"/>
      <c r="AP382" s="16" t="str">
        <f t="shared" si="168"/>
        <v>10021010;10</v>
      </c>
      <c r="AQ382" s="16"/>
      <c r="AR382" s="16"/>
      <c r="AS382" s="16" t="str">
        <f t="shared" si="169"/>
        <v>10021008;1</v>
      </c>
      <c r="AT382" s="16"/>
      <c r="AU382" s="16"/>
      <c r="AV382" s="16"/>
      <c r="AW382" s="16"/>
      <c r="AX382" s="16"/>
      <c r="AY382" s="16"/>
      <c r="AZ382" s="16"/>
      <c r="BA382" s="16" t="str">
        <f t="shared" si="170"/>
        <v>10020001;10@10000145;2@10021010;10@10021008;1@@</v>
      </c>
      <c r="BB382" s="16"/>
      <c r="BI382" t="s">
        <v>1193</v>
      </c>
    </row>
    <row r="383" spans="7:61" ht="20.100000000000001" customHeight="1" x14ac:dyDescent="0.2">
      <c r="K383" s="2" t="s">
        <v>1197</v>
      </c>
      <c r="M383" s="2">
        <v>10020001</v>
      </c>
      <c r="N383" s="2" t="s">
        <v>95</v>
      </c>
      <c r="O383" s="66">
        <v>10</v>
      </c>
      <c r="Q383" s="3">
        <v>10000145</v>
      </c>
      <c r="R383" s="3" t="s">
        <v>814</v>
      </c>
      <c r="S383" s="2">
        <v>4</v>
      </c>
      <c r="U383" s="103">
        <v>10023010</v>
      </c>
      <c r="V383" s="107" t="s">
        <v>840</v>
      </c>
      <c r="W383" s="66">
        <v>10</v>
      </c>
      <c r="Y383" s="103">
        <v>10023008</v>
      </c>
      <c r="Z383" s="104" t="s">
        <v>297</v>
      </c>
      <c r="AA383" s="2">
        <v>1</v>
      </c>
      <c r="AJ383" s="16" t="str">
        <f t="shared" si="166"/>
        <v>10020001;10</v>
      </c>
      <c r="AK383" s="16"/>
      <c r="AL383" s="16"/>
      <c r="AM383" s="16" t="str">
        <f t="shared" si="167"/>
        <v>10000145;4</v>
      </c>
      <c r="AN383" s="16"/>
      <c r="AO383" s="16"/>
      <c r="AP383" s="16" t="str">
        <f t="shared" si="168"/>
        <v>10023010;10</v>
      </c>
      <c r="AQ383" s="16"/>
      <c r="AR383" s="16"/>
      <c r="AS383" s="16" t="str">
        <f t="shared" si="169"/>
        <v>10023008;1</v>
      </c>
      <c r="AT383" s="16"/>
      <c r="AU383" s="16"/>
      <c r="AV383" s="16"/>
      <c r="AW383" s="16"/>
      <c r="AX383" s="16"/>
      <c r="AY383" s="16"/>
      <c r="AZ383" s="16"/>
      <c r="BA383" s="16" t="str">
        <f t="shared" si="170"/>
        <v>10020001;10@10000145;4@10023010;10@10023008;1@@</v>
      </c>
      <c r="BB383" s="16"/>
      <c r="BI383" t="s">
        <v>1198</v>
      </c>
    </row>
    <row r="384" spans="7:61" ht="20.100000000000001" customHeight="1" x14ac:dyDescent="0.2">
      <c r="K384" s="2" t="s">
        <v>1199</v>
      </c>
      <c r="M384" s="2">
        <v>10020001</v>
      </c>
      <c r="N384" s="2" t="s">
        <v>95</v>
      </c>
      <c r="O384" s="66">
        <v>10</v>
      </c>
      <c r="Q384" s="3">
        <v>10000145</v>
      </c>
      <c r="R384" s="3" t="s">
        <v>814</v>
      </c>
      <c r="S384" s="2">
        <v>4</v>
      </c>
      <c r="U384" s="103">
        <v>10023010</v>
      </c>
      <c r="V384" s="107" t="s">
        <v>840</v>
      </c>
      <c r="W384" s="66">
        <v>10</v>
      </c>
      <c r="Y384" s="103">
        <v>10023008</v>
      </c>
      <c r="Z384" s="104" t="s">
        <v>297</v>
      </c>
      <c r="AA384" s="2">
        <v>1</v>
      </c>
      <c r="AJ384" s="16" t="str">
        <f t="shared" si="166"/>
        <v>10020001;10</v>
      </c>
      <c r="AK384" s="16"/>
      <c r="AL384" s="16"/>
      <c r="AM384" s="16" t="str">
        <f t="shared" si="167"/>
        <v>10000145;4</v>
      </c>
      <c r="AN384" s="16"/>
      <c r="AO384" s="16"/>
      <c r="AP384" s="16" t="str">
        <f t="shared" si="168"/>
        <v>10023010;10</v>
      </c>
      <c r="AQ384" s="16"/>
      <c r="AR384" s="16"/>
      <c r="AS384" s="16" t="str">
        <f t="shared" si="169"/>
        <v>10023008;1</v>
      </c>
      <c r="AT384" s="16"/>
      <c r="AU384" s="16"/>
      <c r="AV384" s="16"/>
      <c r="AW384" s="16"/>
      <c r="AX384" s="16"/>
      <c r="AY384" s="16"/>
      <c r="AZ384" s="16"/>
      <c r="BA384" s="16" t="str">
        <f t="shared" si="170"/>
        <v>10020001;10@10000145;4@10023010;10@10023008;1@@</v>
      </c>
      <c r="BB384" s="16"/>
      <c r="BI384" t="s">
        <v>1198</v>
      </c>
    </row>
    <row r="385" spans="11:61" ht="20.100000000000001" customHeight="1" x14ac:dyDescent="0.2">
      <c r="K385" s="2" t="s">
        <v>1200</v>
      </c>
      <c r="M385" s="2">
        <v>10020001</v>
      </c>
      <c r="N385" s="2" t="s">
        <v>95</v>
      </c>
      <c r="O385" s="66">
        <v>10</v>
      </c>
      <c r="Q385" s="3">
        <v>10000145</v>
      </c>
      <c r="R385" s="3" t="s">
        <v>814</v>
      </c>
      <c r="S385" s="2">
        <v>4</v>
      </c>
      <c r="U385" s="103">
        <v>10023010</v>
      </c>
      <c r="V385" s="107" t="s">
        <v>840</v>
      </c>
      <c r="W385" s="66">
        <v>10</v>
      </c>
      <c r="Y385" s="103">
        <v>10023008</v>
      </c>
      <c r="Z385" s="104" t="s">
        <v>297</v>
      </c>
      <c r="AA385" s="2">
        <v>1</v>
      </c>
      <c r="AJ385" s="16" t="str">
        <f t="shared" si="166"/>
        <v>10020001;10</v>
      </c>
      <c r="AK385" s="16"/>
      <c r="AL385" s="16"/>
      <c r="AM385" s="16" t="str">
        <f t="shared" si="167"/>
        <v>10000145;4</v>
      </c>
      <c r="AN385" s="16"/>
      <c r="AO385" s="16"/>
      <c r="AP385" s="16" t="str">
        <f t="shared" si="168"/>
        <v>10023010;10</v>
      </c>
      <c r="AQ385" s="16"/>
      <c r="AR385" s="16"/>
      <c r="AS385" s="16" t="str">
        <f t="shared" si="169"/>
        <v>10023008;1</v>
      </c>
      <c r="AT385" s="16"/>
      <c r="AU385" s="16"/>
      <c r="AV385" s="16"/>
      <c r="AW385" s="16"/>
      <c r="AX385" s="16"/>
      <c r="AY385" s="16"/>
      <c r="AZ385" s="16"/>
      <c r="BA385" s="16" t="str">
        <f t="shared" si="170"/>
        <v>10020001;10@10000145;4@10023010;10@10023008;1@@</v>
      </c>
      <c r="BB385" s="16"/>
      <c r="BI385" t="s">
        <v>1198</v>
      </c>
    </row>
    <row r="386" spans="11:61" ht="20.100000000000001" customHeight="1" x14ac:dyDescent="0.2">
      <c r="K386" s="2" t="s">
        <v>1201</v>
      </c>
      <c r="M386" s="2">
        <v>10020001</v>
      </c>
      <c r="N386" s="2" t="s">
        <v>95</v>
      </c>
      <c r="O386" s="66">
        <v>10</v>
      </c>
      <c r="Q386" s="3">
        <v>10000145</v>
      </c>
      <c r="R386" s="3" t="s">
        <v>814</v>
      </c>
      <c r="S386" s="2">
        <v>4</v>
      </c>
      <c r="U386" s="103">
        <v>10023010</v>
      </c>
      <c r="V386" s="107" t="s">
        <v>840</v>
      </c>
      <c r="W386" s="66">
        <v>10</v>
      </c>
      <c r="Y386" s="103">
        <v>10023008</v>
      </c>
      <c r="Z386" s="104" t="s">
        <v>297</v>
      </c>
      <c r="AA386" s="2">
        <v>1</v>
      </c>
      <c r="AJ386" s="16" t="str">
        <f t="shared" si="166"/>
        <v>10020001;10</v>
      </c>
      <c r="AK386" s="16"/>
      <c r="AL386" s="16"/>
      <c r="AM386" s="16" t="str">
        <f t="shared" si="167"/>
        <v>10000145;4</v>
      </c>
      <c r="AN386" s="16"/>
      <c r="AO386" s="16"/>
      <c r="AP386" s="16" t="str">
        <f t="shared" si="168"/>
        <v>10023010;10</v>
      </c>
      <c r="AQ386" s="16"/>
      <c r="AR386" s="16"/>
      <c r="AS386" s="16" t="str">
        <f t="shared" si="169"/>
        <v>10023008;1</v>
      </c>
      <c r="AT386" s="16"/>
      <c r="AU386" s="16"/>
      <c r="AV386" s="16"/>
      <c r="AW386" s="16"/>
      <c r="AX386" s="16"/>
      <c r="AY386" s="16"/>
      <c r="AZ386" s="16"/>
      <c r="BA386" s="16" t="str">
        <f t="shared" si="170"/>
        <v>10020001;10@10000145;4@10023010;10@10023008;1@@</v>
      </c>
      <c r="BB386" s="16"/>
      <c r="BI386" t="s">
        <v>1198</v>
      </c>
    </row>
    <row r="387" spans="11:61" ht="20.100000000000001" customHeight="1" x14ac:dyDescent="0.2">
      <c r="K387" s="2" t="s">
        <v>1202</v>
      </c>
      <c r="M387" s="2">
        <v>10020001</v>
      </c>
      <c r="N387" s="2" t="s">
        <v>95</v>
      </c>
      <c r="O387" s="66">
        <v>10</v>
      </c>
      <c r="Q387" s="3">
        <v>10000145</v>
      </c>
      <c r="R387" s="3" t="s">
        <v>814</v>
      </c>
      <c r="S387" s="2">
        <v>6</v>
      </c>
      <c r="U387" s="103">
        <v>10025010</v>
      </c>
      <c r="V387" s="104" t="s">
        <v>859</v>
      </c>
      <c r="W387" s="66">
        <v>10</v>
      </c>
      <c r="Y387" s="103">
        <v>10025008</v>
      </c>
      <c r="Z387" s="104" t="s">
        <v>340</v>
      </c>
      <c r="AA387" s="2">
        <v>1</v>
      </c>
      <c r="AJ387" s="16" t="str">
        <f t="shared" si="166"/>
        <v>10020001;10</v>
      </c>
      <c r="AK387" s="16"/>
      <c r="AL387" s="16"/>
      <c r="AM387" s="16" t="str">
        <f t="shared" si="167"/>
        <v>10000145;6</v>
      </c>
      <c r="AN387" s="16"/>
      <c r="AO387" s="16"/>
      <c r="AP387" s="16" t="str">
        <f t="shared" si="168"/>
        <v>10025010;10</v>
      </c>
      <c r="AQ387" s="16"/>
      <c r="AR387" s="16"/>
      <c r="AS387" s="16" t="str">
        <f t="shared" si="169"/>
        <v>10025008;1</v>
      </c>
      <c r="AT387" s="16"/>
      <c r="AU387" s="16"/>
      <c r="AV387" s="16"/>
      <c r="AW387" s="16"/>
      <c r="AX387" s="16"/>
      <c r="AY387" s="16"/>
      <c r="AZ387" s="16"/>
      <c r="BA387" s="16" t="str">
        <f t="shared" si="170"/>
        <v>10020001;10@10000145;6@10025010;10@10025008;1@@</v>
      </c>
      <c r="BB387" s="16"/>
      <c r="BI387" t="s">
        <v>1203</v>
      </c>
    </row>
    <row r="388" spans="11:61" ht="20.100000000000001" customHeight="1" x14ac:dyDescent="0.2">
      <c r="K388" s="2" t="s">
        <v>1204</v>
      </c>
      <c r="M388" s="2">
        <v>10020001</v>
      </c>
      <c r="N388" s="2" t="s">
        <v>95</v>
      </c>
      <c r="O388" s="66">
        <v>10</v>
      </c>
      <c r="Q388" s="3">
        <v>10000145</v>
      </c>
      <c r="R388" s="3" t="s">
        <v>814</v>
      </c>
      <c r="S388" s="2">
        <v>6</v>
      </c>
      <c r="U388" s="103">
        <v>10025010</v>
      </c>
      <c r="V388" s="104" t="s">
        <v>859</v>
      </c>
      <c r="W388" s="66">
        <v>10</v>
      </c>
      <c r="Y388" s="103">
        <v>10025008</v>
      </c>
      <c r="Z388" s="104" t="s">
        <v>340</v>
      </c>
      <c r="AA388" s="2">
        <v>1</v>
      </c>
      <c r="AJ388" s="16" t="str">
        <f t="shared" si="166"/>
        <v>10020001;10</v>
      </c>
      <c r="AK388" s="16"/>
      <c r="AL388" s="16"/>
      <c r="AM388" s="16" t="str">
        <f t="shared" si="167"/>
        <v>10000145;6</v>
      </c>
      <c r="AN388" s="16"/>
      <c r="AO388" s="16"/>
      <c r="AP388" s="16" t="str">
        <f t="shared" si="168"/>
        <v>10025010;10</v>
      </c>
      <c r="AQ388" s="16"/>
      <c r="AR388" s="16"/>
      <c r="AS388" s="16" t="str">
        <f t="shared" si="169"/>
        <v>10025008;1</v>
      </c>
      <c r="AT388" s="16"/>
      <c r="AU388" s="16"/>
      <c r="AV388" s="16"/>
      <c r="AW388" s="16"/>
      <c r="AX388" s="16"/>
      <c r="AY388" s="16"/>
      <c r="AZ388" s="16"/>
      <c r="BA388" s="16" t="str">
        <f t="shared" si="170"/>
        <v>10020001;10@10000145;6@10025010;10@10025008;1@@</v>
      </c>
      <c r="BB388" s="16"/>
      <c r="BI388" t="s">
        <v>1203</v>
      </c>
    </row>
    <row r="389" spans="11:61" ht="20.100000000000001" customHeight="1" x14ac:dyDescent="0.2">
      <c r="K389" s="2" t="s">
        <v>1205</v>
      </c>
      <c r="M389" s="2">
        <v>10020001</v>
      </c>
      <c r="N389" s="2" t="s">
        <v>95</v>
      </c>
      <c r="O389" s="66">
        <v>10</v>
      </c>
      <c r="Q389" s="3">
        <v>10000145</v>
      </c>
      <c r="R389" s="3" t="s">
        <v>814</v>
      </c>
      <c r="S389" s="2">
        <v>6</v>
      </c>
      <c r="U389" s="103">
        <v>10025010</v>
      </c>
      <c r="V389" s="104" t="s">
        <v>859</v>
      </c>
      <c r="W389" s="66">
        <v>10</v>
      </c>
      <c r="Y389" s="103">
        <v>10025008</v>
      </c>
      <c r="Z389" s="104" t="s">
        <v>340</v>
      </c>
      <c r="AA389" s="2">
        <v>1</v>
      </c>
      <c r="AJ389" s="16" t="str">
        <f t="shared" si="166"/>
        <v>10020001;10</v>
      </c>
      <c r="AK389" s="16"/>
      <c r="AL389" s="16"/>
      <c r="AM389" s="16" t="str">
        <f t="shared" si="167"/>
        <v>10000145;6</v>
      </c>
      <c r="AN389" s="16"/>
      <c r="AO389" s="16"/>
      <c r="AP389" s="16" t="str">
        <f t="shared" si="168"/>
        <v>10025010;10</v>
      </c>
      <c r="AQ389" s="16"/>
      <c r="AR389" s="16"/>
      <c r="AS389" s="16" t="str">
        <f t="shared" si="169"/>
        <v>10025008;1</v>
      </c>
      <c r="AT389" s="16"/>
      <c r="AU389" s="16"/>
      <c r="AV389" s="16"/>
      <c r="AW389" s="16"/>
      <c r="AX389" s="16"/>
      <c r="AY389" s="16"/>
      <c r="AZ389" s="16"/>
      <c r="BA389" s="16" t="str">
        <f t="shared" si="170"/>
        <v>10020001;10@10000145;6@10025010;10@10025008;1@@</v>
      </c>
      <c r="BB389" s="16"/>
      <c r="BI389" t="s">
        <v>1203</v>
      </c>
    </row>
    <row r="390" spans="11:61" ht="20.100000000000001" customHeight="1" x14ac:dyDescent="0.2">
      <c r="K390" s="2" t="s">
        <v>1206</v>
      </c>
      <c r="M390" s="2">
        <v>10020001</v>
      </c>
      <c r="N390" s="2" t="s">
        <v>95</v>
      </c>
      <c r="O390" s="66">
        <v>10</v>
      </c>
      <c r="Q390" s="3">
        <v>10000145</v>
      </c>
      <c r="R390" s="3" t="s">
        <v>814</v>
      </c>
      <c r="S390" s="2">
        <v>6</v>
      </c>
      <c r="U390" s="103">
        <v>10025010</v>
      </c>
      <c r="V390" s="104" t="s">
        <v>859</v>
      </c>
      <c r="W390" s="66">
        <v>10</v>
      </c>
      <c r="Y390" s="103">
        <v>10025008</v>
      </c>
      <c r="Z390" s="104" t="s">
        <v>340</v>
      </c>
      <c r="AA390" s="2">
        <v>1</v>
      </c>
      <c r="AJ390" s="16" t="str">
        <f t="shared" si="166"/>
        <v>10020001;10</v>
      </c>
      <c r="AK390" s="16"/>
      <c r="AL390" s="16"/>
      <c r="AM390" s="16" t="str">
        <f t="shared" si="167"/>
        <v>10000145;6</v>
      </c>
      <c r="AN390" s="16"/>
      <c r="AO390" s="16"/>
      <c r="AP390" s="16" t="str">
        <f t="shared" si="168"/>
        <v>10025010;10</v>
      </c>
      <c r="AQ390" s="16"/>
      <c r="AR390" s="16"/>
      <c r="AS390" s="16" t="str">
        <f t="shared" si="169"/>
        <v>10025008;1</v>
      </c>
      <c r="AT390" s="16"/>
      <c r="AU390" s="16"/>
      <c r="AV390" s="16"/>
      <c r="AW390" s="16"/>
      <c r="AX390" s="16"/>
      <c r="AY390" s="16"/>
      <c r="AZ390" s="16"/>
      <c r="BA390" s="16" t="str">
        <f t="shared" si="170"/>
        <v>10020001;10@10000145;6@10025010;10@10025008;1@@</v>
      </c>
      <c r="BB390" s="16"/>
      <c r="BI390" t="s">
        <v>1203</v>
      </c>
    </row>
    <row r="391" spans="11:61" ht="20.100000000000001" customHeight="1" x14ac:dyDescent="0.2">
      <c r="K391" s="2" t="s">
        <v>1207</v>
      </c>
      <c r="M391" s="2">
        <v>10020001</v>
      </c>
      <c r="N391" s="2" t="s">
        <v>95</v>
      </c>
      <c r="O391" s="66">
        <v>50</v>
      </c>
      <c r="Q391" s="3">
        <v>10000146</v>
      </c>
      <c r="R391" s="3" t="s">
        <v>815</v>
      </c>
      <c r="S391" s="2">
        <v>4</v>
      </c>
      <c r="U391" s="103">
        <v>10021010</v>
      </c>
      <c r="V391" s="104" t="s">
        <v>836</v>
      </c>
      <c r="W391" s="66">
        <v>30</v>
      </c>
      <c r="X391" s="2"/>
      <c r="Y391" s="103">
        <v>10021008</v>
      </c>
      <c r="Z391" s="104" t="s">
        <v>246</v>
      </c>
      <c r="AA391" s="2">
        <v>2</v>
      </c>
      <c r="AC391" s="103">
        <v>10021009</v>
      </c>
      <c r="AD391" s="104" t="s">
        <v>249</v>
      </c>
      <c r="AE391" s="2">
        <v>1</v>
      </c>
      <c r="AJ391" s="16" t="str">
        <f t="shared" si="166"/>
        <v>10020001;50</v>
      </c>
      <c r="AK391" s="16"/>
      <c r="AL391" s="16"/>
      <c r="AM391" s="16" t="str">
        <f t="shared" si="167"/>
        <v>10000146;4</v>
      </c>
      <c r="AN391" s="16"/>
      <c r="AO391" s="16"/>
      <c r="AP391" s="16" t="str">
        <f t="shared" si="168"/>
        <v>10021010;30</v>
      </c>
      <c r="AQ391" s="16"/>
      <c r="AR391" s="16"/>
      <c r="AS391" s="16" t="str">
        <f t="shared" si="169"/>
        <v>10021008;2</v>
      </c>
      <c r="AT391" s="16"/>
      <c r="AU391" s="16"/>
      <c r="AV391" s="16" t="str">
        <f t="shared" ref="AV391:AV413" si="171">AC391&amp;";"&amp;AE391</f>
        <v>10021009;1</v>
      </c>
      <c r="AW391" s="16"/>
      <c r="AX391" s="16"/>
      <c r="AY391" s="16"/>
      <c r="AZ391" s="16"/>
      <c r="BA391" s="16" t="str">
        <f t="shared" si="170"/>
        <v>10020001;50@10000146;4@10021010;30@10021008;2@10021009;1@</v>
      </c>
      <c r="BB391" s="16"/>
      <c r="BI391" t="s">
        <v>1208</v>
      </c>
    </row>
    <row r="392" spans="11:61" ht="20.100000000000001" customHeight="1" x14ac:dyDescent="0.2">
      <c r="K392" s="2" t="s">
        <v>1209</v>
      </c>
      <c r="M392" s="2">
        <v>10020001</v>
      </c>
      <c r="N392" s="2" t="s">
        <v>95</v>
      </c>
      <c r="O392" s="66">
        <v>50</v>
      </c>
      <c r="Q392" s="3">
        <v>10000146</v>
      </c>
      <c r="R392" s="3" t="s">
        <v>815</v>
      </c>
      <c r="S392" s="2">
        <v>4</v>
      </c>
      <c r="U392" s="103">
        <v>10021010</v>
      </c>
      <c r="V392" s="104" t="s">
        <v>836</v>
      </c>
      <c r="W392" s="66">
        <v>30</v>
      </c>
      <c r="Y392" s="103">
        <v>10021008</v>
      </c>
      <c r="Z392" s="104" t="s">
        <v>246</v>
      </c>
      <c r="AA392" s="2">
        <v>2</v>
      </c>
      <c r="AC392" s="103">
        <v>10021009</v>
      </c>
      <c r="AD392" s="104" t="s">
        <v>249</v>
      </c>
      <c r="AE392" s="2">
        <v>1</v>
      </c>
      <c r="AJ392" s="16" t="str">
        <f t="shared" si="166"/>
        <v>10020001;50</v>
      </c>
      <c r="AK392" s="16"/>
      <c r="AL392" s="16"/>
      <c r="AM392" s="16" t="str">
        <f t="shared" si="167"/>
        <v>10000146;4</v>
      </c>
      <c r="AN392" s="16"/>
      <c r="AO392" s="16"/>
      <c r="AP392" s="16" t="str">
        <f t="shared" si="168"/>
        <v>10021010;30</v>
      </c>
      <c r="AQ392" s="16"/>
      <c r="AR392" s="16"/>
      <c r="AS392" s="16" t="str">
        <f t="shared" si="169"/>
        <v>10021008;2</v>
      </c>
      <c r="AT392" s="16"/>
      <c r="AU392" s="16"/>
      <c r="AV392" s="16" t="str">
        <f t="shared" si="171"/>
        <v>10021009;1</v>
      </c>
      <c r="AW392" s="16"/>
      <c r="AX392" s="16"/>
      <c r="AY392" s="16"/>
      <c r="AZ392" s="16"/>
      <c r="BA392" s="16" t="str">
        <f t="shared" si="170"/>
        <v>10020001;50@10000146;4@10021010;30@10021008;2@10021009;1@</v>
      </c>
      <c r="BB392" s="16"/>
      <c r="BI392" t="s">
        <v>1208</v>
      </c>
    </row>
    <row r="393" spans="11:61" ht="20.100000000000001" customHeight="1" x14ac:dyDescent="0.2">
      <c r="K393" s="2" t="s">
        <v>1210</v>
      </c>
      <c r="M393" s="2">
        <v>10020001</v>
      </c>
      <c r="N393" s="2" t="s">
        <v>95</v>
      </c>
      <c r="O393" s="66">
        <v>75</v>
      </c>
      <c r="Q393" s="3">
        <v>10000146</v>
      </c>
      <c r="R393" s="3" t="s">
        <v>815</v>
      </c>
      <c r="S393" s="2">
        <v>6</v>
      </c>
      <c r="U393" s="103">
        <v>10023010</v>
      </c>
      <c r="V393" s="107" t="s">
        <v>840</v>
      </c>
      <c r="W393" s="66">
        <v>30</v>
      </c>
      <c r="Y393" s="103">
        <v>10023008</v>
      </c>
      <c r="Z393" s="104" t="s">
        <v>297</v>
      </c>
      <c r="AA393" s="2">
        <v>2</v>
      </c>
      <c r="AC393" s="103">
        <v>10023009</v>
      </c>
      <c r="AD393" s="104" t="s">
        <v>299</v>
      </c>
      <c r="AE393" s="2">
        <v>1</v>
      </c>
      <c r="AJ393" s="16" t="str">
        <f t="shared" si="166"/>
        <v>10020001;75</v>
      </c>
      <c r="AK393" s="16"/>
      <c r="AL393" s="16"/>
      <c r="AM393" s="16" t="str">
        <f t="shared" si="167"/>
        <v>10000146;6</v>
      </c>
      <c r="AN393" s="16"/>
      <c r="AO393" s="16"/>
      <c r="AP393" s="16" t="str">
        <f t="shared" si="168"/>
        <v>10023010;30</v>
      </c>
      <c r="AQ393" s="16"/>
      <c r="AR393" s="16"/>
      <c r="AS393" s="16" t="str">
        <f t="shared" si="169"/>
        <v>10023008;2</v>
      </c>
      <c r="AT393" s="16"/>
      <c r="AU393" s="16"/>
      <c r="AV393" s="16" t="str">
        <f t="shared" si="171"/>
        <v>10023009;1</v>
      </c>
      <c r="AW393" s="16"/>
      <c r="AX393" s="16"/>
      <c r="AY393" s="16"/>
      <c r="AZ393" s="16"/>
      <c r="BA393" s="16" t="str">
        <f t="shared" si="170"/>
        <v>10020001;75@10000146;6@10023010;30@10023008;2@10023009;1@</v>
      </c>
      <c r="BB393" s="16"/>
      <c r="BI393" t="s">
        <v>1211</v>
      </c>
    </row>
    <row r="394" spans="11:61" ht="20.100000000000001" customHeight="1" x14ac:dyDescent="0.2">
      <c r="K394" s="2" t="s">
        <v>1212</v>
      </c>
      <c r="M394" s="2">
        <v>10020001</v>
      </c>
      <c r="N394" s="2" t="s">
        <v>95</v>
      </c>
      <c r="O394" s="66">
        <v>75</v>
      </c>
      <c r="Q394" s="3">
        <v>10000146</v>
      </c>
      <c r="R394" s="3" t="s">
        <v>815</v>
      </c>
      <c r="S394" s="2">
        <v>6</v>
      </c>
      <c r="U394" s="103">
        <v>10023010</v>
      </c>
      <c r="V394" s="107" t="s">
        <v>840</v>
      </c>
      <c r="W394" s="66">
        <v>30</v>
      </c>
      <c r="Y394" s="103">
        <v>10023008</v>
      </c>
      <c r="Z394" s="104" t="s">
        <v>297</v>
      </c>
      <c r="AA394" s="2">
        <v>2</v>
      </c>
      <c r="AC394" s="103">
        <v>10023009</v>
      </c>
      <c r="AD394" s="104" t="s">
        <v>299</v>
      </c>
      <c r="AE394" s="2">
        <v>1</v>
      </c>
      <c r="AJ394" s="16" t="str">
        <f t="shared" si="166"/>
        <v>10020001;75</v>
      </c>
      <c r="AK394" s="16"/>
      <c r="AL394" s="16"/>
      <c r="AM394" s="16" t="str">
        <f t="shared" si="167"/>
        <v>10000146;6</v>
      </c>
      <c r="AN394" s="16"/>
      <c r="AO394" s="16"/>
      <c r="AP394" s="16" t="str">
        <f t="shared" si="168"/>
        <v>10023010;30</v>
      </c>
      <c r="AQ394" s="16"/>
      <c r="AR394" s="16"/>
      <c r="AS394" s="16" t="str">
        <f t="shared" si="169"/>
        <v>10023008;2</v>
      </c>
      <c r="AT394" s="16"/>
      <c r="AU394" s="16"/>
      <c r="AV394" s="16" t="str">
        <f t="shared" si="171"/>
        <v>10023009;1</v>
      </c>
      <c r="AW394" s="16"/>
      <c r="AX394" s="16"/>
      <c r="AY394" s="16"/>
      <c r="AZ394" s="16"/>
      <c r="BA394" s="16" t="str">
        <f t="shared" si="170"/>
        <v>10020001;75@10000146;6@10023010;30@10023008;2@10023009;1@</v>
      </c>
      <c r="BB394" s="16"/>
      <c r="BI394" t="s">
        <v>1211</v>
      </c>
    </row>
    <row r="395" spans="11:61" ht="20.100000000000001" customHeight="1" x14ac:dyDescent="0.2">
      <c r="K395" s="2" t="s">
        <v>1213</v>
      </c>
      <c r="M395" s="2">
        <v>10020001</v>
      </c>
      <c r="N395" s="2" t="s">
        <v>95</v>
      </c>
      <c r="O395" s="66">
        <v>100</v>
      </c>
      <c r="Q395" s="3">
        <v>10000146</v>
      </c>
      <c r="R395" s="3" t="s">
        <v>815</v>
      </c>
      <c r="S395" s="2">
        <v>12</v>
      </c>
      <c r="U395" s="103">
        <v>10025010</v>
      </c>
      <c r="V395" s="104" t="s">
        <v>859</v>
      </c>
      <c r="W395" s="66">
        <v>30</v>
      </c>
      <c r="Y395" s="103">
        <v>10025008</v>
      </c>
      <c r="Z395" s="104" t="s">
        <v>340</v>
      </c>
      <c r="AA395" s="2">
        <v>2</v>
      </c>
      <c r="AC395" s="103">
        <v>10025009</v>
      </c>
      <c r="AD395" s="104" t="s">
        <v>342</v>
      </c>
      <c r="AE395" s="2">
        <v>1</v>
      </c>
      <c r="AJ395" s="16" t="str">
        <f t="shared" si="166"/>
        <v>10020001;100</v>
      </c>
      <c r="AK395" s="16"/>
      <c r="AL395" s="16"/>
      <c r="AM395" s="16" t="str">
        <f t="shared" si="167"/>
        <v>10000146;12</v>
      </c>
      <c r="AN395" s="16"/>
      <c r="AO395" s="16"/>
      <c r="AP395" s="16" t="str">
        <f t="shared" si="168"/>
        <v>10025010;30</v>
      </c>
      <c r="AQ395" s="16"/>
      <c r="AR395" s="16"/>
      <c r="AS395" s="16" t="str">
        <f t="shared" si="169"/>
        <v>10025008;2</v>
      </c>
      <c r="AT395" s="16"/>
      <c r="AU395" s="16"/>
      <c r="AV395" s="16" t="str">
        <f t="shared" si="171"/>
        <v>10025009;1</v>
      </c>
      <c r="AW395" s="16"/>
      <c r="AX395" s="16"/>
      <c r="AY395" s="16"/>
      <c r="AZ395" s="16"/>
      <c r="BA395" s="16" t="str">
        <f t="shared" si="170"/>
        <v>10020001;100@10000146;12@10025010;30@10025008;2@10025009;1@</v>
      </c>
      <c r="BB395" s="16"/>
      <c r="BI395" t="s">
        <v>1214</v>
      </c>
    </row>
    <row r="396" spans="11:61" ht="20.100000000000001" customHeight="1" x14ac:dyDescent="0.2">
      <c r="K396" s="2" t="s">
        <v>1215</v>
      </c>
      <c r="M396" s="2">
        <v>10020001</v>
      </c>
      <c r="N396" s="2" t="s">
        <v>95</v>
      </c>
      <c r="O396" s="66">
        <v>100</v>
      </c>
      <c r="Q396" s="3">
        <v>10000146</v>
      </c>
      <c r="R396" s="3" t="s">
        <v>815</v>
      </c>
      <c r="S396" s="2">
        <v>12</v>
      </c>
      <c r="U396" s="103">
        <v>10025010</v>
      </c>
      <c r="V396" s="104" t="s">
        <v>859</v>
      </c>
      <c r="W396" s="66">
        <v>30</v>
      </c>
      <c r="Y396" s="103">
        <v>10025008</v>
      </c>
      <c r="Z396" s="104" t="s">
        <v>340</v>
      </c>
      <c r="AA396" s="2">
        <v>2</v>
      </c>
      <c r="AC396" s="103">
        <v>10025009</v>
      </c>
      <c r="AD396" s="104" t="s">
        <v>342</v>
      </c>
      <c r="AE396" s="2">
        <v>1</v>
      </c>
      <c r="AJ396" s="16" t="str">
        <f t="shared" si="166"/>
        <v>10020001;100</v>
      </c>
      <c r="AK396" s="16"/>
      <c r="AL396" s="16"/>
      <c r="AM396" s="16" t="str">
        <f t="shared" si="167"/>
        <v>10000146;12</v>
      </c>
      <c r="AN396" s="16"/>
      <c r="AO396" s="16"/>
      <c r="AP396" s="16" t="str">
        <f t="shared" si="168"/>
        <v>10025010;30</v>
      </c>
      <c r="AQ396" s="16"/>
      <c r="AR396" s="16"/>
      <c r="AS396" s="16" t="str">
        <f t="shared" si="169"/>
        <v>10025008;2</v>
      </c>
      <c r="AT396" s="16"/>
      <c r="AU396" s="16"/>
      <c r="AV396" s="16" t="str">
        <f t="shared" si="171"/>
        <v>10025009;1</v>
      </c>
      <c r="AW396" s="16"/>
      <c r="AX396" s="16"/>
      <c r="AY396" s="16"/>
      <c r="AZ396" s="16"/>
      <c r="BA396" s="16" t="str">
        <f t="shared" si="170"/>
        <v>10020001;100@10000146;12@10025010;30@10025008;2@10025009;1@</v>
      </c>
      <c r="BB396" s="16"/>
      <c r="BI396" t="s">
        <v>1214</v>
      </c>
    </row>
    <row r="397" spans="11:61" ht="20.100000000000001" customHeight="1" x14ac:dyDescent="0.2">
      <c r="K397" s="9" t="s">
        <v>1216</v>
      </c>
      <c r="M397" s="2">
        <v>10020001</v>
      </c>
      <c r="N397" s="2" t="s">
        <v>95</v>
      </c>
      <c r="O397" s="66">
        <v>10</v>
      </c>
      <c r="Q397" s="3">
        <v>10000147</v>
      </c>
      <c r="R397" s="3" t="s">
        <v>816</v>
      </c>
      <c r="S397" s="2">
        <v>1</v>
      </c>
      <c r="U397" s="103">
        <v>10021001</v>
      </c>
      <c r="V397" s="107" t="s">
        <v>204</v>
      </c>
      <c r="W397" s="66">
        <v>10</v>
      </c>
      <c r="Y397" s="103"/>
      <c r="Z397" s="104"/>
      <c r="AA397" s="2"/>
      <c r="AJ397" s="16" t="str">
        <f t="shared" si="166"/>
        <v>10020001;10</v>
      </c>
      <c r="AK397" s="16"/>
      <c r="AL397" s="16"/>
      <c r="AM397" s="16" t="str">
        <f t="shared" si="167"/>
        <v>10000147;1</v>
      </c>
      <c r="AN397" s="16"/>
      <c r="AO397" s="16"/>
      <c r="AP397" s="16" t="str">
        <f t="shared" si="168"/>
        <v>10021001;10</v>
      </c>
      <c r="AQ397" s="16"/>
      <c r="AR397" s="16"/>
      <c r="AS397" s="16" t="str">
        <f t="shared" si="169"/>
        <v>;</v>
      </c>
      <c r="AT397" s="16"/>
      <c r="AU397" s="16"/>
      <c r="AV397" s="16"/>
      <c r="AW397" s="16"/>
      <c r="AX397" s="16"/>
      <c r="AY397" s="16"/>
      <c r="AZ397" s="16"/>
      <c r="BA397" s="16" t="str">
        <f t="shared" si="170"/>
        <v>10020001;10@10000147;1@10021001;10@;@@</v>
      </c>
      <c r="BB397" s="16"/>
      <c r="BI397" t="s">
        <v>1217</v>
      </c>
    </row>
    <row r="398" spans="11:61" ht="20.100000000000001" customHeight="1" x14ac:dyDescent="0.2">
      <c r="K398" s="9" t="s">
        <v>1218</v>
      </c>
      <c r="M398" s="2">
        <v>10020001</v>
      </c>
      <c r="N398" s="2" t="s">
        <v>95</v>
      </c>
      <c r="O398" s="66">
        <v>10</v>
      </c>
      <c r="Q398" s="3">
        <v>10000147</v>
      </c>
      <c r="R398" s="3" t="s">
        <v>816</v>
      </c>
      <c r="S398" s="2">
        <v>1</v>
      </c>
      <c r="U398" s="103">
        <v>10021002</v>
      </c>
      <c r="V398" s="107" t="s">
        <v>229</v>
      </c>
      <c r="W398" s="66">
        <v>10</v>
      </c>
      <c r="Y398" s="103">
        <v>10021008</v>
      </c>
      <c r="Z398" s="104" t="s">
        <v>246</v>
      </c>
      <c r="AA398" s="2">
        <v>1</v>
      </c>
      <c r="AJ398" s="16" t="str">
        <f t="shared" si="166"/>
        <v>10020001;10</v>
      </c>
      <c r="AK398" s="16"/>
      <c r="AL398" s="16"/>
      <c r="AM398" s="16" t="str">
        <f t="shared" si="167"/>
        <v>10000147;1</v>
      </c>
      <c r="AN398" s="16"/>
      <c r="AO398" s="16"/>
      <c r="AP398" s="16" t="str">
        <f t="shared" si="168"/>
        <v>10021002;10</v>
      </c>
      <c r="AQ398" s="16"/>
      <c r="AR398" s="16"/>
      <c r="AS398" s="16" t="str">
        <f t="shared" si="169"/>
        <v>10021008;1</v>
      </c>
      <c r="AT398" s="16"/>
      <c r="AU398" s="16"/>
      <c r="AV398" s="16"/>
      <c r="AW398" s="16"/>
      <c r="AX398" s="16"/>
      <c r="AY398" s="16"/>
      <c r="AZ398" s="16"/>
      <c r="BA398" s="16" t="str">
        <f t="shared" si="170"/>
        <v>10020001;10@10000147;1@10021002;10@10021008;1@@</v>
      </c>
      <c r="BB398" s="16"/>
      <c r="BI398" t="s">
        <v>1219</v>
      </c>
    </row>
    <row r="399" spans="11:61" ht="20.100000000000001" customHeight="1" x14ac:dyDescent="0.2">
      <c r="K399" s="108" t="s">
        <v>1220</v>
      </c>
      <c r="M399" s="2">
        <v>10020001</v>
      </c>
      <c r="N399" s="2" t="s">
        <v>95</v>
      </c>
      <c r="O399" s="66">
        <v>20</v>
      </c>
      <c r="Q399" s="3">
        <v>10000147</v>
      </c>
      <c r="R399" s="3" t="s">
        <v>816</v>
      </c>
      <c r="S399" s="2">
        <v>4</v>
      </c>
      <c r="U399" s="103">
        <v>10021003</v>
      </c>
      <c r="V399" s="107" t="s">
        <v>232</v>
      </c>
      <c r="W399" s="66">
        <v>20</v>
      </c>
      <c r="Y399" s="103">
        <v>10021008</v>
      </c>
      <c r="Z399" s="104" t="s">
        <v>246</v>
      </c>
      <c r="AA399" s="2">
        <v>1</v>
      </c>
      <c r="AC399" s="103"/>
      <c r="AD399" s="104"/>
      <c r="AE399" s="2"/>
      <c r="AJ399" s="16" t="str">
        <f t="shared" si="166"/>
        <v>10020001;20</v>
      </c>
      <c r="AK399" s="16"/>
      <c r="AL399" s="16"/>
      <c r="AM399" s="16" t="str">
        <f t="shared" si="167"/>
        <v>10000147;4</v>
      </c>
      <c r="AN399" s="16"/>
      <c r="AO399" s="16"/>
      <c r="AP399" s="16" t="str">
        <f t="shared" si="168"/>
        <v>10021003;20</v>
      </c>
      <c r="AQ399" s="16"/>
      <c r="AR399" s="16"/>
      <c r="AS399" s="16" t="str">
        <f t="shared" si="169"/>
        <v>10021008;1</v>
      </c>
      <c r="AT399" s="16"/>
      <c r="AU399" s="16"/>
      <c r="AV399" s="16" t="str">
        <f t="shared" si="171"/>
        <v>;</v>
      </c>
      <c r="AW399" s="16"/>
      <c r="AX399" s="16"/>
      <c r="AY399" s="16"/>
      <c r="AZ399" s="16"/>
      <c r="BA399" s="16" t="str">
        <f t="shared" si="170"/>
        <v>10020001;20@10000147;4@10021003;20@10021008;1@;@</v>
      </c>
      <c r="BB399" s="16"/>
      <c r="BI399" t="s">
        <v>1221</v>
      </c>
    </row>
    <row r="400" spans="11:61" ht="20.100000000000001" customHeight="1" x14ac:dyDescent="0.2">
      <c r="K400" s="9" t="s">
        <v>1222</v>
      </c>
      <c r="M400" s="2">
        <v>10020001</v>
      </c>
      <c r="N400" s="2" t="s">
        <v>95</v>
      </c>
      <c r="O400" s="66">
        <v>10</v>
      </c>
      <c r="Q400" s="3">
        <v>10000147</v>
      </c>
      <c r="R400" s="3" t="s">
        <v>816</v>
      </c>
      <c r="S400" s="2">
        <v>1</v>
      </c>
      <c r="U400" s="103">
        <v>10021001</v>
      </c>
      <c r="V400" s="107" t="s">
        <v>204</v>
      </c>
      <c r="W400" s="66">
        <v>10</v>
      </c>
      <c r="Y400" s="103"/>
      <c r="Z400" s="104"/>
      <c r="AA400" s="2"/>
      <c r="AJ400" s="16" t="str">
        <f t="shared" si="166"/>
        <v>10020001;10</v>
      </c>
      <c r="AK400" s="16"/>
      <c r="AL400" s="16"/>
      <c r="AM400" s="16" t="str">
        <f t="shared" si="167"/>
        <v>10000147;1</v>
      </c>
      <c r="AN400" s="16"/>
      <c r="AO400" s="16"/>
      <c r="AP400" s="16" t="str">
        <f t="shared" si="168"/>
        <v>10021001;10</v>
      </c>
      <c r="AQ400" s="16"/>
      <c r="AR400" s="16"/>
      <c r="AS400" s="16" t="str">
        <f t="shared" si="169"/>
        <v>;</v>
      </c>
      <c r="AT400" s="16"/>
      <c r="AU400" s="16"/>
      <c r="AV400" s="16"/>
      <c r="AW400" s="16"/>
      <c r="AX400" s="16"/>
      <c r="AY400" s="16"/>
      <c r="AZ400" s="16"/>
      <c r="BA400" s="16" t="str">
        <f t="shared" si="170"/>
        <v>10020001;10@10000147;1@10021001;10@;@@</v>
      </c>
      <c r="BB400" s="16"/>
      <c r="BI400" t="s">
        <v>1217</v>
      </c>
    </row>
    <row r="401" spans="11:61" ht="20.100000000000001" customHeight="1" x14ac:dyDescent="0.2">
      <c r="K401" s="9" t="s">
        <v>1223</v>
      </c>
      <c r="M401" s="2">
        <v>10020001</v>
      </c>
      <c r="N401" s="2" t="s">
        <v>95</v>
      </c>
      <c r="O401" s="66">
        <v>10</v>
      </c>
      <c r="Q401" s="3">
        <v>10000147</v>
      </c>
      <c r="R401" s="3" t="s">
        <v>816</v>
      </c>
      <c r="S401" s="2">
        <v>1</v>
      </c>
      <c r="U401" s="103">
        <v>10021005</v>
      </c>
      <c r="V401" s="107" t="s">
        <v>237</v>
      </c>
      <c r="W401" s="66">
        <v>10</v>
      </c>
      <c r="Y401" s="103">
        <v>10021008</v>
      </c>
      <c r="Z401" s="104" t="s">
        <v>246</v>
      </c>
      <c r="AA401" s="2">
        <v>1</v>
      </c>
      <c r="AJ401" s="16" t="str">
        <f t="shared" si="166"/>
        <v>10020001;10</v>
      </c>
      <c r="AK401" s="16"/>
      <c r="AL401" s="16"/>
      <c r="AM401" s="16" t="str">
        <f t="shared" si="167"/>
        <v>10000147;1</v>
      </c>
      <c r="AN401" s="16"/>
      <c r="AO401" s="16"/>
      <c r="AP401" s="16" t="str">
        <f t="shared" si="168"/>
        <v>10021005;10</v>
      </c>
      <c r="AQ401" s="16"/>
      <c r="AR401" s="16"/>
      <c r="AS401" s="16" t="str">
        <f t="shared" si="169"/>
        <v>10021008;1</v>
      </c>
      <c r="AT401" s="16"/>
      <c r="AU401" s="16"/>
      <c r="AV401" s="16"/>
      <c r="AW401" s="16"/>
      <c r="AX401" s="16"/>
      <c r="AY401" s="16"/>
      <c r="AZ401" s="16"/>
      <c r="BA401" s="16" t="str">
        <f t="shared" si="170"/>
        <v>10020001;10@10000147;1@10021005;10@10021008;1@@</v>
      </c>
      <c r="BB401" s="16"/>
      <c r="BI401" t="s">
        <v>1224</v>
      </c>
    </row>
    <row r="402" spans="11:61" ht="20.100000000000001" customHeight="1" x14ac:dyDescent="0.2">
      <c r="K402" s="108" t="s">
        <v>1225</v>
      </c>
      <c r="M402" s="2">
        <v>10020001</v>
      </c>
      <c r="N402" s="2" t="s">
        <v>95</v>
      </c>
      <c r="O402" s="66">
        <v>20</v>
      </c>
      <c r="Q402" s="3">
        <v>10000147</v>
      </c>
      <c r="R402" s="3" t="s">
        <v>816</v>
      </c>
      <c r="S402" s="2">
        <v>4</v>
      </c>
      <c r="U402" s="103">
        <v>10021006</v>
      </c>
      <c r="V402" s="107" t="s">
        <v>240</v>
      </c>
      <c r="W402" s="66">
        <v>20</v>
      </c>
      <c r="Y402" s="103">
        <v>10021008</v>
      </c>
      <c r="Z402" s="104" t="s">
        <v>246</v>
      </c>
      <c r="AA402" s="2">
        <v>1</v>
      </c>
      <c r="AC402" s="103"/>
      <c r="AD402" s="104"/>
      <c r="AE402" s="2"/>
      <c r="AJ402" s="16" t="str">
        <f t="shared" si="166"/>
        <v>10020001;20</v>
      </c>
      <c r="AK402" s="16"/>
      <c r="AL402" s="16"/>
      <c r="AM402" s="16" t="str">
        <f t="shared" si="167"/>
        <v>10000147;4</v>
      </c>
      <c r="AN402" s="16"/>
      <c r="AO402" s="16"/>
      <c r="AP402" s="16" t="str">
        <f t="shared" si="168"/>
        <v>10021006;20</v>
      </c>
      <c r="AQ402" s="16"/>
      <c r="AR402" s="16"/>
      <c r="AS402" s="16" t="str">
        <f t="shared" si="169"/>
        <v>10021008;1</v>
      </c>
      <c r="AT402" s="16"/>
      <c r="AU402" s="16"/>
      <c r="AV402" s="16" t="str">
        <f t="shared" si="171"/>
        <v>;</v>
      </c>
      <c r="AW402" s="16"/>
      <c r="AX402" s="16"/>
      <c r="AY402" s="16"/>
      <c r="AZ402" s="16"/>
      <c r="BA402" s="16" t="str">
        <f t="shared" si="170"/>
        <v>10020001;20@10000147;4@10021006;20@10021008;1@;@</v>
      </c>
      <c r="BB402" s="16"/>
      <c r="BI402" t="s">
        <v>1226</v>
      </c>
    </row>
    <row r="403" spans="11:61" ht="20.100000000000001" customHeight="1" x14ac:dyDescent="0.2">
      <c r="K403" s="9" t="s">
        <v>1227</v>
      </c>
      <c r="M403" s="2">
        <v>10020001</v>
      </c>
      <c r="N403" s="2" t="s">
        <v>95</v>
      </c>
      <c r="O403" s="66">
        <v>10</v>
      </c>
      <c r="Q403" s="3">
        <v>10000147</v>
      </c>
      <c r="R403" s="3" t="s">
        <v>816</v>
      </c>
      <c r="S403" s="2">
        <v>1</v>
      </c>
      <c r="U403" s="103">
        <v>10021002</v>
      </c>
      <c r="V403" s="107" t="s">
        <v>229</v>
      </c>
      <c r="W403" s="66">
        <v>10</v>
      </c>
      <c r="Y403" s="103"/>
      <c r="Z403" s="104"/>
      <c r="AA403" s="2"/>
      <c r="AJ403" s="16" t="str">
        <f t="shared" si="166"/>
        <v>10020001;10</v>
      </c>
      <c r="AK403" s="16"/>
      <c r="AL403" s="16"/>
      <c r="AM403" s="16" t="str">
        <f t="shared" si="167"/>
        <v>10000147;1</v>
      </c>
      <c r="AN403" s="16"/>
      <c r="AO403" s="16"/>
      <c r="AP403" s="16" t="str">
        <f t="shared" si="168"/>
        <v>10021002;10</v>
      </c>
      <c r="AQ403" s="16"/>
      <c r="AR403" s="16"/>
      <c r="AS403" s="16" t="str">
        <f t="shared" si="169"/>
        <v>;</v>
      </c>
      <c r="AT403" s="16"/>
      <c r="AU403" s="16"/>
      <c r="AV403" s="16"/>
      <c r="AW403" s="16"/>
      <c r="AX403" s="16"/>
      <c r="AY403" s="16"/>
      <c r="AZ403" s="16"/>
      <c r="BA403" s="16" t="str">
        <f t="shared" si="170"/>
        <v>10020001;10@10000147;1@10021002;10@;@@</v>
      </c>
      <c r="BB403" s="16"/>
      <c r="BI403" t="s">
        <v>1219</v>
      </c>
    </row>
    <row r="404" spans="11:61" ht="20.100000000000001" customHeight="1" x14ac:dyDescent="0.2">
      <c r="K404" s="9" t="s">
        <v>1228</v>
      </c>
      <c r="M404" s="2">
        <v>10020001</v>
      </c>
      <c r="N404" s="2" t="s">
        <v>95</v>
      </c>
      <c r="O404" s="66">
        <v>10</v>
      </c>
      <c r="Q404" s="3">
        <v>10000147</v>
      </c>
      <c r="R404" s="3" t="s">
        <v>816</v>
      </c>
      <c r="S404" s="2">
        <v>1</v>
      </c>
      <c r="U404" s="103">
        <v>10021006</v>
      </c>
      <c r="V404" s="107" t="s">
        <v>240</v>
      </c>
      <c r="W404" s="66">
        <v>10</v>
      </c>
      <c r="Y404" s="103"/>
      <c r="Z404" s="104"/>
      <c r="AA404" s="2"/>
      <c r="AJ404" s="16" t="str">
        <f t="shared" si="166"/>
        <v>10020001;10</v>
      </c>
      <c r="AK404" s="16"/>
      <c r="AL404" s="16"/>
      <c r="AM404" s="16" t="str">
        <f t="shared" si="167"/>
        <v>10000147;1</v>
      </c>
      <c r="AN404" s="16"/>
      <c r="AO404" s="16"/>
      <c r="AP404" s="16" t="str">
        <f t="shared" si="168"/>
        <v>10021006;10</v>
      </c>
      <c r="AQ404" s="16"/>
      <c r="AR404" s="16"/>
      <c r="AS404" s="16" t="str">
        <f t="shared" si="169"/>
        <v>;</v>
      </c>
      <c r="AT404" s="16"/>
      <c r="AU404" s="16"/>
      <c r="AV404" s="16"/>
      <c r="AW404" s="16"/>
      <c r="AX404" s="16"/>
      <c r="AY404" s="16"/>
      <c r="AZ404" s="16"/>
      <c r="BA404" s="16" t="str">
        <f t="shared" si="170"/>
        <v>10020001;10@10000147;1@10021006;10@;@@</v>
      </c>
      <c r="BB404" s="16"/>
      <c r="BI404" t="s">
        <v>1229</v>
      </c>
    </row>
    <row r="405" spans="11:61" ht="20.100000000000001" customHeight="1" x14ac:dyDescent="0.2">
      <c r="K405" s="108" t="s">
        <v>1230</v>
      </c>
      <c r="M405" s="2">
        <v>10020001</v>
      </c>
      <c r="N405" s="2" t="s">
        <v>95</v>
      </c>
      <c r="O405" s="66">
        <v>20</v>
      </c>
      <c r="Q405" s="3">
        <v>10000147</v>
      </c>
      <c r="R405" s="3" t="s">
        <v>816</v>
      </c>
      <c r="S405" s="2">
        <v>4</v>
      </c>
      <c r="U405" s="103">
        <v>10021007</v>
      </c>
      <c r="V405" s="107" t="s">
        <v>243</v>
      </c>
      <c r="W405" s="66">
        <v>20</v>
      </c>
      <c r="Y405" s="103">
        <v>10021008</v>
      </c>
      <c r="Z405" s="104" t="s">
        <v>246</v>
      </c>
      <c r="AA405" s="2">
        <v>1</v>
      </c>
      <c r="AC405" s="103"/>
      <c r="AD405" s="104"/>
      <c r="AE405" s="2"/>
      <c r="AJ405" s="16" t="str">
        <f t="shared" si="166"/>
        <v>10020001;20</v>
      </c>
      <c r="AK405" s="16"/>
      <c r="AL405" s="16"/>
      <c r="AM405" s="16" t="str">
        <f t="shared" si="167"/>
        <v>10000147;4</v>
      </c>
      <c r="AN405" s="16"/>
      <c r="AO405" s="16"/>
      <c r="AP405" s="16" t="str">
        <f t="shared" si="168"/>
        <v>10021007;20</v>
      </c>
      <c r="AQ405" s="16"/>
      <c r="AR405" s="16"/>
      <c r="AS405" s="16" t="str">
        <f t="shared" si="169"/>
        <v>10021008;1</v>
      </c>
      <c r="AT405" s="16"/>
      <c r="AU405" s="16"/>
      <c r="AV405" s="16" t="str">
        <f t="shared" si="171"/>
        <v>;</v>
      </c>
      <c r="AW405" s="16"/>
      <c r="AX405" s="16"/>
      <c r="AY405" s="16"/>
      <c r="AZ405" s="16"/>
      <c r="BA405" s="16" t="str">
        <f t="shared" si="170"/>
        <v>10020001;20@10000147;4@10021007;20@10021008;1@;@</v>
      </c>
      <c r="BB405" s="16"/>
      <c r="BI405" t="s">
        <v>1231</v>
      </c>
    </row>
    <row r="406" spans="11:61" ht="20.100000000000001" customHeight="1" x14ac:dyDescent="0.2">
      <c r="K406" s="9" t="s">
        <v>1232</v>
      </c>
      <c r="M406" s="2">
        <v>10020001</v>
      </c>
      <c r="N406" s="2" t="s">
        <v>95</v>
      </c>
      <c r="O406" s="66">
        <v>10</v>
      </c>
      <c r="Q406" s="3">
        <v>10000147</v>
      </c>
      <c r="R406" s="3" t="s">
        <v>816</v>
      </c>
      <c r="S406" s="2">
        <v>1</v>
      </c>
      <c r="U406" s="103">
        <v>10021004</v>
      </c>
      <c r="V406" s="107" t="s">
        <v>234</v>
      </c>
      <c r="W406" s="66">
        <v>10</v>
      </c>
      <c r="Y406" s="103">
        <v>10021008</v>
      </c>
      <c r="Z406" s="104" t="s">
        <v>246</v>
      </c>
      <c r="AA406" s="2">
        <v>1</v>
      </c>
      <c r="AJ406" s="16" t="str">
        <f t="shared" si="166"/>
        <v>10020001;10</v>
      </c>
      <c r="AK406" s="16"/>
      <c r="AL406" s="16"/>
      <c r="AM406" s="16" t="str">
        <f t="shared" si="167"/>
        <v>10000147;1</v>
      </c>
      <c r="AN406" s="16"/>
      <c r="AO406" s="16"/>
      <c r="AP406" s="16" t="str">
        <f t="shared" si="168"/>
        <v>10021004;10</v>
      </c>
      <c r="AQ406" s="16"/>
      <c r="AR406" s="16"/>
      <c r="AS406" s="16" t="str">
        <f t="shared" si="169"/>
        <v>10021008;1</v>
      </c>
      <c r="AT406" s="16"/>
      <c r="AU406" s="16"/>
      <c r="AV406" s="16"/>
      <c r="AW406" s="16"/>
      <c r="AX406" s="16"/>
      <c r="AY406" s="16"/>
      <c r="AZ406" s="16"/>
      <c r="BA406" s="16" t="str">
        <f t="shared" si="170"/>
        <v>10020001;10@10000147;1@10021004;10@10021008;1@@</v>
      </c>
      <c r="BB406" s="16"/>
      <c r="BI406" t="s">
        <v>1233</v>
      </c>
    </row>
    <row r="407" spans="11:61" ht="20.100000000000001" customHeight="1" x14ac:dyDescent="0.2">
      <c r="K407" s="9" t="s">
        <v>1234</v>
      </c>
      <c r="M407" s="2">
        <v>10020001</v>
      </c>
      <c r="N407" s="2" t="s">
        <v>95</v>
      </c>
      <c r="O407" s="66">
        <v>10</v>
      </c>
      <c r="Q407" s="3">
        <v>10000147</v>
      </c>
      <c r="R407" s="3" t="s">
        <v>816</v>
      </c>
      <c r="S407" s="2">
        <v>1</v>
      </c>
      <c r="U407" s="103">
        <v>10021005</v>
      </c>
      <c r="V407" s="107" t="s">
        <v>237</v>
      </c>
      <c r="W407" s="66">
        <v>10</v>
      </c>
      <c r="Y407" s="103">
        <v>10021008</v>
      </c>
      <c r="Z407" s="104" t="s">
        <v>246</v>
      </c>
      <c r="AA407" s="2">
        <v>1</v>
      </c>
      <c r="AJ407" s="16" t="str">
        <f t="shared" si="166"/>
        <v>10020001;10</v>
      </c>
      <c r="AK407" s="16"/>
      <c r="AL407" s="16"/>
      <c r="AM407" s="16" t="str">
        <f t="shared" si="167"/>
        <v>10000147;1</v>
      </c>
      <c r="AN407" s="16"/>
      <c r="AO407" s="16"/>
      <c r="AP407" s="16" t="str">
        <f t="shared" si="168"/>
        <v>10021005;10</v>
      </c>
      <c r="AQ407" s="16"/>
      <c r="AR407" s="16"/>
      <c r="AS407" s="16" t="str">
        <f t="shared" si="169"/>
        <v>10021008;1</v>
      </c>
      <c r="AT407" s="16"/>
      <c r="AU407" s="16"/>
      <c r="AV407" s="16"/>
      <c r="AW407" s="16"/>
      <c r="AX407" s="16"/>
      <c r="AY407" s="16"/>
      <c r="AZ407" s="16"/>
      <c r="BA407" s="16" t="str">
        <f t="shared" si="170"/>
        <v>10020001;10@10000147;1@10021005;10@10021008;1@@</v>
      </c>
      <c r="BB407" s="16"/>
      <c r="BI407" t="s">
        <v>1224</v>
      </c>
    </row>
    <row r="408" spans="11:61" ht="20.100000000000001" customHeight="1" x14ac:dyDescent="0.2">
      <c r="K408" s="9" t="s">
        <v>1235</v>
      </c>
      <c r="M408" s="2">
        <v>10020001</v>
      </c>
      <c r="N408" s="2" t="s">
        <v>95</v>
      </c>
      <c r="O408" s="66">
        <v>10</v>
      </c>
      <c r="Q408" s="3">
        <v>10000147</v>
      </c>
      <c r="R408" s="3" t="s">
        <v>816</v>
      </c>
      <c r="S408" s="2">
        <v>1</v>
      </c>
      <c r="U408" s="103">
        <v>10021006</v>
      </c>
      <c r="V408" s="107" t="s">
        <v>240</v>
      </c>
      <c r="W408" s="66">
        <v>10</v>
      </c>
      <c r="Y408" s="103">
        <v>10021008</v>
      </c>
      <c r="Z408" s="104" t="s">
        <v>246</v>
      </c>
      <c r="AA408" s="2">
        <v>1</v>
      </c>
      <c r="AJ408" s="16" t="str">
        <f t="shared" si="166"/>
        <v>10020001;10</v>
      </c>
      <c r="AK408" s="16"/>
      <c r="AL408" s="16"/>
      <c r="AM408" s="16" t="str">
        <f t="shared" si="167"/>
        <v>10000147;1</v>
      </c>
      <c r="AN408" s="16"/>
      <c r="AO408" s="16"/>
      <c r="AP408" s="16" t="str">
        <f t="shared" si="168"/>
        <v>10021006;10</v>
      </c>
      <c r="AQ408" s="16"/>
      <c r="AR408" s="16"/>
      <c r="AS408" s="16" t="str">
        <f t="shared" si="169"/>
        <v>10021008;1</v>
      </c>
      <c r="AT408" s="16"/>
      <c r="AU408" s="16"/>
      <c r="AV408" s="16"/>
      <c r="AW408" s="16"/>
      <c r="AX408" s="16"/>
      <c r="AY408" s="16"/>
      <c r="AZ408" s="16"/>
      <c r="BA408" s="16" t="str">
        <f t="shared" si="170"/>
        <v>10020001;10@10000147;1@10021006;10@10021008;1@@</v>
      </c>
      <c r="BB408" s="16"/>
      <c r="BI408" t="s">
        <v>1229</v>
      </c>
    </row>
    <row r="409" spans="11:61" ht="20.100000000000001" customHeight="1" x14ac:dyDescent="0.2">
      <c r="K409" s="108" t="s">
        <v>1236</v>
      </c>
      <c r="M409" s="2">
        <v>10020001</v>
      </c>
      <c r="N409" s="2" t="s">
        <v>95</v>
      </c>
      <c r="O409" s="66">
        <v>20</v>
      </c>
      <c r="Q409" s="3">
        <v>10000147</v>
      </c>
      <c r="R409" s="3" t="s">
        <v>816</v>
      </c>
      <c r="S409" s="2">
        <v>4</v>
      </c>
      <c r="U409" s="103">
        <v>10021007</v>
      </c>
      <c r="V409" s="107" t="s">
        <v>243</v>
      </c>
      <c r="W409" s="66">
        <v>20</v>
      </c>
      <c r="Y409" s="103">
        <v>10021008</v>
      </c>
      <c r="Z409" s="104" t="s">
        <v>246</v>
      </c>
      <c r="AA409" s="2">
        <v>1</v>
      </c>
      <c r="AC409" s="103"/>
      <c r="AD409" s="104"/>
      <c r="AE409" s="2"/>
      <c r="AJ409" s="16" t="str">
        <f t="shared" si="166"/>
        <v>10020001;20</v>
      </c>
      <c r="AK409" s="16"/>
      <c r="AL409" s="16"/>
      <c r="AM409" s="16" t="str">
        <f t="shared" si="167"/>
        <v>10000147;4</v>
      </c>
      <c r="AN409" s="16"/>
      <c r="AO409" s="16"/>
      <c r="AP409" s="16" t="str">
        <f t="shared" si="168"/>
        <v>10021007;20</v>
      </c>
      <c r="AQ409" s="16"/>
      <c r="AR409" s="16"/>
      <c r="AS409" s="16" t="str">
        <f t="shared" si="169"/>
        <v>10021008;1</v>
      </c>
      <c r="AT409" s="16"/>
      <c r="AU409" s="16"/>
      <c r="AV409" s="16" t="str">
        <f t="shared" si="171"/>
        <v>;</v>
      </c>
      <c r="AW409" s="16"/>
      <c r="AX409" s="16"/>
      <c r="AY409" s="16"/>
      <c r="AZ409" s="16"/>
      <c r="BA409" s="16" t="str">
        <f t="shared" si="170"/>
        <v>10020001;20@10000147;4@10021007;20@10021008;1@;@</v>
      </c>
      <c r="BB409" s="16"/>
      <c r="BI409" t="s">
        <v>1237</v>
      </c>
    </row>
    <row r="410" spans="11:61" ht="20.100000000000001" customHeight="1" x14ac:dyDescent="0.2">
      <c r="K410" s="9" t="s">
        <v>1238</v>
      </c>
      <c r="M410" s="2">
        <v>10020001</v>
      </c>
      <c r="N410" s="2" t="s">
        <v>95</v>
      </c>
      <c r="O410" s="66">
        <v>10</v>
      </c>
      <c r="Q410" s="3">
        <v>10000147</v>
      </c>
      <c r="R410" s="3" t="s">
        <v>816</v>
      </c>
      <c r="S410" s="2">
        <v>1</v>
      </c>
      <c r="U410" s="103">
        <v>10021004</v>
      </c>
      <c r="V410" s="107" t="s">
        <v>234</v>
      </c>
      <c r="W410" s="66">
        <v>10</v>
      </c>
      <c r="Y410" s="103">
        <v>10021008</v>
      </c>
      <c r="Z410" s="104" t="s">
        <v>246</v>
      </c>
      <c r="AA410" s="2">
        <v>1</v>
      </c>
      <c r="AJ410" s="16" t="str">
        <f t="shared" si="166"/>
        <v>10020001;10</v>
      </c>
      <c r="AK410" s="16"/>
      <c r="AL410" s="16"/>
      <c r="AM410" s="16" t="str">
        <f t="shared" si="167"/>
        <v>10000147;1</v>
      </c>
      <c r="AN410" s="16"/>
      <c r="AO410" s="16"/>
      <c r="AP410" s="16" t="str">
        <f t="shared" si="168"/>
        <v>10021004;10</v>
      </c>
      <c r="AQ410" s="16"/>
      <c r="AR410" s="16"/>
      <c r="AS410" s="16" t="str">
        <f t="shared" si="169"/>
        <v>10021008;1</v>
      </c>
      <c r="AT410" s="16"/>
      <c r="AU410" s="16"/>
      <c r="AV410" s="16"/>
      <c r="AW410" s="16"/>
      <c r="AX410" s="16"/>
      <c r="AY410" s="16"/>
      <c r="AZ410" s="16"/>
      <c r="BA410" s="16" t="str">
        <f t="shared" si="170"/>
        <v>10020001;10@10000147;1@10021004;10@10021008;1@@</v>
      </c>
      <c r="BB410" s="16"/>
      <c r="BI410" t="s">
        <v>1233</v>
      </c>
    </row>
    <row r="411" spans="11:61" ht="20.100000000000001" customHeight="1" x14ac:dyDescent="0.2">
      <c r="K411" s="9" t="s">
        <v>1239</v>
      </c>
      <c r="M411" s="2">
        <v>10020001</v>
      </c>
      <c r="N411" s="2" t="s">
        <v>95</v>
      </c>
      <c r="O411" s="66">
        <v>10</v>
      </c>
      <c r="Q411" s="3">
        <v>10000147</v>
      </c>
      <c r="R411" s="3" t="s">
        <v>816</v>
      </c>
      <c r="S411" s="2">
        <v>1</v>
      </c>
      <c r="U411" s="103">
        <v>10021005</v>
      </c>
      <c r="V411" s="107" t="s">
        <v>237</v>
      </c>
      <c r="W411" s="66">
        <v>10</v>
      </c>
      <c r="Y411" s="103">
        <v>10021008</v>
      </c>
      <c r="Z411" s="104" t="s">
        <v>246</v>
      </c>
      <c r="AA411" s="2">
        <v>1</v>
      </c>
      <c r="AJ411" s="16" t="str">
        <f t="shared" si="166"/>
        <v>10020001;10</v>
      </c>
      <c r="AK411" s="16"/>
      <c r="AL411" s="16"/>
      <c r="AM411" s="16" t="str">
        <f t="shared" si="167"/>
        <v>10000147;1</v>
      </c>
      <c r="AN411" s="16"/>
      <c r="AO411" s="16"/>
      <c r="AP411" s="16" t="str">
        <f t="shared" si="168"/>
        <v>10021005;10</v>
      </c>
      <c r="AQ411" s="16"/>
      <c r="AR411" s="16"/>
      <c r="AS411" s="16" t="str">
        <f t="shared" si="169"/>
        <v>10021008;1</v>
      </c>
      <c r="AT411" s="16"/>
      <c r="AU411" s="16"/>
      <c r="AV411" s="16"/>
      <c r="AW411" s="16"/>
      <c r="AX411" s="16"/>
      <c r="AY411" s="16"/>
      <c r="AZ411" s="16"/>
      <c r="BA411" s="16" t="str">
        <f t="shared" si="170"/>
        <v>10020001;10@10000147;1@10021005;10@10021008;1@@</v>
      </c>
      <c r="BB411" s="16"/>
      <c r="BI411" t="s">
        <v>1224</v>
      </c>
    </row>
    <row r="412" spans="11:61" ht="20.100000000000001" customHeight="1" x14ac:dyDescent="0.2">
      <c r="K412" s="9" t="s">
        <v>1235</v>
      </c>
      <c r="M412" s="2">
        <v>10020001</v>
      </c>
      <c r="N412" s="2" t="s">
        <v>95</v>
      </c>
      <c r="O412" s="66">
        <v>10</v>
      </c>
      <c r="Q412" s="3">
        <v>10000147</v>
      </c>
      <c r="R412" s="3" t="s">
        <v>816</v>
      </c>
      <c r="S412" s="2">
        <v>1</v>
      </c>
      <c r="U412" s="103">
        <v>10021006</v>
      </c>
      <c r="V412" s="107" t="s">
        <v>240</v>
      </c>
      <c r="W412" s="66">
        <v>10</v>
      </c>
      <c r="Y412" s="103">
        <v>10021008</v>
      </c>
      <c r="Z412" s="104" t="s">
        <v>246</v>
      </c>
      <c r="AA412" s="2">
        <v>1</v>
      </c>
      <c r="AJ412" s="16" t="str">
        <f t="shared" si="166"/>
        <v>10020001;10</v>
      </c>
      <c r="AK412" s="16"/>
      <c r="AL412" s="16"/>
      <c r="AM412" s="16" t="str">
        <f t="shared" si="167"/>
        <v>10000147;1</v>
      </c>
      <c r="AN412" s="16"/>
      <c r="AO412" s="16"/>
      <c r="AP412" s="16" t="str">
        <f t="shared" si="168"/>
        <v>10021006;10</v>
      </c>
      <c r="AQ412" s="16"/>
      <c r="AR412" s="16"/>
      <c r="AS412" s="16" t="str">
        <f t="shared" si="169"/>
        <v>10021008;1</v>
      </c>
      <c r="AT412" s="16"/>
      <c r="AU412" s="16"/>
      <c r="AV412" s="16"/>
      <c r="AW412" s="16"/>
      <c r="AX412" s="16"/>
      <c r="AY412" s="16"/>
      <c r="AZ412" s="16"/>
      <c r="BA412" s="16" t="str">
        <f t="shared" si="170"/>
        <v>10020001;10@10000147;1@10021006;10@10021008;1@@</v>
      </c>
      <c r="BB412" s="16"/>
      <c r="BI412" t="s">
        <v>1229</v>
      </c>
    </row>
    <row r="413" spans="11:61" ht="20.100000000000001" customHeight="1" x14ac:dyDescent="0.2">
      <c r="K413" s="108" t="s">
        <v>1240</v>
      </c>
      <c r="M413" s="2">
        <v>10020001</v>
      </c>
      <c r="N413" s="2" t="s">
        <v>95</v>
      </c>
      <c r="O413" s="66">
        <v>20</v>
      </c>
      <c r="Q413" s="3">
        <v>10000147</v>
      </c>
      <c r="R413" s="3" t="s">
        <v>816</v>
      </c>
      <c r="S413" s="2">
        <v>4</v>
      </c>
      <c r="U413" s="103">
        <v>10021007</v>
      </c>
      <c r="V413" s="107" t="s">
        <v>243</v>
      </c>
      <c r="W413" s="66">
        <v>20</v>
      </c>
      <c r="Y413" s="103">
        <v>10021008</v>
      </c>
      <c r="Z413" s="104" t="s">
        <v>246</v>
      </c>
      <c r="AA413" s="2">
        <v>1</v>
      </c>
      <c r="AC413" s="103"/>
      <c r="AD413" s="104"/>
      <c r="AE413" s="2"/>
      <c r="AJ413" s="16" t="str">
        <f t="shared" si="166"/>
        <v>10020001;20</v>
      </c>
      <c r="AK413" s="16"/>
      <c r="AL413" s="16"/>
      <c r="AM413" s="16" t="str">
        <f t="shared" si="167"/>
        <v>10000147;4</v>
      </c>
      <c r="AN413" s="16"/>
      <c r="AO413" s="16"/>
      <c r="AP413" s="16" t="str">
        <f t="shared" si="168"/>
        <v>10021007;20</v>
      </c>
      <c r="AQ413" s="16"/>
      <c r="AR413" s="16"/>
      <c r="AS413" s="16" t="str">
        <f t="shared" si="169"/>
        <v>10021008;1</v>
      </c>
      <c r="AT413" s="16"/>
      <c r="AU413" s="16"/>
      <c r="AV413" s="16" t="str">
        <f t="shared" si="171"/>
        <v>;</v>
      </c>
      <c r="AW413" s="16"/>
      <c r="AX413" s="16"/>
      <c r="AY413" s="16"/>
      <c r="AZ413" s="16"/>
      <c r="BA413" s="16" t="str">
        <f t="shared" si="170"/>
        <v>10020001;20@10000147;4@10021007;20@10021008;1@;@</v>
      </c>
      <c r="BB413" s="16"/>
      <c r="BI413" t="s">
        <v>1237</v>
      </c>
    </row>
    <row r="414" spans="11:61" ht="20.100000000000001" customHeight="1" x14ac:dyDescent="0.2">
      <c r="K414" s="9" t="s">
        <v>1241</v>
      </c>
      <c r="M414" s="2">
        <v>10020001</v>
      </c>
      <c r="N414" s="2" t="s">
        <v>95</v>
      </c>
      <c r="O414" s="66">
        <v>10</v>
      </c>
      <c r="Q414" s="3">
        <v>10000147</v>
      </c>
      <c r="R414" s="3" t="s">
        <v>816</v>
      </c>
      <c r="S414" s="2">
        <v>1</v>
      </c>
      <c r="U414" s="103">
        <v>10021003</v>
      </c>
      <c r="V414" s="107" t="s">
        <v>232</v>
      </c>
      <c r="W414" s="66">
        <v>10</v>
      </c>
      <c r="Y414" s="103"/>
      <c r="Z414" s="104"/>
      <c r="AA414" s="2"/>
      <c r="AJ414" s="16" t="str">
        <f t="shared" si="166"/>
        <v>10020001;10</v>
      </c>
      <c r="AK414" s="16"/>
      <c r="AL414" s="16"/>
      <c r="AM414" s="16" t="str">
        <f t="shared" si="167"/>
        <v>10000147;1</v>
      </c>
      <c r="AN414" s="16"/>
      <c r="AO414" s="16"/>
      <c r="AP414" s="16" t="str">
        <f t="shared" si="168"/>
        <v>10021003;10</v>
      </c>
      <c r="AQ414" s="16"/>
      <c r="AR414" s="16"/>
      <c r="AS414" s="16" t="str">
        <f t="shared" si="169"/>
        <v>;</v>
      </c>
      <c r="AT414" s="16"/>
      <c r="AU414" s="16"/>
      <c r="AV414" s="16"/>
      <c r="AW414" s="16"/>
      <c r="AX414" s="16"/>
      <c r="AY414" s="16"/>
      <c r="AZ414" s="16"/>
      <c r="BA414" s="16" t="str">
        <f t="shared" si="170"/>
        <v>10020001;10@10000147;1@10021003;10@;@@</v>
      </c>
      <c r="BB414" s="16"/>
      <c r="BI414" t="s">
        <v>1242</v>
      </c>
    </row>
    <row r="415" spans="11:61" ht="20.100000000000001" customHeight="1" x14ac:dyDescent="0.2">
      <c r="K415" s="9" t="s">
        <v>1243</v>
      </c>
      <c r="M415" s="2">
        <v>10020001</v>
      </c>
      <c r="N415" s="2" t="s">
        <v>95</v>
      </c>
      <c r="O415" s="66">
        <v>10</v>
      </c>
      <c r="Q415" s="3">
        <v>10000147</v>
      </c>
      <c r="R415" s="3" t="s">
        <v>816</v>
      </c>
      <c r="S415" s="2">
        <v>1</v>
      </c>
      <c r="U415" s="103">
        <v>10021006</v>
      </c>
      <c r="V415" s="107" t="s">
        <v>240</v>
      </c>
      <c r="W415" s="66">
        <v>10</v>
      </c>
      <c r="Y415" s="103"/>
      <c r="Z415" s="104"/>
      <c r="AA415" s="2"/>
      <c r="AJ415" s="16" t="str">
        <f t="shared" ref="AJ415:AJ456" si="172">M415&amp;";"&amp;O415</f>
        <v>10020001;10</v>
      </c>
      <c r="AK415" s="16"/>
      <c r="AL415" s="16"/>
      <c r="AM415" s="16" t="str">
        <f t="shared" ref="AM415:AM456" si="173">Q415&amp;";"&amp;S415</f>
        <v>10000147;1</v>
      </c>
      <c r="AN415" s="16"/>
      <c r="AO415" s="16"/>
      <c r="AP415" s="16" t="str">
        <f t="shared" ref="AP415:AP456" si="174">U415&amp;";"&amp;W415</f>
        <v>10021006;10</v>
      </c>
      <c r="AQ415" s="16"/>
      <c r="AR415" s="16"/>
      <c r="AS415" s="16" t="str">
        <f t="shared" ref="AS415:AS456" si="175">Y415&amp;";"&amp;AA415</f>
        <v>;</v>
      </c>
      <c r="AT415" s="16"/>
      <c r="AU415" s="16"/>
      <c r="AV415" s="16"/>
      <c r="AW415" s="16"/>
      <c r="AX415" s="16"/>
      <c r="AY415" s="16"/>
      <c r="AZ415" s="16"/>
      <c r="BA415" s="16" t="str">
        <f t="shared" ref="BA415:BA456" si="176">AJ415&amp;"@"&amp;AM415&amp;"@"&amp;AP415&amp;"@"&amp;AS415&amp;"@"&amp;AV415&amp;"@"&amp;AY415</f>
        <v>10020001;10@10000147;1@10021006;10@;@@</v>
      </c>
      <c r="BB415" s="16"/>
      <c r="BI415" t="s">
        <v>1229</v>
      </c>
    </row>
    <row r="416" spans="11:61" ht="20.100000000000001" customHeight="1" x14ac:dyDescent="0.2">
      <c r="K416" s="108" t="s">
        <v>1244</v>
      </c>
      <c r="M416" s="2">
        <v>10020001</v>
      </c>
      <c r="N416" s="2" t="s">
        <v>95</v>
      </c>
      <c r="O416" s="66">
        <v>20</v>
      </c>
      <c r="Q416" s="3">
        <v>10000147</v>
      </c>
      <c r="R416" s="3" t="s">
        <v>816</v>
      </c>
      <c r="S416" s="2">
        <v>4</v>
      </c>
      <c r="U416" s="103">
        <v>10021007</v>
      </c>
      <c r="V416" s="107" t="s">
        <v>243</v>
      </c>
      <c r="W416" s="66">
        <v>20</v>
      </c>
      <c r="Y416" s="103">
        <v>10021008</v>
      </c>
      <c r="Z416" s="104" t="s">
        <v>246</v>
      </c>
      <c r="AA416" s="2">
        <v>1</v>
      </c>
      <c r="AC416" s="103"/>
      <c r="AD416" s="104"/>
      <c r="AE416" s="2"/>
      <c r="AJ416" s="16" t="str">
        <f t="shared" si="172"/>
        <v>10020001;20</v>
      </c>
      <c r="AK416" s="16"/>
      <c r="AL416" s="16"/>
      <c r="AM416" s="16" t="str">
        <f t="shared" si="173"/>
        <v>10000147;4</v>
      </c>
      <c r="AN416" s="16"/>
      <c r="AO416" s="16"/>
      <c r="AP416" s="16" t="str">
        <f t="shared" si="174"/>
        <v>10021007;20</v>
      </c>
      <c r="AQ416" s="16"/>
      <c r="AR416" s="16"/>
      <c r="AS416" s="16" t="str">
        <f t="shared" si="175"/>
        <v>10021008;1</v>
      </c>
      <c r="AT416" s="16"/>
      <c r="AU416" s="16"/>
      <c r="AV416" s="16" t="str">
        <f t="shared" ref="AV416:AV456" si="177">AC416&amp;";"&amp;AE416</f>
        <v>;</v>
      </c>
      <c r="AW416" s="16"/>
      <c r="AX416" s="16"/>
      <c r="AY416" s="16"/>
      <c r="AZ416" s="16"/>
      <c r="BA416" s="16" t="str">
        <f t="shared" si="176"/>
        <v>10020001;20@10000147;4@10021007;20@10021008;1@;@</v>
      </c>
      <c r="BB416" s="16"/>
      <c r="BI416" t="s">
        <v>1237</v>
      </c>
    </row>
    <row r="417" spans="11:61" ht="20.100000000000001" customHeight="1" x14ac:dyDescent="0.2">
      <c r="K417" s="9" t="s">
        <v>1245</v>
      </c>
      <c r="M417" s="2">
        <v>10020001</v>
      </c>
      <c r="N417" s="2" t="s">
        <v>95</v>
      </c>
      <c r="O417" s="66">
        <f>O397+5</f>
        <v>15</v>
      </c>
      <c r="Q417" s="3">
        <v>10000147</v>
      </c>
      <c r="R417" s="3" t="s">
        <v>816</v>
      </c>
      <c r="S417" s="2">
        <v>2</v>
      </c>
      <c r="U417" s="103">
        <v>10021001</v>
      </c>
      <c r="V417" s="107" t="s">
        <v>204</v>
      </c>
      <c r="W417" s="66">
        <f>W397+5</f>
        <v>15</v>
      </c>
      <c r="Y417" s="103"/>
      <c r="Z417" s="104"/>
      <c r="AA417" s="2"/>
      <c r="AJ417" s="16" t="str">
        <f t="shared" si="172"/>
        <v>10020001;15</v>
      </c>
      <c r="AK417" s="16"/>
      <c r="AL417" s="16"/>
      <c r="AM417" s="16" t="str">
        <f t="shared" si="173"/>
        <v>10000147;2</v>
      </c>
      <c r="AN417" s="16"/>
      <c r="AO417" s="16"/>
      <c r="AP417" s="16" t="str">
        <f t="shared" si="174"/>
        <v>10021001;15</v>
      </c>
      <c r="AQ417" s="16"/>
      <c r="AR417" s="16"/>
      <c r="AS417" s="16" t="str">
        <f t="shared" si="175"/>
        <v>;</v>
      </c>
      <c r="AT417" s="16"/>
      <c r="AU417" s="16"/>
      <c r="AV417" s="16"/>
      <c r="AW417" s="16"/>
      <c r="AX417" s="16"/>
      <c r="AY417" s="16"/>
      <c r="AZ417" s="16"/>
      <c r="BA417" s="16" t="str">
        <f t="shared" si="176"/>
        <v>10020001;15@10000147;2@10021001;15@;@@</v>
      </c>
      <c r="BB417" s="16"/>
      <c r="BI417" t="s">
        <v>1246</v>
      </c>
    </row>
    <row r="418" spans="11:61" ht="20.100000000000001" customHeight="1" x14ac:dyDescent="0.2">
      <c r="K418" s="9" t="s">
        <v>1247</v>
      </c>
      <c r="M418" s="2">
        <v>10020001</v>
      </c>
      <c r="N418" s="2" t="s">
        <v>95</v>
      </c>
      <c r="O418" s="66">
        <f t="shared" ref="O418:O456" si="178">O398+5</f>
        <v>15</v>
      </c>
      <c r="Q418" s="3">
        <v>10000147</v>
      </c>
      <c r="R418" s="3" t="s">
        <v>816</v>
      </c>
      <c r="S418" s="2">
        <v>2</v>
      </c>
      <c r="U418" s="103">
        <v>10021002</v>
      </c>
      <c r="V418" s="107" t="s">
        <v>229</v>
      </c>
      <c r="W418" s="66">
        <f t="shared" ref="W418:W456" si="179">W398+5</f>
        <v>15</v>
      </c>
      <c r="Y418" s="103">
        <v>10023008</v>
      </c>
      <c r="Z418" s="104" t="s">
        <v>297</v>
      </c>
      <c r="AA418" s="2">
        <v>1</v>
      </c>
      <c r="AJ418" s="16" t="str">
        <f t="shared" si="172"/>
        <v>10020001;15</v>
      </c>
      <c r="AK418" s="16"/>
      <c r="AL418" s="16"/>
      <c r="AM418" s="16" t="str">
        <f t="shared" si="173"/>
        <v>10000147;2</v>
      </c>
      <c r="AN418" s="16"/>
      <c r="AO418" s="16"/>
      <c r="AP418" s="16" t="str">
        <f t="shared" si="174"/>
        <v>10021002;15</v>
      </c>
      <c r="AQ418" s="16"/>
      <c r="AR418" s="16"/>
      <c r="AS418" s="16" t="str">
        <f t="shared" si="175"/>
        <v>10023008;1</v>
      </c>
      <c r="AT418" s="16"/>
      <c r="AU418" s="16"/>
      <c r="AV418" s="16"/>
      <c r="AW418" s="16"/>
      <c r="AX418" s="16"/>
      <c r="AY418" s="16"/>
      <c r="AZ418" s="16"/>
      <c r="BA418" s="16" t="str">
        <f t="shared" si="176"/>
        <v>10020001;15@10000147;2@10021002;15@10023008;1@@</v>
      </c>
      <c r="BB418" s="16"/>
      <c r="BI418" t="s">
        <v>1248</v>
      </c>
    </row>
    <row r="419" spans="11:61" ht="20.100000000000001" customHeight="1" x14ac:dyDescent="0.2">
      <c r="K419" s="108" t="s">
        <v>1249</v>
      </c>
      <c r="M419" s="2">
        <v>10020001</v>
      </c>
      <c r="N419" s="2" t="s">
        <v>95</v>
      </c>
      <c r="O419" s="66">
        <f t="shared" si="178"/>
        <v>25</v>
      </c>
      <c r="Q419" s="3">
        <v>10000147</v>
      </c>
      <c r="R419" s="3" t="s">
        <v>816</v>
      </c>
      <c r="S419" s="2">
        <v>6</v>
      </c>
      <c r="U419" s="103">
        <v>10021003</v>
      </c>
      <c r="V419" s="107" t="s">
        <v>232</v>
      </c>
      <c r="W419" s="66">
        <f t="shared" si="179"/>
        <v>25</v>
      </c>
      <c r="Y419" s="103">
        <v>10023008</v>
      </c>
      <c r="Z419" s="104" t="s">
        <v>297</v>
      </c>
      <c r="AA419" s="2">
        <v>1</v>
      </c>
      <c r="AC419" s="103"/>
      <c r="AD419" s="104"/>
      <c r="AE419" s="2"/>
      <c r="AJ419" s="16" t="str">
        <f t="shared" si="172"/>
        <v>10020001;25</v>
      </c>
      <c r="AK419" s="16"/>
      <c r="AL419" s="16"/>
      <c r="AM419" s="16" t="str">
        <f t="shared" si="173"/>
        <v>10000147;6</v>
      </c>
      <c r="AN419" s="16"/>
      <c r="AO419" s="16"/>
      <c r="AP419" s="16" t="str">
        <f t="shared" si="174"/>
        <v>10021003;25</v>
      </c>
      <c r="AQ419" s="16"/>
      <c r="AR419" s="16"/>
      <c r="AS419" s="16" t="str">
        <f t="shared" si="175"/>
        <v>10023008;1</v>
      </c>
      <c r="AT419" s="16"/>
      <c r="AU419" s="16"/>
      <c r="AV419" s="16" t="str">
        <f t="shared" si="177"/>
        <v>;</v>
      </c>
      <c r="AW419" s="16"/>
      <c r="AX419" s="16"/>
      <c r="AY419" s="16"/>
      <c r="AZ419" s="16"/>
      <c r="BA419" s="16" t="str">
        <f t="shared" si="176"/>
        <v>10020001;25@10000147;6@10021003;25@10023008;1@;@</v>
      </c>
      <c r="BB419" s="16"/>
      <c r="BI419" t="s">
        <v>1250</v>
      </c>
    </row>
    <row r="420" spans="11:61" ht="20.100000000000001" customHeight="1" x14ac:dyDescent="0.2">
      <c r="K420" s="9" t="s">
        <v>1251</v>
      </c>
      <c r="M420" s="2">
        <v>10020001</v>
      </c>
      <c r="N420" s="2" t="s">
        <v>95</v>
      </c>
      <c r="O420" s="66">
        <f t="shared" si="178"/>
        <v>15</v>
      </c>
      <c r="Q420" s="3">
        <v>10000147</v>
      </c>
      <c r="R420" s="3" t="s">
        <v>816</v>
      </c>
      <c r="S420" s="2">
        <v>2</v>
      </c>
      <c r="U420" s="103">
        <v>10021001</v>
      </c>
      <c r="V420" s="107" t="s">
        <v>204</v>
      </c>
      <c r="W420" s="66">
        <f t="shared" si="179"/>
        <v>15</v>
      </c>
      <c r="Y420" s="103"/>
      <c r="Z420" s="104"/>
      <c r="AA420" s="2"/>
      <c r="AJ420" s="16" t="str">
        <f t="shared" si="172"/>
        <v>10020001;15</v>
      </c>
      <c r="AK420" s="16"/>
      <c r="AL420" s="16"/>
      <c r="AM420" s="16" t="str">
        <f t="shared" si="173"/>
        <v>10000147;2</v>
      </c>
      <c r="AN420" s="16"/>
      <c r="AO420" s="16"/>
      <c r="AP420" s="16" t="str">
        <f t="shared" si="174"/>
        <v>10021001;15</v>
      </c>
      <c r="AQ420" s="16"/>
      <c r="AR420" s="16"/>
      <c r="AS420" s="16" t="str">
        <f t="shared" si="175"/>
        <v>;</v>
      </c>
      <c r="AT420" s="16"/>
      <c r="AU420" s="16"/>
      <c r="AV420" s="16"/>
      <c r="AW420" s="16"/>
      <c r="AX420" s="16"/>
      <c r="AY420" s="16"/>
      <c r="AZ420" s="16"/>
      <c r="BA420" s="16" t="str">
        <f t="shared" si="176"/>
        <v>10020001;15@10000147;2@10021001;15@;@@</v>
      </c>
      <c r="BB420" s="16"/>
      <c r="BI420" t="s">
        <v>1246</v>
      </c>
    </row>
    <row r="421" spans="11:61" ht="20.100000000000001" customHeight="1" x14ac:dyDescent="0.2">
      <c r="K421" s="9" t="s">
        <v>1252</v>
      </c>
      <c r="M421" s="2">
        <v>10020001</v>
      </c>
      <c r="N421" s="2" t="s">
        <v>95</v>
      </c>
      <c r="O421" s="66">
        <f t="shared" si="178"/>
        <v>15</v>
      </c>
      <c r="Q421" s="3">
        <v>10000147</v>
      </c>
      <c r="R421" s="3" t="s">
        <v>816</v>
      </c>
      <c r="S421" s="2">
        <v>2</v>
      </c>
      <c r="U421" s="103">
        <v>10021005</v>
      </c>
      <c r="V421" s="107" t="s">
        <v>237</v>
      </c>
      <c r="W421" s="66">
        <f t="shared" si="179"/>
        <v>15</v>
      </c>
      <c r="Y421" s="103">
        <v>10023008</v>
      </c>
      <c r="Z421" s="104" t="s">
        <v>297</v>
      </c>
      <c r="AA421" s="2">
        <v>1</v>
      </c>
      <c r="AJ421" s="16" t="str">
        <f t="shared" si="172"/>
        <v>10020001;15</v>
      </c>
      <c r="AK421" s="16"/>
      <c r="AL421" s="16"/>
      <c r="AM421" s="16" t="str">
        <f t="shared" si="173"/>
        <v>10000147;2</v>
      </c>
      <c r="AN421" s="16"/>
      <c r="AO421" s="16"/>
      <c r="AP421" s="16" t="str">
        <f t="shared" si="174"/>
        <v>10021005;15</v>
      </c>
      <c r="AQ421" s="16"/>
      <c r="AR421" s="16"/>
      <c r="AS421" s="16" t="str">
        <f t="shared" si="175"/>
        <v>10023008;1</v>
      </c>
      <c r="AT421" s="16"/>
      <c r="AU421" s="16"/>
      <c r="AV421" s="16"/>
      <c r="AW421" s="16"/>
      <c r="AX421" s="16"/>
      <c r="AY421" s="16"/>
      <c r="AZ421" s="16"/>
      <c r="BA421" s="16" t="str">
        <f t="shared" si="176"/>
        <v>10020001;15@10000147;2@10021005;15@10023008;1@@</v>
      </c>
      <c r="BB421" s="16"/>
      <c r="BI421" t="s">
        <v>1253</v>
      </c>
    </row>
    <row r="422" spans="11:61" ht="20.100000000000001" customHeight="1" x14ac:dyDescent="0.2">
      <c r="K422" s="108" t="s">
        <v>1254</v>
      </c>
      <c r="M422" s="2">
        <v>10020001</v>
      </c>
      <c r="N422" s="2" t="s">
        <v>95</v>
      </c>
      <c r="O422" s="66">
        <f t="shared" si="178"/>
        <v>25</v>
      </c>
      <c r="Q422" s="3">
        <v>10000147</v>
      </c>
      <c r="R422" s="3" t="s">
        <v>816</v>
      </c>
      <c r="S422" s="2">
        <v>6</v>
      </c>
      <c r="U422" s="103">
        <v>10021006</v>
      </c>
      <c r="V422" s="107" t="s">
        <v>240</v>
      </c>
      <c r="W422" s="66">
        <f t="shared" si="179"/>
        <v>25</v>
      </c>
      <c r="Y422" s="103">
        <v>10023008</v>
      </c>
      <c r="Z422" s="104" t="s">
        <v>297</v>
      </c>
      <c r="AA422" s="2">
        <v>1</v>
      </c>
      <c r="AC422" s="103"/>
      <c r="AD422" s="104"/>
      <c r="AE422" s="2"/>
      <c r="AJ422" s="16" t="str">
        <f t="shared" si="172"/>
        <v>10020001;25</v>
      </c>
      <c r="AK422" s="16"/>
      <c r="AL422" s="16"/>
      <c r="AM422" s="16" t="str">
        <f t="shared" si="173"/>
        <v>10000147;6</v>
      </c>
      <c r="AN422" s="16"/>
      <c r="AO422" s="16"/>
      <c r="AP422" s="16" t="str">
        <f t="shared" si="174"/>
        <v>10021006;25</v>
      </c>
      <c r="AQ422" s="16"/>
      <c r="AR422" s="16"/>
      <c r="AS422" s="16" t="str">
        <f t="shared" si="175"/>
        <v>10023008;1</v>
      </c>
      <c r="AT422" s="16"/>
      <c r="AU422" s="16"/>
      <c r="AV422" s="16" t="str">
        <f t="shared" si="177"/>
        <v>;</v>
      </c>
      <c r="AW422" s="16"/>
      <c r="AX422" s="16"/>
      <c r="AY422" s="16"/>
      <c r="AZ422" s="16"/>
      <c r="BA422" s="16" t="str">
        <f t="shared" si="176"/>
        <v>10020001;25@10000147;6@10021006;25@10023008;1@;@</v>
      </c>
      <c r="BB422" s="16"/>
      <c r="BI422" t="s">
        <v>1255</v>
      </c>
    </row>
    <row r="423" spans="11:61" ht="20.100000000000001" customHeight="1" x14ac:dyDescent="0.2">
      <c r="K423" s="9" t="s">
        <v>1256</v>
      </c>
      <c r="M423" s="2">
        <v>10020001</v>
      </c>
      <c r="N423" s="2" t="s">
        <v>95</v>
      </c>
      <c r="O423" s="66">
        <f t="shared" si="178"/>
        <v>15</v>
      </c>
      <c r="Q423" s="3">
        <v>10000147</v>
      </c>
      <c r="R423" s="3" t="s">
        <v>816</v>
      </c>
      <c r="S423" s="2">
        <v>2</v>
      </c>
      <c r="U423" s="103">
        <v>10021002</v>
      </c>
      <c r="V423" s="107" t="s">
        <v>229</v>
      </c>
      <c r="W423" s="66">
        <f t="shared" si="179"/>
        <v>15</v>
      </c>
      <c r="Y423" s="103"/>
      <c r="Z423" s="104"/>
      <c r="AA423" s="2"/>
      <c r="AJ423" s="16" t="str">
        <f t="shared" si="172"/>
        <v>10020001;15</v>
      </c>
      <c r="AK423" s="16"/>
      <c r="AL423" s="16"/>
      <c r="AM423" s="16" t="str">
        <f t="shared" si="173"/>
        <v>10000147;2</v>
      </c>
      <c r="AN423" s="16"/>
      <c r="AO423" s="16"/>
      <c r="AP423" s="16" t="str">
        <f t="shared" si="174"/>
        <v>10021002;15</v>
      </c>
      <c r="AQ423" s="16"/>
      <c r="AR423" s="16"/>
      <c r="AS423" s="16" t="str">
        <f t="shared" si="175"/>
        <v>;</v>
      </c>
      <c r="AT423" s="16"/>
      <c r="AU423" s="16"/>
      <c r="AV423" s="16"/>
      <c r="AW423" s="16"/>
      <c r="AX423" s="16"/>
      <c r="AY423" s="16"/>
      <c r="AZ423" s="16"/>
      <c r="BA423" s="16" t="str">
        <f t="shared" si="176"/>
        <v>10020001;15@10000147;2@10021002;15@;@@</v>
      </c>
      <c r="BB423" s="16"/>
      <c r="BI423" t="s">
        <v>1248</v>
      </c>
    </row>
    <row r="424" spans="11:61" ht="20.100000000000001" customHeight="1" x14ac:dyDescent="0.2">
      <c r="K424" s="9" t="s">
        <v>1257</v>
      </c>
      <c r="M424" s="2">
        <v>10020001</v>
      </c>
      <c r="N424" s="2" t="s">
        <v>95</v>
      </c>
      <c r="O424" s="66">
        <f t="shared" si="178"/>
        <v>15</v>
      </c>
      <c r="Q424" s="3">
        <v>10000147</v>
      </c>
      <c r="R424" s="3" t="s">
        <v>816</v>
      </c>
      <c r="S424" s="2">
        <v>2</v>
      </c>
      <c r="U424" s="103">
        <v>10021006</v>
      </c>
      <c r="V424" s="107" t="s">
        <v>240</v>
      </c>
      <c r="W424" s="66">
        <f t="shared" si="179"/>
        <v>15</v>
      </c>
      <c r="Y424" s="103"/>
      <c r="Z424" s="104"/>
      <c r="AA424" s="2"/>
      <c r="AJ424" s="16" t="str">
        <f t="shared" si="172"/>
        <v>10020001;15</v>
      </c>
      <c r="AK424" s="16"/>
      <c r="AL424" s="16"/>
      <c r="AM424" s="16" t="str">
        <f t="shared" si="173"/>
        <v>10000147;2</v>
      </c>
      <c r="AN424" s="16"/>
      <c r="AO424" s="16"/>
      <c r="AP424" s="16" t="str">
        <f t="shared" si="174"/>
        <v>10021006;15</v>
      </c>
      <c r="AQ424" s="16"/>
      <c r="AR424" s="16"/>
      <c r="AS424" s="16" t="str">
        <f t="shared" si="175"/>
        <v>;</v>
      </c>
      <c r="AT424" s="16"/>
      <c r="AU424" s="16"/>
      <c r="AV424" s="16"/>
      <c r="AW424" s="16"/>
      <c r="AX424" s="16"/>
      <c r="AY424" s="16"/>
      <c r="AZ424" s="16"/>
      <c r="BA424" s="16" t="str">
        <f t="shared" si="176"/>
        <v>10020001;15@10000147;2@10021006;15@;@@</v>
      </c>
      <c r="BB424" s="16"/>
      <c r="BI424" t="s">
        <v>1258</v>
      </c>
    </row>
    <row r="425" spans="11:61" ht="20.100000000000001" customHeight="1" x14ac:dyDescent="0.2">
      <c r="K425" s="108" t="s">
        <v>1259</v>
      </c>
      <c r="M425" s="2">
        <v>10020001</v>
      </c>
      <c r="N425" s="2" t="s">
        <v>95</v>
      </c>
      <c r="O425" s="66">
        <f t="shared" si="178"/>
        <v>25</v>
      </c>
      <c r="Q425" s="3">
        <v>10000147</v>
      </c>
      <c r="R425" s="3" t="s">
        <v>816</v>
      </c>
      <c r="S425" s="2">
        <v>6</v>
      </c>
      <c r="U425" s="103">
        <v>10021007</v>
      </c>
      <c r="V425" s="107" t="s">
        <v>243</v>
      </c>
      <c r="W425" s="66">
        <f t="shared" si="179"/>
        <v>25</v>
      </c>
      <c r="Y425" s="103">
        <v>10023008</v>
      </c>
      <c r="Z425" s="104" t="s">
        <v>297</v>
      </c>
      <c r="AA425" s="2">
        <v>1</v>
      </c>
      <c r="AC425" s="103"/>
      <c r="AD425" s="104"/>
      <c r="AE425" s="2"/>
      <c r="AJ425" s="16" t="str">
        <f t="shared" si="172"/>
        <v>10020001;25</v>
      </c>
      <c r="AK425" s="16"/>
      <c r="AL425" s="16"/>
      <c r="AM425" s="16" t="str">
        <f t="shared" si="173"/>
        <v>10000147;6</v>
      </c>
      <c r="AN425" s="16"/>
      <c r="AO425" s="16"/>
      <c r="AP425" s="16" t="str">
        <f t="shared" si="174"/>
        <v>10021007;25</v>
      </c>
      <c r="AQ425" s="16"/>
      <c r="AR425" s="16"/>
      <c r="AS425" s="16" t="str">
        <f t="shared" si="175"/>
        <v>10023008;1</v>
      </c>
      <c r="AT425" s="16"/>
      <c r="AU425" s="16"/>
      <c r="AV425" s="16" t="str">
        <f t="shared" si="177"/>
        <v>;</v>
      </c>
      <c r="AW425" s="16"/>
      <c r="AX425" s="16"/>
      <c r="AY425" s="16"/>
      <c r="AZ425" s="16"/>
      <c r="BA425" s="16" t="str">
        <f t="shared" si="176"/>
        <v>10020001;25@10000147;6@10021007;25@10023008;1@;@</v>
      </c>
      <c r="BB425" s="16"/>
      <c r="BI425" t="s">
        <v>1260</v>
      </c>
    </row>
    <row r="426" spans="11:61" ht="20.100000000000001" customHeight="1" x14ac:dyDescent="0.2">
      <c r="K426" s="9" t="s">
        <v>1261</v>
      </c>
      <c r="M426" s="2">
        <v>10020001</v>
      </c>
      <c r="N426" s="2" t="s">
        <v>95</v>
      </c>
      <c r="O426" s="66">
        <f t="shared" si="178"/>
        <v>15</v>
      </c>
      <c r="Q426" s="3">
        <v>10000147</v>
      </c>
      <c r="R426" s="3" t="s">
        <v>816</v>
      </c>
      <c r="S426" s="2">
        <v>2</v>
      </c>
      <c r="U426" s="103">
        <v>10021004</v>
      </c>
      <c r="V426" s="107" t="s">
        <v>234</v>
      </c>
      <c r="W426" s="66">
        <f t="shared" si="179"/>
        <v>15</v>
      </c>
      <c r="Y426" s="103">
        <v>10023008</v>
      </c>
      <c r="Z426" s="104" t="s">
        <v>297</v>
      </c>
      <c r="AA426" s="2">
        <v>1</v>
      </c>
      <c r="AJ426" s="16" t="str">
        <f t="shared" si="172"/>
        <v>10020001;15</v>
      </c>
      <c r="AK426" s="16"/>
      <c r="AL426" s="16"/>
      <c r="AM426" s="16" t="str">
        <f t="shared" si="173"/>
        <v>10000147;2</v>
      </c>
      <c r="AN426" s="16"/>
      <c r="AO426" s="16"/>
      <c r="AP426" s="16" t="str">
        <f t="shared" si="174"/>
        <v>10021004;15</v>
      </c>
      <c r="AQ426" s="16"/>
      <c r="AR426" s="16"/>
      <c r="AS426" s="16" t="str">
        <f t="shared" si="175"/>
        <v>10023008;1</v>
      </c>
      <c r="AT426" s="16"/>
      <c r="AU426" s="16"/>
      <c r="AV426" s="16"/>
      <c r="AW426" s="16"/>
      <c r="AX426" s="16"/>
      <c r="AY426" s="16"/>
      <c r="AZ426" s="16"/>
      <c r="BA426" s="16" t="str">
        <f t="shared" si="176"/>
        <v>10020001;15@10000147;2@10021004;15@10023008;1@@</v>
      </c>
      <c r="BB426" s="16"/>
      <c r="BI426" t="s">
        <v>1262</v>
      </c>
    </row>
    <row r="427" spans="11:61" ht="20.100000000000001" customHeight="1" x14ac:dyDescent="0.2">
      <c r="K427" s="9" t="s">
        <v>1263</v>
      </c>
      <c r="M427" s="2">
        <v>10020001</v>
      </c>
      <c r="N427" s="2" t="s">
        <v>95</v>
      </c>
      <c r="O427" s="66">
        <f t="shared" si="178"/>
        <v>15</v>
      </c>
      <c r="Q427" s="3">
        <v>10000147</v>
      </c>
      <c r="R427" s="3" t="s">
        <v>816</v>
      </c>
      <c r="S427" s="2">
        <v>2</v>
      </c>
      <c r="U427" s="103">
        <v>10021005</v>
      </c>
      <c r="V427" s="107" t="s">
        <v>237</v>
      </c>
      <c r="W427" s="66">
        <f t="shared" si="179"/>
        <v>15</v>
      </c>
      <c r="Y427" s="103">
        <v>10023008</v>
      </c>
      <c r="Z427" s="104" t="s">
        <v>297</v>
      </c>
      <c r="AA427" s="2">
        <v>1</v>
      </c>
      <c r="AJ427" s="16" t="str">
        <f t="shared" si="172"/>
        <v>10020001;15</v>
      </c>
      <c r="AK427" s="16"/>
      <c r="AL427" s="16"/>
      <c r="AM427" s="16" t="str">
        <f t="shared" si="173"/>
        <v>10000147;2</v>
      </c>
      <c r="AN427" s="16"/>
      <c r="AO427" s="16"/>
      <c r="AP427" s="16" t="str">
        <f t="shared" si="174"/>
        <v>10021005;15</v>
      </c>
      <c r="AQ427" s="16"/>
      <c r="AR427" s="16"/>
      <c r="AS427" s="16" t="str">
        <f t="shared" si="175"/>
        <v>10023008;1</v>
      </c>
      <c r="AT427" s="16"/>
      <c r="AU427" s="16"/>
      <c r="AV427" s="16"/>
      <c r="AW427" s="16"/>
      <c r="AX427" s="16"/>
      <c r="AY427" s="16"/>
      <c r="AZ427" s="16"/>
      <c r="BA427" s="16" t="str">
        <f t="shared" si="176"/>
        <v>10020001;15@10000147;2@10021005;15@10023008;1@@</v>
      </c>
      <c r="BB427" s="16"/>
      <c r="BI427" t="s">
        <v>1253</v>
      </c>
    </row>
    <row r="428" spans="11:61" ht="20.100000000000001" customHeight="1" x14ac:dyDescent="0.2">
      <c r="K428" s="9" t="s">
        <v>1264</v>
      </c>
      <c r="M428" s="2">
        <v>10020001</v>
      </c>
      <c r="N428" s="2" t="s">
        <v>95</v>
      </c>
      <c r="O428" s="66">
        <f t="shared" si="178"/>
        <v>15</v>
      </c>
      <c r="Q428" s="3">
        <v>10000147</v>
      </c>
      <c r="R428" s="3" t="s">
        <v>816</v>
      </c>
      <c r="S428" s="2">
        <v>2</v>
      </c>
      <c r="U428" s="103">
        <v>10021006</v>
      </c>
      <c r="V428" s="107" t="s">
        <v>240</v>
      </c>
      <c r="W428" s="66">
        <f t="shared" si="179"/>
        <v>15</v>
      </c>
      <c r="Y428" s="103">
        <v>10023008</v>
      </c>
      <c r="Z428" s="104" t="s">
        <v>297</v>
      </c>
      <c r="AA428" s="2">
        <v>1</v>
      </c>
      <c r="AJ428" s="16" t="str">
        <f t="shared" si="172"/>
        <v>10020001;15</v>
      </c>
      <c r="AK428" s="16"/>
      <c r="AL428" s="16"/>
      <c r="AM428" s="16" t="str">
        <f t="shared" si="173"/>
        <v>10000147;2</v>
      </c>
      <c r="AN428" s="16"/>
      <c r="AO428" s="16"/>
      <c r="AP428" s="16" t="str">
        <f t="shared" si="174"/>
        <v>10021006;15</v>
      </c>
      <c r="AQ428" s="16"/>
      <c r="AR428" s="16"/>
      <c r="AS428" s="16" t="str">
        <f t="shared" si="175"/>
        <v>10023008;1</v>
      </c>
      <c r="AT428" s="16"/>
      <c r="AU428" s="16"/>
      <c r="AV428" s="16"/>
      <c r="AW428" s="16"/>
      <c r="AX428" s="16"/>
      <c r="AY428" s="16"/>
      <c r="AZ428" s="16"/>
      <c r="BA428" s="16" t="str">
        <f t="shared" si="176"/>
        <v>10020001;15@10000147;2@10021006;15@10023008;1@@</v>
      </c>
      <c r="BB428" s="16"/>
      <c r="BI428" t="s">
        <v>1258</v>
      </c>
    </row>
    <row r="429" spans="11:61" ht="20.100000000000001" customHeight="1" x14ac:dyDescent="0.2">
      <c r="K429" s="108" t="s">
        <v>1230</v>
      </c>
      <c r="M429" s="2">
        <v>10020001</v>
      </c>
      <c r="N429" s="2" t="s">
        <v>95</v>
      </c>
      <c r="O429" s="66">
        <f t="shared" si="178"/>
        <v>25</v>
      </c>
      <c r="Q429" s="3">
        <v>10000147</v>
      </c>
      <c r="R429" s="3" t="s">
        <v>816</v>
      </c>
      <c r="S429" s="2">
        <v>6</v>
      </c>
      <c r="U429" s="103">
        <v>10021007</v>
      </c>
      <c r="V429" s="107" t="s">
        <v>243</v>
      </c>
      <c r="W429" s="66">
        <f t="shared" si="179"/>
        <v>25</v>
      </c>
      <c r="Y429" s="103">
        <v>10023008</v>
      </c>
      <c r="Z429" s="104" t="s">
        <v>297</v>
      </c>
      <c r="AA429" s="2">
        <v>1</v>
      </c>
      <c r="AC429" s="103"/>
      <c r="AD429" s="104"/>
      <c r="AE429" s="2"/>
      <c r="AJ429" s="16" t="str">
        <f t="shared" si="172"/>
        <v>10020001;25</v>
      </c>
      <c r="AK429" s="16"/>
      <c r="AL429" s="16"/>
      <c r="AM429" s="16" t="str">
        <f t="shared" si="173"/>
        <v>10000147;6</v>
      </c>
      <c r="AN429" s="16"/>
      <c r="AO429" s="16"/>
      <c r="AP429" s="16" t="str">
        <f t="shared" si="174"/>
        <v>10021007;25</v>
      </c>
      <c r="AQ429" s="16"/>
      <c r="AR429" s="16"/>
      <c r="AS429" s="16" t="str">
        <f t="shared" si="175"/>
        <v>10023008;1</v>
      </c>
      <c r="AT429" s="16"/>
      <c r="AU429" s="16"/>
      <c r="AV429" s="16" t="str">
        <f t="shared" si="177"/>
        <v>;</v>
      </c>
      <c r="AW429" s="16"/>
      <c r="AX429" s="16"/>
      <c r="AY429" s="16"/>
      <c r="AZ429" s="16"/>
      <c r="BA429" s="16" t="str">
        <f t="shared" si="176"/>
        <v>10020001;25@10000147;6@10021007;25@10023008;1@;@</v>
      </c>
      <c r="BB429" s="16"/>
      <c r="BI429" t="s">
        <v>1260</v>
      </c>
    </row>
    <row r="430" spans="11:61" ht="20.100000000000001" customHeight="1" x14ac:dyDescent="0.2">
      <c r="K430" s="9" t="s">
        <v>1265</v>
      </c>
      <c r="M430" s="2">
        <v>10020001</v>
      </c>
      <c r="N430" s="2" t="s">
        <v>95</v>
      </c>
      <c r="O430" s="66">
        <f t="shared" si="178"/>
        <v>15</v>
      </c>
      <c r="Q430" s="3">
        <v>10000147</v>
      </c>
      <c r="R430" s="3" t="s">
        <v>816</v>
      </c>
      <c r="S430" s="2">
        <v>2</v>
      </c>
      <c r="U430" s="103">
        <v>10021004</v>
      </c>
      <c r="V430" s="107" t="s">
        <v>234</v>
      </c>
      <c r="W430" s="66">
        <f t="shared" si="179"/>
        <v>15</v>
      </c>
      <c r="Y430" s="103">
        <v>10023008</v>
      </c>
      <c r="Z430" s="104" t="s">
        <v>297</v>
      </c>
      <c r="AA430" s="2">
        <v>1</v>
      </c>
      <c r="AJ430" s="16" t="str">
        <f t="shared" si="172"/>
        <v>10020001;15</v>
      </c>
      <c r="AK430" s="16"/>
      <c r="AL430" s="16"/>
      <c r="AM430" s="16" t="str">
        <f t="shared" si="173"/>
        <v>10000147;2</v>
      </c>
      <c r="AN430" s="16"/>
      <c r="AO430" s="16"/>
      <c r="AP430" s="16" t="str">
        <f t="shared" si="174"/>
        <v>10021004;15</v>
      </c>
      <c r="AQ430" s="16"/>
      <c r="AR430" s="16"/>
      <c r="AS430" s="16" t="str">
        <f t="shared" si="175"/>
        <v>10023008;1</v>
      </c>
      <c r="AT430" s="16"/>
      <c r="AU430" s="16"/>
      <c r="AV430" s="16"/>
      <c r="AW430" s="16"/>
      <c r="AX430" s="16"/>
      <c r="AY430" s="16"/>
      <c r="AZ430" s="16"/>
      <c r="BA430" s="16" t="str">
        <f t="shared" si="176"/>
        <v>10020001;15@10000147;2@10021004;15@10023008;1@@</v>
      </c>
      <c r="BB430" s="16"/>
      <c r="BI430" t="s">
        <v>1262</v>
      </c>
    </row>
    <row r="431" spans="11:61" ht="20.100000000000001" customHeight="1" x14ac:dyDescent="0.2">
      <c r="K431" s="9" t="s">
        <v>1266</v>
      </c>
      <c r="M431" s="2">
        <v>10020001</v>
      </c>
      <c r="N431" s="2" t="s">
        <v>95</v>
      </c>
      <c r="O431" s="66">
        <f t="shared" si="178"/>
        <v>15</v>
      </c>
      <c r="Q431" s="3">
        <v>10000147</v>
      </c>
      <c r="R431" s="3" t="s">
        <v>816</v>
      </c>
      <c r="S431" s="2">
        <v>2</v>
      </c>
      <c r="U431" s="103">
        <v>10021005</v>
      </c>
      <c r="V431" s="107" t="s">
        <v>237</v>
      </c>
      <c r="W431" s="66">
        <f t="shared" si="179"/>
        <v>15</v>
      </c>
      <c r="Y431" s="103">
        <v>10023008</v>
      </c>
      <c r="Z431" s="104" t="s">
        <v>297</v>
      </c>
      <c r="AA431" s="2">
        <v>1</v>
      </c>
      <c r="AJ431" s="16" t="str">
        <f t="shared" si="172"/>
        <v>10020001;15</v>
      </c>
      <c r="AK431" s="16"/>
      <c r="AL431" s="16"/>
      <c r="AM431" s="16" t="str">
        <f t="shared" si="173"/>
        <v>10000147;2</v>
      </c>
      <c r="AN431" s="16"/>
      <c r="AO431" s="16"/>
      <c r="AP431" s="16" t="str">
        <f t="shared" si="174"/>
        <v>10021005;15</v>
      </c>
      <c r="AQ431" s="16"/>
      <c r="AR431" s="16"/>
      <c r="AS431" s="16" t="str">
        <f t="shared" si="175"/>
        <v>10023008;1</v>
      </c>
      <c r="AT431" s="16"/>
      <c r="AU431" s="16"/>
      <c r="AV431" s="16"/>
      <c r="AW431" s="16"/>
      <c r="AX431" s="16"/>
      <c r="AY431" s="16"/>
      <c r="AZ431" s="16"/>
      <c r="BA431" s="16" t="str">
        <f t="shared" si="176"/>
        <v>10020001;15@10000147;2@10021005;15@10023008;1@@</v>
      </c>
      <c r="BB431" s="16"/>
      <c r="BI431" t="s">
        <v>1253</v>
      </c>
    </row>
    <row r="432" spans="11:61" ht="20.100000000000001" customHeight="1" x14ac:dyDescent="0.2">
      <c r="K432" s="9" t="s">
        <v>1264</v>
      </c>
      <c r="M432" s="2">
        <v>10020001</v>
      </c>
      <c r="N432" s="2" t="s">
        <v>95</v>
      </c>
      <c r="O432" s="66">
        <f t="shared" si="178"/>
        <v>15</v>
      </c>
      <c r="Q432" s="3">
        <v>10000147</v>
      </c>
      <c r="R432" s="3" t="s">
        <v>816</v>
      </c>
      <c r="S432" s="2">
        <v>2</v>
      </c>
      <c r="U432" s="103">
        <v>10021006</v>
      </c>
      <c r="V432" s="107" t="s">
        <v>240</v>
      </c>
      <c r="W432" s="66">
        <f t="shared" si="179"/>
        <v>15</v>
      </c>
      <c r="Y432" s="103">
        <v>10023008</v>
      </c>
      <c r="Z432" s="104" t="s">
        <v>297</v>
      </c>
      <c r="AA432" s="2">
        <v>1</v>
      </c>
      <c r="AJ432" s="16" t="str">
        <f t="shared" si="172"/>
        <v>10020001;15</v>
      </c>
      <c r="AK432" s="16"/>
      <c r="AL432" s="16"/>
      <c r="AM432" s="16" t="str">
        <f t="shared" si="173"/>
        <v>10000147;2</v>
      </c>
      <c r="AN432" s="16"/>
      <c r="AO432" s="16"/>
      <c r="AP432" s="16" t="str">
        <f t="shared" si="174"/>
        <v>10021006;15</v>
      </c>
      <c r="AQ432" s="16"/>
      <c r="AR432" s="16"/>
      <c r="AS432" s="16" t="str">
        <f t="shared" si="175"/>
        <v>10023008;1</v>
      </c>
      <c r="AT432" s="16"/>
      <c r="AU432" s="16"/>
      <c r="AV432" s="16"/>
      <c r="AW432" s="16"/>
      <c r="AX432" s="16"/>
      <c r="AY432" s="16"/>
      <c r="AZ432" s="16"/>
      <c r="BA432" s="16" t="str">
        <f t="shared" si="176"/>
        <v>10020001;15@10000147;2@10021006;15@10023008;1@@</v>
      </c>
      <c r="BB432" s="16"/>
      <c r="BI432" t="s">
        <v>1258</v>
      </c>
    </row>
    <row r="433" spans="11:61" ht="20.100000000000001" customHeight="1" x14ac:dyDescent="0.2">
      <c r="K433" s="108" t="s">
        <v>1267</v>
      </c>
      <c r="M433" s="2">
        <v>10020001</v>
      </c>
      <c r="N433" s="2" t="s">
        <v>95</v>
      </c>
      <c r="O433" s="66">
        <f t="shared" si="178"/>
        <v>25</v>
      </c>
      <c r="Q433" s="3">
        <v>10000147</v>
      </c>
      <c r="R433" s="3" t="s">
        <v>816</v>
      </c>
      <c r="S433" s="2">
        <v>6</v>
      </c>
      <c r="U433" s="103">
        <v>10021007</v>
      </c>
      <c r="V433" s="107" t="s">
        <v>243</v>
      </c>
      <c r="W433" s="66">
        <f t="shared" si="179"/>
        <v>25</v>
      </c>
      <c r="Y433" s="103">
        <v>10023008</v>
      </c>
      <c r="Z433" s="104" t="s">
        <v>297</v>
      </c>
      <c r="AA433" s="2">
        <v>1</v>
      </c>
      <c r="AC433" s="103"/>
      <c r="AD433" s="104"/>
      <c r="AE433" s="2"/>
      <c r="AJ433" s="16" t="str">
        <f t="shared" si="172"/>
        <v>10020001;25</v>
      </c>
      <c r="AK433" s="16"/>
      <c r="AL433" s="16"/>
      <c r="AM433" s="16" t="str">
        <f t="shared" si="173"/>
        <v>10000147;6</v>
      </c>
      <c r="AN433" s="16"/>
      <c r="AO433" s="16"/>
      <c r="AP433" s="16" t="str">
        <f t="shared" si="174"/>
        <v>10021007;25</v>
      </c>
      <c r="AQ433" s="16"/>
      <c r="AR433" s="16"/>
      <c r="AS433" s="16" t="str">
        <f t="shared" si="175"/>
        <v>10023008;1</v>
      </c>
      <c r="AT433" s="16"/>
      <c r="AU433" s="16"/>
      <c r="AV433" s="16" t="str">
        <f t="shared" si="177"/>
        <v>;</v>
      </c>
      <c r="AW433" s="16"/>
      <c r="AX433" s="16"/>
      <c r="AY433" s="16"/>
      <c r="AZ433" s="16"/>
      <c r="BA433" s="16" t="str">
        <f t="shared" si="176"/>
        <v>10020001;25@10000147;6@10021007;25@10023008;1@;@</v>
      </c>
      <c r="BB433" s="16"/>
      <c r="BI433" t="s">
        <v>1260</v>
      </c>
    </row>
    <row r="434" spans="11:61" ht="20.100000000000001" customHeight="1" x14ac:dyDescent="0.2">
      <c r="K434" s="9" t="s">
        <v>1268</v>
      </c>
      <c r="M434" s="2">
        <v>10020001</v>
      </c>
      <c r="N434" s="2" t="s">
        <v>95</v>
      </c>
      <c r="O434" s="66">
        <f t="shared" si="178"/>
        <v>15</v>
      </c>
      <c r="Q434" s="3">
        <v>10000147</v>
      </c>
      <c r="R434" s="3" t="s">
        <v>816</v>
      </c>
      <c r="S434" s="2">
        <v>2</v>
      </c>
      <c r="U434" s="103">
        <v>10021003</v>
      </c>
      <c r="V434" s="107" t="s">
        <v>232</v>
      </c>
      <c r="W434" s="66">
        <f t="shared" si="179"/>
        <v>15</v>
      </c>
      <c r="Y434" s="103">
        <v>10023008</v>
      </c>
      <c r="Z434" s="104" t="s">
        <v>297</v>
      </c>
      <c r="AA434" s="2"/>
      <c r="AJ434" s="16" t="str">
        <f t="shared" si="172"/>
        <v>10020001;15</v>
      </c>
      <c r="AK434" s="16"/>
      <c r="AL434" s="16"/>
      <c r="AM434" s="16" t="str">
        <f t="shared" si="173"/>
        <v>10000147;2</v>
      </c>
      <c r="AN434" s="16"/>
      <c r="AO434" s="16"/>
      <c r="AP434" s="16" t="str">
        <f t="shared" si="174"/>
        <v>10021003;15</v>
      </c>
      <c r="AQ434" s="16"/>
      <c r="AR434" s="16"/>
      <c r="AS434" s="16" t="str">
        <f t="shared" si="175"/>
        <v>10023008;</v>
      </c>
      <c r="AT434" s="16"/>
      <c r="AU434" s="16"/>
      <c r="AV434" s="16"/>
      <c r="AW434" s="16"/>
      <c r="AX434" s="16"/>
      <c r="AY434" s="16"/>
      <c r="AZ434" s="16"/>
      <c r="BA434" s="16" t="str">
        <f t="shared" si="176"/>
        <v>10020001;15@10000147;2@10021003;15@10023008;@@</v>
      </c>
      <c r="BB434" s="16"/>
      <c r="BI434" t="s">
        <v>1269</v>
      </c>
    </row>
    <row r="435" spans="11:61" ht="20.100000000000001" customHeight="1" x14ac:dyDescent="0.2">
      <c r="K435" s="9" t="s">
        <v>1270</v>
      </c>
      <c r="M435" s="2">
        <v>10020001</v>
      </c>
      <c r="N435" s="2" t="s">
        <v>95</v>
      </c>
      <c r="O435" s="66">
        <f t="shared" si="178"/>
        <v>15</v>
      </c>
      <c r="Q435" s="3">
        <v>10000147</v>
      </c>
      <c r="R435" s="3" t="s">
        <v>816</v>
      </c>
      <c r="S435" s="2">
        <v>2</v>
      </c>
      <c r="U435" s="103">
        <v>10021006</v>
      </c>
      <c r="V435" s="107" t="s">
        <v>240</v>
      </c>
      <c r="W435" s="66">
        <f t="shared" si="179"/>
        <v>15</v>
      </c>
      <c r="Y435" s="103">
        <v>10023008</v>
      </c>
      <c r="Z435" s="104" t="s">
        <v>297</v>
      </c>
      <c r="AA435" s="2"/>
      <c r="AJ435" s="16" t="str">
        <f t="shared" si="172"/>
        <v>10020001;15</v>
      </c>
      <c r="AK435" s="16"/>
      <c r="AL435" s="16"/>
      <c r="AM435" s="16" t="str">
        <f t="shared" si="173"/>
        <v>10000147;2</v>
      </c>
      <c r="AN435" s="16"/>
      <c r="AO435" s="16"/>
      <c r="AP435" s="16" t="str">
        <f t="shared" si="174"/>
        <v>10021006;15</v>
      </c>
      <c r="AQ435" s="16"/>
      <c r="AR435" s="16"/>
      <c r="AS435" s="16" t="str">
        <f t="shared" si="175"/>
        <v>10023008;</v>
      </c>
      <c r="AT435" s="16"/>
      <c r="AU435" s="16"/>
      <c r="AV435" s="16"/>
      <c r="AW435" s="16"/>
      <c r="AX435" s="16"/>
      <c r="AY435" s="16"/>
      <c r="AZ435" s="16"/>
      <c r="BA435" s="16" t="str">
        <f t="shared" si="176"/>
        <v>10020001;15@10000147;2@10021006;15@10023008;@@</v>
      </c>
      <c r="BB435" s="16"/>
      <c r="BI435" t="s">
        <v>1258</v>
      </c>
    </row>
    <row r="436" spans="11:61" ht="20.100000000000001" customHeight="1" x14ac:dyDescent="0.2">
      <c r="K436" s="108" t="s">
        <v>1271</v>
      </c>
      <c r="M436" s="2">
        <v>10020001</v>
      </c>
      <c r="N436" s="2" t="s">
        <v>95</v>
      </c>
      <c r="O436" s="66">
        <f t="shared" si="178"/>
        <v>25</v>
      </c>
      <c r="Q436" s="3">
        <v>10000147</v>
      </c>
      <c r="R436" s="3" t="s">
        <v>816</v>
      </c>
      <c r="S436" s="2">
        <v>6</v>
      </c>
      <c r="U436" s="103">
        <v>10021007</v>
      </c>
      <c r="V436" s="107" t="s">
        <v>243</v>
      </c>
      <c r="W436" s="66">
        <f t="shared" si="179"/>
        <v>25</v>
      </c>
      <c r="Y436" s="103">
        <v>10023008</v>
      </c>
      <c r="Z436" s="104" t="s">
        <v>297</v>
      </c>
      <c r="AA436" s="2">
        <v>1</v>
      </c>
      <c r="AC436" s="103"/>
      <c r="AD436" s="104"/>
      <c r="AE436" s="2"/>
      <c r="AJ436" s="16" t="str">
        <f t="shared" si="172"/>
        <v>10020001;25</v>
      </c>
      <c r="AK436" s="16"/>
      <c r="AL436" s="16"/>
      <c r="AM436" s="16" t="str">
        <f t="shared" si="173"/>
        <v>10000147;6</v>
      </c>
      <c r="AN436" s="16"/>
      <c r="AO436" s="16"/>
      <c r="AP436" s="16" t="str">
        <f t="shared" si="174"/>
        <v>10021007;25</v>
      </c>
      <c r="AQ436" s="16"/>
      <c r="AR436" s="16"/>
      <c r="AS436" s="16" t="str">
        <f t="shared" si="175"/>
        <v>10023008;1</v>
      </c>
      <c r="AT436" s="16"/>
      <c r="AU436" s="16"/>
      <c r="AV436" s="16" t="str">
        <f t="shared" si="177"/>
        <v>;</v>
      </c>
      <c r="AW436" s="16"/>
      <c r="AX436" s="16"/>
      <c r="AY436" s="16"/>
      <c r="AZ436" s="16"/>
      <c r="BA436" s="16" t="str">
        <f t="shared" si="176"/>
        <v>10020001;25@10000147;6@10021007;25@10023008;1@;@</v>
      </c>
      <c r="BB436" s="16"/>
      <c r="BI436" t="s">
        <v>1260</v>
      </c>
    </row>
    <row r="437" spans="11:61" ht="20.100000000000001" customHeight="1" x14ac:dyDescent="0.2">
      <c r="K437" s="9" t="s">
        <v>1272</v>
      </c>
      <c r="M437" s="2">
        <v>10020001</v>
      </c>
      <c r="N437" s="2" t="s">
        <v>95</v>
      </c>
      <c r="O437" s="66">
        <f t="shared" si="178"/>
        <v>20</v>
      </c>
      <c r="Q437" s="3">
        <v>10000147</v>
      </c>
      <c r="R437" s="3" t="s">
        <v>816</v>
      </c>
      <c r="S437" s="2">
        <v>3</v>
      </c>
      <c r="U437" s="103">
        <v>10021001</v>
      </c>
      <c r="V437" s="107" t="s">
        <v>204</v>
      </c>
      <c r="W437" s="66">
        <f t="shared" si="179"/>
        <v>20</v>
      </c>
      <c r="Y437" s="103"/>
      <c r="Z437" s="104"/>
      <c r="AA437" s="2"/>
      <c r="AJ437" s="16" t="str">
        <f t="shared" si="172"/>
        <v>10020001;20</v>
      </c>
      <c r="AK437" s="16"/>
      <c r="AL437" s="16"/>
      <c r="AM437" s="16" t="str">
        <f t="shared" si="173"/>
        <v>10000147;3</v>
      </c>
      <c r="AN437" s="16"/>
      <c r="AO437" s="16"/>
      <c r="AP437" s="16" t="str">
        <f t="shared" si="174"/>
        <v>10021001;20</v>
      </c>
      <c r="AQ437" s="16"/>
      <c r="AR437" s="16"/>
      <c r="AS437" s="16" t="str">
        <f t="shared" si="175"/>
        <v>;</v>
      </c>
      <c r="AT437" s="16"/>
      <c r="AU437" s="16"/>
      <c r="AV437" s="16"/>
      <c r="AW437" s="16"/>
      <c r="AX437" s="16"/>
      <c r="AY437" s="16"/>
      <c r="AZ437" s="16"/>
      <c r="BA437" s="16" t="str">
        <f t="shared" si="176"/>
        <v>10020001;20@10000147;3@10021001;20@;@@</v>
      </c>
      <c r="BB437" s="16"/>
      <c r="BI437" t="s">
        <v>1273</v>
      </c>
    </row>
    <row r="438" spans="11:61" ht="20.100000000000001" customHeight="1" x14ac:dyDescent="0.2">
      <c r="K438" s="9" t="s">
        <v>1274</v>
      </c>
      <c r="M438" s="2">
        <v>10020001</v>
      </c>
      <c r="N438" s="2" t="s">
        <v>95</v>
      </c>
      <c r="O438" s="66">
        <f t="shared" si="178"/>
        <v>20</v>
      </c>
      <c r="Q438" s="3">
        <v>10000147</v>
      </c>
      <c r="R438" s="3" t="s">
        <v>816</v>
      </c>
      <c r="S438" s="2">
        <v>3</v>
      </c>
      <c r="U438" s="103">
        <v>10021002</v>
      </c>
      <c r="V438" s="107" t="s">
        <v>229</v>
      </c>
      <c r="W438" s="66">
        <f t="shared" si="179"/>
        <v>20</v>
      </c>
      <c r="Y438" s="103">
        <v>10025008</v>
      </c>
      <c r="Z438" s="104" t="s">
        <v>340</v>
      </c>
      <c r="AA438" s="2">
        <v>1</v>
      </c>
      <c r="AJ438" s="16" t="str">
        <f t="shared" si="172"/>
        <v>10020001;20</v>
      </c>
      <c r="AK438" s="16"/>
      <c r="AL438" s="16"/>
      <c r="AM438" s="16" t="str">
        <f t="shared" si="173"/>
        <v>10000147;3</v>
      </c>
      <c r="AN438" s="16"/>
      <c r="AO438" s="16"/>
      <c r="AP438" s="16" t="str">
        <f t="shared" si="174"/>
        <v>10021002;20</v>
      </c>
      <c r="AQ438" s="16"/>
      <c r="AR438" s="16"/>
      <c r="AS438" s="16" t="str">
        <f t="shared" si="175"/>
        <v>10025008;1</v>
      </c>
      <c r="AT438" s="16"/>
      <c r="AU438" s="16"/>
      <c r="AV438" s="16"/>
      <c r="AW438" s="16"/>
      <c r="AX438" s="16"/>
      <c r="AY438" s="16"/>
      <c r="AZ438" s="16"/>
      <c r="BA438" s="16" t="str">
        <f t="shared" si="176"/>
        <v>10020001;20@10000147;3@10021002;20@10025008;1@@</v>
      </c>
      <c r="BB438" s="16"/>
      <c r="BI438" t="s">
        <v>1275</v>
      </c>
    </row>
    <row r="439" spans="11:61" ht="20.100000000000001" customHeight="1" x14ac:dyDescent="0.2">
      <c r="K439" s="108" t="s">
        <v>1276</v>
      </c>
      <c r="M439" s="2">
        <v>10020001</v>
      </c>
      <c r="N439" s="2" t="s">
        <v>95</v>
      </c>
      <c r="O439" s="66">
        <f t="shared" si="178"/>
        <v>30</v>
      </c>
      <c r="Q439" s="3">
        <v>10000147</v>
      </c>
      <c r="R439" s="3" t="s">
        <v>816</v>
      </c>
      <c r="S439" s="2">
        <v>8</v>
      </c>
      <c r="U439" s="103">
        <v>10021003</v>
      </c>
      <c r="V439" s="107" t="s">
        <v>232</v>
      </c>
      <c r="W439" s="66">
        <f t="shared" si="179"/>
        <v>30</v>
      </c>
      <c r="Y439" s="103">
        <v>10025008</v>
      </c>
      <c r="Z439" s="104" t="s">
        <v>340</v>
      </c>
      <c r="AA439" s="2">
        <v>1</v>
      </c>
      <c r="AC439" s="103"/>
      <c r="AD439" s="104"/>
      <c r="AE439" s="2"/>
      <c r="AJ439" s="16" t="str">
        <f t="shared" si="172"/>
        <v>10020001;30</v>
      </c>
      <c r="AK439" s="16"/>
      <c r="AL439" s="16"/>
      <c r="AM439" s="16" t="str">
        <f t="shared" si="173"/>
        <v>10000147;8</v>
      </c>
      <c r="AN439" s="16"/>
      <c r="AO439" s="16"/>
      <c r="AP439" s="16" t="str">
        <f t="shared" si="174"/>
        <v>10021003;30</v>
      </c>
      <c r="AQ439" s="16"/>
      <c r="AR439" s="16"/>
      <c r="AS439" s="16" t="str">
        <f t="shared" si="175"/>
        <v>10025008;1</v>
      </c>
      <c r="AT439" s="16"/>
      <c r="AU439" s="16"/>
      <c r="AV439" s="16" t="str">
        <f t="shared" si="177"/>
        <v>;</v>
      </c>
      <c r="AW439" s="16"/>
      <c r="AX439" s="16"/>
      <c r="AY439" s="16"/>
      <c r="AZ439" s="16"/>
      <c r="BA439" s="16" t="str">
        <f t="shared" si="176"/>
        <v>10020001;30@10000147;8@10021003;30@10025008;1@;@</v>
      </c>
      <c r="BB439" s="16"/>
      <c r="BI439" t="s">
        <v>1277</v>
      </c>
    </row>
    <row r="440" spans="11:61" ht="20.100000000000001" customHeight="1" x14ac:dyDescent="0.2">
      <c r="K440" s="9" t="s">
        <v>1278</v>
      </c>
      <c r="M440" s="2">
        <v>10020001</v>
      </c>
      <c r="N440" s="2" t="s">
        <v>95</v>
      </c>
      <c r="O440" s="66">
        <f t="shared" si="178"/>
        <v>20</v>
      </c>
      <c r="Q440" s="3">
        <v>10000147</v>
      </c>
      <c r="R440" s="3" t="s">
        <v>816</v>
      </c>
      <c r="S440" s="2">
        <v>3</v>
      </c>
      <c r="U440" s="103">
        <v>10021001</v>
      </c>
      <c r="V440" s="107" t="s">
        <v>204</v>
      </c>
      <c r="W440" s="66">
        <f t="shared" si="179"/>
        <v>20</v>
      </c>
      <c r="Y440" s="103"/>
      <c r="Z440" s="104"/>
      <c r="AA440" s="2"/>
      <c r="AJ440" s="16" t="str">
        <f t="shared" si="172"/>
        <v>10020001;20</v>
      </c>
      <c r="AK440" s="16"/>
      <c r="AL440" s="16"/>
      <c r="AM440" s="16" t="str">
        <f t="shared" si="173"/>
        <v>10000147;3</v>
      </c>
      <c r="AN440" s="16"/>
      <c r="AO440" s="16"/>
      <c r="AP440" s="16" t="str">
        <f t="shared" si="174"/>
        <v>10021001;20</v>
      </c>
      <c r="AQ440" s="16"/>
      <c r="AR440" s="16"/>
      <c r="AS440" s="16" t="str">
        <f t="shared" si="175"/>
        <v>;</v>
      </c>
      <c r="AT440" s="16"/>
      <c r="AU440" s="16"/>
      <c r="AV440" s="16"/>
      <c r="AW440" s="16"/>
      <c r="AX440" s="16"/>
      <c r="AY440" s="16"/>
      <c r="AZ440" s="16"/>
      <c r="BA440" s="16" t="str">
        <f t="shared" si="176"/>
        <v>10020001;20@10000147;3@10021001;20@;@@</v>
      </c>
      <c r="BB440" s="16"/>
      <c r="BI440" t="s">
        <v>1273</v>
      </c>
    </row>
    <row r="441" spans="11:61" ht="20.100000000000001" customHeight="1" x14ac:dyDescent="0.2">
      <c r="K441" s="9" t="s">
        <v>1279</v>
      </c>
      <c r="M441" s="2">
        <v>10020001</v>
      </c>
      <c r="N441" s="2" t="s">
        <v>95</v>
      </c>
      <c r="O441" s="66">
        <f t="shared" si="178"/>
        <v>20</v>
      </c>
      <c r="Q441" s="3">
        <v>10000147</v>
      </c>
      <c r="R441" s="3" t="s">
        <v>816</v>
      </c>
      <c r="S441" s="2">
        <v>3</v>
      </c>
      <c r="U441" s="103">
        <v>10021005</v>
      </c>
      <c r="V441" s="107" t="s">
        <v>237</v>
      </c>
      <c r="W441" s="66">
        <f t="shared" si="179"/>
        <v>20</v>
      </c>
      <c r="Y441" s="103">
        <v>10025008</v>
      </c>
      <c r="Z441" s="104" t="s">
        <v>340</v>
      </c>
      <c r="AA441" s="2">
        <v>1</v>
      </c>
      <c r="AJ441" s="16" t="str">
        <f t="shared" si="172"/>
        <v>10020001;20</v>
      </c>
      <c r="AK441" s="16"/>
      <c r="AL441" s="16"/>
      <c r="AM441" s="16" t="str">
        <f t="shared" si="173"/>
        <v>10000147;3</v>
      </c>
      <c r="AN441" s="16"/>
      <c r="AO441" s="16"/>
      <c r="AP441" s="16" t="str">
        <f t="shared" si="174"/>
        <v>10021005;20</v>
      </c>
      <c r="AQ441" s="16"/>
      <c r="AR441" s="16"/>
      <c r="AS441" s="16" t="str">
        <f t="shared" si="175"/>
        <v>10025008;1</v>
      </c>
      <c r="AT441" s="16"/>
      <c r="AU441" s="16"/>
      <c r="AV441" s="16"/>
      <c r="AW441" s="16"/>
      <c r="AX441" s="16"/>
      <c r="AY441" s="16"/>
      <c r="AZ441" s="16"/>
      <c r="BA441" s="16" t="str">
        <f t="shared" si="176"/>
        <v>10020001;20@10000147;3@10021005;20@10025008;1@@</v>
      </c>
      <c r="BB441" s="16"/>
      <c r="BI441" t="s">
        <v>1280</v>
      </c>
    </row>
    <row r="442" spans="11:61" ht="20.100000000000001" customHeight="1" x14ac:dyDescent="0.2">
      <c r="K442" s="108" t="s">
        <v>1281</v>
      </c>
      <c r="M442" s="2">
        <v>10020001</v>
      </c>
      <c r="N442" s="2" t="s">
        <v>95</v>
      </c>
      <c r="O442" s="66">
        <f t="shared" si="178"/>
        <v>30</v>
      </c>
      <c r="Q442" s="3">
        <v>10000147</v>
      </c>
      <c r="R442" s="3" t="s">
        <v>816</v>
      </c>
      <c r="S442" s="2">
        <v>8</v>
      </c>
      <c r="U442" s="103">
        <v>10021006</v>
      </c>
      <c r="V442" s="107" t="s">
        <v>240</v>
      </c>
      <c r="W442" s="66">
        <f t="shared" si="179"/>
        <v>30</v>
      </c>
      <c r="Y442" s="103">
        <v>10025008</v>
      </c>
      <c r="Z442" s="104" t="s">
        <v>340</v>
      </c>
      <c r="AA442" s="2">
        <v>1</v>
      </c>
      <c r="AC442" s="103"/>
      <c r="AD442" s="104"/>
      <c r="AE442" s="2"/>
      <c r="AJ442" s="16" t="str">
        <f t="shared" si="172"/>
        <v>10020001;30</v>
      </c>
      <c r="AK442" s="16"/>
      <c r="AL442" s="16"/>
      <c r="AM442" s="16" t="str">
        <f t="shared" si="173"/>
        <v>10000147;8</v>
      </c>
      <c r="AN442" s="16"/>
      <c r="AO442" s="16"/>
      <c r="AP442" s="16" t="str">
        <f t="shared" si="174"/>
        <v>10021006;30</v>
      </c>
      <c r="AQ442" s="16"/>
      <c r="AR442" s="16"/>
      <c r="AS442" s="16" t="str">
        <f t="shared" si="175"/>
        <v>10025008;1</v>
      </c>
      <c r="AT442" s="16"/>
      <c r="AU442" s="16"/>
      <c r="AV442" s="16" t="str">
        <f t="shared" si="177"/>
        <v>;</v>
      </c>
      <c r="AW442" s="16"/>
      <c r="AX442" s="16"/>
      <c r="AY442" s="16"/>
      <c r="AZ442" s="16"/>
      <c r="BA442" s="16" t="str">
        <f t="shared" si="176"/>
        <v>10020001;30@10000147;8@10021006;30@10025008;1@;@</v>
      </c>
      <c r="BB442" s="16"/>
      <c r="BI442" t="s">
        <v>1282</v>
      </c>
    </row>
    <row r="443" spans="11:61" ht="20.100000000000001" customHeight="1" x14ac:dyDescent="0.2">
      <c r="K443" s="9" t="s">
        <v>1283</v>
      </c>
      <c r="M443" s="2">
        <v>10020001</v>
      </c>
      <c r="N443" s="2" t="s">
        <v>95</v>
      </c>
      <c r="O443" s="66">
        <f t="shared" si="178"/>
        <v>20</v>
      </c>
      <c r="Q443" s="3">
        <v>10000147</v>
      </c>
      <c r="R443" s="3" t="s">
        <v>816</v>
      </c>
      <c r="S443" s="2">
        <v>3</v>
      </c>
      <c r="U443" s="103">
        <v>10021002</v>
      </c>
      <c r="V443" s="107" t="s">
        <v>229</v>
      </c>
      <c r="W443" s="66">
        <f t="shared" si="179"/>
        <v>20</v>
      </c>
      <c r="Y443" s="103"/>
      <c r="Z443" s="104"/>
      <c r="AA443" s="2"/>
      <c r="AJ443" s="16" t="str">
        <f t="shared" si="172"/>
        <v>10020001;20</v>
      </c>
      <c r="AK443" s="16"/>
      <c r="AL443" s="16"/>
      <c r="AM443" s="16" t="str">
        <f t="shared" si="173"/>
        <v>10000147;3</v>
      </c>
      <c r="AN443" s="16"/>
      <c r="AO443" s="16"/>
      <c r="AP443" s="16" t="str">
        <f t="shared" si="174"/>
        <v>10021002;20</v>
      </c>
      <c r="AQ443" s="16"/>
      <c r="AR443" s="16"/>
      <c r="AS443" s="16" t="str">
        <f t="shared" si="175"/>
        <v>;</v>
      </c>
      <c r="AT443" s="16"/>
      <c r="AU443" s="16"/>
      <c r="AV443" s="16"/>
      <c r="AW443" s="16"/>
      <c r="AX443" s="16"/>
      <c r="AY443" s="16"/>
      <c r="AZ443" s="16"/>
      <c r="BA443" s="16" t="str">
        <f t="shared" si="176"/>
        <v>10020001;20@10000147;3@10021002;20@;@@</v>
      </c>
      <c r="BB443" s="16"/>
      <c r="BI443" t="s">
        <v>1275</v>
      </c>
    </row>
    <row r="444" spans="11:61" ht="20.100000000000001" customHeight="1" x14ac:dyDescent="0.2">
      <c r="K444" s="9" t="s">
        <v>1284</v>
      </c>
      <c r="M444" s="2">
        <v>10020001</v>
      </c>
      <c r="N444" s="2" t="s">
        <v>95</v>
      </c>
      <c r="O444" s="66">
        <f t="shared" si="178"/>
        <v>20</v>
      </c>
      <c r="Q444" s="3">
        <v>10000147</v>
      </c>
      <c r="R444" s="3" t="s">
        <v>816</v>
      </c>
      <c r="S444" s="2">
        <v>3</v>
      </c>
      <c r="U444" s="103">
        <v>10021006</v>
      </c>
      <c r="V444" s="107" t="s">
        <v>240</v>
      </c>
      <c r="W444" s="66">
        <f t="shared" si="179"/>
        <v>20</v>
      </c>
      <c r="Y444" s="103"/>
      <c r="Z444" s="104"/>
      <c r="AA444" s="2"/>
      <c r="AJ444" s="16" t="str">
        <f t="shared" si="172"/>
        <v>10020001;20</v>
      </c>
      <c r="AK444" s="16"/>
      <c r="AL444" s="16"/>
      <c r="AM444" s="16" t="str">
        <f t="shared" si="173"/>
        <v>10000147;3</v>
      </c>
      <c r="AN444" s="16"/>
      <c r="AO444" s="16"/>
      <c r="AP444" s="16" t="str">
        <f t="shared" si="174"/>
        <v>10021006;20</v>
      </c>
      <c r="AQ444" s="16"/>
      <c r="AR444" s="16"/>
      <c r="AS444" s="16" t="str">
        <f t="shared" si="175"/>
        <v>;</v>
      </c>
      <c r="AT444" s="16"/>
      <c r="AU444" s="16"/>
      <c r="AV444" s="16"/>
      <c r="AW444" s="16"/>
      <c r="AX444" s="16"/>
      <c r="AY444" s="16"/>
      <c r="AZ444" s="16"/>
      <c r="BA444" s="16" t="str">
        <f t="shared" si="176"/>
        <v>10020001;20@10000147;3@10021006;20@;@@</v>
      </c>
      <c r="BB444" s="16"/>
      <c r="BI444" t="s">
        <v>1285</v>
      </c>
    </row>
    <row r="445" spans="11:61" ht="20.100000000000001" customHeight="1" x14ac:dyDescent="0.2">
      <c r="K445" s="108" t="s">
        <v>1286</v>
      </c>
      <c r="M445" s="2">
        <v>10020001</v>
      </c>
      <c r="N445" s="2" t="s">
        <v>95</v>
      </c>
      <c r="O445" s="66">
        <f t="shared" si="178"/>
        <v>30</v>
      </c>
      <c r="Q445" s="3">
        <v>10000147</v>
      </c>
      <c r="R445" s="3" t="s">
        <v>816</v>
      </c>
      <c r="S445" s="2">
        <v>8</v>
      </c>
      <c r="U445" s="103">
        <v>10021007</v>
      </c>
      <c r="V445" s="107" t="s">
        <v>243</v>
      </c>
      <c r="W445" s="66">
        <f t="shared" si="179"/>
        <v>30</v>
      </c>
      <c r="Y445" s="103">
        <v>10025008</v>
      </c>
      <c r="Z445" s="104" t="s">
        <v>340</v>
      </c>
      <c r="AA445" s="2">
        <v>1</v>
      </c>
      <c r="AC445" s="103"/>
      <c r="AD445" s="104"/>
      <c r="AE445" s="2"/>
      <c r="AJ445" s="16" t="str">
        <f t="shared" si="172"/>
        <v>10020001;30</v>
      </c>
      <c r="AK445" s="16"/>
      <c r="AL445" s="16"/>
      <c r="AM445" s="16" t="str">
        <f t="shared" si="173"/>
        <v>10000147;8</v>
      </c>
      <c r="AN445" s="16"/>
      <c r="AO445" s="16"/>
      <c r="AP445" s="16" t="str">
        <f t="shared" si="174"/>
        <v>10021007;30</v>
      </c>
      <c r="AQ445" s="16"/>
      <c r="AR445" s="16"/>
      <c r="AS445" s="16" t="str">
        <f t="shared" si="175"/>
        <v>10025008;1</v>
      </c>
      <c r="AT445" s="16"/>
      <c r="AU445" s="16"/>
      <c r="AV445" s="16" t="str">
        <f t="shared" si="177"/>
        <v>;</v>
      </c>
      <c r="AW445" s="16"/>
      <c r="AX445" s="16"/>
      <c r="AY445" s="16"/>
      <c r="AZ445" s="16"/>
      <c r="BA445" s="16" t="str">
        <f t="shared" si="176"/>
        <v>10020001;30@10000147;8@10021007;30@10025008;1@;@</v>
      </c>
      <c r="BB445" s="16"/>
      <c r="BI445" t="s">
        <v>1287</v>
      </c>
    </row>
    <row r="446" spans="11:61" ht="20.100000000000001" customHeight="1" x14ac:dyDescent="0.2">
      <c r="K446" s="9" t="s">
        <v>1288</v>
      </c>
      <c r="M446" s="2">
        <v>10020001</v>
      </c>
      <c r="N446" s="2" t="s">
        <v>95</v>
      </c>
      <c r="O446" s="66">
        <f t="shared" si="178"/>
        <v>20</v>
      </c>
      <c r="Q446" s="3">
        <v>10000147</v>
      </c>
      <c r="R446" s="3" t="s">
        <v>816</v>
      </c>
      <c r="S446" s="2">
        <v>3</v>
      </c>
      <c r="U446" s="103">
        <v>10021004</v>
      </c>
      <c r="V446" s="107" t="s">
        <v>234</v>
      </c>
      <c r="W446" s="66">
        <f t="shared" si="179"/>
        <v>20</v>
      </c>
      <c r="Y446" s="103">
        <v>10025008</v>
      </c>
      <c r="Z446" s="104" t="s">
        <v>340</v>
      </c>
      <c r="AA446" s="2">
        <v>1</v>
      </c>
      <c r="AJ446" s="16" t="str">
        <f t="shared" si="172"/>
        <v>10020001;20</v>
      </c>
      <c r="AK446" s="16"/>
      <c r="AL446" s="16"/>
      <c r="AM446" s="16" t="str">
        <f t="shared" si="173"/>
        <v>10000147;3</v>
      </c>
      <c r="AN446" s="16"/>
      <c r="AO446" s="16"/>
      <c r="AP446" s="16" t="str">
        <f t="shared" si="174"/>
        <v>10021004;20</v>
      </c>
      <c r="AQ446" s="16"/>
      <c r="AR446" s="16"/>
      <c r="AS446" s="16" t="str">
        <f t="shared" si="175"/>
        <v>10025008;1</v>
      </c>
      <c r="AT446" s="16"/>
      <c r="AU446" s="16"/>
      <c r="AV446" s="16"/>
      <c r="AW446" s="16"/>
      <c r="AX446" s="16"/>
      <c r="AY446" s="16"/>
      <c r="AZ446" s="16"/>
      <c r="BA446" s="16" t="str">
        <f t="shared" si="176"/>
        <v>10020001;20@10000147;3@10021004;20@10025008;1@@</v>
      </c>
      <c r="BB446" s="16"/>
      <c r="BI446" t="s">
        <v>1289</v>
      </c>
    </row>
    <row r="447" spans="11:61" ht="20.100000000000001" customHeight="1" x14ac:dyDescent="0.2">
      <c r="K447" s="9" t="s">
        <v>1290</v>
      </c>
      <c r="M447" s="2">
        <v>10020001</v>
      </c>
      <c r="N447" s="2" t="s">
        <v>95</v>
      </c>
      <c r="O447" s="66">
        <f t="shared" si="178"/>
        <v>20</v>
      </c>
      <c r="Q447" s="3">
        <v>10000147</v>
      </c>
      <c r="R447" s="3" t="s">
        <v>816</v>
      </c>
      <c r="S447" s="2">
        <v>3</v>
      </c>
      <c r="U447" s="103">
        <v>10021005</v>
      </c>
      <c r="V447" s="107" t="s">
        <v>237</v>
      </c>
      <c r="W447" s="66">
        <f t="shared" si="179"/>
        <v>20</v>
      </c>
      <c r="Y447" s="103">
        <v>10025008</v>
      </c>
      <c r="Z447" s="104" t="s">
        <v>340</v>
      </c>
      <c r="AA447" s="2">
        <v>1</v>
      </c>
      <c r="AJ447" s="16" t="str">
        <f t="shared" si="172"/>
        <v>10020001;20</v>
      </c>
      <c r="AK447" s="16"/>
      <c r="AL447" s="16"/>
      <c r="AM447" s="16" t="str">
        <f t="shared" si="173"/>
        <v>10000147;3</v>
      </c>
      <c r="AN447" s="16"/>
      <c r="AO447" s="16"/>
      <c r="AP447" s="16" t="str">
        <f t="shared" si="174"/>
        <v>10021005;20</v>
      </c>
      <c r="AQ447" s="16"/>
      <c r="AR447" s="16"/>
      <c r="AS447" s="16" t="str">
        <f t="shared" si="175"/>
        <v>10025008;1</v>
      </c>
      <c r="AT447" s="16"/>
      <c r="AU447" s="16"/>
      <c r="AV447" s="16"/>
      <c r="AW447" s="16"/>
      <c r="AX447" s="16"/>
      <c r="AY447" s="16"/>
      <c r="AZ447" s="16"/>
      <c r="BA447" s="16" t="str">
        <f t="shared" si="176"/>
        <v>10020001;20@10000147;3@10021005;20@10025008;1@@</v>
      </c>
      <c r="BB447" s="16"/>
      <c r="BI447" t="s">
        <v>1280</v>
      </c>
    </row>
    <row r="448" spans="11:61" ht="20.100000000000001" customHeight="1" x14ac:dyDescent="0.2">
      <c r="K448" s="9" t="s">
        <v>1291</v>
      </c>
      <c r="M448" s="2">
        <v>10020001</v>
      </c>
      <c r="N448" s="2" t="s">
        <v>95</v>
      </c>
      <c r="O448" s="66">
        <f t="shared" si="178"/>
        <v>20</v>
      </c>
      <c r="Q448" s="3">
        <v>10000147</v>
      </c>
      <c r="R448" s="3" t="s">
        <v>816</v>
      </c>
      <c r="S448" s="2">
        <v>3</v>
      </c>
      <c r="U448" s="103">
        <v>10021006</v>
      </c>
      <c r="V448" s="107" t="s">
        <v>240</v>
      </c>
      <c r="W448" s="66">
        <f t="shared" si="179"/>
        <v>20</v>
      </c>
      <c r="Y448" s="103">
        <v>10025008</v>
      </c>
      <c r="Z448" s="104" t="s">
        <v>340</v>
      </c>
      <c r="AA448" s="2">
        <v>1</v>
      </c>
      <c r="AJ448" s="16" t="str">
        <f t="shared" si="172"/>
        <v>10020001;20</v>
      </c>
      <c r="AK448" s="16"/>
      <c r="AL448" s="16"/>
      <c r="AM448" s="16" t="str">
        <f t="shared" si="173"/>
        <v>10000147;3</v>
      </c>
      <c r="AN448" s="16"/>
      <c r="AO448" s="16"/>
      <c r="AP448" s="16" t="str">
        <f t="shared" si="174"/>
        <v>10021006;20</v>
      </c>
      <c r="AQ448" s="16"/>
      <c r="AR448" s="16"/>
      <c r="AS448" s="16" t="str">
        <f t="shared" si="175"/>
        <v>10025008;1</v>
      </c>
      <c r="AT448" s="16"/>
      <c r="AU448" s="16"/>
      <c r="AV448" s="16"/>
      <c r="AW448" s="16"/>
      <c r="AX448" s="16"/>
      <c r="AY448" s="16"/>
      <c r="AZ448" s="16"/>
      <c r="BA448" s="16" t="str">
        <f t="shared" si="176"/>
        <v>10020001;20@10000147;3@10021006;20@10025008;1@@</v>
      </c>
      <c r="BB448" s="16"/>
      <c r="BI448" t="s">
        <v>1285</v>
      </c>
    </row>
    <row r="449" spans="11:61" ht="20.100000000000001" customHeight="1" x14ac:dyDescent="0.2">
      <c r="K449" s="108" t="s">
        <v>1292</v>
      </c>
      <c r="M449" s="2">
        <v>10020001</v>
      </c>
      <c r="N449" s="2" t="s">
        <v>95</v>
      </c>
      <c r="O449" s="66">
        <f t="shared" si="178"/>
        <v>30</v>
      </c>
      <c r="Q449" s="3">
        <v>10000147</v>
      </c>
      <c r="R449" s="3" t="s">
        <v>816</v>
      </c>
      <c r="S449" s="2">
        <v>8</v>
      </c>
      <c r="U449" s="103">
        <v>10021007</v>
      </c>
      <c r="V449" s="107" t="s">
        <v>243</v>
      </c>
      <c r="W449" s="66">
        <f t="shared" si="179"/>
        <v>30</v>
      </c>
      <c r="Y449" s="103">
        <v>10025008</v>
      </c>
      <c r="Z449" s="104" t="s">
        <v>340</v>
      </c>
      <c r="AA449" s="2">
        <v>1</v>
      </c>
      <c r="AC449" s="103"/>
      <c r="AD449" s="104"/>
      <c r="AE449" s="2"/>
      <c r="AJ449" s="16" t="str">
        <f t="shared" si="172"/>
        <v>10020001;30</v>
      </c>
      <c r="AK449" s="16"/>
      <c r="AL449" s="16"/>
      <c r="AM449" s="16" t="str">
        <f t="shared" si="173"/>
        <v>10000147;8</v>
      </c>
      <c r="AN449" s="16"/>
      <c r="AO449" s="16"/>
      <c r="AP449" s="16" t="str">
        <f t="shared" si="174"/>
        <v>10021007;30</v>
      </c>
      <c r="AQ449" s="16"/>
      <c r="AR449" s="16"/>
      <c r="AS449" s="16" t="str">
        <f t="shared" si="175"/>
        <v>10025008;1</v>
      </c>
      <c r="AT449" s="16"/>
      <c r="AU449" s="16"/>
      <c r="AV449" s="16" t="str">
        <f t="shared" si="177"/>
        <v>;</v>
      </c>
      <c r="AW449" s="16"/>
      <c r="AX449" s="16"/>
      <c r="AY449" s="16"/>
      <c r="AZ449" s="16"/>
      <c r="BA449" s="16" t="str">
        <f t="shared" si="176"/>
        <v>10020001;30@10000147;8@10021007;30@10025008;1@;@</v>
      </c>
      <c r="BB449" s="16"/>
      <c r="BI449" t="s">
        <v>1287</v>
      </c>
    </row>
    <row r="450" spans="11:61" ht="20.100000000000001" customHeight="1" x14ac:dyDescent="0.2">
      <c r="K450" s="9" t="s">
        <v>1293</v>
      </c>
      <c r="M450" s="2">
        <v>10020001</v>
      </c>
      <c r="N450" s="2" t="s">
        <v>95</v>
      </c>
      <c r="O450" s="66">
        <f t="shared" si="178"/>
        <v>20</v>
      </c>
      <c r="Q450" s="3">
        <v>10000147</v>
      </c>
      <c r="R450" s="3" t="s">
        <v>816</v>
      </c>
      <c r="S450" s="2">
        <v>3</v>
      </c>
      <c r="U450" s="103">
        <v>10021004</v>
      </c>
      <c r="V450" s="107" t="s">
        <v>234</v>
      </c>
      <c r="W450" s="66">
        <f t="shared" si="179"/>
        <v>20</v>
      </c>
      <c r="Y450" s="103">
        <v>10025008</v>
      </c>
      <c r="Z450" s="104" t="s">
        <v>340</v>
      </c>
      <c r="AA450" s="2">
        <v>1</v>
      </c>
      <c r="AJ450" s="16" t="str">
        <f t="shared" si="172"/>
        <v>10020001;20</v>
      </c>
      <c r="AK450" s="16"/>
      <c r="AL450" s="16"/>
      <c r="AM450" s="16" t="str">
        <f t="shared" si="173"/>
        <v>10000147;3</v>
      </c>
      <c r="AN450" s="16"/>
      <c r="AO450" s="16"/>
      <c r="AP450" s="16" t="str">
        <f t="shared" si="174"/>
        <v>10021004;20</v>
      </c>
      <c r="AQ450" s="16"/>
      <c r="AR450" s="16"/>
      <c r="AS450" s="16" t="str">
        <f t="shared" si="175"/>
        <v>10025008;1</v>
      </c>
      <c r="AT450" s="16"/>
      <c r="AU450" s="16"/>
      <c r="AV450" s="16"/>
      <c r="AW450" s="16"/>
      <c r="AX450" s="16"/>
      <c r="AY450" s="16"/>
      <c r="AZ450" s="16"/>
      <c r="BA450" s="16" t="str">
        <f t="shared" si="176"/>
        <v>10020001;20@10000147;3@10021004;20@10025008;1@@</v>
      </c>
      <c r="BB450" s="16"/>
      <c r="BI450" t="s">
        <v>1289</v>
      </c>
    </row>
    <row r="451" spans="11:61" ht="20.100000000000001" customHeight="1" x14ac:dyDescent="0.2">
      <c r="K451" s="9" t="s">
        <v>1294</v>
      </c>
      <c r="M451" s="2">
        <v>10020001</v>
      </c>
      <c r="N451" s="2" t="s">
        <v>95</v>
      </c>
      <c r="O451" s="66">
        <f t="shared" si="178"/>
        <v>20</v>
      </c>
      <c r="Q451" s="3">
        <v>10000147</v>
      </c>
      <c r="R451" s="3" t="s">
        <v>816</v>
      </c>
      <c r="S451" s="2">
        <v>3</v>
      </c>
      <c r="U451" s="103">
        <v>10021005</v>
      </c>
      <c r="V451" s="107" t="s">
        <v>237</v>
      </c>
      <c r="W451" s="66">
        <f t="shared" si="179"/>
        <v>20</v>
      </c>
      <c r="Y451" s="103">
        <v>10025008</v>
      </c>
      <c r="Z451" s="104" t="s">
        <v>340</v>
      </c>
      <c r="AA451" s="2">
        <v>1</v>
      </c>
      <c r="AJ451" s="16" t="str">
        <f t="shared" si="172"/>
        <v>10020001;20</v>
      </c>
      <c r="AK451" s="16"/>
      <c r="AL451" s="16"/>
      <c r="AM451" s="16" t="str">
        <f t="shared" si="173"/>
        <v>10000147;3</v>
      </c>
      <c r="AN451" s="16"/>
      <c r="AO451" s="16"/>
      <c r="AP451" s="16" t="str">
        <f t="shared" si="174"/>
        <v>10021005;20</v>
      </c>
      <c r="AQ451" s="16"/>
      <c r="AR451" s="16"/>
      <c r="AS451" s="16" t="str">
        <f t="shared" si="175"/>
        <v>10025008;1</v>
      </c>
      <c r="AT451" s="16"/>
      <c r="AU451" s="16"/>
      <c r="AV451" s="16"/>
      <c r="AW451" s="16"/>
      <c r="AX451" s="16"/>
      <c r="AY451" s="16"/>
      <c r="AZ451" s="16"/>
      <c r="BA451" s="16" t="str">
        <f t="shared" si="176"/>
        <v>10020001;20@10000147;3@10021005;20@10025008;1@@</v>
      </c>
      <c r="BB451" s="16"/>
      <c r="BI451" t="s">
        <v>1280</v>
      </c>
    </row>
    <row r="452" spans="11:61" ht="20.100000000000001" customHeight="1" x14ac:dyDescent="0.2">
      <c r="K452" s="9" t="s">
        <v>1291</v>
      </c>
      <c r="M452" s="2">
        <v>10020001</v>
      </c>
      <c r="N452" s="2" t="s">
        <v>95</v>
      </c>
      <c r="O452" s="66">
        <f t="shared" si="178"/>
        <v>20</v>
      </c>
      <c r="Q452" s="3">
        <v>10000147</v>
      </c>
      <c r="R452" s="3" t="s">
        <v>816</v>
      </c>
      <c r="S452" s="2">
        <v>3</v>
      </c>
      <c r="U452" s="103">
        <v>10021006</v>
      </c>
      <c r="V452" s="107" t="s">
        <v>240</v>
      </c>
      <c r="W452" s="66">
        <f t="shared" si="179"/>
        <v>20</v>
      </c>
      <c r="Y452" s="103">
        <v>10025008</v>
      </c>
      <c r="Z452" s="104" t="s">
        <v>340</v>
      </c>
      <c r="AA452" s="2">
        <v>1</v>
      </c>
      <c r="AJ452" s="16" t="str">
        <f t="shared" si="172"/>
        <v>10020001;20</v>
      </c>
      <c r="AK452" s="16"/>
      <c r="AL452" s="16"/>
      <c r="AM452" s="16" t="str">
        <f t="shared" si="173"/>
        <v>10000147;3</v>
      </c>
      <c r="AN452" s="16"/>
      <c r="AO452" s="16"/>
      <c r="AP452" s="16" t="str">
        <f t="shared" si="174"/>
        <v>10021006;20</v>
      </c>
      <c r="AQ452" s="16"/>
      <c r="AR452" s="16"/>
      <c r="AS452" s="16" t="str">
        <f t="shared" si="175"/>
        <v>10025008;1</v>
      </c>
      <c r="AT452" s="16"/>
      <c r="AU452" s="16"/>
      <c r="AV452" s="16"/>
      <c r="AW452" s="16"/>
      <c r="AX452" s="16"/>
      <c r="AY452" s="16"/>
      <c r="AZ452" s="16"/>
      <c r="BA452" s="16" t="str">
        <f t="shared" si="176"/>
        <v>10020001;20@10000147;3@10021006;20@10025008;1@@</v>
      </c>
      <c r="BB452" s="16"/>
      <c r="BI452" t="s">
        <v>1285</v>
      </c>
    </row>
    <row r="453" spans="11:61" ht="20.100000000000001" customHeight="1" x14ac:dyDescent="0.2">
      <c r="K453" s="108" t="s">
        <v>1295</v>
      </c>
      <c r="M453" s="2">
        <v>10020001</v>
      </c>
      <c r="N453" s="2" t="s">
        <v>95</v>
      </c>
      <c r="O453" s="66">
        <f t="shared" si="178"/>
        <v>30</v>
      </c>
      <c r="Q453" s="3">
        <v>10000147</v>
      </c>
      <c r="R453" s="3" t="s">
        <v>816</v>
      </c>
      <c r="S453" s="2">
        <v>8</v>
      </c>
      <c r="U453" s="103">
        <v>10021007</v>
      </c>
      <c r="V453" s="107" t="s">
        <v>243</v>
      </c>
      <c r="W453" s="66">
        <f t="shared" si="179"/>
        <v>30</v>
      </c>
      <c r="Y453" s="103">
        <v>10025008</v>
      </c>
      <c r="Z453" s="104" t="s">
        <v>340</v>
      </c>
      <c r="AA453" s="2">
        <v>1</v>
      </c>
      <c r="AC453" s="103"/>
      <c r="AD453" s="104"/>
      <c r="AE453" s="2"/>
      <c r="AJ453" s="16" t="str">
        <f t="shared" si="172"/>
        <v>10020001;30</v>
      </c>
      <c r="AK453" s="16"/>
      <c r="AL453" s="16"/>
      <c r="AM453" s="16" t="str">
        <f t="shared" si="173"/>
        <v>10000147;8</v>
      </c>
      <c r="AN453" s="16"/>
      <c r="AO453" s="16"/>
      <c r="AP453" s="16" t="str">
        <f t="shared" si="174"/>
        <v>10021007;30</v>
      </c>
      <c r="AQ453" s="16"/>
      <c r="AR453" s="16"/>
      <c r="AS453" s="16" t="str">
        <f t="shared" si="175"/>
        <v>10025008;1</v>
      </c>
      <c r="AT453" s="16"/>
      <c r="AU453" s="16"/>
      <c r="AV453" s="16" t="str">
        <f t="shared" si="177"/>
        <v>;</v>
      </c>
      <c r="AW453" s="16"/>
      <c r="AX453" s="16"/>
      <c r="AY453" s="16"/>
      <c r="AZ453" s="16"/>
      <c r="BA453" s="16" t="str">
        <f t="shared" si="176"/>
        <v>10020001;30@10000147;8@10021007;30@10025008;1@;@</v>
      </c>
      <c r="BB453" s="16"/>
      <c r="BI453" t="s">
        <v>1287</v>
      </c>
    </row>
    <row r="454" spans="11:61" ht="20.100000000000001" customHeight="1" x14ac:dyDescent="0.2">
      <c r="K454" s="9" t="s">
        <v>1296</v>
      </c>
      <c r="M454" s="2">
        <v>10020001</v>
      </c>
      <c r="N454" s="2" t="s">
        <v>95</v>
      </c>
      <c r="O454" s="66">
        <f t="shared" si="178"/>
        <v>20</v>
      </c>
      <c r="Q454" s="3">
        <v>10000147</v>
      </c>
      <c r="R454" s="3" t="s">
        <v>816</v>
      </c>
      <c r="S454" s="2">
        <v>3</v>
      </c>
      <c r="U454" s="103">
        <v>10021003</v>
      </c>
      <c r="V454" s="107" t="s">
        <v>232</v>
      </c>
      <c r="W454" s="66">
        <f t="shared" si="179"/>
        <v>20</v>
      </c>
      <c r="Y454" s="103"/>
      <c r="Z454" s="104"/>
      <c r="AA454" s="2"/>
      <c r="AJ454" s="16" t="str">
        <f t="shared" si="172"/>
        <v>10020001;20</v>
      </c>
      <c r="AK454" s="16"/>
      <c r="AL454" s="16"/>
      <c r="AM454" s="16" t="str">
        <f t="shared" si="173"/>
        <v>10000147;3</v>
      </c>
      <c r="AN454" s="16"/>
      <c r="AO454" s="16"/>
      <c r="AP454" s="16" t="str">
        <f t="shared" si="174"/>
        <v>10021003;20</v>
      </c>
      <c r="AQ454" s="16"/>
      <c r="AR454" s="16"/>
      <c r="AS454" s="16" t="str">
        <f t="shared" si="175"/>
        <v>;</v>
      </c>
      <c r="AT454" s="16"/>
      <c r="AU454" s="16"/>
      <c r="AV454" s="16"/>
      <c r="AW454" s="16"/>
      <c r="AX454" s="16"/>
      <c r="AY454" s="16"/>
      <c r="AZ454" s="16"/>
      <c r="BA454" s="16" t="str">
        <f t="shared" si="176"/>
        <v>10020001;20@10000147;3@10021003;20@;@@</v>
      </c>
      <c r="BB454" s="16"/>
      <c r="BI454" t="s">
        <v>1297</v>
      </c>
    </row>
    <row r="455" spans="11:61" ht="20.100000000000001" customHeight="1" x14ac:dyDescent="0.2">
      <c r="K455" s="9" t="s">
        <v>1298</v>
      </c>
      <c r="M455" s="2">
        <v>10020001</v>
      </c>
      <c r="N455" s="2" t="s">
        <v>95</v>
      </c>
      <c r="O455" s="66">
        <f t="shared" si="178"/>
        <v>20</v>
      </c>
      <c r="Q455" s="3">
        <v>10000147</v>
      </c>
      <c r="R455" s="3" t="s">
        <v>816</v>
      </c>
      <c r="S455" s="2">
        <v>3</v>
      </c>
      <c r="U455" s="103">
        <v>10021006</v>
      </c>
      <c r="V455" s="107" t="s">
        <v>240</v>
      </c>
      <c r="W455" s="66">
        <f t="shared" si="179"/>
        <v>20</v>
      </c>
      <c r="Y455" s="103"/>
      <c r="Z455" s="104"/>
      <c r="AA455" s="2"/>
      <c r="AJ455" s="16" t="str">
        <f t="shared" si="172"/>
        <v>10020001;20</v>
      </c>
      <c r="AK455" s="16"/>
      <c r="AL455" s="16"/>
      <c r="AM455" s="16" t="str">
        <f t="shared" si="173"/>
        <v>10000147;3</v>
      </c>
      <c r="AN455" s="16"/>
      <c r="AO455" s="16"/>
      <c r="AP455" s="16" t="str">
        <f t="shared" si="174"/>
        <v>10021006;20</v>
      </c>
      <c r="AQ455" s="16"/>
      <c r="AR455" s="16"/>
      <c r="AS455" s="16" t="str">
        <f t="shared" si="175"/>
        <v>;</v>
      </c>
      <c r="AT455" s="16"/>
      <c r="AU455" s="16"/>
      <c r="AV455" s="16"/>
      <c r="AW455" s="16"/>
      <c r="AX455" s="16"/>
      <c r="AY455" s="16"/>
      <c r="AZ455" s="16"/>
      <c r="BA455" s="16" t="str">
        <f t="shared" si="176"/>
        <v>10020001;20@10000147;3@10021006;20@;@@</v>
      </c>
      <c r="BB455" s="16"/>
      <c r="BI455" t="s">
        <v>1285</v>
      </c>
    </row>
    <row r="456" spans="11:61" ht="20.100000000000001" customHeight="1" x14ac:dyDescent="0.2">
      <c r="K456" s="108" t="s">
        <v>1299</v>
      </c>
      <c r="M456" s="2">
        <v>10020001</v>
      </c>
      <c r="N456" s="2" t="s">
        <v>95</v>
      </c>
      <c r="O456" s="66">
        <f t="shared" si="178"/>
        <v>30</v>
      </c>
      <c r="Q456" s="3">
        <v>10000147</v>
      </c>
      <c r="R456" s="3" t="s">
        <v>816</v>
      </c>
      <c r="S456" s="2">
        <v>8</v>
      </c>
      <c r="U456" s="103">
        <v>10021007</v>
      </c>
      <c r="V456" s="107" t="s">
        <v>243</v>
      </c>
      <c r="W456" s="66">
        <f t="shared" si="179"/>
        <v>30</v>
      </c>
      <c r="Y456" s="103">
        <v>10025008</v>
      </c>
      <c r="Z456" s="104" t="s">
        <v>340</v>
      </c>
      <c r="AA456" s="2">
        <v>1</v>
      </c>
      <c r="AC456" s="103"/>
      <c r="AD456" s="104"/>
      <c r="AE456" s="2"/>
      <c r="AJ456" s="16" t="str">
        <f t="shared" si="172"/>
        <v>10020001;30</v>
      </c>
      <c r="AK456" s="16"/>
      <c r="AL456" s="16"/>
      <c r="AM456" s="16" t="str">
        <f t="shared" si="173"/>
        <v>10000147;8</v>
      </c>
      <c r="AN456" s="16"/>
      <c r="AO456" s="16"/>
      <c r="AP456" s="16" t="str">
        <f t="shared" si="174"/>
        <v>10021007;30</v>
      </c>
      <c r="AQ456" s="16"/>
      <c r="AR456" s="16"/>
      <c r="AS456" s="16" t="str">
        <f t="shared" si="175"/>
        <v>10025008;1</v>
      </c>
      <c r="AT456" s="16"/>
      <c r="AU456" s="16"/>
      <c r="AV456" s="16" t="str">
        <f t="shared" si="177"/>
        <v>;</v>
      </c>
      <c r="AW456" s="16"/>
      <c r="AX456" s="16"/>
      <c r="AY456" s="16"/>
      <c r="AZ456" s="16"/>
      <c r="BA456" s="16" t="str">
        <f t="shared" si="176"/>
        <v>10020001;30@10000147;8@10021007;30@10025008;1@;@</v>
      </c>
      <c r="BB456" s="16"/>
      <c r="BI456" t="s">
        <v>1287</v>
      </c>
    </row>
    <row r="457" spans="11:61" ht="20.100000000000001" customHeight="1" x14ac:dyDescent="0.2"/>
    <row r="458" spans="11:61" ht="20.100000000000001" customHeight="1" x14ac:dyDescent="0.2">
      <c r="K458" s="108" t="s">
        <v>1220</v>
      </c>
      <c r="M458" s="2">
        <v>10020001</v>
      </c>
      <c r="N458" s="2" t="s">
        <v>95</v>
      </c>
      <c r="O458" s="66">
        <v>20</v>
      </c>
      <c r="Q458" s="3">
        <v>10000147</v>
      </c>
      <c r="R458" s="3" t="s">
        <v>816</v>
      </c>
      <c r="S458" s="2">
        <v>4</v>
      </c>
      <c r="U458" s="77">
        <v>10021010</v>
      </c>
      <c r="V458" s="79" t="s">
        <v>836</v>
      </c>
      <c r="W458" s="66">
        <v>20</v>
      </c>
      <c r="Y458" s="103">
        <v>10021008</v>
      </c>
      <c r="Z458" s="104" t="s">
        <v>246</v>
      </c>
      <c r="AA458" s="2">
        <v>1</v>
      </c>
      <c r="AC458" s="103"/>
      <c r="AD458" s="104"/>
      <c r="AE458" s="2"/>
      <c r="AJ458" s="16" t="str">
        <f t="shared" ref="AJ458:AJ460" si="180">M458&amp;";"&amp;O458</f>
        <v>10020001;20</v>
      </c>
      <c r="AK458" s="16"/>
      <c r="AL458" s="16"/>
      <c r="AM458" s="16" t="str">
        <f t="shared" ref="AM458:AM460" si="181">Q458&amp;";"&amp;S458</f>
        <v>10000147;4</v>
      </c>
      <c r="AN458" s="16"/>
      <c r="AO458" s="16"/>
      <c r="AP458" s="16" t="str">
        <f t="shared" ref="AP458:AP460" si="182">U458&amp;";"&amp;W458</f>
        <v>10021010;20</v>
      </c>
      <c r="AQ458" s="16"/>
      <c r="AR458" s="16"/>
      <c r="AS458" s="16" t="str">
        <f t="shared" ref="AS458:AS460" si="183">Y458&amp;";"&amp;AA458</f>
        <v>10021008;1</v>
      </c>
      <c r="AT458" s="16"/>
      <c r="AU458" s="16"/>
      <c r="AV458" s="16" t="str">
        <f t="shared" ref="AV458:AV460" si="184">AC458&amp;";"&amp;AE458</f>
        <v>;</v>
      </c>
      <c r="AW458" s="16"/>
      <c r="AX458" s="16"/>
      <c r="AY458" s="16"/>
      <c r="AZ458" s="16"/>
      <c r="BA458" s="16" t="str">
        <f t="shared" ref="BA458:BA460" si="185">AJ458&amp;"@"&amp;AM458&amp;"@"&amp;AP458&amp;"@"&amp;AS458&amp;"@"&amp;AV458&amp;"@"&amp;AY458</f>
        <v>10020001;20@10000147;4@10021010;20@10021008;1@;@</v>
      </c>
      <c r="BB458" s="16"/>
      <c r="BI458" t="s">
        <v>1221</v>
      </c>
    </row>
    <row r="459" spans="11:61" ht="20.100000000000001" customHeight="1" x14ac:dyDescent="0.2">
      <c r="K459" s="108" t="s">
        <v>1230</v>
      </c>
      <c r="M459" s="2">
        <v>10020001</v>
      </c>
      <c r="N459" s="2" t="s">
        <v>95</v>
      </c>
      <c r="O459" s="66">
        <v>25</v>
      </c>
      <c r="Q459" s="3">
        <v>10000147</v>
      </c>
      <c r="R459" s="3" t="s">
        <v>816</v>
      </c>
      <c r="S459" s="2">
        <v>6</v>
      </c>
      <c r="U459" s="77">
        <v>10023010</v>
      </c>
      <c r="V459" s="109" t="s">
        <v>840</v>
      </c>
      <c r="W459" s="66">
        <v>25</v>
      </c>
      <c r="Y459" s="103">
        <v>10023008</v>
      </c>
      <c r="Z459" s="104" t="s">
        <v>297</v>
      </c>
      <c r="AA459" s="2">
        <v>1</v>
      </c>
      <c r="AC459" s="103"/>
      <c r="AD459" s="104"/>
      <c r="AE459" s="2"/>
      <c r="AJ459" s="16" t="str">
        <f t="shared" si="180"/>
        <v>10020001;25</v>
      </c>
      <c r="AK459" s="16"/>
      <c r="AL459" s="16"/>
      <c r="AM459" s="16" t="str">
        <f t="shared" si="181"/>
        <v>10000147;6</v>
      </c>
      <c r="AN459" s="16"/>
      <c r="AO459" s="16"/>
      <c r="AP459" s="16" t="str">
        <f t="shared" si="182"/>
        <v>10023010;25</v>
      </c>
      <c r="AQ459" s="16"/>
      <c r="AR459" s="16"/>
      <c r="AS459" s="16" t="str">
        <f t="shared" si="183"/>
        <v>10023008;1</v>
      </c>
      <c r="AT459" s="16"/>
      <c r="AU459" s="16"/>
      <c r="AV459" s="16" t="str">
        <f t="shared" si="184"/>
        <v>;</v>
      </c>
      <c r="AW459" s="16"/>
      <c r="AX459" s="16"/>
      <c r="AY459" s="16"/>
      <c r="AZ459" s="16"/>
      <c r="BA459" s="16" t="str">
        <f t="shared" si="185"/>
        <v>10020001;25@10000147;6@10023010;25@10023008;1@;@</v>
      </c>
      <c r="BB459" s="16"/>
      <c r="BI459" t="s">
        <v>1260</v>
      </c>
    </row>
    <row r="460" spans="11:61" ht="20.100000000000001" customHeight="1" x14ac:dyDescent="0.2">
      <c r="K460" s="108" t="s">
        <v>1295</v>
      </c>
      <c r="M460" s="2">
        <v>10020001</v>
      </c>
      <c r="N460" s="2" t="s">
        <v>95</v>
      </c>
      <c r="O460" s="66">
        <v>30</v>
      </c>
      <c r="Q460" s="3">
        <v>10000147</v>
      </c>
      <c r="R460" s="3" t="s">
        <v>816</v>
      </c>
      <c r="S460" s="2">
        <v>8</v>
      </c>
      <c r="U460" s="77">
        <v>10025010</v>
      </c>
      <c r="V460" s="79" t="s">
        <v>859</v>
      </c>
      <c r="W460" s="66">
        <v>30</v>
      </c>
      <c r="Y460" s="103">
        <v>10025008</v>
      </c>
      <c r="Z460" s="104" t="s">
        <v>340</v>
      </c>
      <c r="AA460" s="2">
        <v>1</v>
      </c>
      <c r="AC460" s="103"/>
      <c r="AD460" s="104"/>
      <c r="AE460" s="2"/>
      <c r="AJ460" s="16" t="str">
        <f t="shared" si="180"/>
        <v>10020001;30</v>
      </c>
      <c r="AK460" s="16"/>
      <c r="AL460" s="16"/>
      <c r="AM460" s="16" t="str">
        <f t="shared" si="181"/>
        <v>10000147;8</v>
      </c>
      <c r="AN460" s="16"/>
      <c r="AO460" s="16"/>
      <c r="AP460" s="16" t="str">
        <f t="shared" si="182"/>
        <v>10025010;30</v>
      </c>
      <c r="AQ460" s="16"/>
      <c r="AR460" s="16"/>
      <c r="AS460" s="16" t="str">
        <f t="shared" si="183"/>
        <v>10025008;1</v>
      </c>
      <c r="AT460" s="16"/>
      <c r="AU460" s="16"/>
      <c r="AV460" s="16" t="str">
        <f t="shared" si="184"/>
        <v>;</v>
      </c>
      <c r="AW460" s="16"/>
      <c r="AX460" s="16"/>
      <c r="AY460" s="16"/>
      <c r="AZ460" s="16"/>
      <c r="BA460" s="16" t="str">
        <f t="shared" si="185"/>
        <v>10020001;30@10000147;8@10025010;30@10025008;1@;@</v>
      </c>
      <c r="BB460" s="16"/>
      <c r="BI460" t="s">
        <v>1287</v>
      </c>
    </row>
    <row r="461" spans="11:61" ht="20.100000000000001" customHeight="1" x14ac:dyDescent="0.2"/>
    <row r="462" spans="11:6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customWidth="1"/>
    <col min="13" max="13" width="13.25" customWidth="1"/>
  </cols>
  <sheetData>
    <row r="1" spans="3:15" s="2" customFormat="1" ht="20.100000000000001" customHeight="1" x14ac:dyDescent="0.2"/>
    <row r="2" spans="3:15" s="2" customFormat="1" ht="20.100000000000001" customHeight="1" x14ac:dyDescent="0.2">
      <c r="C2" s="2">
        <v>25</v>
      </c>
      <c r="D2" s="2">
        <v>1</v>
      </c>
      <c r="E2" s="3">
        <v>10010091</v>
      </c>
      <c r="F2" s="6" t="s">
        <v>672</v>
      </c>
      <c r="G2" s="2" t="s">
        <v>301</v>
      </c>
      <c r="H2" s="2">
        <v>10010041</v>
      </c>
      <c r="I2" s="2" t="s">
        <v>817</v>
      </c>
      <c r="J2" s="2">
        <v>3</v>
      </c>
      <c r="L2" s="2" t="str">
        <f>E2&amp;";"&amp;G2</f>
        <v>10010091;1</v>
      </c>
      <c r="M2" s="2" t="str">
        <f>H2&amp;";"&amp;J2</f>
        <v>10010041;3</v>
      </c>
      <c r="O2" s="2" t="str">
        <f>L2&amp;"@"&amp;M2</f>
        <v>10010091;1@10010041;3</v>
      </c>
    </row>
    <row r="3" spans="3:15" s="2" customFormat="1" ht="20.100000000000001" customHeight="1" x14ac:dyDescent="0.2">
      <c r="C3" s="2">
        <v>29</v>
      </c>
      <c r="D3" s="2">
        <v>2</v>
      </c>
      <c r="E3" s="3">
        <v>10010033</v>
      </c>
      <c r="F3" s="5" t="s">
        <v>801</v>
      </c>
      <c r="G3" s="2" t="s">
        <v>301</v>
      </c>
      <c r="H3" s="3">
        <v>10000101</v>
      </c>
      <c r="I3" s="5" t="s">
        <v>888</v>
      </c>
      <c r="J3" s="2">
        <v>1</v>
      </c>
      <c r="L3" s="2" t="str">
        <f t="shared" ref="L3:L31" si="0">E3&amp;";"&amp;G3</f>
        <v>10010033;1</v>
      </c>
      <c r="M3" s="2" t="str">
        <f t="shared" ref="M3:M31" si="1">H3&amp;";"&amp;J3</f>
        <v>10000101;1</v>
      </c>
      <c r="O3" s="2" t="str">
        <f t="shared" ref="O3:O31" si="2">L3&amp;"@"&amp;M3</f>
        <v>10010033;1@10000101;1</v>
      </c>
    </row>
    <row r="4" spans="3:15" s="2" customFormat="1" ht="20.100000000000001" customHeight="1" x14ac:dyDescent="0.2">
      <c r="C4" s="2">
        <v>35</v>
      </c>
      <c r="D4" s="2">
        <v>3</v>
      </c>
      <c r="E4" s="3">
        <v>10010048</v>
      </c>
      <c r="F4" s="5" t="s">
        <v>841</v>
      </c>
      <c r="G4" s="2" t="s">
        <v>301</v>
      </c>
      <c r="H4" s="3">
        <v>10010083</v>
      </c>
      <c r="I4" s="8" t="s">
        <v>257</v>
      </c>
      <c r="J4" s="2">
        <v>5</v>
      </c>
      <c r="L4" s="2" t="str">
        <f t="shared" si="0"/>
        <v>10010048;1</v>
      </c>
      <c r="M4" s="2" t="str">
        <f t="shared" si="1"/>
        <v>10010083;5</v>
      </c>
      <c r="O4" s="2" t="str">
        <f t="shared" si="2"/>
        <v>10010048;1@10010083;5</v>
      </c>
    </row>
    <row r="5" spans="3:15" s="2" customFormat="1" ht="20.100000000000001" customHeight="1" x14ac:dyDescent="0.2">
      <c r="C5" s="2">
        <v>39</v>
      </c>
      <c r="D5" s="2">
        <v>4</v>
      </c>
      <c r="E5" s="3">
        <v>10000155</v>
      </c>
      <c r="F5" s="5" t="s">
        <v>1300</v>
      </c>
      <c r="G5" s="2" t="s">
        <v>301</v>
      </c>
      <c r="H5" s="3">
        <v>10000131</v>
      </c>
      <c r="I5" s="5" t="s">
        <v>668</v>
      </c>
      <c r="J5" s="2">
        <v>5</v>
      </c>
      <c r="L5" s="2" t="str">
        <f t="shared" si="0"/>
        <v>10000155;1</v>
      </c>
      <c r="M5" s="2" t="str">
        <f t="shared" si="1"/>
        <v>10000131;5</v>
      </c>
      <c r="O5" s="2" t="str">
        <f t="shared" si="2"/>
        <v>10000155;1@10000131;5</v>
      </c>
    </row>
    <row r="6" spans="3:15" s="2" customFormat="1" ht="20.100000000000001" customHeight="1" x14ac:dyDescent="0.2">
      <c r="C6" s="2">
        <v>45</v>
      </c>
      <c r="D6" s="2">
        <v>5</v>
      </c>
      <c r="E6" s="3">
        <v>10010048</v>
      </c>
      <c r="F6" s="5" t="s">
        <v>841</v>
      </c>
      <c r="G6" s="2" t="s">
        <v>301</v>
      </c>
      <c r="H6" s="3">
        <v>10010085</v>
      </c>
      <c r="I6" s="8" t="s">
        <v>832</v>
      </c>
      <c r="J6" s="2">
        <v>50</v>
      </c>
      <c r="L6" s="2" t="str">
        <f t="shared" si="0"/>
        <v>10010048;1</v>
      </c>
      <c r="M6" s="2" t="str">
        <f t="shared" si="1"/>
        <v>10010085;50</v>
      </c>
      <c r="O6" s="2" t="str">
        <f t="shared" si="2"/>
        <v>10010048;1@10010085;50</v>
      </c>
    </row>
    <row r="7" spans="3:15" s="2" customFormat="1" ht="20.100000000000001" customHeight="1" x14ac:dyDescent="0.2">
      <c r="C7" s="2">
        <v>49</v>
      </c>
      <c r="D7" s="2">
        <v>6</v>
      </c>
      <c r="E7" s="3">
        <v>10010039</v>
      </c>
      <c r="F7" s="3" t="s">
        <v>846</v>
      </c>
      <c r="G7" s="2" t="s">
        <v>301</v>
      </c>
      <c r="H7" s="3">
        <v>10010083</v>
      </c>
      <c r="I7" s="8" t="s">
        <v>257</v>
      </c>
      <c r="J7" s="2">
        <v>5</v>
      </c>
      <c r="L7" s="2" t="str">
        <f t="shared" si="0"/>
        <v>10010039;1</v>
      </c>
      <c r="M7" s="2" t="str">
        <f t="shared" si="1"/>
        <v>10010083;5</v>
      </c>
      <c r="O7" s="2" t="str">
        <f t="shared" si="2"/>
        <v>10010039;1@10010083;5</v>
      </c>
    </row>
    <row r="8" spans="3:15" s="2" customFormat="1" ht="20.100000000000001" customHeight="1" x14ac:dyDescent="0.2">
      <c r="C8" s="2">
        <v>55</v>
      </c>
      <c r="D8" s="2">
        <v>7</v>
      </c>
      <c r="E8" s="3">
        <v>10000104</v>
      </c>
      <c r="F8" s="5" t="s">
        <v>118</v>
      </c>
      <c r="G8" s="2" t="s">
        <v>301</v>
      </c>
      <c r="H8" s="3">
        <v>10000132</v>
      </c>
      <c r="I8" s="5" t="s">
        <v>114</v>
      </c>
      <c r="J8" s="2">
        <v>5</v>
      </c>
      <c r="L8" s="2" t="str">
        <f t="shared" si="0"/>
        <v>10000104;1</v>
      </c>
      <c r="M8" s="2" t="str">
        <f t="shared" si="1"/>
        <v>10000132;5</v>
      </c>
      <c r="O8" s="2" t="str">
        <f t="shared" si="2"/>
        <v>10000104;1@10000132;5</v>
      </c>
    </row>
    <row r="9" spans="3:15" s="2" customFormat="1" ht="20.100000000000001" customHeight="1" x14ac:dyDescent="0.2">
      <c r="C9" s="2">
        <v>59</v>
      </c>
      <c r="D9" s="2">
        <v>8</v>
      </c>
      <c r="E9" s="4">
        <v>10010099</v>
      </c>
      <c r="F9" s="7" t="s">
        <v>678</v>
      </c>
      <c r="G9" s="2" t="s">
        <v>301</v>
      </c>
      <c r="H9" s="4">
        <v>10010098</v>
      </c>
      <c r="I9" s="7" t="s">
        <v>676</v>
      </c>
      <c r="J9" s="2">
        <v>5</v>
      </c>
      <c r="L9" s="2" t="str">
        <f t="shared" si="0"/>
        <v>10010099;1</v>
      </c>
      <c r="M9" s="2" t="str">
        <f t="shared" si="1"/>
        <v>10010098;5</v>
      </c>
      <c r="O9" s="2" t="str">
        <f t="shared" si="2"/>
        <v>10010099;1@10010098;5</v>
      </c>
    </row>
    <row r="10" spans="3:15" s="2" customFormat="1" ht="20.100000000000001" customHeight="1" x14ac:dyDescent="0.2">
      <c r="D10" s="2">
        <v>9</v>
      </c>
      <c r="E10" s="3">
        <v>10010048</v>
      </c>
      <c r="F10" s="5" t="s">
        <v>841</v>
      </c>
      <c r="G10" s="2" t="s">
        <v>301</v>
      </c>
      <c r="H10" s="3">
        <v>10010085</v>
      </c>
      <c r="I10" s="8" t="s">
        <v>832</v>
      </c>
      <c r="J10" s="2">
        <v>50</v>
      </c>
      <c r="L10" s="2" t="str">
        <f t="shared" si="0"/>
        <v>10010048;1</v>
      </c>
      <c r="M10" s="2" t="str">
        <f t="shared" si="1"/>
        <v>10010085;50</v>
      </c>
      <c r="O10" s="2" t="str">
        <f t="shared" si="2"/>
        <v>10010048;1@10010085;50</v>
      </c>
    </row>
    <row r="11" spans="3:15" s="2" customFormat="1" ht="20.100000000000001" customHeight="1" x14ac:dyDescent="0.2">
      <c r="D11" s="2">
        <v>10</v>
      </c>
      <c r="E11" s="3">
        <v>10010039</v>
      </c>
      <c r="F11" s="3" t="s">
        <v>846</v>
      </c>
      <c r="G11" s="2" t="s">
        <v>301</v>
      </c>
      <c r="H11" s="3">
        <v>10010083</v>
      </c>
      <c r="I11" s="8" t="s">
        <v>257</v>
      </c>
      <c r="J11" s="2">
        <v>5</v>
      </c>
      <c r="L11" s="2" t="str">
        <f t="shared" si="0"/>
        <v>10010039;1</v>
      </c>
      <c r="M11" s="2" t="str">
        <f t="shared" si="1"/>
        <v>10010083;5</v>
      </c>
      <c r="O11" s="2" t="str">
        <f t="shared" si="2"/>
        <v>10010039;1@10010083;5</v>
      </c>
    </row>
    <row r="12" spans="3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301</v>
      </c>
      <c r="H12" s="3">
        <v>10000131</v>
      </c>
      <c r="I12" s="5" t="s">
        <v>668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3:15" s="2" customFormat="1" ht="20.100000000000001" customHeight="1" x14ac:dyDescent="0.2">
      <c r="D13" s="2">
        <v>12</v>
      </c>
      <c r="E13" s="3">
        <v>10000158</v>
      </c>
      <c r="F13" s="3" t="s">
        <v>853</v>
      </c>
      <c r="G13" s="2" t="s">
        <v>301</v>
      </c>
      <c r="H13" s="3">
        <v>10010085</v>
      </c>
      <c r="I13" s="8" t="s">
        <v>832</v>
      </c>
      <c r="J13" s="2">
        <v>50</v>
      </c>
      <c r="L13" s="2" t="str">
        <f t="shared" si="0"/>
        <v>10000158;1</v>
      </c>
      <c r="M13" s="2" t="str">
        <f t="shared" si="1"/>
        <v>10010085;50</v>
      </c>
      <c r="O13" s="2" t="str">
        <f t="shared" si="2"/>
        <v>10000158;1@10010085;50</v>
      </c>
    </row>
    <row r="14" spans="3:15" s="2" customFormat="1" ht="20.100000000000001" customHeight="1" x14ac:dyDescent="0.2">
      <c r="D14" s="2">
        <v>13</v>
      </c>
      <c r="E14" s="3">
        <v>10010039</v>
      </c>
      <c r="F14" s="3" t="s">
        <v>846</v>
      </c>
      <c r="G14" s="2" t="s">
        <v>301</v>
      </c>
      <c r="H14" s="3">
        <v>10010083</v>
      </c>
      <c r="I14" s="8" t="s">
        <v>257</v>
      </c>
      <c r="J14" s="2">
        <v>5</v>
      </c>
      <c r="L14" s="2" t="str">
        <f t="shared" si="0"/>
        <v>10010039;1</v>
      </c>
      <c r="M14" s="2" t="str">
        <f t="shared" si="1"/>
        <v>10010083;5</v>
      </c>
      <c r="O14" s="2" t="str">
        <f t="shared" si="2"/>
        <v>10010039;1@10010083;5</v>
      </c>
    </row>
    <row r="15" spans="3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301</v>
      </c>
      <c r="H15" s="3">
        <v>10000132</v>
      </c>
      <c r="I15" s="5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3:15" s="2" customFormat="1" ht="20.100000000000001" customHeight="1" x14ac:dyDescent="0.2">
      <c r="D16" s="2">
        <v>15</v>
      </c>
      <c r="E16" s="3">
        <v>10000155</v>
      </c>
      <c r="F16" s="5" t="s">
        <v>1300</v>
      </c>
      <c r="G16" s="2" t="s">
        <v>301</v>
      </c>
      <c r="H16" s="4">
        <v>10010098</v>
      </c>
      <c r="I16" s="7" t="s">
        <v>676</v>
      </c>
      <c r="J16" s="2">
        <v>5</v>
      </c>
      <c r="L16" s="2" t="str">
        <f t="shared" si="0"/>
        <v>10000155;1</v>
      </c>
      <c r="M16" s="2" t="str">
        <f t="shared" si="1"/>
        <v>10010098;5</v>
      </c>
      <c r="O16" s="2" t="str">
        <f t="shared" si="2"/>
        <v>10000155;1@10010098;5</v>
      </c>
    </row>
    <row r="17" spans="4:15" s="2" customFormat="1" ht="20.100000000000001" customHeight="1" x14ac:dyDescent="0.2">
      <c r="D17" s="2">
        <v>16</v>
      </c>
      <c r="E17" s="3">
        <v>10010039</v>
      </c>
      <c r="F17" s="3" t="s">
        <v>846</v>
      </c>
      <c r="G17" s="2" t="s">
        <v>301</v>
      </c>
      <c r="H17" s="3">
        <v>10010085</v>
      </c>
      <c r="I17" s="8" t="s">
        <v>832</v>
      </c>
      <c r="J17" s="2">
        <v>50</v>
      </c>
      <c r="L17" s="2" t="str">
        <f t="shared" si="0"/>
        <v>10010039;1</v>
      </c>
      <c r="M17" s="2" t="str">
        <f t="shared" si="1"/>
        <v>10010085;50</v>
      </c>
      <c r="O17" s="2" t="str">
        <f t="shared" si="2"/>
        <v>10010039;1@10010085;50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301</v>
      </c>
      <c r="H18" s="3">
        <v>10010083</v>
      </c>
      <c r="I18" s="8" t="s">
        <v>257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3">
        <v>10000143</v>
      </c>
      <c r="F19" s="5" t="s">
        <v>122</v>
      </c>
      <c r="G19" s="2" t="s">
        <v>301</v>
      </c>
      <c r="H19" s="3">
        <v>10000131</v>
      </c>
      <c r="I19" s="5" t="s">
        <v>668</v>
      </c>
      <c r="J19" s="2">
        <v>5</v>
      </c>
      <c r="L19" s="2" t="str">
        <f t="shared" si="0"/>
        <v>10000143;1</v>
      </c>
      <c r="M19" s="2" t="str">
        <f t="shared" si="1"/>
        <v>10000131;5</v>
      </c>
      <c r="O19" s="2" t="str">
        <f t="shared" si="2"/>
        <v>10000143;1@10000131;5</v>
      </c>
    </row>
    <row r="20" spans="4:15" s="2" customFormat="1" ht="20.100000000000001" customHeight="1" x14ac:dyDescent="0.2">
      <c r="D20" s="2">
        <v>19</v>
      </c>
      <c r="E20" s="3">
        <v>10010039</v>
      </c>
      <c r="F20" s="3" t="s">
        <v>846</v>
      </c>
      <c r="G20" s="2" t="s">
        <v>301</v>
      </c>
      <c r="H20" s="3">
        <v>10010085</v>
      </c>
      <c r="I20" s="8" t="s">
        <v>832</v>
      </c>
      <c r="J20" s="2">
        <v>50</v>
      </c>
      <c r="L20" s="2" t="str">
        <f t="shared" si="0"/>
        <v>10010039;1</v>
      </c>
      <c r="M20" s="2" t="str">
        <f t="shared" si="1"/>
        <v>10010085;50</v>
      </c>
      <c r="O20" s="2" t="str">
        <f t="shared" si="2"/>
        <v>10010039;1@10010085;50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301</v>
      </c>
      <c r="H21" s="3">
        <v>10010083</v>
      </c>
      <c r="I21" s="8" t="s">
        <v>257</v>
      </c>
      <c r="J21" s="2">
        <v>5</v>
      </c>
      <c r="L21" s="2" t="str">
        <f t="shared" si="0"/>
        <v>10010042;1</v>
      </c>
      <c r="M21" s="2" t="str">
        <f t="shared" si="1"/>
        <v>10010083;5</v>
      </c>
      <c r="O21" s="2" t="str">
        <f t="shared" si="2"/>
        <v>10010042;1@10010083;5</v>
      </c>
    </row>
    <row r="22" spans="4:15" s="2" customFormat="1" ht="20.100000000000001" customHeight="1" x14ac:dyDescent="0.2">
      <c r="D22" s="2">
        <v>21</v>
      </c>
      <c r="E22" s="3">
        <v>10010039</v>
      </c>
      <c r="F22" s="3" t="s">
        <v>846</v>
      </c>
      <c r="G22" s="2" t="s">
        <v>301</v>
      </c>
      <c r="H22" s="3">
        <v>10000132</v>
      </c>
      <c r="I22" s="5" t="s">
        <v>114</v>
      </c>
      <c r="J22" s="2">
        <v>5</v>
      </c>
      <c r="L22" s="2" t="str">
        <f t="shared" si="0"/>
        <v>10010039;1</v>
      </c>
      <c r="M22" s="2" t="str">
        <f t="shared" si="1"/>
        <v>10000132;5</v>
      </c>
      <c r="O22" s="2" t="str">
        <f t="shared" si="2"/>
        <v>10010039;1@10000132;5</v>
      </c>
    </row>
    <row r="23" spans="4:15" s="2" customFormat="1" ht="20.100000000000001" customHeight="1" x14ac:dyDescent="0.2">
      <c r="D23" s="2">
        <v>22</v>
      </c>
      <c r="E23" s="3">
        <v>10010039</v>
      </c>
      <c r="F23" s="3" t="s">
        <v>846</v>
      </c>
      <c r="G23" s="2" t="s">
        <v>301</v>
      </c>
      <c r="H23" s="4">
        <v>10010098</v>
      </c>
      <c r="I23" s="7" t="s">
        <v>676</v>
      </c>
      <c r="J23" s="2">
        <v>5</v>
      </c>
      <c r="L23" s="2" t="str">
        <f t="shared" si="0"/>
        <v>10010039;1</v>
      </c>
      <c r="M23" s="2" t="str">
        <f t="shared" si="1"/>
        <v>10010098;5</v>
      </c>
      <c r="O23" s="2" t="str">
        <f t="shared" si="2"/>
        <v>10010039;1@10010098;5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301</v>
      </c>
      <c r="H24" s="3">
        <v>10010085</v>
      </c>
      <c r="I24" s="8" t="s">
        <v>832</v>
      </c>
      <c r="J24" s="2">
        <v>50</v>
      </c>
      <c r="L24" s="2" t="str">
        <f t="shared" si="0"/>
        <v>10010042;1</v>
      </c>
      <c r="M24" s="2" t="str">
        <f t="shared" si="1"/>
        <v>10010085;50</v>
      </c>
      <c r="O24" s="2" t="str">
        <f t="shared" si="2"/>
        <v>10010042;1@10010085;50</v>
      </c>
    </row>
    <row r="25" spans="4:15" s="2" customFormat="1" ht="20.100000000000001" customHeight="1" x14ac:dyDescent="0.2">
      <c r="D25" s="2">
        <v>24</v>
      </c>
      <c r="E25" s="3">
        <v>10000158</v>
      </c>
      <c r="F25" s="3" t="s">
        <v>853</v>
      </c>
      <c r="G25" s="2" t="s">
        <v>301</v>
      </c>
      <c r="H25" s="3">
        <v>10010083</v>
      </c>
      <c r="I25" s="8" t="s">
        <v>257</v>
      </c>
      <c r="J25" s="2">
        <v>5</v>
      </c>
      <c r="L25" s="2" t="str">
        <f t="shared" si="0"/>
        <v>10000158;1</v>
      </c>
      <c r="M25" s="2" t="str">
        <f t="shared" si="1"/>
        <v>10010083;5</v>
      </c>
      <c r="O25" s="2" t="str">
        <f t="shared" si="2"/>
        <v>10000158;1@10010083;5</v>
      </c>
    </row>
    <row r="26" spans="4:15" s="2" customFormat="1" ht="20.100000000000001" customHeight="1" x14ac:dyDescent="0.2">
      <c r="D26" s="2">
        <v>25</v>
      </c>
      <c r="E26" s="3">
        <v>10010039</v>
      </c>
      <c r="F26" s="3" t="s">
        <v>846</v>
      </c>
      <c r="G26" s="2" t="s">
        <v>301</v>
      </c>
      <c r="H26" s="3">
        <v>10000131</v>
      </c>
      <c r="I26" s="5" t="s">
        <v>668</v>
      </c>
      <c r="J26" s="2">
        <v>5</v>
      </c>
      <c r="L26" s="2" t="str">
        <f t="shared" si="0"/>
        <v>10010039;1</v>
      </c>
      <c r="M26" s="2" t="str">
        <f t="shared" si="1"/>
        <v>10000131;5</v>
      </c>
      <c r="O26" s="2" t="str">
        <f t="shared" si="2"/>
        <v>10010039;1@10000131;5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301</v>
      </c>
      <c r="H27" s="3">
        <v>10010085</v>
      </c>
      <c r="I27" s="8" t="s">
        <v>832</v>
      </c>
      <c r="J27" s="2">
        <v>50</v>
      </c>
      <c r="L27" s="2" t="str">
        <f t="shared" si="0"/>
        <v>10010042;1</v>
      </c>
      <c r="M27" s="2" t="str">
        <f t="shared" si="1"/>
        <v>10010085;50</v>
      </c>
      <c r="O27" s="2" t="str">
        <f t="shared" si="2"/>
        <v>10010042;1@10010085;50</v>
      </c>
    </row>
    <row r="28" spans="4:15" s="2" customFormat="1" ht="20.100000000000001" customHeight="1" x14ac:dyDescent="0.2">
      <c r="D28" s="2">
        <v>27</v>
      </c>
      <c r="E28" s="3">
        <v>10000155</v>
      </c>
      <c r="F28" s="5" t="s">
        <v>1300</v>
      </c>
      <c r="G28" s="2" t="s">
        <v>301</v>
      </c>
      <c r="H28" s="3">
        <v>10010083</v>
      </c>
      <c r="I28" s="8" t="s">
        <v>257</v>
      </c>
      <c r="J28" s="2">
        <v>5</v>
      </c>
      <c r="L28" s="2" t="str">
        <f t="shared" si="0"/>
        <v>10000155;1</v>
      </c>
      <c r="M28" s="2" t="str">
        <f t="shared" si="1"/>
        <v>10010083;5</v>
      </c>
      <c r="O28" s="2" t="str">
        <f t="shared" si="2"/>
        <v>10000155;1@10010083;5</v>
      </c>
    </row>
    <row r="29" spans="4:15" s="2" customFormat="1" ht="20.100000000000001" customHeight="1" x14ac:dyDescent="0.2">
      <c r="D29" s="2">
        <v>28</v>
      </c>
      <c r="E29" s="3">
        <v>10010039</v>
      </c>
      <c r="F29" s="3" t="s">
        <v>846</v>
      </c>
      <c r="G29" s="2" t="s">
        <v>301</v>
      </c>
      <c r="H29" s="3">
        <v>10000132</v>
      </c>
      <c r="I29" s="5" t="s">
        <v>114</v>
      </c>
      <c r="J29" s="2">
        <v>5</v>
      </c>
      <c r="L29" s="2" t="str">
        <f t="shared" si="0"/>
        <v>10010039;1</v>
      </c>
      <c r="M29" s="2" t="str">
        <f t="shared" si="1"/>
        <v>10000132;5</v>
      </c>
      <c r="O29" s="2" t="str">
        <f t="shared" si="2"/>
        <v>10010039;1@10000132;5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301</v>
      </c>
      <c r="H30" s="4">
        <v>10010098</v>
      </c>
      <c r="I30" s="7" t="s">
        <v>676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3">
        <v>10000143</v>
      </c>
      <c r="F31" s="5" t="s">
        <v>122</v>
      </c>
      <c r="G31" s="2" t="s">
        <v>301</v>
      </c>
      <c r="H31" s="3">
        <v>10010085</v>
      </c>
      <c r="I31" s="8" t="s">
        <v>832</v>
      </c>
      <c r="J31" s="2">
        <v>50</v>
      </c>
      <c r="L31" s="2" t="str">
        <f t="shared" si="0"/>
        <v>10000143;1</v>
      </c>
      <c r="M31" s="2" t="str">
        <f t="shared" si="1"/>
        <v>10010085;50</v>
      </c>
      <c r="O31" s="2" t="str">
        <f t="shared" si="2"/>
        <v>10000143;1@10010085;50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6" customFormat="1" ht="12.75" x14ac:dyDescent="0.2"/>
    <row r="2" spans="2:14" s="16" customFormat="1" ht="12.75" x14ac:dyDescent="0.2">
      <c r="B2" s="2"/>
      <c r="C2" s="2"/>
      <c r="G2" s="2"/>
      <c r="H2" s="2">
        <v>80000101</v>
      </c>
      <c r="I2" s="2"/>
      <c r="N2" s="16" t="s">
        <v>1301</v>
      </c>
    </row>
    <row r="3" spans="2:14" s="16" customFormat="1" ht="12.75" x14ac:dyDescent="0.2">
      <c r="B3" s="2">
        <v>80000101</v>
      </c>
      <c r="C3" s="2" t="s">
        <v>1302</v>
      </c>
      <c r="G3" s="2">
        <v>10001</v>
      </c>
      <c r="H3" s="2" t="s">
        <v>1303</v>
      </c>
      <c r="I3" s="2" t="s">
        <v>1304</v>
      </c>
      <c r="K3" s="16" t="str">
        <f>"@1:"&amp;H3&amp;":"&amp;$B$3&amp;":1"&amp;"@1:"&amp;I3&amp;":"&amp;$B$3&amp;":1"</f>
        <v>@1:25.54,-0.79,-58.04:80000101:1@1:-33.10,-0.04,-7.17:80000101:1</v>
      </c>
    </row>
    <row r="4" spans="2:14" s="16" customFormat="1" ht="12.75" x14ac:dyDescent="0.2">
      <c r="B4" s="2">
        <v>80000201</v>
      </c>
      <c r="C4" s="2" t="s">
        <v>1305</v>
      </c>
      <c r="G4" s="2">
        <v>10002</v>
      </c>
      <c r="H4" s="2" t="s">
        <v>1306</v>
      </c>
      <c r="I4" s="2"/>
      <c r="K4" s="16" t="str">
        <f t="shared" ref="K4:K8" si="0">"@1:"&amp;H4&amp;":"&amp;$B$3&amp;":1"</f>
        <v>@1:151.35,28.92,55.38:80000101:1</v>
      </c>
    </row>
    <row r="5" spans="2:14" s="16" customFormat="1" ht="12.75" x14ac:dyDescent="0.2">
      <c r="B5" s="2">
        <v>80000301</v>
      </c>
      <c r="C5" s="2" t="s">
        <v>1307</v>
      </c>
      <c r="G5" s="2">
        <v>10003</v>
      </c>
      <c r="H5" s="2" t="s">
        <v>1308</v>
      </c>
      <c r="K5" s="16" t="str">
        <f t="shared" si="0"/>
        <v>@1:157.48,29.00,14.76:80000101:1</v>
      </c>
    </row>
    <row r="6" spans="2:14" s="16" customFormat="1" ht="12.75" x14ac:dyDescent="0.2">
      <c r="B6" s="2">
        <v>80000401</v>
      </c>
      <c r="C6" s="2" t="s">
        <v>1309</v>
      </c>
      <c r="G6" s="2">
        <v>10005</v>
      </c>
      <c r="H6" s="2" t="s">
        <v>1310</v>
      </c>
      <c r="K6" s="16" t="str">
        <f t="shared" si="0"/>
        <v>@1:254.72,29.26,-21.69:80000101:1</v>
      </c>
    </row>
    <row r="7" spans="2:14" s="16" customFormat="1" ht="12.75" x14ac:dyDescent="0.2">
      <c r="B7" s="2">
        <v>80000501</v>
      </c>
      <c r="C7" s="2" t="s">
        <v>1311</v>
      </c>
      <c r="G7" s="2">
        <v>10006</v>
      </c>
      <c r="H7" s="2" t="s">
        <v>1312</v>
      </c>
      <c r="K7" s="16" t="str">
        <f t="shared" si="0"/>
        <v>@1:139.21,28.96,43.05:80000101:1</v>
      </c>
    </row>
    <row r="8" spans="2:14" s="16" customFormat="1" ht="12.75" x14ac:dyDescent="0.2">
      <c r="G8" s="2">
        <v>10008</v>
      </c>
      <c r="H8" s="2" t="s">
        <v>1313</v>
      </c>
      <c r="K8" s="16" t="str">
        <f t="shared" si="0"/>
        <v>@1:199.54,29.03,-44.33:80000101:1</v>
      </c>
    </row>
    <row r="9" spans="2:14" s="16" customFormat="1" ht="12.75" x14ac:dyDescent="0.2">
      <c r="G9" s="2"/>
    </row>
    <row r="10" spans="2:14" s="16" customFormat="1" ht="12.75" x14ac:dyDescent="0.2">
      <c r="G10" s="2"/>
    </row>
    <row r="11" spans="2:14" s="16" customFormat="1" ht="12.75" x14ac:dyDescent="0.2">
      <c r="G11" s="2">
        <v>20001</v>
      </c>
      <c r="H11" s="2" t="s">
        <v>1314</v>
      </c>
      <c r="K11" s="16" t="str">
        <f>"@1:"&amp;H11&amp;":"&amp;$B$4&amp;":1"</f>
        <v>@1:38.85,29.17,-18.79:80000201:1</v>
      </c>
    </row>
    <row r="12" spans="2:14" s="16" customFormat="1" ht="12.75" x14ac:dyDescent="0.2">
      <c r="G12" s="2">
        <v>20002</v>
      </c>
      <c r="H12" s="2" t="s">
        <v>1315</v>
      </c>
      <c r="K12" s="16" t="str">
        <f t="shared" ref="K12:K15" si="1">"@1:"&amp;H12&amp;":"&amp;$B$4&amp;":1"</f>
        <v>@1:64.57,28.94,-68.27:80000201:1</v>
      </c>
    </row>
    <row r="13" spans="2:14" s="16" customFormat="1" ht="12.75" x14ac:dyDescent="0.2">
      <c r="G13" s="2">
        <v>20003</v>
      </c>
      <c r="H13" s="2" t="s">
        <v>1316</v>
      </c>
      <c r="K13" s="16" t="str">
        <f t="shared" si="1"/>
        <v>@1:43.68,28.96,-76.98:80000201:1</v>
      </c>
    </row>
    <row r="14" spans="2:14" s="16" customFormat="1" ht="12.75" x14ac:dyDescent="0.2">
      <c r="G14" s="2">
        <v>20004</v>
      </c>
      <c r="H14" s="2" t="s">
        <v>1317</v>
      </c>
      <c r="K14" s="16" t="str">
        <f t="shared" si="1"/>
        <v>@1:243.44,30.75,10.96:80000201:1</v>
      </c>
    </row>
    <row r="15" spans="2:14" s="16" customFormat="1" ht="12.75" x14ac:dyDescent="0.2">
      <c r="G15" s="2">
        <v>20005</v>
      </c>
      <c r="H15" s="2" t="s">
        <v>1318</v>
      </c>
      <c r="K15" s="16" t="str">
        <f t="shared" si="1"/>
        <v>@1:176.39,28.36,49.43:80000201:1</v>
      </c>
    </row>
    <row r="16" spans="2:14" s="16" customFormat="1" ht="12.75" x14ac:dyDescent="0.2"/>
    <row r="17" spans="7:11" s="16" customFormat="1" ht="12.75" x14ac:dyDescent="0.2"/>
    <row r="18" spans="7:11" s="16" customFormat="1" ht="12.75" x14ac:dyDescent="0.2">
      <c r="G18" s="2">
        <v>30001</v>
      </c>
      <c r="H18" s="2" t="s">
        <v>1319</v>
      </c>
      <c r="K18" s="16" t="str">
        <f>"@1:"&amp;H18&amp;":"&amp;$B$5&amp;":1"</f>
        <v>@1:217.80,28.96,-17.16:80000301:1</v>
      </c>
    </row>
    <row r="19" spans="7:11" s="16" customFormat="1" ht="12.75" x14ac:dyDescent="0.2">
      <c r="G19" s="2">
        <v>30002</v>
      </c>
      <c r="H19" s="2" t="s">
        <v>1320</v>
      </c>
      <c r="K19" s="16" t="str">
        <f t="shared" ref="K19:K23" si="2">"@1:"&amp;H19&amp;":"&amp;$B$5&amp;":1"</f>
        <v>@1:248.62,30.46,-30.93:80000301:1</v>
      </c>
    </row>
    <row r="20" spans="7:11" s="16" customFormat="1" ht="12.75" x14ac:dyDescent="0.2">
      <c r="G20" s="2">
        <v>30003</v>
      </c>
      <c r="H20" s="2" t="s">
        <v>1321</v>
      </c>
      <c r="K20" s="16" t="str">
        <f t="shared" si="2"/>
        <v>@1:146.80,28.96,-2.68:80000301:1</v>
      </c>
    </row>
    <row r="21" spans="7:11" s="16" customFormat="1" ht="12.75" x14ac:dyDescent="0.2">
      <c r="G21" s="2">
        <v>30004</v>
      </c>
      <c r="H21" s="2" t="s">
        <v>1322</v>
      </c>
      <c r="K21" s="16" t="str">
        <f t="shared" si="2"/>
        <v>@1:230.33,28.96,22.62:80000301:1</v>
      </c>
    </row>
    <row r="22" spans="7:11" s="16" customFormat="1" ht="12.75" x14ac:dyDescent="0.2">
      <c r="G22" s="2">
        <v>30005</v>
      </c>
      <c r="H22" s="2" t="s">
        <v>1323</v>
      </c>
      <c r="K22" s="16" t="str">
        <f t="shared" si="2"/>
        <v>@1:251.63,30.58,-45.02:80000301:1</v>
      </c>
    </row>
    <row r="23" spans="7:11" s="16" customFormat="1" ht="12.75" x14ac:dyDescent="0.2">
      <c r="G23" s="2">
        <v>30006</v>
      </c>
      <c r="H23" s="2" t="s">
        <v>1324</v>
      </c>
      <c r="K23" s="16" t="str">
        <f t="shared" si="2"/>
        <v>@1:264.24,34.59,-18.64:80000301:1</v>
      </c>
    </row>
    <row r="24" spans="7:11" s="16" customFormat="1" ht="12.75" x14ac:dyDescent="0.2">
      <c r="G24" s="2"/>
      <c r="H24" s="2"/>
    </row>
    <row r="25" spans="7:11" s="16" customFormat="1" ht="12.75" x14ac:dyDescent="0.2">
      <c r="G25" s="2"/>
      <c r="H25" s="2"/>
    </row>
    <row r="26" spans="7:11" s="16" customFormat="1" ht="12.75" x14ac:dyDescent="0.2">
      <c r="G26" s="2">
        <v>40001</v>
      </c>
      <c r="H26" s="2" t="s">
        <v>1325</v>
      </c>
      <c r="K26" s="16" t="str">
        <f>"@1:"&amp;H26&amp;":"&amp;$B$6&amp;":1"</f>
        <v>@1:156.38,28.96,-42.52:80000401:1</v>
      </c>
    </row>
    <row r="27" spans="7:11" s="16" customFormat="1" ht="12.75" x14ac:dyDescent="0.2">
      <c r="G27" s="2">
        <v>40002</v>
      </c>
      <c r="H27" s="2" t="s">
        <v>1326</v>
      </c>
      <c r="K27" s="16" t="str">
        <f t="shared" ref="K27:K32" si="3">"@1:"&amp;H27&amp;":"&amp;$B$6&amp;":1"</f>
        <v>@1:173.51,28.96,17.67:80000401:1</v>
      </c>
    </row>
    <row r="28" spans="7:11" s="16" customFormat="1" ht="12.75" x14ac:dyDescent="0.2">
      <c r="G28" s="2">
        <v>40003</v>
      </c>
      <c r="H28" s="2" t="s">
        <v>1327</v>
      </c>
      <c r="K28" s="16" t="str">
        <f t="shared" si="3"/>
        <v>@1:144.78,29.00,-73.88:80000401:1</v>
      </c>
    </row>
    <row r="29" spans="7:11" s="16" customFormat="1" ht="12.75" x14ac:dyDescent="0.2">
      <c r="G29" s="2">
        <v>40004</v>
      </c>
      <c r="H29" s="2" t="s">
        <v>1328</v>
      </c>
      <c r="K29" s="16" t="str">
        <f t="shared" si="3"/>
        <v>@1:173.29,28.96,-40.67:80000401:1</v>
      </c>
    </row>
    <row r="30" spans="7:11" s="16" customFormat="1" ht="12.75" x14ac:dyDescent="0.2">
      <c r="G30" s="2">
        <v>40005</v>
      </c>
      <c r="H30" s="2" t="s">
        <v>1329</v>
      </c>
      <c r="K30" s="16" t="str">
        <f t="shared" si="3"/>
        <v>@1:150.23,28.96,-63.12:80000401:1</v>
      </c>
    </row>
    <row r="31" spans="7:11" s="16" customFormat="1" ht="12.75" x14ac:dyDescent="0.2">
      <c r="G31" s="2">
        <v>40006</v>
      </c>
      <c r="H31" s="2" t="s">
        <v>1330</v>
      </c>
      <c r="K31" s="16" t="str">
        <f t="shared" si="3"/>
        <v>@1:252.17,28.96,-107.62:80000401:1</v>
      </c>
    </row>
    <row r="32" spans="7:11" s="16" customFormat="1" ht="12.75" x14ac:dyDescent="0.2">
      <c r="G32" s="2">
        <v>40007</v>
      </c>
      <c r="H32" s="2" t="s">
        <v>1331</v>
      </c>
      <c r="K32" s="16" t="str">
        <f t="shared" si="3"/>
        <v>@1:250.16,29.00,-30.39:80000401:1</v>
      </c>
    </row>
    <row r="33" spans="7:11" s="16" customFormat="1" ht="12.75" x14ac:dyDescent="0.2">
      <c r="G33" s="2"/>
      <c r="H33" s="2"/>
    </row>
    <row r="34" spans="7:11" s="16" customFormat="1" ht="12.75" x14ac:dyDescent="0.2">
      <c r="G34" s="2"/>
      <c r="H34" s="2"/>
    </row>
    <row r="35" spans="7:11" s="16" customFormat="1" ht="12.75" x14ac:dyDescent="0.2">
      <c r="G35" s="2">
        <v>50001</v>
      </c>
      <c r="H35" s="2" t="s">
        <v>1332</v>
      </c>
      <c r="K35" s="16" t="str">
        <f>"@1:"&amp;H35&amp;":"&amp;$B$7&amp;":1"</f>
        <v>@1:-29.62,29.00,-3.63:80000501:1</v>
      </c>
    </row>
    <row r="36" spans="7:11" s="16" customFormat="1" ht="12.75" x14ac:dyDescent="0.2">
      <c r="G36" s="2">
        <v>50002</v>
      </c>
      <c r="H36" s="2" t="s">
        <v>1333</v>
      </c>
      <c r="K36" s="16" t="str">
        <f t="shared" ref="K36:K41" si="4">"@1:"&amp;H36&amp;":"&amp;$B$7&amp;":1"</f>
        <v>@1:136.46,29.04,63.99:80000501:1</v>
      </c>
    </row>
    <row r="37" spans="7:11" s="16" customFormat="1" ht="12.75" x14ac:dyDescent="0.2">
      <c r="G37" s="2">
        <v>50003</v>
      </c>
      <c r="H37" s="2" t="s">
        <v>1334</v>
      </c>
      <c r="K37" s="16" t="str">
        <f t="shared" si="4"/>
        <v>@1:146.60,29.04,-71.32:80000501:1</v>
      </c>
    </row>
    <row r="38" spans="7:11" s="16" customFormat="1" ht="12.75" x14ac:dyDescent="0.2">
      <c r="G38" s="2">
        <v>50004</v>
      </c>
      <c r="H38" s="2" t="s">
        <v>1335</v>
      </c>
      <c r="K38" s="16" t="str">
        <f t="shared" si="4"/>
        <v>@1:322.12,29.29,37.19:80000501:1</v>
      </c>
    </row>
    <row r="39" spans="7:11" s="16" customFormat="1" ht="12.75" x14ac:dyDescent="0.2">
      <c r="G39" s="2">
        <v>50005</v>
      </c>
      <c r="H39" s="2" t="s">
        <v>1336</v>
      </c>
      <c r="I39" s="2" t="s">
        <v>1337</v>
      </c>
      <c r="K39" s="16" t="str">
        <f t="shared" si="4"/>
        <v>@1:-98.99,29.01,63.97:80000501:1</v>
      </c>
    </row>
    <row r="40" spans="7:11" s="16" customFormat="1" ht="12.75" x14ac:dyDescent="0.2">
      <c r="G40" s="2">
        <v>50006</v>
      </c>
      <c r="H40" s="2" t="s">
        <v>1338</v>
      </c>
      <c r="K40" s="16" t="str">
        <f t="shared" si="4"/>
        <v>@1:104.90,26.51,-61.10:80000501:1</v>
      </c>
    </row>
    <row r="41" spans="7:11" s="16" customFormat="1" ht="12.75" x14ac:dyDescent="0.2">
      <c r="G41" s="2">
        <v>50007</v>
      </c>
      <c r="H41" s="2" t="s">
        <v>1339</v>
      </c>
      <c r="K41" s="16" t="str">
        <f t="shared" si="4"/>
        <v>@1:161.12,22.57,36.06:80000501:1</v>
      </c>
    </row>
    <row r="42" spans="7:11" s="16" customFormat="1" ht="12.75" x14ac:dyDescent="0.2"/>
    <row r="43" spans="7:11" s="16" customFormat="1" ht="12.75" x14ac:dyDescent="0.2"/>
    <row r="44" spans="7:11" s="16" customFormat="1" ht="12.75" x14ac:dyDescent="0.2"/>
    <row r="45" spans="7:11" s="16" customFormat="1" ht="12.75" x14ac:dyDescent="0.2"/>
    <row r="46" spans="7:11" s="16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0"/>
  <sheetViews>
    <sheetView topLeftCell="A4" workbookViewId="0">
      <selection activeCell="H23" sqref="H23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13" customFormat="1" ht="20.100000000000001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4" s="13" customFormat="1" ht="20.100000000000001" customHeight="1" x14ac:dyDescent="0.2">
      <c r="A2" s="2"/>
      <c r="B2" s="2" t="s">
        <v>1340</v>
      </c>
      <c r="C2" s="2"/>
      <c r="D2" s="2"/>
      <c r="E2" s="2"/>
      <c r="F2" s="2"/>
      <c r="G2" s="2"/>
      <c r="H2" s="2"/>
      <c r="I2" s="2"/>
      <c r="J2" s="2"/>
    </row>
    <row r="3" spans="1:14" s="13" customFormat="1" ht="20.100000000000001" customHeight="1" x14ac:dyDescent="0.2">
      <c r="A3" s="2"/>
      <c r="B3" s="2" t="s">
        <v>1341</v>
      </c>
      <c r="C3" s="2">
        <v>1</v>
      </c>
      <c r="D3" s="2"/>
      <c r="E3" s="2"/>
      <c r="F3" s="2" t="s">
        <v>1342</v>
      </c>
      <c r="G3" s="2">
        <v>1</v>
      </c>
      <c r="H3" s="85">
        <v>0.5</v>
      </c>
      <c r="I3" s="2"/>
      <c r="J3" s="2"/>
    </row>
    <row r="4" spans="1:14" s="13" customFormat="1" ht="20.100000000000001" customHeight="1" x14ac:dyDescent="0.2">
      <c r="A4" s="2"/>
      <c r="B4" s="2" t="s">
        <v>1343</v>
      </c>
      <c r="C4" s="2" t="s">
        <v>1344</v>
      </c>
      <c r="D4" s="2"/>
      <c r="E4" s="2"/>
      <c r="F4" s="2"/>
      <c r="G4" s="2">
        <v>2</v>
      </c>
      <c r="H4" s="85">
        <v>1</v>
      </c>
      <c r="I4" s="2"/>
      <c r="J4" s="2"/>
    </row>
    <row r="5" spans="1:14" s="13" customFormat="1" ht="20.100000000000001" customHeight="1" x14ac:dyDescent="0.2">
      <c r="A5" s="2"/>
      <c r="B5" s="2" t="s">
        <v>1345</v>
      </c>
      <c r="C5" s="2" t="s">
        <v>1346</v>
      </c>
      <c r="D5" s="2"/>
      <c r="E5" s="2"/>
      <c r="F5" s="2"/>
      <c r="G5" s="2">
        <v>3</v>
      </c>
      <c r="H5" s="85">
        <v>1.2</v>
      </c>
      <c r="I5" s="2"/>
      <c r="J5" s="2"/>
    </row>
    <row r="6" spans="1:14" s="13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13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13" customFormat="1" ht="20.100000000000001" customHeight="1" x14ac:dyDescent="0.2">
      <c r="A8" s="2"/>
      <c r="B8" s="2" t="s">
        <v>1347</v>
      </c>
      <c r="C8" s="2"/>
      <c r="D8" s="2"/>
      <c r="E8" s="2"/>
      <c r="F8" s="2"/>
      <c r="G8" s="2" t="s">
        <v>665</v>
      </c>
      <c r="H8" s="2"/>
      <c r="I8" s="2" t="s">
        <v>899</v>
      </c>
      <c r="J8" s="2"/>
      <c r="K8" s="2"/>
      <c r="L8" s="2"/>
      <c r="M8" s="2"/>
      <c r="N8" s="2"/>
    </row>
    <row r="9" spans="1:14" s="13" customFormat="1" ht="20.100000000000001" customHeight="1" x14ac:dyDescent="0.2">
      <c r="A9" s="2"/>
      <c r="B9" s="2" t="s">
        <v>1348</v>
      </c>
      <c r="C9" s="2">
        <v>3</v>
      </c>
      <c r="D9" s="2"/>
      <c r="E9" s="3">
        <v>10000143</v>
      </c>
      <c r="F9" s="5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13" customFormat="1" ht="20.100000000000001" customHeight="1" x14ac:dyDescent="0.2">
      <c r="A10" s="2"/>
      <c r="B10" s="2" t="s">
        <v>1349</v>
      </c>
      <c r="C10" s="2">
        <v>2</v>
      </c>
      <c r="D10" s="2"/>
      <c r="E10" s="3">
        <v>10010046</v>
      </c>
      <c r="F10" s="5" t="s">
        <v>818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13" customFormat="1" ht="20.100000000000001" customHeight="1" x14ac:dyDescent="0.2">
      <c r="A11" s="2"/>
      <c r="B11" s="2" t="s">
        <v>1350</v>
      </c>
      <c r="C11" s="2">
        <v>1</v>
      </c>
      <c r="D11" s="2"/>
      <c r="E11" s="3">
        <v>10000150</v>
      </c>
      <c r="F11" s="3" t="s">
        <v>842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13" customFormat="1" ht="20.100000000000001" customHeight="1" x14ac:dyDescent="0.2">
      <c r="A12" s="2"/>
      <c r="B12" s="2" t="s">
        <v>1351</v>
      </c>
      <c r="C12" s="2">
        <v>3</v>
      </c>
      <c r="D12" s="2"/>
      <c r="E12" s="3">
        <v>10010045</v>
      </c>
      <c r="F12" s="5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13" customFormat="1" ht="20.100000000000001" customHeight="1" x14ac:dyDescent="0.2">
      <c r="A13" s="2"/>
      <c r="D13" s="2"/>
      <c r="E13" s="3">
        <v>10010083</v>
      </c>
      <c r="F13" s="8" t="s">
        <v>257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13" customFormat="1" ht="20.100000000000001" customHeight="1" x14ac:dyDescent="0.2">
      <c r="A14" s="2"/>
      <c r="B14" s="2" t="s">
        <v>1352</v>
      </c>
      <c r="C14" s="2">
        <f>C9*C10*C11*C12</f>
        <v>18</v>
      </c>
      <c r="D14" s="2"/>
      <c r="E14" s="3">
        <v>10010085</v>
      </c>
      <c r="F14" s="8" t="s">
        <v>832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13" customFormat="1" ht="20.100000000000001" customHeight="1" x14ac:dyDescent="0.2">
      <c r="A15" s="2"/>
      <c r="B15" s="2"/>
      <c r="C15" s="2"/>
      <c r="D15" s="2"/>
      <c r="E15" s="3">
        <v>10000121</v>
      </c>
      <c r="F15" s="5" t="s">
        <v>891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13" customFormat="1" ht="20.100000000000001" customHeight="1" x14ac:dyDescent="0.2">
      <c r="A16" s="2"/>
      <c r="B16" s="2"/>
      <c r="C16" s="2"/>
      <c r="D16" s="2"/>
      <c r="E16" s="3">
        <v>10000122</v>
      </c>
      <c r="F16" s="5" t="s">
        <v>892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13" customFormat="1" ht="20.100000000000001" customHeight="1" x14ac:dyDescent="0.2">
      <c r="A17" s="2"/>
      <c r="B17" s="3">
        <v>10000149</v>
      </c>
      <c r="C17" s="3" t="s">
        <v>1353</v>
      </c>
      <c r="D17" s="2"/>
      <c r="E17" s="3">
        <v>10000123</v>
      </c>
      <c r="F17" s="5" t="s">
        <v>893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13" customFormat="1" ht="20.100000000000001" customHeight="1" x14ac:dyDescent="0.2">
      <c r="A18" s="2"/>
      <c r="B18" s="2"/>
      <c r="C18" s="2"/>
      <c r="D18" s="2"/>
      <c r="E18" s="3">
        <v>10000124</v>
      </c>
      <c r="F18" s="5" t="s">
        <v>894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13" customFormat="1" ht="20.100000000000001" customHeight="1" x14ac:dyDescent="0.2">
      <c r="A19" s="2"/>
      <c r="B19" s="2"/>
      <c r="C19" s="2"/>
      <c r="D19" s="2"/>
      <c r="E19" s="3">
        <v>10000125</v>
      </c>
      <c r="F19" s="5" t="s">
        <v>895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13" customFormat="1" ht="20.100000000000001" customHeight="1" x14ac:dyDescent="0.2">
      <c r="A20" s="2"/>
      <c r="B20" s="2"/>
      <c r="C20" s="2"/>
      <c r="D20" s="2"/>
      <c r="E20" s="3">
        <v>10000144</v>
      </c>
      <c r="F20" s="3" t="s">
        <v>813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13" customFormat="1" ht="20.100000000000001" customHeight="1" x14ac:dyDescent="0.2">
      <c r="A21" s="2"/>
      <c r="B21" s="2"/>
      <c r="C21" s="2"/>
      <c r="D21" s="2"/>
      <c r="E21" s="3">
        <v>10000145</v>
      </c>
      <c r="F21" s="3" t="s">
        <v>814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13" customFormat="1" ht="20.100000000000001" customHeight="1" x14ac:dyDescent="0.2">
      <c r="A22" s="2"/>
      <c r="B22" s="2"/>
      <c r="C22" s="2"/>
      <c r="D22" s="2"/>
      <c r="E22" s="3">
        <v>10000146</v>
      </c>
      <c r="F22" s="3" t="s">
        <v>815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13" customFormat="1" ht="20.100000000000001" customHeight="1" x14ac:dyDescent="0.2">
      <c r="A23" s="2"/>
      <c r="B23" s="2"/>
      <c r="C23" s="2"/>
      <c r="D23" s="2"/>
      <c r="E23" s="3">
        <v>10000147</v>
      </c>
      <c r="F23" s="3" t="s">
        <v>816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13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13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13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13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13" customFormat="1" ht="20.100000000000001" customHeight="1" x14ac:dyDescent="0.2"/>
    <row r="29" spans="1:14" s="13" customFormat="1" ht="20.100000000000001" customHeight="1" x14ac:dyDescent="0.2"/>
    <row r="30" spans="1:14" s="13" customFormat="1" ht="20.100000000000001" customHeight="1" x14ac:dyDescent="0.2"/>
    <row r="31" spans="1:14" s="13" customFormat="1" ht="20.100000000000001" customHeight="1" x14ac:dyDescent="0.2"/>
    <row r="32" spans="1:14" s="13" customFormat="1" ht="20.100000000000001" customHeight="1" x14ac:dyDescent="0.2"/>
    <row r="33" s="13" customFormat="1" ht="20.100000000000001" customHeight="1" x14ac:dyDescent="0.2"/>
    <row r="34" s="13" customFormat="1" ht="20.100000000000001" customHeight="1" x14ac:dyDescent="0.2"/>
    <row r="35" s="13" customFormat="1" ht="20.100000000000001" customHeight="1" x14ac:dyDescent="0.2"/>
    <row r="36" s="13" customFormat="1" ht="20.100000000000001" customHeight="1" x14ac:dyDescent="0.2"/>
    <row r="37" s="13" customFormat="1" ht="20.100000000000001" customHeight="1" x14ac:dyDescent="0.2"/>
    <row r="38" s="13" customFormat="1" ht="20.100000000000001" customHeight="1" x14ac:dyDescent="0.2"/>
    <row r="39" s="13" customFormat="1" ht="20.100000000000001" customHeight="1" x14ac:dyDescent="0.2"/>
    <row r="40" s="13" customFormat="1" ht="20.100000000000001" customHeight="1" x14ac:dyDescent="0.2"/>
    <row r="41" s="13" customFormat="1" ht="20.100000000000001" customHeight="1" x14ac:dyDescent="0.2"/>
    <row r="42" s="13" customFormat="1" ht="20.100000000000001" customHeight="1" x14ac:dyDescent="0.2"/>
    <row r="43" s="13" customFormat="1" ht="20.100000000000001" customHeight="1" x14ac:dyDescent="0.2"/>
    <row r="44" s="13" customFormat="1" ht="20.100000000000001" customHeight="1" x14ac:dyDescent="0.2"/>
    <row r="45" s="13" customFormat="1" ht="20.100000000000001" customHeight="1" x14ac:dyDescent="0.2"/>
    <row r="46" s="13" customFormat="1" ht="20.100000000000001" customHeight="1" x14ac:dyDescent="0.2"/>
    <row r="47" s="13" customFormat="1" ht="20.100000000000001" customHeight="1" x14ac:dyDescent="0.2"/>
    <row r="48" s="13" customFormat="1" ht="20.100000000000001" customHeight="1" x14ac:dyDescent="0.2"/>
    <row r="49" s="13" customFormat="1" ht="20.100000000000001" customHeight="1" x14ac:dyDescent="0.2"/>
    <row r="50" s="13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9"/>
  <sheetViews>
    <sheetView workbookViewId="0">
      <selection activeCell="I9" sqref="I9"/>
    </sheetView>
  </sheetViews>
  <sheetFormatPr defaultColWidth="9" defaultRowHeight="14.25" x14ac:dyDescent="0.2"/>
  <cols>
    <col min="1" max="1" width="9" style="13"/>
    <col min="2" max="2" width="12" customWidth="1"/>
    <col min="3" max="3" width="14.875" customWidth="1"/>
    <col min="8" max="8" width="13" customWidth="1"/>
  </cols>
  <sheetData>
    <row r="1" spans="1:18" s="84" customFormat="1" ht="24.95" customHeight="1" x14ac:dyDescent="0.2">
      <c r="A1" s="148" t="s">
        <v>0</v>
      </c>
      <c r="B1" s="148" t="s">
        <v>37</v>
      </c>
      <c r="C1" s="148" t="s">
        <v>38</v>
      </c>
    </row>
    <row r="2" spans="1:18" ht="20.100000000000001" customHeight="1" x14ac:dyDescent="0.2">
      <c r="A2" s="149">
        <v>1</v>
      </c>
      <c r="B2" s="150">
        <v>5</v>
      </c>
      <c r="C2" s="150">
        <f>经济总表!F2*B2</f>
        <v>50</v>
      </c>
      <c r="H2" s="13" t="s">
        <v>39</v>
      </c>
      <c r="I2" s="13" t="s">
        <v>40</v>
      </c>
      <c r="L2" s="162">
        <v>1</v>
      </c>
      <c r="M2">
        <f>LOOKUP(L2,A:A,C:C)</f>
        <v>50</v>
      </c>
      <c r="P2" s="13" t="s">
        <v>41</v>
      </c>
      <c r="R2" s="13" t="s">
        <v>42</v>
      </c>
    </row>
    <row r="3" spans="1:18" ht="20.100000000000001" customHeight="1" x14ac:dyDescent="0.2">
      <c r="A3" s="149">
        <v>2</v>
      </c>
      <c r="B3" s="150">
        <v>5</v>
      </c>
      <c r="C3" s="150">
        <f>经济总表!F3*B3</f>
        <v>65</v>
      </c>
      <c r="L3" s="163">
        <v>1</v>
      </c>
      <c r="M3">
        <f t="shared" ref="M3:M66" si="0">LOOKUP(L3,A:A,C:C)</f>
        <v>50</v>
      </c>
    </row>
    <row r="4" spans="1:18" ht="20.100000000000001" customHeight="1" x14ac:dyDescent="0.2">
      <c r="A4" s="149">
        <v>3</v>
      </c>
      <c r="B4" s="150">
        <v>5</v>
      </c>
      <c r="C4" s="150">
        <f>经济总表!F4*B4</f>
        <v>80</v>
      </c>
      <c r="L4" s="163">
        <v>1</v>
      </c>
      <c r="M4">
        <f t="shared" si="0"/>
        <v>50</v>
      </c>
    </row>
    <row r="5" spans="1:18" ht="20.100000000000001" customHeight="1" x14ac:dyDescent="0.2">
      <c r="A5" s="149">
        <v>4</v>
      </c>
      <c r="B5" s="150">
        <v>10</v>
      </c>
      <c r="C5" s="150">
        <f>经济总表!F5*B5</f>
        <v>190</v>
      </c>
      <c r="L5" s="162">
        <v>2</v>
      </c>
      <c r="M5">
        <f t="shared" si="0"/>
        <v>65</v>
      </c>
    </row>
    <row r="6" spans="1:18" ht="20.100000000000001" customHeight="1" x14ac:dyDescent="0.2">
      <c r="A6" s="149">
        <v>5</v>
      </c>
      <c r="B6" s="150">
        <v>10</v>
      </c>
      <c r="C6" s="150">
        <f>经济总表!F6*B6</f>
        <v>220</v>
      </c>
      <c r="L6" s="162">
        <v>2</v>
      </c>
      <c r="M6">
        <f t="shared" si="0"/>
        <v>65</v>
      </c>
    </row>
    <row r="7" spans="1:18" ht="20.100000000000001" customHeight="1" x14ac:dyDescent="0.2">
      <c r="A7" s="149">
        <v>6</v>
      </c>
      <c r="B7" s="150">
        <v>10</v>
      </c>
      <c r="C7" s="150">
        <f>经济总表!F7*B7</f>
        <v>250</v>
      </c>
      <c r="L7" s="162">
        <v>2</v>
      </c>
      <c r="M7">
        <f t="shared" si="0"/>
        <v>65</v>
      </c>
    </row>
    <row r="8" spans="1:18" ht="20.100000000000001" customHeight="1" x14ac:dyDescent="0.2">
      <c r="A8" s="149">
        <v>7</v>
      </c>
      <c r="B8" s="150">
        <v>15</v>
      </c>
      <c r="C8" s="150">
        <f>经济总表!F8*B8</f>
        <v>420</v>
      </c>
      <c r="L8" s="162">
        <v>3</v>
      </c>
      <c r="M8">
        <f t="shared" si="0"/>
        <v>80</v>
      </c>
    </row>
    <row r="9" spans="1:18" ht="20.100000000000001" customHeight="1" x14ac:dyDescent="0.2">
      <c r="A9" s="149">
        <v>8</v>
      </c>
      <c r="B9" s="150">
        <v>15</v>
      </c>
      <c r="C9" s="150">
        <f>经济总表!F9*B9</f>
        <v>465</v>
      </c>
      <c r="L9" s="162">
        <v>3</v>
      </c>
      <c r="M9">
        <f t="shared" si="0"/>
        <v>80</v>
      </c>
    </row>
    <row r="10" spans="1:18" ht="20.100000000000001" customHeight="1" x14ac:dyDescent="0.2">
      <c r="A10" s="149">
        <v>9</v>
      </c>
      <c r="B10" s="150">
        <v>15</v>
      </c>
      <c r="C10" s="150">
        <f>经济总表!F10*B10</f>
        <v>510</v>
      </c>
      <c r="L10" s="162">
        <v>3</v>
      </c>
      <c r="M10">
        <f t="shared" si="0"/>
        <v>80</v>
      </c>
    </row>
    <row r="11" spans="1:18" ht="20.100000000000001" customHeight="1" x14ac:dyDescent="0.2">
      <c r="A11" s="149">
        <v>10</v>
      </c>
      <c r="B11" s="150">
        <v>20</v>
      </c>
      <c r="C11" s="150">
        <f>经济总表!F11*B11</f>
        <v>740</v>
      </c>
      <c r="L11" s="162">
        <v>4</v>
      </c>
      <c r="M11">
        <f t="shared" si="0"/>
        <v>190</v>
      </c>
    </row>
    <row r="12" spans="1:18" ht="20.100000000000001" customHeight="1" x14ac:dyDescent="0.2">
      <c r="A12" s="149">
        <v>11</v>
      </c>
      <c r="B12" s="150">
        <v>20</v>
      </c>
      <c r="C12" s="150">
        <f>经济总表!F12*B12</f>
        <v>800</v>
      </c>
      <c r="L12" s="162">
        <v>4</v>
      </c>
      <c r="M12">
        <f t="shared" si="0"/>
        <v>190</v>
      </c>
    </row>
    <row r="13" spans="1:18" ht="20.100000000000001" customHeight="1" x14ac:dyDescent="0.2">
      <c r="A13" s="149">
        <v>12</v>
      </c>
      <c r="B13" s="150">
        <v>20</v>
      </c>
      <c r="C13" s="150">
        <f>经济总表!F13*B13</f>
        <v>860</v>
      </c>
      <c r="L13" s="162">
        <v>4</v>
      </c>
      <c r="M13">
        <f t="shared" si="0"/>
        <v>190</v>
      </c>
    </row>
    <row r="14" spans="1:18" ht="20.100000000000001" customHeight="1" x14ac:dyDescent="0.2">
      <c r="A14" s="149">
        <v>13</v>
      </c>
      <c r="B14" s="150">
        <v>20</v>
      </c>
      <c r="C14" s="150">
        <f>经济总表!F14*B14</f>
        <v>920</v>
      </c>
      <c r="L14" s="162">
        <v>4</v>
      </c>
      <c r="M14">
        <f t="shared" si="0"/>
        <v>190</v>
      </c>
    </row>
    <row r="15" spans="1:18" ht="20.100000000000001" customHeight="1" x14ac:dyDescent="0.2">
      <c r="A15" s="149">
        <v>14</v>
      </c>
      <c r="B15" s="150">
        <v>20</v>
      </c>
      <c r="C15" s="150">
        <f>经济总表!F15*B15</f>
        <v>980</v>
      </c>
      <c r="L15" s="162">
        <v>5</v>
      </c>
      <c r="M15">
        <f t="shared" si="0"/>
        <v>220</v>
      </c>
    </row>
    <row r="16" spans="1:18" ht="20.100000000000001" customHeight="1" x14ac:dyDescent="0.2">
      <c r="A16" s="149">
        <v>15</v>
      </c>
      <c r="B16" s="150">
        <v>20</v>
      </c>
      <c r="C16" s="150">
        <f>经济总表!F16*B16</f>
        <v>1040</v>
      </c>
      <c r="L16" s="162">
        <v>5</v>
      </c>
      <c r="M16">
        <f t="shared" si="0"/>
        <v>220</v>
      </c>
    </row>
    <row r="17" spans="1:13" ht="20.100000000000001" customHeight="1" x14ac:dyDescent="0.2">
      <c r="A17" s="149">
        <v>16</v>
      </c>
      <c r="B17" s="150">
        <v>20</v>
      </c>
      <c r="C17" s="150">
        <f>经济总表!F17*B17</f>
        <v>1100</v>
      </c>
      <c r="L17" s="162">
        <v>5</v>
      </c>
      <c r="M17">
        <f t="shared" si="0"/>
        <v>220</v>
      </c>
    </row>
    <row r="18" spans="1:13" ht="20.100000000000001" customHeight="1" x14ac:dyDescent="0.2">
      <c r="A18" s="149">
        <v>17</v>
      </c>
      <c r="B18" s="150">
        <v>20</v>
      </c>
      <c r="C18" s="150">
        <f>经济总表!F18*B18</f>
        <v>1160</v>
      </c>
      <c r="L18" s="162">
        <v>5</v>
      </c>
      <c r="M18">
        <f t="shared" si="0"/>
        <v>220</v>
      </c>
    </row>
    <row r="19" spans="1:13" ht="20.100000000000001" customHeight="1" x14ac:dyDescent="0.2">
      <c r="A19" s="149">
        <v>18</v>
      </c>
      <c r="B19" s="150">
        <v>20</v>
      </c>
      <c r="C19" s="150">
        <f>经济总表!F19*B19</f>
        <v>1220</v>
      </c>
      <c r="L19" s="162">
        <v>6</v>
      </c>
      <c r="M19">
        <f t="shared" si="0"/>
        <v>250</v>
      </c>
    </row>
    <row r="20" spans="1:13" ht="20.100000000000001" customHeight="1" x14ac:dyDescent="0.2">
      <c r="A20" s="149">
        <v>19</v>
      </c>
      <c r="B20" s="150">
        <v>20</v>
      </c>
      <c r="C20" s="150">
        <f>经济总表!F20*B20</f>
        <v>1280</v>
      </c>
      <c r="L20" s="162">
        <v>6</v>
      </c>
      <c r="M20">
        <f t="shared" si="0"/>
        <v>250</v>
      </c>
    </row>
    <row r="21" spans="1:13" ht="20.100000000000001" customHeight="1" x14ac:dyDescent="0.2">
      <c r="A21" s="149">
        <v>20</v>
      </c>
      <c r="B21" s="150">
        <v>20</v>
      </c>
      <c r="C21" s="150">
        <f>经济总表!F21*B21</f>
        <v>1340</v>
      </c>
      <c r="L21" s="162">
        <v>6</v>
      </c>
      <c r="M21">
        <f t="shared" si="0"/>
        <v>250</v>
      </c>
    </row>
    <row r="22" spans="1:13" ht="20.100000000000001" customHeight="1" x14ac:dyDescent="0.2">
      <c r="A22" s="149">
        <v>21</v>
      </c>
      <c r="B22" s="150">
        <v>20</v>
      </c>
      <c r="C22" s="150">
        <f>经济总表!F22*B22</f>
        <v>1400</v>
      </c>
      <c r="L22" s="162">
        <v>6</v>
      </c>
      <c r="M22">
        <f t="shared" si="0"/>
        <v>250</v>
      </c>
    </row>
    <row r="23" spans="1:13" ht="20.100000000000001" customHeight="1" x14ac:dyDescent="0.2">
      <c r="A23" s="149">
        <v>22</v>
      </c>
      <c r="B23" s="150">
        <v>20</v>
      </c>
      <c r="C23" s="150">
        <f>经济总表!F23*B23</f>
        <v>1460</v>
      </c>
      <c r="L23" s="162">
        <v>7</v>
      </c>
      <c r="M23">
        <f t="shared" si="0"/>
        <v>420</v>
      </c>
    </row>
    <row r="24" spans="1:13" ht="20.100000000000001" customHeight="1" x14ac:dyDescent="0.2">
      <c r="A24" s="149">
        <v>23</v>
      </c>
      <c r="B24" s="150">
        <v>20</v>
      </c>
      <c r="C24" s="150">
        <f>经济总表!F24*B24</f>
        <v>1520</v>
      </c>
      <c r="L24" s="162">
        <v>7</v>
      </c>
      <c r="M24">
        <f t="shared" si="0"/>
        <v>420</v>
      </c>
    </row>
    <row r="25" spans="1:13" ht="20.100000000000001" customHeight="1" x14ac:dyDescent="0.2">
      <c r="A25" s="149">
        <v>24</v>
      </c>
      <c r="B25" s="150">
        <v>20</v>
      </c>
      <c r="C25" s="150">
        <f>经济总表!F25*B25</f>
        <v>1580</v>
      </c>
      <c r="L25" s="162">
        <v>7</v>
      </c>
      <c r="M25">
        <f t="shared" si="0"/>
        <v>420</v>
      </c>
    </row>
    <row r="26" spans="1:13" ht="20.100000000000001" customHeight="1" x14ac:dyDescent="0.2">
      <c r="A26" s="149">
        <v>25</v>
      </c>
      <c r="B26" s="150">
        <v>20</v>
      </c>
      <c r="C26" s="150">
        <f>经济总表!F26*B26</f>
        <v>1640</v>
      </c>
      <c r="L26" s="162">
        <v>8</v>
      </c>
      <c r="M26">
        <f t="shared" si="0"/>
        <v>465</v>
      </c>
    </row>
    <row r="27" spans="1:13" ht="20.100000000000001" customHeight="1" x14ac:dyDescent="0.2">
      <c r="A27" s="149">
        <v>26</v>
      </c>
      <c r="B27" s="150">
        <v>20</v>
      </c>
      <c r="C27" s="150">
        <f>经济总表!F27*B27</f>
        <v>1700</v>
      </c>
      <c r="L27" s="162">
        <v>9</v>
      </c>
      <c r="M27">
        <f t="shared" si="0"/>
        <v>510</v>
      </c>
    </row>
    <row r="28" spans="1:13" ht="20.100000000000001" customHeight="1" x14ac:dyDescent="0.2">
      <c r="A28" s="149">
        <v>27</v>
      </c>
      <c r="B28" s="150">
        <v>20</v>
      </c>
      <c r="C28" s="150">
        <f>经济总表!F28*B28</f>
        <v>1760</v>
      </c>
      <c r="L28" s="162">
        <v>10</v>
      </c>
      <c r="M28">
        <f t="shared" si="0"/>
        <v>740</v>
      </c>
    </row>
    <row r="29" spans="1:13" ht="20.100000000000001" customHeight="1" x14ac:dyDescent="0.2">
      <c r="A29" s="149">
        <v>28</v>
      </c>
      <c r="B29" s="150">
        <v>20</v>
      </c>
      <c r="C29" s="150">
        <f>经济总表!F29*B29</f>
        <v>1820</v>
      </c>
      <c r="L29" s="162">
        <v>10</v>
      </c>
      <c r="M29">
        <f t="shared" si="0"/>
        <v>740</v>
      </c>
    </row>
    <row r="30" spans="1:13" ht="20.100000000000001" customHeight="1" x14ac:dyDescent="0.2">
      <c r="A30" s="149">
        <v>29</v>
      </c>
      <c r="B30" s="150">
        <v>20</v>
      </c>
      <c r="C30" s="150">
        <f>经济总表!F30*B30</f>
        <v>1880</v>
      </c>
      <c r="L30" s="162">
        <v>11</v>
      </c>
      <c r="M30">
        <f t="shared" si="0"/>
        <v>800</v>
      </c>
    </row>
    <row r="31" spans="1:13" ht="20.100000000000001" customHeight="1" x14ac:dyDescent="0.2">
      <c r="A31" s="149">
        <v>30</v>
      </c>
      <c r="B31" s="150">
        <v>20</v>
      </c>
      <c r="C31" s="150">
        <f>经济总表!F31*B31</f>
        <v>1940</v>
      </c>
      <c r="L31" s="162">
        <v>11</v>
      </c>
      <c r="M31">
        <f t="shared" si="0"/>
        <v>800</v>
      </c>
    </row>
    <row r="32" spans="1:13" ht="20.100000000000001" customHeight="1" x14ac:dyDescent="0.2">
      <c r="A32" s="149">
        <v>31</v>
      </c>
      <c r="B32" s="150">
        <v>20</v>
      </c>
      <c r="C32" s="150">
        <f>经济总表!F32*B32</f>
        <v>2000</v>
      </c>
      <c r="L32" s="162">
        <v>12</v>
      </c>
      <c r="M32">
        <f t="shared" si="0"/>
        <v>860</v>
      </c>
    </row>
    <row r="33" spans="1:13" ht="20.100000000000001" customHeight="1" x14ac:dyDescent="0.2">
      <c r="A33" s="149">
        <v>32</v>
      </c>
      <c r="B33" s="150">
        <v>20</v>
      </c>
      <c r="C33" s="150">
        <f>经济总表!F33*B33</f>
        <v>2060</v>
      </c>
      <c r="L33" s="162">
        <v>13</v>
      </c>
      <c r="M33">
        <f t="shared" si="0"/>
        <v>920</v>
      </c>
    </row>
    <row r="34" spans="1:13" ht="20.100000000000001" customHeight="1" x14ac:dyDescent="0.2">
      <c r="A34" s="149">
        <v>33</v>
      </c>
      <c r="B34" s="150">
        <v>20</v>
      </c>
      <c r="C34" s="150">
        <f>经济总表!F34*B34</f>
        <v>2120</v>
      </c>
      <c r="L34" s="162">
        <v>13</v>
      </c>
      <c r="M34">
        <f t="shared" si="0"/>
        <v>920</v>
      </c>
    </row>
    <row r="35" spans="1:13" ht="20.100000000000001" customHeight="1" x14ac:dyDescent="0.2">
      <c r="A35" s="149">
        <v>34</v>
      </c>
      <c r="B35" s="150">
        <v>20</v>
      </c>
      <c r="C35" s="150">
        <f>经济总表!F35*B35</f>
        <v>2180</v>
      </c>
      <c r="L35" s="162">
        <v>14</v>
      </c>
      <c r="M35">
        <f t="shared" si="0"/>
        <v>980</v>
      </c>
    </row>
    <row r="36" spans="1:13" ht="20.100000000000001" customHeight="1" x14ac:dyDescent="0.2">
      <c r="A36" s="149">
        <v>35</v>
      </c>
      <c r="B36" s="150">
        <v>20</v>
      </c>
      <c r="C36" s="150">
        <f>经济总表!F36*B36</f>
        <v>2240</v>
      </c>
      <c r="L36" s="162">
        <v>14</v>
      </c>
      <c r="M36">
        <f t="shared" si="0"/>
        <v>980</v>
      </c>
    </row>
    <row r="37" spans="1:13" ht="20.100000000000001" customHeight="1" x14ac:dyDescent="0.2">
      <c r="A37" s="149">
        <v>36</v>
      </c>
      <c r="B37" s="150">
        <v>20</v>
      </c>
      <c r="C37" s="150">
        <f>经济总表!F37*B37</f>
        <v>2300</v>
      </c>
      <c r="L37" s="162">
        <v>15</v>
      </c>
      <c r="M37">
        <f t="shared" si="0"/>
        <v>1040</v>
      </c>
    </row>
    <row r="38" spans="1:13" ht="20.100000000000001" customHeight="1" x14ac:dyDescent="0.2">
      <c r="A38" s="149">
        <v>37</v>
      </c>
      <c r="B38" s="150">
        <v>20</v>
      </c>
      <c r="C38" s="150">
        <f>经济总表!F38*B38</f>
        <v>2360</v>
      </c>
      <c r="L38" s="162">
        <v>16</v>
      </c>
      <c r="M38">
        <f t="shared" si="0"/>
        <v>1100</v>
      </c>
    </row>
    <row r="39" spans="1:13" ht="20.100000000000001" customHeight="1" x14ac:dyDescent="0.2">
      <c r="A39" s="149">
        <v>38</v>
      </c>
      <c r="B39" s="150">
        <v>20</v>
      </c>
      <c r="C39" s="150">
        <f>经济总表!F39*B39</f>
        <v>2420</v>
      </c>
      <c r="L39" s="162">
        <v>17</v>
      </c>
      <c r="M39">
        <f t="shared" si="0"/>
        <v>1160</v>
      </c>
    </row>
    <row r="40" spans="1:13" ht="20.100000000000001" customHeight="1" x14ac:dyDescent="0.2">
      <c r="A40" s="149">
        <v>39</v>
      </c>
      <c r="B40" s="150">
        <v>20</v>
      </c>
      <c r="C40" s="150">
        <f>经济总表!F40*B40</f>
        <v>2480</v>
      </c>
      <c r="L40" s="162">
        <v>18</v>
      </c>
      <c r="M40">
        <f t="shared" si="0"/>
        <v>1220</v>
      </c>
    </row>
    <row r="41" spans="1:13" ht="20.100000000000001" customHeight="1" x14ac:dyDescent="0.2">
      <c r="A41" s="149">
        <v>40</v>
      </c>
      <c r="B41" s="150">
        <v>20</v>
      </c>
      <c r="C41" s="150">
        <f>经济总表!F41*B41</f>
        <v>2540</v>
      </c>
      <c r="L41" s="162">
        <v>19</v>
      </c>
      <c r="M41">
        <f t="shared" si="0"/>
        <v>1280</v>
      </c>
    </row>
    <row r="42" spans="1:13" ht="20.100000000000001" customHeight="1" x14ac:dyDescent="0.2">
      <c r="A42" s="149">
        <v>41</v>
      </c>
      <c r="B42" s="150">
        <v>20</v>
      </c>
      <c r="C42" s="150">
        <f>经济总表!F42*B42</f>
        <v>2600</v>
      </c>
      <c r="L42" s="162">
        <v>19</v>
      </c>
      <c r="M42">
        <f t="shared" si="0"/>
        <v>1280</v>
      </c>
    </row>
    <row r="43" spans="1:13" ht="20.100000000000001" customHeight="1" x14ac:dyDescent="0.2">
      <c r="A43" s="149">
        <v>42</v>
      </c>
      <c r="B43" s="150">
        <v>20</v>
      </c>
      <c r="C43" s="150">
        <f>经济总表!F43*B43</f>
        <v>2660</v>
      </c>
      <c r="L43" s="162">
        <v>20</v>
      </c>
      <c r="M43">
        <f t="shared" si="0"/>
        <v>1340</v>
      </c>
    </row>
    <row r="44" spans="1:13" ht="20.100000000000001" customHeight="1" x14ac:dyDescent="0.2">
      <c r="A44" s="149">
        <v>43</v>
      </c>
      <c r="B44" s="150">
        <v>20</v>
      </c>
      <c r="C44" s="150">
        <f>经济总表!F44*B44</f>
        <v>2720</v>
      </c>
      <c r="L44" s="162">
        <v>21</v>
      </c>
      <c r="M44">
        <f t="shared" si="0"/>
        <v>1400</v>
      </c>
    </row>
    <row r="45" spans="1:13" ht="20.100000000000001" customHeight="1" x14ac:dyDescent="0.2">
      <c r="A45" s="149">
        <v>44</v>
      </c>
      <c r="B45" s="150">
        <v>20</v>
      </c>
      <c r="C45" s="150">
        <f>经济总表!F45*B45</f>
        <v>2780</v>
      </c>
      <c r="L45" s="162">
        <v>21</v>
      </c>
      <c r="M45">
        <f t="shared" si="0"/>
        <v>1400</v>
      </c>
    </row>
    <row r="46" spans="1:13" ht="20.100000000000001" customHeight="1" x14ac:dyDescent="0.2">
      <c r="A46" s="149">
        <v>45</v>
      </c>
      <c r="B46" s="150">
        <v>20</v>
      </c>
      <c r="C46" s="150">
        <f>经济总表!F46*B46</f>
        <v>2840</v>
      </c>
      <c r="L46" s="162">
        <v>21</v>
      </c>
      <c r="M46">
        <f t="shared" si="0"/>
        <v>1400</v>
      </c>
    </row>
    <row r="47" spans="1:13" ht="20.100000000000001" customHeight="1" x14ac:dyDescent="0.2">
      <c r="A47" s="149">
        <v>46</v>
      </c>
      <c r="B47" s="150">
        <v>20</v>
      </c>
      <c r="C47" s="150">
        <f>经济总表!F47*B47</f>
        <v>2900</v>
      </c>
      <c r="L47" s="162">
        <v>22</v>
      </c>
      <c r="M47">
        <f t="shared" si="0"/>
        <v>1460</v>
      </c>
    </row>
    <row r="48" spans="1:13" ht="20.100000000000001" customHeight="1" x14ac:dyDescent="0.2">
      <c r="A48" s="149">
        <v>47</v>
      </c>
      <c r="B48" s="150">
        <v>20</v>
      </c>
      <c r="C48" s="150">
        <f>经济总表!F48*B48</f>
        <v>2960</v>
      </c>
      <c r="L48" s="162">
        <v>22</v>
      </c>
      <c r="M48">
        <f t="shared" si="0"/>
        <v>1460</v>
      </c>
    </row>
    <row r="49" spans="1:13" ht="20.100000000000001" customHeight="1" x14ac:dyDescent="0.2">
      <c r="A49" s="149">
        <v>48</v>
      </c>
      <c r="B49" s="150">
        <v>20</v>
      </c>
      <c r="C49" s="150">
        <f>经济总表!F49*B49</f>
        <v>3020</v>
      </c>
      <c r="L49" s="164">
        <v>22</v>
      </c>
      <c r="M49">
        <f t="shared" si="0"/>
        <v>1460</v>
      </c>
    </row>
    <row r="50" spans="1:13" ht="20.100000000000001" customHeight="1" x14ac:dyDescent="0.2">
      <c r="A50" s="149">
        <v>49</v>
      </c>
      <c r="B50" s="150">
        <v>20</v>
      </c>
      <c r="C50" s="150">
        <f>经济总表!F50*B50</f>
        <v>3080</v>
      </c>
      <c r="L50" s="162">
        <v>23</v>
      </c>
      <c r="M50">
        <f t="shared" si="0"/>
        <v>1520</v>
      </c>
    </row>
    <row r="51" spans="1:13" ht="20.100000000000001" customHeight="1" x14ac:dyDescent="0.2">
      <c r="A51" s="149">
        <v>50</v>
      </c>
      <c r="B51" s="150">
        <v>20</v>
      </c>
      <c r="C51" s="150">
        <f>经济总表!F51*B51</f>
        <v>3140</v>
      </c>
      <c r="L51" s="162">
        <v>23</v>
      </c>
      <c r="M51">
        <f t="shared" si="0"/>
        <v>1520</v>
      </c>
    </row>
    <row r="52" spans="1:13" ht="20.100000000000001" customHeight="1" x14ac:dyDescent="0.2">
      <c r="A52" s="149">
        <v>51</v>
      </c>
      <c r="B52" s="150">
        <v>20</v>
      </c>
      <c r="C52" s="150">
        <f>经济总表!F52*B52</f>
        <v>3200</v>
      </c>
      <c r="L52" s="162">
        <v>23</v>
      </c>
      <c r="M52">
        <f t="shared" si="0"/>
        <v>1520</v>
      </c>
    </row>
    <row r="53" spans="1:13" ht="20.100000000000001" customHeight="1" x14ac:dyDescent="0.2">
      <c r="A53" s="149">
        <v>52</v>
      </c>
      <c r="B53" s="150">
        <v>20</v>
      </c>
      <c r="C53" s="150">
        <f>经济总表!F53*B53</f>
        <v>3260</v>
      </c>
      <c r="L53" s="162">
        <v>23</v>
      </c>
      <c r="M53">
        <f t="shared" si="0"/>
        <v>1520</v>
      </c>
    </row>
    <row r="54" spans="1:13" ht="20.100000000000001" customHeight="1" x14ac:dyDescent="0.2">
      <c r="A54" s="149">
        <v>53</v>
      </c>
      <c r="B54" s="150">
        <v>20</v>
      </c>
      <c r="C54" s="150">
        <f>经济总表!F54*B54</f>
        <v>3320</v>
      </c>
      <c r="L54" s="162">
        <v>24</v>
      </c>
      <c r="M54">
        <f t="shared" si="0"/>
        <v>1580</v>
      </c>
    </row>
    <row r="55" spans="1:13" ht="20.100000000000001" customHeight="1" x14ac:dyDescent="0.2">
      <c r="A55" s="149">
        <v>54</v>
      </c>
      <c r="B55" s="150">
        <v>20</v>
      </c>
      <c r="C55" s="150">
        <f>经济总表!F55*B55</f>
        <v>3380</v>
      </c>
      <c r="L55" s="164">
        <v>24</v>
      </c>
      <c r="M55">
        <f t="shared" si="0"/>
        <v>1580</v>
      </c>
    </row>
    <row r="56" spans="1:13" ht="20.100000000000001" customHeight="1" x14ac:dyDescent="0.2">
      <c r="A56" s="149">
        <v>55</v>
      </c>
      <c r="B56" s="150">
        <v>20</v>
      </c>
      <c r="C56" s="150">
        <f>经济总表!F56*B56</f>
        <v>3440</v>
      </c>
      <c r="L56" s="162">
        <v>24</v>
      </c>
      <c r="M56">
        <f t="shared" si="0"/>
        <v>1580</v>
      </c>
    </row>
    <row r="57" spans="1:13" ht="20.100000000000001" customHeight="1" x14ac:dyDescent="0.2">
      <c r="A57" s="149">
        <v>56</v>
      </c>
      <c r="B57" s="150">
        <v>20</v>
      </c>
      <c r="C57" s="150">
        <f>经济总表!F57*B57</f>
        <v>3500</v>
      </c>
      <c r="L57" s="162">
        <v>24</v>
      </c>
      <c r="M57">
        <f t="shared" si="0"/>
        <v>1580</v>
      </c>
    </row>
    <row r="58" spans="1:13" ht="20.100000000000001" customHeight="1" x14ac:dyDescent="0.2">
      <c r="A58" s="149">
        <v>57</v>
      </c>
      <c r="B58" s="150">
        <v>20</v>
      </c>
      <c r="C58" s="150">
        <f>经济总表!F58*B58</f>
        <v>3560</v>
      </c>
      <c r="L58" s="162">
        <v>25</v>
      </c>
      <c r="M58">
        <f t="shared" si="0"/>
        <v>1640</v>
      </c>
    </row>
    <row r="59" spans="1:13" ht="20.100000000000001" customHeight="1" x14ac:dyDescent="0.2">
      <c r="A59" s="149">
        <v>58</v>
      </c>
      <c r="B59" s="150">
        <v>20</v>
      </c>
      <c r="C59" s="150">
        <f>经济总表!F59*B59</f>
        <v>3620</v>
      </c>
      <c r="L59" s="162">
        <v>25</v>
      </c>
      <c r="M59">
        <f t="shared" si="0"/>
        <v>1640</v>
      </c>
    </row>
    <row r="60" spans="1:13" ht="20.100000000000001" customHeight="1" x14ac:dyDescent="0.2">
      <c r="A60" s="149">
        <v>59</v>
      </c>
      <c r="B60" s="150">
        <v>20</v>
      </c>
      <c r="C60" s="150">
        <f>经济总表!F60*B60</f>
        <v>3680</v>
      </c>
      <c r="L60" s="162">
        <v>25</v>
      </c>
      <c r="M60">
        <f t="shared" si="0"/>
        <v>1640</v>
      </c>
    </row>
    <row r="61" spans="1:13" ht="20.100000000000001" customHeight="1" x14ac:dyDescent="0.2">
      <c r="A61" s="149">
        <v>60</v>
      </c>
      <c r="B61" s="150">
        <v>20</v>
      </c>
      <c r="C61" s="150">
        <f>经济总表!F61*B61</f>
        <v>3740</v>
      </c>
      <c r="L61" s="162">
        <v>26</v>
      </c>
      <c r="M61">
        <f t="shared" si="0"/>
        <v>1700</v>
      </c>
    </row>
    <row r="62" spans="1:13" ht="20.100000000000001" customHeight="1" x14ac:dyDescent="0.2">
      <c r="A62" s="149">
        <v>61</v>
      </c>
      <c r="B62" s="150">
        <v>20</v>
      </c>
      <c r="C62" s="150">
        <f>经济总表!F62*B62</f>
        <v>3800</v>
      </c>
      <c r="L62" s="162">
        <v>26</v>
      </c>
      <c r="M62">
        <f t="shared" si="0"/>
        <v>1700</v>
      </c>
    </row>
    <row r="63" spans="1:13" ht="20.100000000000001" customHeight="1" x14ac:dyDescent="0.2">
      <c r="A63" s="149">
        <v>62</v>
      </c>
      <c r="B63" s="150">
        <v>20</v>
      </c>
      <c r="C63" s="150">
        <f>经济总表!F63*B63</f>
        <v>3860</v>
      </c>
      <c r="L63" s="162">
        <v>26</v>
      </c>
      <c r="M63">
        <f t="shared" si="0"/>
        <v>1700</v>
      </c>
    </row>
    <row r="64" spans="1:13" ht="20.100000000000001" customHeight="1" x14ac:dyDescent="0.2">
      <c r="A64" s="149">
        <v>63</v>
      </c>
      <c r="B64" s="150">
        <v>20</v>
      </c>
      <c r="C64" s="150">
        <f>经济总表!F64*B64</f>
        <v>3920</v>
      </c>
      <c r="L64" s="162">
        <v>26</v>
      </c>
      <c r="M64">
        <f t="shared" si="0"/>
        <v>1700</v>
      </c>
    </row>
    <row r="65" spans="1:13" ht="20.100000000000001" customHeight="1" x14ac:dyDescent="0.2">
      <c r="A65" s="149">
        <v>64</v>
      </c>
      <c r="B65" s="150">
        <v>20</v>
      </c>
      <c r="C65" s="150">
        <f>经济总表!F65*B65</f>
        <v>3980</v>
      </c>
      <c r="L65" s="162">
        <v>27</v>
      </c>
      <c r="M65">
        <f t="shared" si="0"/>
        <v>1760</v>
      </c>
    </row>
    <row r="66" spans="1:13" ht="20.100000000000001" customHeight="1" x14ac:dyDescent="0.2">
      <c r="A66" s="149">
        <v>65</v>
      </c>
      <c r="B66" s="150">
        <v>20</v>
      </c>
      <c r="C66" s="150">
        <f>经济总表!F66*B66</f>
        <v>4040</v>
      </c>
      <c r="L66" s="162">
        <v>27</v>
      </c>
      <c r="M66">
        <f t="shared" si="0"/>
        <v>1760</v>
      </c>
    </row>
    <row r="67" spans="1:13" x14ac:dyDescent="0.2">
      <c r="L67" s="162">
        <v>28</v>
      </c>
      <c r="M67">
        <f t="shared" ref="M67:M130" si="1">LOOKUP(L67,A:A,C:C)</f>
        <v>1820</v>
      </c>
    </row>
    <row r="68" spans="1:13" x14ac:dyDescent="0.2">
      <c r="L68" s="162">
        <v>28</v>
      </c>
      <c r="M68">
        <f t="shared" si="1"/>
        <v>1820</v>
      </c>
    </row>
    <row r="69" spans="1:13" x14ac:dyDescent="0.2">
      <c r="L69" s="162">
        <v>28</v>
      </c>
      <c r="M69">
        <f t="shared" si="1"/>
        <v>1820</v>
      </c>
    </row>
    <row r="70" spans="1:13" x14ac:dyDescent="0.2">
      <c r="L70" s="162">
        <v>29</v>
      </c>
      <c r="M70">
        <f t="shared" si="1"/>
        <v>1880</v>
      </c>
    </row>
    <row r="71" spans="1:13" x14ac:dyDescent="0.2">
      <c r="L71" s="162">
        <v>29</v>
      </c>
      <c r="M71">
        <f t="shared" si="1"/>
        <v>1880</v>
      </c>
    </row>
    <row r="72" spans="1:13" x14ac:dyDescent="0.2">
      <c r="L72" s="162">
        <v>29</v>
      </c>
      <c r="M72">
        <f t="shared" si="1"/>
        <v>1880</v>
      </c>
    </row>
    <row r="73" spans="1:13" x14ac:dyDescent="0.2">
      <c r="L73" s="162">
        <v>30</v>
      </c>
      <c r="M73">
        <f t="shared" si="1"/>
        <v>1940</v>
      </c>
    </row>
    <row r="74" spans="1:13" x14ac:dyDescent="0.2">
      <c r="L74" s="162">
        <v>30</v>
      </c>
      <c r="M74">
        <f t="shared" si="1"/>
        <v>1940</v>
      </c>
    </row>
    <row r="75" spans="1:13" x14ac:dyDescent="0.2">
      <c r="L75" s="162">
        <v>30</v>
      </c>
      <c r="M75">
        <f t="shared" si="1"/>
        <v>1940</v>
      </c>
    </row>
    <row r="76" spans="1:13" x14ac:dyDescent="0.2">
      <c r="L76" s="162">
        <v>31</v>
      </c>
      <c r="M76">
        <f t="shared" si="1"/>
        <v>2000</v>
      </c>
    </row>
    <row r="77" spans="1:13" x14ac:dyDescent="0.2">
      <c r="L77" s="162">
        <v>31</v>
      </c>
      <c r="M77">
        <f t="shared" si="1"/>
        <v>2000</v>
      </c>
    </row>
    <row r="78" spans="1:13" x14ac:dyDescent="0.2">
      <c r="L78" s="162">
        <v>31</v>
      </c>
      <c r="M78">
        <f t="shared" si="1"/>
        <v>2000</v>
      </c>
    </row>
    <row r="79" spans="1:13" x14ac:dyDescent="0.2">
      <c r="L79" s="162">
        <v>32</v>
      </c>
      <c r="M79">
        <f t="shared" si="1"/>
        <v>2060</v>
      </c>
    </row>
    <row r="80" spans="1:13" x14ac:dyDescent="0.2">
      <c r="L80" s="162">
        <v>32</v>
      </c>
      <c r="M80">
        <f t="shared" si="1"/>
        <v>2060</v>
      </c>
    </row>
    <row r="81" spans="12:13" x14ac:dyDescent="0.2">
      <c r="L81" s="162">
        <v>32</v>
      </c>
      <c r="M81">
        <f t="shared" si="1"/>
        <v>2060</v>
      </c>
    </row>
    <row r="82" spans="12:13" x14ac:dyDescent="0.2">
      <c r="L82" s="162">
        <v>32</v>
      </c>
      <c r="M82">
        <f t="shared" si="1"/>
        <v>2060</v>
      </c>
    </row>
    <row r="83" spans="12:13" x14ac:dyDescent="0.2">
      <c r="L83" s="162">
        <v>33</v>
      </c>
      <c r="M83">
        <f t="shared" si="1"/>
        <v>2120</v>
      </c>
    </row>
    <row r="84" spans="12:13" x14ac:dyDescent="0.2">
      <c r="L84" s="162">
        <v>33</v>
      </c>
      <c r="M84">
        <f t="shared" si="1"/>
        <v>2120</v>
      </c>
    </row>
    <row r="85" spans="12:13" x14ac:dyDescent="0.2">
      <c r="L85" s="162">
        <v>33</v>
      </c>
      <c r="M85">
        <f t="shared" si="1"/>
        <v>2120</v>
      </c>
    </row>
    <row r="86" spans="12:13" x14ac:dyDescent="0.2">
      <c r="L86" s="162">
        <v>34</v>
      </c>
      <c r="M86">
        <f t="shared" si="1"/>
        <v>2180</v>
      </c>
    </row>
    <row r="87" spans="12:13" x14ac:dyDescent="0.2">
      <c r="L87" s="162">
        <v>34</v>
      </c>
      <c r="M87">
        <f t="shared" si="1"/>
        <v>2180</v>
      </c>
    </row>
    <row r="88" spans="12:13" x14ac:dyDescent="0.2">
      <c r="L88" s="162">
        <v>34</v>
      </c>
      <c r="M88">
        <f t="shared" si="1"/>
        <v>2180</v>
      </c>
    </row>
    <row r="89" spans="12:13" x14ac:dyDescent="0.2">
      <c r="L89" s="162">
        <v>34</v>
      </c>
      <c r="M89">
        <f t="shared" si="1"/>
        <v>2180</v>
      </c>
    </row>
    <row r="90" spans="12:13" x14ac:dyDescent="0.2">
      <c r="L90" s="162">
        <v>34</v>
      </c>
      <c r="M90">
        <f t="shared" si="1"/>
        <v>2180</v>
      </c>
    </row>
    <row r="91" spans="12:13" x14ac:dyDescent="0.2">
      <c r="L91" s="162">
        <v>34</v>
      </c>
      <c r="M91">
        <f t="shared" si="1"/>
        <v>2180</v>
      </c>
    </row>
    <row r="92" spans="12:13" x14ac:dyDescent="0.2">
      <c r="L92" s="162">
        <v>34</v>
      </c>
      <c r="M92">
        <f t="shared" si="1"/>
        <v>2180</v>
      </c>
    </row>
    <row r="93" spans="12:13" x14ac:dyDescent="0.2">
      <c r="L93" s="162">
        <v>35</v>
      </c>
      <c r="M93">
        <f t="shared" si="1"/>
        <v>2240</v>
      </c>
    </row>
    <row r="94" spans="12:13" x14ac:dyDescent="0.2">
      <c r="L94" s="162">
        <v>35</v>
      </c>
      <c r="M94">
        <f t="shared" si="1"/>
        <v>2240</v>
      </c>
    </row>
    <row r="95" spans="12:13" x14ac:dyDescent="0.2">
      <c r="L95" s="162">
        <v>35</v>
      </c>
      <c r="M95">
        <f t="shared" si="1"/>
        <v>2240</v>
      </c>
    </row>
    <row r="96" spans="12:13" x14ac:dyDescent="0.2">
      <c r="L96" s="162">
        <v>35</v>
      </c>
      <c r="M96">
        <f t="shared" si="1"/>
        <v>2240</v>
      </c>
    </row>
    <row r="97" spans="12:13" x14ac:dyDescent="0.2">
      <c r="L97" s="162">
        <v>35</v>
      </c>
      <c r="M97">
        <f t="shared" si="1"/>
        <v>2240</v>
      </c>
    </row>
    <row r="98" spans="12:13" x14ac:dyDescent="0.2">
      <c r="L98" s="162">
        <v>35</v>
      </c>
      <c r="M98">
        <f t="shared" si="1"/>
        <v>2240</v>
      </c>
    </row>
    <row r="99" spans="12:13" x14ac:dyDescent="0.2">
      <c r="L99" s="162">
        <v>35</v>
      </c>
      <c r="M99">
        <f t="shared" si="1"/>
        <v>2240</v>
      </c>
    </row>
    <row r="100" spans="12:13" x14ac:dyDescent="0.2">
      <c r="L100" s="162">
        <v>36</v>
      </c>
      <c r="M100">
        <f t="shared" si="1"/>
        <v>2300</v>
      </c>
    </row>
    <row r="101" spans="12:13" x14ac:dyDescent="0.2">
      <c r="L101" s="162">
        <v>36</v>
      </c>
      <c r="M101">
        <f t="shared" si="1"/>
        <v>2300</v>
      </c>
    </row>
    <row r="102" spans="12:13" x14ac:dyDescent="0.2">
      <c r="L102" s="162">
        <v>36</v>
      </c>
      <c r="M102">
        <f t="shared" si="1"/>
        <v>2300</v>
      </c>
    </row>
    <row r="103" spans="12:13" x14ac:dyDescent="0.2">
      <c r="L103" s="162">
        <v>36</v>
      </c>
      <c r="M103">
        <f t="shared" si="1"/>
        <v>2300</v>
      </c>
    </row>
    <row r="104" spans="12:13" x14ac:dyDescent="0.2">
      <c r="L104" s="162">
        <v>37</v>
      </c>
      <c r="M104">
        <f t="shared" si="1"/>
        <v>2360</v>
      </c>
    </row>
    <row r="105" spans="12:13" x14ac:dyDescent="0.2">
      <c r="L105" s="162">
        <v>37</v>
      </c>
      <c r="M105">
        <f t="shared" si="1"/>
        <v>2360</v>
      </c>
    </row>
    <row r="106" spans="12:13" x14ac:dyDescent="0.2">
      <c r="L106" s="162">
        <v>37</v>
      </c>
      <c r="M106">
        <f t="shared" si="1"/>
        <v>2360</v>
      </c>
    </row>
    <row r="107" spans="12:13" x14ac:dyDescent="0.2">
      <c r="L107" s="162">
        <v>37</v>
      </c>
      <c r="M107">
        <f t="shared" si="1"/>
        <v>2360</v>
      </c>
    </row>
    <row r="108" spans="12:13" x14ac:dyDescent="0.2">
      <c r="L108" s="162">
        <v>38</v>
      </c>
      <c r="M108">
        <f t="shared" si="1"/>
        <v>2420</v>
      </c>
    </row>
    <row r="109" spans="12:13" x14ac:dyDescent="0.2">
      <c r="L109" s="162">
        <v>39</v>
      </c>
      <c r="M109">
        <f t="shared" si="1"/>
        <v>2480</v>
      </c>
    </row>
    <row r="110" spans="12:13" x14ac:dyDescent="0.2">
      <c r="L110" s="162">
        <v>39</v>
      </c>
      <c r="M110">
        <f t="shared" si="1"/>
        <v>2480</v>
      </c>
    </row>
    <row r="111" spans="12:13" x14ac:dyDescent="0.2">
      <c r="L111" s="162">
        <v>40</v>
      </c>
      <c r="M111">
        <f t="shared" si="1"/>
        <v>2540</v>
      </c>
    </row>
    <row r="112" spans="12:13" x14ac:dyDescent="0.2">
      <c r="L112" s="162">
        <v>40</v>
      </c>
      <c r="M112">
        <f t="shared" si="1"/>
        <v>2540</v>
      </c>
    </row>
    <row r="113" spans="12:13" x14ac:dyDescent="0.2">
      <c r="L113" s="162">
        <v>40</v>
      </c>
      <c r="M113">
        <f t="shared" si="1"/>
        <v>2540</v>
      </c>
    </row>
    <row r="114" spans="12:13" x14ac:dyDescent="0.2">
      <c r="L114" s="162">
        <v>41</v>
      </c>
      <c r="M114">
        <f t="shared" si="1"/>
        <v>2600</v>
      </c>
    </row>
    <row r="115" spans="12:13" x14ac:dyDescent="0.2">
      <c r="L115" s="162">
        <v>41</v>
      </c>
      <c r="M115">
        <f t="shared" si="1"/>
        <v>2600</v>
      </c>
    </row>
    <row r="116" spans="12:13" x14ac:dyDescent="0.2">
      <c r="L116" s="162">
        <v>41</v>
      </c>
      <c r="M116">
        <f t="shared" si="1"/>
        <v>2600</v>
      </c>
    </row>
    <row r="117" spans="12:13" x14ac:dyDescent="0.2">
      <c r="L117" s="162">
        <v>41</v>
      </c>
      <c r="M117">
        <f t="shared" si="1"/>
        <v>2600</v>
      </c>
    </row>
    <row r="118" spans="12:13" x14ac:dyDescent="0.2">
      <c r="L118" s="162">
        <v>42</v>
      </c>
      <c r="M118">
        <f t="shared" si="1"/>
        <v>2660</v>
      </c>
    </row>
    <row r="119" spans="12:13" x14ac:dyDescent="0.2">
      <c r="L119" s="162">
        <v>42</v>
      </c>
      <c r="M119">
        <f t="shared" si="1"/>
        <v>2660</v>
      </c>
    </row>
    <row r="120" spans="12:13" x14ac:dyDescent="0.2">
      <c r="L120" s="162">
        <v>42</v>
      </c>
      <c r="M120">
        <f t="shared" si="1"/>
        <v>2660</v>
      </c>
    </row>
    <row r="121" spans="12:13" x14ac:dyDescent="0.2">
      <c r="L121" s="162">
        <v>42</v>
      </c>
      <c r="M121">
        <f t="shared" si="1"/>
        <v>2660</v>
      </c>
    </row>
    <row r="122" spans="12:13" x14ac:dyDescent="0.2">
      <c r="L122" s="162">
        <v>43</v>
      </c>
      <c r="M122">
        <f t="shared" si="1"/>
        <v>2720</v>
      </c>
    </row>
    <row r="123" spans="12:13" x14ac:dyDescent="0.2">
      <c r="L123" s="162">
        <v>43</v>
      </c>
      <c r="M123">
        <f t="shared" si="1"/>
        <v>2720</v>
      </c>
    </row>
    <row r="124" spans="12:13" x14ac:dyDescent="0.2">
      <c r="L124" s="162">
        <v>43</v>
      </c>
      <c r="M124">
        <f t="shared" si="1"/>
        <v>2720</v>
      </c>
    </row>
    <row r="125" spans="12:13" x14ac:dyDescent="0.2">
      <c r="L125" s="162">
        <v>43</v>
      </c>
      <c r="M125">
        <f t="shared" si="1"/>
        <v>2720</v>
      </c>
    </row>
    <row r="126" spans="12:13" x14ac:dyDescent="0.2">
      <c r="L126" s="162">
        <v>44</v>
      </c>
      <c r="M126">
        <f t="shared" si="1"/>
        <v>2780</v>
      </c>
    </row>
    <row r="127" spans="12:13" x14ac:dyDescent="0.2">
      <c r="L127" s="162">
        <v>44</v>
      </c>
      <c r="M127">
        <f t="shared" si="1"/>
        <v>2780</v>
      </c>
    </row>
    <row r="128" spans="12:13" x14ac:dyDescent="0.2">
      <c r="L128" s="162">
        <v>44</v>
      </c>
      <c r="M128">
        <f t="shared" si="1"/>
        <v>2780</v>
      </c>
    </row>
    <row r="129" spans="12:13" x14ac:dyDescent="0.2">
      <c r="L129" s="162">
        <v>44</v>
      </c>
      <c r="M129">
        <f t="shared" si="1"/>
        <v>2780</v>
      </c>
    </row>
    <row r="130" spans="12:13" x14ac:dyDescent="0.2">
      <c r="L130" s="162">
        <v>44</v>
      </c>
      <c r="M130">
        <f t="shared" si="1"/>
        <v>2780</v>
      </c>
    </row>
    <row r="131" spans="12:13" x14ac:dyDescent="0.2">
      <c r="L131" s="162">
        <v>44</v>
      </c>
      <c r="M131">
        <f t="shared" ref="M131:M189" si="2">LOOKUP(L131,A:A,C:C)</f>
        <v>2780</v>
      </c>
    </row>
    <row r="132" spans="12:13" x14ac:dyDescent="0.2">
      <c r="L132" s="162">
        <v>44</v>
      </c>
      <c r="M132">
        <f t="shared" si="2"/>
        <v>2780</v>
      </c>
    </row>
    <row r="133" spans="12:13" x14ac:dyDescent="0.2">
      <c r="L133" s="162">
        <v>45</v>
      </c>
      <c r="M133">
        <f t="shared" si="2"/>
        <v>2840</v>
      </c>
    </row>
    <row r="134" spans="12:13" x14ac:dyDescent="0.2">
      <c r="L134" s="162">
        <v>45</v>
      </c>
      <c r="M134">
        <f t="shared" si="2"/>
        <v>2840</v>
      </c>
    </row>
    <row r="135" spans="12:13" x14ac:dyDescent="0.2">
      <c r="L135" s="162">
        <v>45</v>
      </c>
      <c r="M135">
        <f t="shared" si="2"/>
        <v>2840</v>
      </c>
    </row>
    <row r="136" spans="12:13" x14ac:dyDescent="0.2">
      <c r="L136" s="162">
        <v>45</v>
      </c>
      <c r="M136">
        <f t="shared" si="2"/>
        <v>2840</v>
      </c>
    </row>
    <row r="137" spans="12:13" x14ac:dyDescent="0.2">
      <c r="L137" s="162">
        <v>45</v>
      </c>
      <c r="M137">
        <f t="shared" si="2"/>
        <v>2840</v>
      </c>
    </row>
    <row r="138" spans="12:13" x14ac:dyDescent="0.2">
      <c r="L138" s="162">
        <v>45</v>
      </c>
      <c r="M138">
        <f t="shared" si="2"/>
        <v>2840</v>
      </c>
    </row>
    <row r="139" spans="12:13" x14ac:dyDescent="0.2">
      <c r="L139" s="162">
        <v>45</v>
      </c>
      <c r="M139">
        <f t="shared" si="2"/>
        <v>2840</v>
      </c>
    </row>
    <row r="140" spans="12:13" x14ac:dyDescent="0.2">
      <c r="L140" s="162">
        <v>45</v>
      </c>
      <c r="M140">
        <f t="shared" si="2"/>
        <v>2840</v>
      </c>
    </row>
    <row r="141" spans="12:13" x14ac:dyDescent="0.2">
      <c r="L141" s="162">
        <v>46</v>
      </c>
      <c r="M141">
        <f t="shared" si="2"/>
        <v>2900</v>
      </c>
    </row>
    <row r="142" spans="12:13" x14ac:dyDescent="0.2">
      <c r="L142" s="162">
        <v>46</v>
      </c>
      <c r="M142">
        <f t="shared" si="2"/>
        <v>2900</v>
      </c>
    </row>
    <row r="143" spans="12:13" x14ac:dyDescent="0.2">
      <c r="L143" s="162">
        <v>46</v>
      </c>
      <c r="M143">
        <f t="shared" si="2"/>
        <v>2900</v>
      </c>
    </row>
    <row r="144" spans="12:13" x14ac:dyDescent="0.2">
      <c r="L144" s="162">
        <v>46</v>
      </c>
      <c r="M144">
        <f t="shared" si="2"/>
        <v>2900</v>
      </c>
    </row>
    <row r="145" spans="12:13" x14ac:dyDescent="0.2">
      <c r="L145" s="162">
        <v>46</v>
      </c>
      <c r="M145">
        <f t="shared" si="2"/>
        <v>2900</v>
      </c>
    </row>
    <row r="146" spans="12:13" x14ac:dyDescent="0.2">
      <c r="L146" s="162">
        <v>47</v>
      </c>
      <c r="M146">
        <f t="shared" si="2"/>
        <v>2960</v>
      </c>
    </row>
    <row r="147" spans="12:13" x14ac:dyDescent="0.2">
      <c r="L147" s="162">
        <v>47</v>
      </c>
      <c r="M147">
        <f t="shared" si="2"/>
        <v>2960</v>
      </c>
    </row>
    <row r="148" spans="12:13" x14ac:dyDescent="0.2">
      <c r="L148" s="162">
        <v>47</v>
      </c>
      <c r="M148">
        <f t="shared" si="2"/>
        <v>2960</v>
      </c>
    </row>
    <row r="149" spans="12:13" x14ac:dyDescent="0.2">
      <c r="L149" s="162">
        <v>47</v>
      </c>
      <c r="M149">
        <f t="shared" si="2"/>
        <v>2960</v>
      </c>
    </row>
    <row r="150" spans="12:13" x14ac:dyDescent="0.2">
      <c r="L150" s="162">
        <v>48</v>
      </c>
      <c r="M150">
        <f t="shared" si="2"/>
        <v>3020</v>
      </c>
    </row>
    <row r="151" spans="12:13" x14ac:dyDescent="0.2">
      <c r="L151" s="162">
        <v>48</v>
      </c>
      <c r="M151">
        <f t="shared" si="2"/>
        <v>3020</v>
      </c>
    </row>
    <row r="152" spans="12:13" x14ac:dyDescent="0.2">
      <c r="L152" s="162">
        <v>49</v>
      </c>
      <c r="M152">
        <f t="shared" si="2"/>
        <v>3080</v>
      </c>
    </row>
    <row r="153" spans="12:13" x14ac:dyDescent="0.2">
      <c r="L153" s="162">
        <v>50</v>
      </c>
      <c r="M153">
        <f t="shared" si="2"/>
        <v>3140</v>
      </c>
    </row>
    <row r="154" spans="12:13" x14ac:dyDescent="0.2">
      <c r="L154" s="162">
        <v>50</v>
      </c>
      <c r="M154">
        <f t="shared" si="2"/>
        <v>3140</v>
      </c>
    </row>
    <row r="155" spans="12:13" x14ac:dyDescent="0.2">
      <c r="L155" s="162">
        <v>50</v>
      </c>
      <c r="M155">
        <f t="shared" si="2"/>
        <v>3140</v>
      </c>
    </row>
    <row r="156" spans="12:13" x14ac:dyDescent="0.2">
      <c r="L156" s="162">
        <v>50</v>
      </c>
      <c r="M156">
        <f t="shared" si="2"/>
        <v>3140</v>
      </c>
    </row>
    <row r="157" spans="12:13" x14ac:dyDescent="0.2">
      <c r="L157" s="162">
        <v>51</v>
      </c>
      <c r="M157">
        <f t="shared" si="2"/>
        <v>3200</v>
      </c>
    </row>
    <row r="158" spans="12:13" x14ac:dyDescent="0.2">
      <c r="L158" s="162">
        <v>51</v>
      </c>
      <c r="M158">
        <f t="shared" si="2"/>
        <v>3200</v>
      </c>
    </row>
    <row r="159" spans="12:13" x14ac:dyDescent="0.2">
      <c r="L159" s="162">
        <v>51</v>
      </c>
      <c r="M159">
        <f t="shared" si="2"/>
        <v>3200</v>
      </c>
    </row>
    <row r="160" spans="12:13" x14ac:dyDescent="0.2">
      <c r="L160" s="162">
        <v>52</v>
      </c>
      <c r="M160">
        <f t="shared" si="2"/>
        <v>3260</v>
      </c>
    </row>
    <row r="161" spans="12:13" x14ac:dyDescent="0.2">
      <c r="L161" s="162">
        <v>52</v>
      </c>
      <c r="M161">
        <f t="shared" si="2"/>
        <v>3260</v>
      </c>
    </row>
    <row r="162" spans="12:13" x14ac:dyDescent="0.2">
      <c r="L162" s="162">
        <v>52</v>
      </c>
      <c r="M162">
        <f t="shared" si="2"/>
        <v>3260</v>
      </c>
    </row>
    <row r="163" spans="12:13" x14ac:dyDescent="0.2">
      <c r="L163" s="162">
        <v>52</v>
      </c>
      <c r="M163">
        <f t="shared" si="2"/>
        <v>3260</v>
      </c>
    </row>
    <row r="164" spans="12:13" x14ac:dyDescent="0.2">
      <c r="L164" s="162">
        <v>53</v>
      </c>
      <c r="M164">
        <f t="shared" si="2"/>
        <v>3320</v>
      </c>
    </row>
    <row r="165" spans="12:13" x14ac:dyDescent="0.2">
      <c r="L165" s="162">
        <v>53</v>
      </c>
      <c r="M165">
        <f t="shared" si="2"/>
        <v>3320</v>
      </c>
    </row>
    <row r="166" spans="12:13" x14ac:dyDescent="0.2">
      <c r="L166" s="162">
        <v>53</v>
      </c>
      <c r="M166">
        <f t="shared" si="2"/>
        <v>3320</v>
      </c>
    </row>
    <row r="167" spans="12:13" x14ac:dyDescent="0.2">
      <c r="L167" s="162">
        <v>54</v>
      </c>
      <c r="M167">
        <f t="shared" si="2"/>
        <v>3380</v>
      </c>
    </row>
    <row r="168" spans="12:13" x14ac:dyDescent="0.2">
      <c r="L168" s="162">
        <v>54</v>
      </c>
      <c r="M168">
        <f t="shared" si="2"/>
        <v>3380</v>
      </c>
    </row>
    <row r="169" spans="12:13" x14ac:dyDescent="0.2">
      <c r="L169" s="162">
        <v>54</v>
      </c>
      <c r="M169">
        <f t="shared" si="2"/>
        <v>3380</v>
      </c>
    </row>
    <row r="170" spans="12:13" x14ac:dyDescent="0.2">
      <c r="L170" s="162">
        <v>54</v>
      </c>
      <c r="M170">
        <f t="shared" si="2"/>
        <v>3380</v>
      </c>
    </row>
    <row r="171" spans="12:13" x14ac:dyDescent="0.2">
      <c r="L171" s="162">
        <v>54</v>
      </c>
      <c r="M171">
        <f t="shared" si="2"/>
        <v>3380</v>
      </c>
    </row>
    <row r="172" spans="12:13" x14ac:dyDescent="0.2">
      <c r="L172" s="162">
        <v>54</v>
      </c>
      <c r="M172">
        <f t="shared" si="2"/>
        <v>3380</v>
      </c>
    </row>
    <row r="173" spans="12:13" x14ac:dyDescent="0.2">
      <c r="L173" s="162">
        <v>54</v>
      </c>
      <c r="M173">
        <f t="shared" si="2"/>
        <v>3380</v>
      </c>
    </row>
    <row r="174" spans="12:13" x14ac:dyDescent="0.2">
      <c r="L174" s="162">
        <v>54</v>
      </c>
      <c r="M174">
        <f t="shared" si="2"/>
        <v>3380</v>
      </c>
    </row>
    <row r="175" spans="12:13" x14ac:dyDescent="0.2">
      <c r="L175" s="162">
        <v>55</v>
      </c>
      <c r="M175">
        <f t="shared" si="2"/>
        <v>3440</v>
      </c>
    </row>
    <row r="176" spans="12:13" x14ac:dyDescent="0.2">
      <c r="L176" s="162">
        <v>55</v>
      </c>
      <c r="M176">
        <f t="shared" si="2"/>
        <v>3440</v>
      </c>
    </row>
    <row r="177" spans="12:13" x14ac:dyDescent="0.2">
      <c r="L177" s="162">
        <v>55</v>
      </c>
      <c r="M177">
        <f t="shared" si="2"/>
        <v>3440</v>
      </c>
    </row>
    <row r="178" spans="12:13" x14ac:dyDescent="0.2">
      <c r="L178" s="162">
        <v>55</v>
      </c>
      <c r="M178">
        <f t="shared" si="2"/>
        <v>3440</v>
      </c>
    </row>
    <row r="179" spans="12:13" x14ac:dyDescent="0.2">
      <c r="L179" s="162">
        <v>55</v>
      </c>
      <c r="M179">
        <f t="shared" si="2"/>
        <v>3440</v>
      </c>
    </row>
    <row r="180" spans="12:13" x14ac:dyDescent="0.2">
      <c r="L180" s="162">
        <v>55</v>
      </c>
      <c r="M180">
        <f t="shared" si="2"/>
        <v>3440</v>
      </c>
    </row>
    <row r="181" spans="12:13" x14ac:dyDescent="0.2">
      <c r="L181" s="162">
        <v>55</v>
      </c>
      <c r="M181">
        <f t="shared" si="2"/>
        <v>3440</v>
      </c>
    </row>
    <row r="182" spans="12:13" x14ac:dyDescent="0.2">
      <c r="L182" s="162">
        <v>55</v>
      </c>
      <c r="M182">
        <f t="shared" si="2"/>
        <v>3440</v>
      </c>
    </row>
    <row r="183" spans="12:13" x14ac:dyDescent="0.2">
      <c r="L183" s="162">
        <v>56</v>
      </c>
      <c r="M183">
        <f t="shared" si="2"/>
        <v>3500</v>
      </c>
    </row>
    <row r="184" spans="12:13" x14ac:dyDescent="0.2">
      <c r="L184" s="162">
        <v>56</v>
      </c>
      <c r="M184">
        <f t="shared" si="2"/>
        <v>3500</v>
      </c>
    </row>
    <row r="185" spans="12:13" x14ac:dyDescent="0.2">
      <c r="L185" s="162">
        <v>57</v>
      </c>
      <c r="M185">
        <f t="shared" si="2"/>
        <v>3560</v>
      </c>
    </row>
    <row r="186" spans="12:13" x14ac:dyDescent="0.2">
      <c r="L186" s="162">
        <v>57</v>
      </c>
      <c r="M186">
        <f t="shared" si="2"/>
        <v>3560</v>
      </c>
    </row>
    <row r="187" spans="12:13" x14ac:dyDescent="0.2">
      <c r="L187" s="162">
        <v>58</v>
      </c>
      <c r="M187">
        <f t="shared" si="2"/>
        <v>3620</v>
      </c>
    </row>
    <row r="188" spans="12:13" x14ac:dyDescent="0.2">
      <c r="L188" s="162">
        <v>59</v>
      </c>
      <c r="M188">
        <f t="shared" si="2"/>
        <v>3680</v>
      </c>
    </row>
    <row r="189" spans="12:13" x14ac:dyDescent="0.2">
      <c r="L189" s="162">
        <v>60</v>
      </c>
      <c r="M189">
        <f t="shared" si="2"/>
        <v>3740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AN180"/>
  <sheetViews>
    <sheetView workbookViewId="0">
      <selection activeCell="P19" sqref="P1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1340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1354</v>
      </c>
      <c r="C3" s="2">
        <v>0.05</v>
      </c>
      <c r="D3" s="2"/>
      <c r="E3" s="2"/>
      <c r="G3" s="3">
        <v>10010041</v>
      </c>
      <c r="H3" s="5" t="s">
        <v>817</v>
      </c>
      <c r="I3" s="2">
        <v>4</v>
      </c>
      <c r="J3" s="2">
        <v>1</v>
      </c>
      <c r="K3" s="2">
        <v>5</v>
      </c>
      <c r="L3" s="2">
        <v>2.5000000000000001E-2</v>
      </c>
      <c r="N3" s="3">
        <v>10010041</v>
      </c>
      <c r="O3" s="5" t="s">
        <v>817</v>
      </c>
      <c r="P3" s="2">
        <v>4</v>
      </c>
      <c r="Q3" s="2">
        <v>1</v>
      </c>
      <c r="R3" s="2">
        <v>5</v>
      </c>
      <c r="S3" s="2">
        <v>2.5000000000000001E-2</v>
      </c>
      <c r="U3" s="3">
        <v>10010041</v>
      </c>
      <c r="V3" s="5" t="s">
        <v>817</v>
      </c>
      <c r="W3" s="2">
        <v>4</v>
      </c>
      <c r="X3" s="2">
        <v>1</v>
      </c>
      <c r="Y3" s="2">
        <v>5</v>
      </c>
      <c r="Z3" s="2">
        <v>2.5000000000000001E-2</v>
      </c>
      <c r="AB3" s="3">
        <v>10010041</v>
      </c>
      <c r="AC3" s="5" t="s">
        <v>817</v>
      </c>
      <c r="AD3" s="2">
        <v>4</v>
      </c>
      <c r="AE3" s="2">
        <v>1</v>
      </c>
      <c r="AF3" s="2">
        <v>5</v>
      </c>
      <c r="AG3" s="2">
        <v>2.5000000000000001E-2</v>
      </c>
      <c r="AI3" s="3">
        <v>10010041</v>
      </c>
      <c r="AJ3" s="5" t="s">
        <v>817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915</v>
      </c>
      <c r="C4" s="2">
        <v>0.05</v>
      </c>
      <c r="D4" s="2"/>
      <c r="E4" s="2"/>
      <c r="G4" s="3">
        <v>10010042</v>
      </c>
      <c r="H4" s="39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3">
        <v>10010042</v>
      </c>
      <c r="O4" s="39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3">
        <v>10010042</v>
      </c>
      <c r="V4" s="39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3">
        <v>10010042</v>
      </c>
      <c r="AC4" s="39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3">
        <v>10010042</v>
      </c>
      <c r="AJ4" s="39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1355</v>
      </c>
      <c r="C5" s="2">
        <v>0.05</v>
      </c>
      <c r="D5" s="2"/>
      <c r="E5" s="2"/>
      <c r="G5" s="3">
        <v>10010083</v>
      </c>
      <c r="H5" s="8" t="s">
        <v>257</v>
      </c>
      <c r="I5" s="2">
        <v>4</v>
      </c>
      <c r="J5" s="2">
        <v>1</v>
      </c>
      <c r="K5" s="2">
        <v>5</v>
      </c>
      <c r="L5" s="2">
        <v>0.05</v>
      </c>
      <c r="N5" s="3">
        <v>10010083</v>
      </c>
      <c r="O5" s="8" t="s">
        <v>257</v>
      </c>
      <c r="P5" s="2">
        <v>4</v>
      </c>
      <c r="Q5" s="2">
        <v>1</v>
      </c>
      <c r="R5" s="2">
        <v>5</v>
      </c>
      <c r="S5" s="2">
        <v>0.05</v>
      </c>
      <c r="U5" s="3">
        <v>10010083</v>
      </c>
      <c r="V5" s="8" t="s">
        <v>257</v>
      </c>
      <c r="W5" s="2">
        <v>4</v>
      </c>
      <c r="X5" s="2">
        <v>1</v>
      </c>
      <c r="Y5" s="2">
        <v>5</v>
      </c>
      <c r="Z5" s="2">
        <v>0.05</v>
      </c>
      <c r="AB5" s="3">
        <v>10010083</v>
      </c>
      <c r="AC5" s="8" t="s">
        <v>257</v>
      </c>
      <c r="AD5" s="2">
        <v>4</v>
      </c>
      <c r="AE5" s="2">
        <v>1</v>
      </c>
      <c r="AF5" s="2">
        <v>5</v>
      </c>
      <c r="AG5" s="2">
        <v>0.05</v>
      </c>
      <c r="AI5" s="3">
        <v>10010083</v>
      </c>
      <c r="AJ5" s="8" t="s">
        <v>257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1356</v>
      </c>
      <c r="C6" s="2">
        <v>0.05</v>
      </c>
      <c r="D6" s="2"/>
      <c r="E6" s="2"/>
      <c r="G6" s="4">
        <v>10010098</v>
      </c>
      <c r="H6" s="7" t="s">
        <v>1357</v>
      </c>
      <c r="I6" s="2">
        <v>4</v>
      </c>
      <c r="J6" s="2">
        <v>1</v>
      </c>
      <c r="K6" s="2">
        <v>5</v>
      </c>
      <c r="L6" s="2">
        <v>0.05</v>
      </c>
      <c r="N6" s="4">
        <v>10010098</v>
      </c>
      <c r="O6" s="7" t="s">
        <v>1357</v>
      </c>
      <c r="P6" s="2">
        <v>4</v>
      </c>
      <c r="Q6" s="2">
        <v>1</v>
      </c>
      <c r="R6" s="2">
        <v>5</v>
      </c>
      <c r="S6" s="2">
        <v>0.05</v>
      </c>
      <c r="U6" s="4">
        <v>10010098</v>
      </c>
      <c r="V6" s="7" t="s">
        <v>1357</v>
      </c>
      <c r="W6" s="2">
        <v>4</v>
      </c>
      <c r="X6" s="2">
        <v>1</v>
      </c>
      <c r="Y6" s="2">
        <v>5</v>
      </c>
      <c r="Z6" s="2">
        <v>0.05</v>
      </c>
      <c r="AB6" s="4">
        <v>10010098</v>
      </c>
      <c r="AC6" s="7" t="s">
        <v>1357</v>
      </c>
      <c r="AD6" s="2">
        <v>4</v>
      </c>
      <c r="AE6" s="2">
        <v>1</v>
      </c>
      <c r="AF6" s="2">
        <v>5</v>
      </c>
      <c r="AG6" s="2">
        <v>0.05</v>
      </c>
      <c r="AI6" s="4">
        <v>10010098</v>
      </c>
      <c r="AJ6" s="7" t="s">
        <v>1357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1358</v>
      </c>
      <c r="C7" s="2">
        <v>0.15</v>
      </c>
      <c r="D7" s="2"/>
      <c r="E7" s="2"/>
      <c r="G7" s="65">
        <v>10020001</v>
      </c>
      <c r="H7" s="68" t="s">
        <v>95</v>
      </c>
      <c r="I7" s="69">
        <v>3</v>
      </c>
      <c r="J7" s="2">
        <v>5</v>
      </c>
      <c r="K7" s="2">
        <v>20</v>
      </c>
      <c r="L7" s="2">
        <v>0.05</v>
      </c>
      <c r="N7" s="65">
        <v>10020001</v>
      </c>
      <c r="O7" s="68" t="s">
        <v>95</v>
      </c>
      <c r="P7" s="69">
        <v>3</v>
      </c>
      <c r="Q7" s="2">
        <v>5</v>
      </c>
      <c r="R7" s="2">
        <v>20</v>
      </c>
      <c r="S7" s="2">
        <v>0.05</v>
      </c>
      <c r="U7" s="65">
        <v>10020001</v>
      </c>
      <c r="V7" s="68" t="s">
        <v>95</v>
      </c>
      <c r="W7" s="69">
        <v>3</v>
      </c>
      <c r="X7" s="2">
        <v>5</v>
      </c>
      <c r="Y7" s="2">
        <v>20</v>
      </c>
      <c r="Z7" s="2">
        <v>0.05</v>
      </c>
      <c r="AB7" s="65">
        <v>10020001</v>
      </c>
      <c r="AC7" s="68" t="s">
        <v>95</v>
      </c>
      <c r="AD7" s="69">
        <v>3</v>
      </c>
      <c r="AE7" s="2">
        <v>5</v>
      </c>
      <c r="AF7" s="2">
        <v>20</v>
      </c>
      <c r="AG7" s="2">
        <v>0.05</v>
      </c>
      <c r="AI7" s="65">
        <v>10020001</v>
      </c>
      <c r="AJ7" s="68" t="s">
        <v>95</v>
      </c>
      <c r="AK7" s="69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856</v>
      </c>
      <c r="C8" s="2">
        <v>0.15</v>
      </c>
      <c r="D8" s="2">
        <f>C8/36</f>
        <v>4.1666666666666666E-3</v>
      </c>
      <c r="E8" s="2"/>
      <c r="G8" s="65">
        <v>10021001</v>
      </c>
      <c r="H8" s="67" t="s">
        <v>204</v>
      </c>
      <c r="I8" s="69">
        <v>2</v>
      </c>
      <c r="J8" s="2">
        <v>5</v>
      </c>
      <c r="K8" s="2">
        <v>20</v>
      </c>
      <c r="L8" s="2">
        <v>1.4999999999999999E-2</v>
      </c>
      <c r="N8" s="65">
        <v>10022001</v>
      </c>
      <c r="O8" s="67" t="s">
        <v>252</v>
      </c>
      <c r="P8" s="69">
        <v>2</v>
      </c>
      <c r="Q8" s="2">
        <v>5</v>
      </c>
      <c r="R8" s="2">
        <v>20</v>
      </c>
      <c r="S8" s="2">
        <v>1.4999999999999999E-2</v>
      </c>
      <c r="U8" s="65">
        <v>10023001</v>
      </c>
      <c r="V8" s="67" t="s">
        <v>278</v>
      </c>
      <c r="W8" s="69">
        <v>2</v>
      </c>
      <c r="X8" s="2">
        <v>5</v>
      </c>
      <c r="Y8" s="2">
        <v>20</v>
      </c>
      <c r="Z8" s="2">
        <v>1.4999999999999999E-2</v>
      </c>
      <c r="AB8" s="65">
        <v>10024001</v>
      </c>
      <c r="AC8" s="67" t="s">
        <v>303</v>
      </c>
      <c r="AD8" s="69">
        <v>2</v>
      </c>
      <c r="AE8" s="2">
        <v>5</v>
      </c>
      <c r="AF8" s="2">
        <v>20</v>
      </c>
      <c r="AG8" s="2">
        <v>1.4999999999999999E-2</v>
      </c>
      <c r="AI8" s="65">
        <v>10025001</v>
      </c>
      <c r="AJ8" s="67" t="s">
        <v>323</v>
      </c>
      <c r="AK8" s="69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1359</v>
      </c>
      <c r="C9" s="2">
        <v>0.5</v>
      </c>
      <c r="D9" s="2">
        <f>C9/52</f>
        <v>9.6153846153846159E-3</v>
      </c>
      <c r="E9" s="2"/>
      <c r="G9" s="65">
        <v>10021002</v>
      </c>
      <c r="H9" s="67" t="s">
        <v>229</v>
      </c>
      <c r="I9" s="69">
        <v>2</v>
      </c>
      <c r="J9" s="2">
        <v>5</v>
      </c>
      <c r="K9" s="2">
        <v>20</v>
      </c>
      <c r="L9" s="2">
        <v>1.4999999999999999E-2</v>
      </c>
      <c r="N9" s="65">
        <v>10022002</v>
      </c>
      <c r="O9" s="67" t="s">
        <v>255</v>
      </c>
      <c r="P9" s="69">
        <v>2</v>
      </c>
      <c r="Q9" s="2">
        <v>5</v>
      </c>
      <c r="R9" s="2">
        <v>20</v>
      </c>
      <c r="S9" s="2">
        <v>1.4999999999999999E-2</v>
      </c>
      <c r="U9" s="65">
        <v>10023002</v>
      </c>
      <c r="V9" s="67" t="s">
        <v>280</v>
      </c>
      <c r="W9" s="69">
        <v>2</v>
      </c>
      <c r="X9" s="2">
        <v>5</v>
      </c>
      <c r="Y9" s="2">
        <v>20</v>
      </c>
      <c r="Z9" s="2">
        <v>1.4999999999999999E-2</v>
      </c>
      <c r="AB9" s="65">
        <v>10024002</v>
      </c>
      <c r="AC9" s="67" t="s">
        <v>306</v>
      </c>
      <c r="AD9" s="69">
        <v>2</v>
      </c>
      <c r="AE9" s="2">
        <v>5</v>
      </c>
      <c r="AF9" s="2">
        <v>20</v>
      </c>
      <c r="AG9" s="2">
        <v>1.4999999999999999E-2</v>
      </c>
      <c r="AI9" s="65">
        <v>10025002</v>
      </c>
      <c r="AJ9" s="67" t="s">
        <v>325</v>
      </c>
      <c r="AK9" s="69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65">
        <v>10021003</v>
      </c>
      <c r="H10" s="67" t="s">
        <v>232</v>
      </c>
      <c r="I10" s="69">
        <v>2</v>
      </c>
      <c r="J10" s="2">
        <v>5</v>
      </c>
      <c r="K10" s="2">
        <v>20</v>
      </c>
      <c r="L10" s="2">
        <v>1.4999999999999999E-2</v>
      </c>
      <c r="N10" s="65">
        <v>10022003</v>
      </c>
      <c r="O10" s="67" t="s">
        <v>258</v>
      </c>
      <c r="P10" s="69">
        <v>2</v>
      </c>
      <c r="Q10" s="2">
        <v>5</v>
      </c>
      <c r="R10" s="2">
        <v>20</v>
      </c>
      <c r="S10" s="2">
        <v>1.4999999999999999E-2</v>
      </c>
      <c r="U10" s="65">
        <v>10023003</v>
      </c>
      <c r="V10" s="67" t="s">
        <v>282</v>
      </c>
      <c r="W10" s="69">
        <v>2</v>
      </c>
      <c r="X10" s="2">
        <v>5</v>
      </c>
      <c r="Y10" s="2">
        <v>20</v>
      </c>
      <c r="Z10" s="2">
        <v>1.4999999999999999E-2</v>
      </c>
      <c r="AB10" s="65">
        <v>10024003</v>
      </c>
      <c r="AC10" s="67" t="s">
        <v>308</v>
      </c>
      <c r="AD10" s="69">
        <v>2</v>
      </c>
      <c r="AE10" s="2">
        <v>5</v>
      </c>
      <c r="AF10" s="2">
        <v>20</v>
      </c>
      <c r="AG10" s="2">
        <v>1.4999999999999999E-2</v>
      </c>
      <c r="AI10" s="65">
        <v>10025003</v>
      </c>
      <c r="AJ10" s="67" t="s">
        <v>328</v>
      </c>
      <c r="AK10" s="69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65">
        <v>10021004</v>
      </c>
      <c r="H11" s="67" t="s">
        <v>234</v>
      </c>
      <c r="I11" s="69">
        <v>2</v>
      </c>
      <c r="J11" s="2">
        <v>5</v>
      </c>
      <c r="K11" s="2">
        <v>20</v>
      </c>
      <c r="L11" s="2">
        <v>1.4999999999999999E-2</v>
      </c>
      <c r="N11" s="65">
        <v>10022004</v>
      </c>
      <c r="O11" s="67" t="s">
        <v>260</v>
      </c>
      <c r="P11" s="69">
        <v>2</v>
      </c>
      <c r="Q11" s="2">
        <v>5</v>
      </c>
      <c r="R11" s="2">
        <v>20</v>
      </c>
      <c r="S11" s="2">
        <v>1.4999999999999999E-2</v>
      </c>
      <c r="U11" s="65">
        <v>10023004</v>
      </c>
      <c r="V11" s="67" t="s">
        <v>285</v>
      </c>
      <c r="W11" s="69">
        <v>2</v>
      </c>
      <c r="X11" s="2">
        <v>5</v>
      </c>
      <c r="Y11" s="2">
        <v>20</v>
      </c>
      <c r="Z11" s="2">
        <v>1.4999999999999999E-2</v>
      </c>
      <c r="AB11" s="65">
        <v>10024004</v>
      </c>
      <c r="AC11" s="67" t="s">
        <v>310</v>
      </c>
      <c r="AD11" s="69">
        <v>2</v>
      </c>
      <c r="AE11" s="2">
        <v>5</v>
      </c>
      <c r="AF11" s="2">
        <v>20</v>
      </c>
      <c r="AG11" s="2">
        <v>1.4999999999999999E-2</v>
      </c>
      <c r="AI11" s="65">
        <v>10025004</v>
      </c>
      <c r="AJ11" s="67" t="s">
        <v>331</v>
      </c>
      <c r="AK11" s="69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65">
        <v>10021005</v>
      </c>
      <c r="H12" s="67" t="s">
        <v>237</v>
      </c>
      <c r="I12" s="69">
        <v>2</v>
      </c>
      <c r="J12" s="2">
        <v>5</v>
      </c>
      <c r="K12" s="2">
        <v>20</v>
      </c>
      <c r="L12" s="2">
        <v>1.4999999999999999E-2</v>
      </c>
      <c r="N12" s="65">
        <v>10022005</v>
      </c>
      <c r="O12" s="67" t="s">
        <v>262</v>
      </c>
      <c r="P12" s="69">
        <v>2</v>
      </c>
      <c r="Q12" s="2">
        <v>5</v>
      </c>
      <c r="R12" s="2">
        <v>20</v>
      </c>
      <c r="S12" s="2">
        <v>1.4999999999999999E-2</v>
      </c>
      <c r="U12" s="65">
        <v>10023005</v>
      </c>
      <c r="V12" s="67" t="s">
        <v>838</v>
      </c>
      <c r="W12" s="69">
        <v>2</v>
      </c>
      <c r="X12" s="2">
        <v>5</v>
      </c>
      <c r="Y12" s="2">
        <v>20</v>
      </c>
      <c r="Z12" s="2">
        <v>1.4999999999999999E-2</v>
      </c>
      <c r="AB12" s="65">
        <v>10024005</v>
      </c>
      <c r="AC12" s="67" t="s">
        <v>312</v>
      </c>
      <c r="AD12" s="69">
        <v>2</v>
      </c>
      <c r="AE12" s="2">
        <v>5</v>
      </c>
      <c r="AF12" s="2">
        <v>20</v>
      </c>
      <c r="AG12" s="2">
        <v>1.4999999999999999E-2</v>
      </c>
      <c r="AI12" s="65">
        <v>10025005</v>
      </c>
      <c r="AJ12" s="67" t="s">
        <v>334</v>
      </c>
      <c r="AK12" s="69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3">
        <v>10010041</v>
      </c>
      <c r="D13" s="2">
        <v>1</v>
      </c>
      <c r="E13" s="2" t="str">
        <f>B13&amp;";"&amp;D13&amp;"@"</f>
        <v>10010041;1@</v>
      </c>
      <c r="G13" s="65">
        <v>10021006</v>
      </c>
      <c r="H13" s="67" t="s">
        <v>240</v>
      </c>
      <c r="I13" s="69">
        <v>2</v>
      </c>
      <c r="J13" s="2">
        <v>5</v>
      </c>
      <c r="K13" s="2">
        <v>20</v>
      </c>
      <c r="L13" s="2">
        <v>1.4999999999999999E-2</v>
      </c>
      <c r="N13" s="65">
        <v>10022006</v>
      </c>
      <c r="O13" s="71" t="s">
        <v>266</v>
      </c>
      <c r="P13" s="69">
        <v>2</v>
      </c>
      <c r="Q13" s="2">
        <v>5</v>
      </c>
      <c r="R13" s="2">
        <v>20</v>
      </c>
      <c r="S13" s="2">
        <v>1.4999999999999999E-2</v>
      </c>
      <c r="U13" s="65">
        <v>10023006</v>
      </c>
      <c r="V13" s="67" t="s">
        <v>292</v>
      </c>
      <c r="W13" s="69">
        <v>2</v>
      </c>
      <c r="X13" s="2">
        <v>5</v>
      </c>
      <c r="Y13" s="2">
        <v>20</v>
      </c>
      <c r="Z13" s="2">
        <v>1.4999999999999999E-2</v>
      </c>
      <c r="AB13" s="65">
        <v>10024006</v>
      </c>
      <c r="AC13" s="67" t="s">
        <v>314</v>
      </c>
      <c r="AD13" s="69">
        <v>2</v>
      </c>
      <c r="AE13" s="2">
        <v>5</v>
      </c>
      <c r="AF13" s="2">
        <v>20</v>
      </c>
      <c r="AG13" s="2">
        <v>1.4999999999999999E-2</v>
      </c>
      <c r="AI13" s="65">
        <v>10025006</v>
      </c>
      <c r="AJ13" s="67" t="s">
        <v>336</v>
      </c>
      <c r="AK13" s="69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3">
        <v>10010042</v>
      </c>
      <c r="D14" s="2">
        <v>1</v>
      </c>
      <c r="E14" s="2" t="str">
        <f t="shared" ref="E14:E31" si="0">B14&amp;";"&amp;D14&amp;"@"</f>
        <v>10010042;1@</v>
      </c>
      <c r="G14" s="65">
        <v>10021007</v>
      </c>
      <c r="H14" s="67" t="s">
        <v>243</v>
      </c>
      <c r="I14" s="69">
        <v>2</v>
      </c>
      <c r="J14" s="2">
        <v>5</v>
      </c>
      <c r="K14" s="2">
        <v>20</v>
      </c>
      <c r="L14" s="2">
        <v>1.4999999999999999E-2</v>
      </c>
      <c r="N14" s="65">
        <v>10022007</v>
      </c>
      <c r="O14" s="67" t="s">
        <v>272</v>
      </c>
      <c r="P14" s="69">
        <v>2</v>
      </c>
      <c r="Q14" s="2">
        <v>5</v>
      </c>
      <c r="R14" s="2">
        <v>20</v>
      </c>
      <c r="S14" s="2">
        <v>1.4999999999999999E-2</v>
      </c>
      <c r="U14" s="65">
        <v>10023007</v>
      </c>
      <c r="V14" s="67" t="s">
        <v>295</v>
      </c>
      <c r="W14" s="69">
        <v>2</v>
      </c>
      <c r="X14" s="2">
        <v>5</v>
      </c>
      <c r="Y14" s="2">
        <v>20</v>
      </c>
      <c r="Z14" s="2">
        <v>1.4999999999999999E-2</v>
      </c>
      <c r="AB14" s="65">
        <v>10024007</v>
      </c>
      <c r="AC14" s="67" t="s">
        <v>316</v>
      </c>
      <c r="AD14" s="69">
        <v>2</v>
      </c>
      <c r="AE14" s="2">
        <v>5</v>
      </c>
      <c r="AF14" s="2">
        <v>20</v>
      </c>
      <c r="AG14" s="2">
        <v>1.4999999999999999E-2</v>
      </c>
      <c r="AI14" s="65">
        <v>10025007</v>
      </c>
      <c r="AJ14" s="67" t="s">
        <v>338</v>
      </c>
      <c r="AK14" s="69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3">
        <v>10010083</v>
      </c>
      <c r="D15" s="2">
        <v>1</v>
      </c>
      <c r="E15" s="2" t="str">
        <f t="shared" si="0"/>
        <v>10010083;1@</v>
      </c>
      <c r="G15" s="65">
        <v>10021008</v>
      </c>
      <c r="H15" s="66" t="s">
        <v>246</v>
      </c>
      <c r="I15" s="69">
        <v>4</v>
      </c>
      <c r="J15" s="2">
        <v>1</v>
      </c>
      <c r="K15" s="2">
        <v>1</v>
      </c>
      <c r="L15" s="2">
        <v>1.4999999999999999E-2</v>
      </c>
      <c r="N15" s="65">
        <v>10022008</v>
      </c>
      <c r="O15" s="66" t="s">
        <v>274</v>
      </c>
      <c r="P15" s="69">
        <v>4</v>
      </c>
      <c r="Q15" s="2">
        <v>1</v>
      </c>
      <c r="R15" s="2">
        <v>1</v>
      </c>
      <c r="S15" s="2">
        <v>1.4999999999999999E-2</v>
      </c>
      <c r="U15" s="65">
        <v>10023008</v>
      </c>
      <c r="V15" s="66" t="s">
        <v>297</v>
      </c>
      <c r="W15" s="69">
        <v>4</v>
      </c>
      <c r="X15" s="2">
        <v>1</v>
      </c>
      <c r="Y15" s="2">
        <v>1</v>
      </c>
      <c r="Z15" s="2">
        <v>1.4999999999999999E-2</v>
      </c>
      <c r="AB15" s="65">
        <v>10024008</v>
      </c>
      <c r="AC15" s="66" t="s">
        <v>318</v>
      </c>
      <c r="AD15" s="69">
        <v>4</v>
      </c>
      <c r="AE15" s="2">
        <v>1</v>
      </c>
      <c r="AF15" s="2">
        <v>1</v>
      </c>
      <c r="AG15" s="2">
        <v>1.4999999999999999E-2</v>
      </c>
      <c r="AI15" s="65">
        <v>10025008</v>
      </c>
      <c r="AJ15" s="66" t="s">
        <v>340</v>
      </c>
      <c r="AK15" s="69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4">
        <v>10010098</v>
      </c>
      <c r="D16" s="2">
        <v>1</v>
      </c>
      <c r="E16" s="2" t="str">
        <f t="shared" si="0"/>
        <v>10010098;1@</v>
      </c>
      <c r="G16" s="65">
        <v>10021009</v>
      </c>
      <c r="H16" s="66" t="s">
        <v>249</v>
      </c>
      <c r="I16" s="69">
        <v>4</v>
      </c>
      <c r="J16" s="2">
        <v>1</v>
      </c>
      <c r="K16" s="2">
        <v>1</v>
      </c>
      <c r="L16" s="2">
        <v>1.4999999999999999E-2</v>
      </c>
      <c r="N16" s="65">
        <v>10022009</v>
      </c>
      <c r="O16" s="66" t="s">
        <v>276</v>
      </c>
      <c r="P16" s="69">
        <v>4</v>
      </c>
      <c r="Q16" s="2">
        <v>1</v>
      </c>
      <c r="R16" s="2">
        <v>1</v>
      </c>
      <c r="S16" s="2">
        <v>1.4999999999999999E-2</v>
      </c>
      <c r="U16" s="65">
        <v>10023009</v>
      </c>
      <c r="V16" s="66" t="s">
        <v>299</v>
      </c>
      <c r="W16" s="69">
        <v>4</v>
      </c>
      <c r="X16" s="2">
        <v>1</v>
      </c>
      <c r="Y16" s="2">
        <v>1</v>
      </c>
      <c r="Z16" s="2">
        <v>1.4999999999999999E-2</v>
      </c>
      <c r="AB16" s="65">
        <v>10024009</v>
      </c>
      <c r="AC16" s="66" t="s">
        <v>320</v>
      </c>
      <c r="AD16" s="69">
        <v>4</v>
      </c>
      <c r="AE16" s="2">
        <v>1</v>
      </c>
      <c r="AF16" s="2">
        <v>1</v>
      </c>
      <c r="AG16" s="2">
        <v>1.4999999999999999E-2</v>
      </c>
      <c r="AI16" s="65">
        <v>10025009</v>
      </c>
      <c r="AJ16" s="66" t="s">
        <v>342</v>
      </c>
      <c r="AK16" s="69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65">
        <v>10021008</v>
      </c>
      <c r="D17" s="2">
        <v>1</v>
      </c>
      <c r="E17" s="2" t="str">
        <f t="shared" si="0"/>
        <v>10021008;1@</v>
      </c>
      <c r="G17" s="65">
        <v>10021010</v>
      </c>
      <c r="H17" s="66" t="s">
        <v>836</v>
      </c>
      <c r="I17" s="69">
        <v>3</v>
      </c>
      <c r="J17" s="2">
        <v>5</v>
      </c>
      <c r="K17" s="2">
        <v>20</v>
      </c>
      <c r="L17" s="2">
        <v>1.4999999999999999E-2</v>
      </c>
      <c r="N17" s="65">
        <v>10022010</v>
      </c>
      <c r="O17" s="67" t="s">
        <v>837</v>
      </c>
      <c r="P17" s="69">
        <v>3</v>
      </c>
      <c r="Q17" s="2">
        <v>5</v>
      </c>
      <c r="R17" s="2">
        <v>20</v>
      </c>
      <c r="S17" s="2">
        <v>1.4999999999999999E-2</v>
      </c>
      <c r="U17" s="65">
        <v>10023010</v>
      </c>
      <c r="V17" s="67" t="s">
        <v>840</v>
      </c>
      <c r="W17" s="69">
        <v>3</v>
      </c>
      <c r="X17" s="2">
        <v>5</v>
      </c>
      <c r="Y17" s="2">
        <v>20</v>
      </c>
      <c r="Z17" s="2">
        <v>1.4999999999999999E-2</v>
      </c>
      <c r="AB17" s="65">
        <v>10024010</v>
      </c>
      <c r="AC17" s="67" t="s">
        <v>851</v>
      </c>
      <c r="AD17" s="69">
        <v>3</v>
      </c>
      <c r="AE17" s="2">
        <v>5</v>
      </c>
      <c r="AF17" s="2">
        <v>20</v>
      </c>
      <c r="AG17" s="2">
        <v>1.4999999999999999E-2</v>
      </c>
      <c r="AI17" s="65">
        <v>10025010</v>
      </c>
      <c r="AJ17" s="66" t="s">
        <v>859</v>
      </c>
      <c r="AK17" s="69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65">
        <v>10021009</v>
      </c>
      <c r="D18" s="2">
        <v>1</v>
      </c>
      <c r="E18" s="2" t="str">
        <f t="shared" si="0"/>
        <v>10021009;1@</v>
      </c>
      <c r="G18" s="45">
        <v>10041101</v>
      </c>
      <c r="H18" s="45" t="s">
        <v>1360</v>
      </c>
      <c r="I18" s="7">
        <v>3</v>
      </c>
      <c r="J18" s="2">
        <v>1</v>
      </c>
      <c r="K18" s="2">
        <v>1</v>
      </c>
      <c r="L18" s="2">
        <v>4.1666666666666701E-3</v>
      </c>
      <c r="N18" s="45">
        <v>10041101</v>
      </c>
      <c r="O18" s="45" t="s">
        <v>1360</v>
      </c>
      <c r="P18" s="7">
        <v>3</v>
      </c>
      <c r="Q18" s="2">
        <v>1</v>
      </c>
      <c r="R18" s="2">
        <v>1</v>
      </c>
      <c r="S18" s="2">
        <v>4.1666666666666701E-3</v>
      </c>
      <c r="U18" s="45">
        <v>10041201</v>
      </c>
      <c r="V18" s="45" t="s">
        <v>1361</v>
      </c>
      <c r="W18" s="7">
        <v>3</v>
      </c>
      <c r="X18" s="2">
        <v>1</v>
      </c>
      <c r="Y18" s="2">
        <v>1</v>
      </c>
      <c r="Z18" s="2">
        <v>4.1666666666666701E-3</v>
      </c>
      <c r="AB18" s="45">
        <v>10041301</v>
      </c>
      <c r="AC18" s="45" t="s">
        <v>1362</v>
      </c>
      <c r="AD18" s="7">
        <v>3</v>
      </c>
      <c r="AE18" s="2">
        <v>1</v>
      </c>
      <c r="AF18" s="2">
        <v>1</v>
      </c>
      <c r="AG18" s="2">
        <v>4.1666666666666701E-3</v>
      </c>
      <c r="AI18" s="45">
        <v>10041401</v>
      </c>
      <c r="AJ18" s="45" t="s">
        <v>1363</v>
      </c>
      <c r="AK18" s="7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45">
        <v>10045106</v>
      </c>
      <c r="D19" s="2">
        <v>1</v>
      </c>
      <c r="E19" s="2" t="str">
        <f t="shared" si="0"/>
        <v>10045106;1@</v>
      </c>
      <c r="G19" s="45">
        <v>10041102</v>
      </c>
      <c r="H19" s="45" t="s">
        <v>1364</v>
      </c>
      <c r="I19" s="7">
        <v>3</v>
      </c>
      <c r="J19" s="2">
        <v>1</v>
      </c>
      <c r="K19" s="2">
        <v>1</v>
      </c>
      <c r="L19" s="2">
        <v>4.1666666666666701E-3</v>
      </c>
      <c r="N19" s="45">
        <v>10041102</v>
      </c>
      <c r="O19" s="45" t="s">
        <v>1364</v>
      </c>
      <c r="P19" s="7">
        <v>3</v>
      </c>
      <c r="Q19" s="2">
        <v>1</v>
      </c>
      <c r="R19" s="2">
        <v>1</v>
      </c>
      <c r="S19" s="2">
        <v>4.1666666666666701E-3</v>
      </c>
      <c r="U19" s="45">
        <v>10041202</v>
      </c>
      <c r="V19" s="45" t="s">
        <v>1365</v>
      </c>
      <c r="W19" s="7">
        <v>3</v>
      </c>
      <c r="X19" s="2">
        <v>1</v>
      </c>
      <c r="Y19" s="2">
        <v>1</v>
      </c>
      <c r="Z19" s="2">
        <v>4.1666666666666701E-3</v>
      </c>
      <c r="AB19" s="45">
        <v>10041302</v>
      </c>
      <c r="AC19" s="45" t="s">
        <v>1366</v>
      </c>
      <c r="AD19" s="7">
        <v>3</v>
      </c>
      <c r="AE19" s="2">
        <v>1</v>
      </c>
      <c r="AF19" s="2">
        <v>1</v>
      </c>
      <c r="AG19" s="2">
        <v>4.1666666666666701E-3</v>
      </c>
      <c r="AI19" s="45">
        <v>10041402</v>
      </c>
      <c r="AJ19" s="45" t="s">
        <v>1367</v>
      </c>
      <c r="AK19" s="7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45">
        <v>10045206</v>
      </c>
      <c r="C20" s="45" t="s">
        <v>1368</v>
      </c>
      <c r="D20" s="2">
        <v>1</v>
      </c>
      <c r="E20" s="2" t="str">
        <f t="shared" si="0"/>
        <v>10045206;1@</v>
      </c>
      <c r="G20" s="45">
        <v>10041103</v>
      </c>
      <c r="H20" s="45" t="s">
        <v>1369</v>
      </c>
      <c r="I20" s="7">
        <v>3</v>
      </c>
      <c r="J20" s="2">
        <v>1</v>
      </c>
      <c r="K20" s="2">
        <v>1</v>
      </c>
      <c r="L20" s="2">
        <v>4.1666666666666701E-3</v>
      </c>
      <c r="N20" s="45">
        <v>10041103</v>
      </c>
      <c r="O20" s="45" t="s">
        <v>1369</v>
      </c>
      <c r="P20" s="7">
        <v>3</v>
      </c>
      <c r="Q20" s="2">
        <v>1</v>
      </c>
      <c r="R20" s="2">
        <v>1</v>
      </c>
      <c r="S20" s="2">
        <v>4.1666666666666701E-3</v>
      </c>
      <c r="U20" s="45">
        <v>10041203</v>
      </c>
      <c r="V20" s="45" t="s">
        <v>1370</v>
      </c>
      <c r="W20" s="7">
        <v>3</v>
      </c>
      <c r="X20" s="2">
        <v>1</v>
      </c>
      <c r="Y20" s="2">
        <v>1</v>
      </c>
      <c r="Z20" s="2">
        <v>4.1666666666666701E-3</v>
      </c>
      <c r="AB20" s="45">
        <v>10041303</v>
      </c>
      <c r="AC20" s="45" t="s">
        <v>1371</v>
      </c>
      <c r="AD20" s="7">
        <v>3</v>
      </c>
      <c r="AE20" s="2">
        <v>1</v>
      </c>
      <c r="AF20" s="2">
        <v>1</v>
      </c>
      <c r="AG20" s="2">
        <v>4.1666666666666701E-3</v>
      </c>
      <c r="AI20" s="45">
        <v>10041403</v>
      </c>
      <c r="AJ20" s="45" t="s">
        <v>1372</v>
      </c>
      <c r="AK20" s="7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45">
        <v>10045306</v>
      </c>
      <c r="C21" s="45" t="s">
        <v>1373</v>
      </c>
      <c r="D21" s="2">
        <v>1</v>
      </c>
      <c r="E21" s="2" t="str">
        <f t="shared" si="0"/>
        <v>10045306;1@</v>
      </c>
      <c r="G21" s="45">
        <v>10041104</v>
      </c>
      <c r="H21" s="45" t="s">
        <v>1374</v>
      </c>
      <c r="I21" s="7">
        <v>3</v>
      </c>
      <c r="J21" s="2">
        <v>1</v>
      </c>
      <c r="K21" s="2">
        <v>1</v>
      </c>
      <c r="L21" s="2">
        <v>4.1666666666666701E-3</v>
      </c>
      <c r="N21" s="45">
        <v>10041104</v>
      </c>
      <c r="O21" s="45" t="s">
        <v>1374</v>
      </c>
      <c r="P21" s="7">
        <v>3</v>
      </c>
      <c r="Q21" s="2">
        <v>1</v>
      </c>
      <c r="R21" s="2">
        <v>1</v>
      </c>
      <c r="S21" s="2">
        <v>4.1666666666666701E-3</v>
      </c>
      <c r="U21" s="45">
        <v>10041204</v>
      </c>
      <c r="V21" s="45" t="s">
        <v>1375</v>
      </c>
      <c r="W21" s="7">
        <v>3</v>
      </c>
      <c r="X21" s="2">
        <v>1</v>
      </c>
      <c r="Y21" s="2">
        <v>1</v>
      </c>
      <c r="Z21" s="2">
        <v>4.1666666666666701E-3</v>
      </c>
      <c r="AB21" s="45">
        <v>10041304</v>
      </c>
      <c r="AC21" s="45" t="s">
        <v>1376</v>
      </c>
      <c r="AD21" s="7">
        <v>3</v>
      </c>
      <c r="AE21" s="2">
        <v>1</v>
      </c>
      <c r="AF21" s="2">
        <v>1</v>
      </c>
      <c r="AG21" s="2">
        <v>4.1666666666666701E-3</v>
      </c>
      <c r="AI21" s="45">
        <v>10041404</v>
      </c>
      <c r="AJ21" s="45" t="s">
        <v>1377</v>
      </c>
      <c r="AK21" s="7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45">
        <v>10045406</v>
      </c>
      <c r="C22" s="45" t="s">
        <v>1378</v>
      </c>
      <c r="D22" s="2">
        <v>1</v>
      </c>
      <c r="E22" s="2" t="str">
        <f t="shared" si="0"/>
        <v>10045406;1@</v>
      </c>
      <c r="G22" s="45">
        <v>10041105</v>
      </c>
      <c r="H22" s="45" t="s">
        <v>1379</v>
      </c>
      <c r="I22" s="7">
        <v>3</v>
      </c>
      <c r="J22" s="2">
        <v>1</v>
      </c>
      <c r="K22" s="2">
        <v>1</v>
      </c>
      <c r="L22" s="2">
        <v>4.1666666666666701E-3</v>
      </c>
      <c r="N22" s="45">
        <v>10041105</v>
      </c>
      <c r="O22" s="45" t="s">
        <v>1379</v>
      </c>
      <c r="P22" s="7">
        <v>3</v>
      </c>
      <c r="Q22" s="2">
        <v>1</v>
      </c>
      <c r="R22" s="2">
        <v>1</v>
      </c>
      <c r="S22" s="2">
        <v>4.1666666666666701E-3</v>
      </c>
      <c r="U22" s="45">
        <v>10041205</v>
      </c>
      <c r="V22" s="45" t="s">
        <v>1380</v>
      </c>
      <c r="W22" s="7">
        <v>3</v>
      </c>
      <c r="X22" s="2">
        <v>1</v>
      </c>
      <c r="Y22" s="2">
        <v>1</v>
      </c>
      <c r="Z22" s="2">
        <v>4.1666666666666701E-3</v>
      </c>
      <c r="AB22" s="45">
        <v>10041305</v>
      </c>
      <c r="AC22" s="45" t="s">
        <v>1381</v>
      </c>
      <c r="AD22" s="7">
        <v>3</v>
      </c>
      <c r="AE22" s="2">
        <v>1</v>
      </c>
      <c r="AF22" s="2">
        <v>1</v>
      </c>
      <c r="AG22" s="2">
        <v>4.1666666666666701E-3</v>
      </c>
      <c r="AI22" s="45">
        <v>10041405</v>
      </c>
      <c r="AJ22" s="45" t="s">
        <v>1382</v>
      </c>
      <c r="AK22" s="7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66">
        <v>14100004</v>
      </c>
      <c r="C23" s="68" t="s">
        <v>309</v>
      </c>
      <c r="D23" s="2">
        <v>1</v>
      </c>
      <c r="E23" s="2" t="str">
        <f t="shared" si="0"/>
        <v>14100004;1@</v>
      </c>
      <c r="G23" s="45">
        <v>10041106</v>
      </c>
      <c r="H23" s="45" t="s">
        <v>1383</v>
      </c>
      <c r="I23" s="7">
        <v>3</v>
      </c>
      <c r="J23" s="2">
        <v>1</v>
      </c>
      <c r="K23" s="2">
        <v>1</v>
      </c>
      <c r="L23" s="2">
        <v>4.1666666666666701E-3</v>
      </c>
      <c r="N23" s="45">
        <v>10041106</v>
      </c>
      <c r="O23" s="45" t="s">
        <v>1383</v>
      </c>
      <c r="P23" s="7">
        <v>3</v>
      </c>
      <c r="Q23" s="2">
        <v>1</v>
      </c>
      <c r="R23" s="2">
        <v>1</v>
      </c>
      <c r="S23" s="2">
        <v>4.1666666666666701E-3</v>
      </c>
      <c r="U23" s="45">
        <v>10041206</v>
      </c>
      <c r="V23" s="45" t="s">
        <v>1384</v>
      </c>
      <c r="W23" s="7">
        <v>3</v>
      </c>
      <c r="X23" s="2">
        <v>1</v>
      </c>
      <c r="Y23" s="2">
        <v>1</v>
      </c>
      <c r="Z23" s="2">
        <v>4.1666666666666701E-3</v>
      </c>
      <c r="AB23" s="45">
        <v>10041306</v>
      </c>
      <c r="AC23" s="45" t="s">
        <v>1385</v>
      </c>
      <c r="AD23" s="7">
        <v>3</v>
      </c>
      <c r="AE23" s="2">
        <v>1</v>
      </c>
      <c r="AF23" s="2">
        <v>1</v>
      </c>
      <c r="AG23" s="2">
        <v>4.1666666666666701E-3</v>
      </c>
      <c r="AI23" s="45">
        <v>10041406</v>
      </c>
      <c r="AJ23" s="45" t="s">
        <v>1386</v>
      </c>
      <c r="AK23" s="7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66">
        <v>14100008</v>
      </c>
      <c r="C24" s="68" t="s">
        <v>317</v>
      </c>
      <c r="D24" s="2">
        <v>1</v>
      </c>
      <c r="E24" s="2" t="str">
        <f t="shared" si="0"/>
        <v>14100008;1@</v>
      </c>
      <c r="G24" s="45">
        <v>10041107</v>
      </c>
      <c r="H24" s="45" t="s">
        <v>1387</v>
      </c>
      <c r="I24" s="7">
        <v>3</v>
      </c>
      <c r="J24" s="2">
        <v>1</v>
      </c>
      <c r="K24" s="2">
        <v>1</v>
      </c>
      <c r="L24" s="2">
        <v>4.1666666666666701E-3</v>
      </c>
      <c r="N24" s="45">
        <v>10041107</v>
      </c>
      <c r="O24" s="45" t="s">
        <v>1387</v>
      </c>
      <c r="P24" s="7">
        <v>3</v>
      </c>
      <c r="Q24" s="2">
        <v>1</v>
      </c>
      <c r="R24" s="2">
        <v>1</v>
      </c>
      <c r="S24" s="2">
        <v>4.1666666666666701E-3</v>
      </c>
      <c r="U24" s="45">
        <v>10041207</v>
      </c>
      <c r="V24" s="45" t="s">
        <v>1388</v>
      </c>
      <c r="W24" s="7">
        <v>3</v>
      </c>
      <c r="X24" s="2">
        <v>1</v>
      </c>
      <c r="Y24" s="2">
        <v>1</v>
      </c>
      <c r="Z24" s="2">
        <v>4.1666666666666701E-3</v>
      </c>
      <c r="AB24" s="45">
        <v>10041307</v>
      </c>
      <c r="AC24" s="45" t="s">
        <v>1389</v>
      </c>
      <c r="AD24" s="7">
        <v>3</v>
      </c>
      <c r="AE24" s="2">
        <v>1</v>
      </c>
      <c r="AF24" s="2">
        <v>1</v>
      </c>
      <c r="AG24" s="2">
        <v>4.1666666666666701E-3</v>
      </c>
      <c r="AI24" s="45">
        <v>10041407</v>
      </c>
      <c r="AJ24" s="45" t="s">
        <v>1390</v>
      </c>
      <c r="AK24" s="7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88">
        <v>14100104</v>
      </c>
      <c r="C25" s="6" t="s">
        <v>1391</v>
      </c>
      <c r="D25" s="2">
        <v>1</v>
      </c>
      <c r="E25" s="2" t="str">
        <f t="shared" si="0"/>
        <v>14100104;1@</v>
      </c>
      <c r="G25" s="45">
        <v>10041108</v>
      </c>
      <c r="H25" s="45" t="s">
        <v>1392</v>
      </c>
      <c r="I25" s="7">
        <v>3</v>
      </c>
      <c r="J25" s="2">
        <v>1</v>
      </c>
      <c r="K25" s="2">
        <v>1</v>
      </c>
      <c r="L25" s="2">
        <v>4.1666666666666701E-3</v>
      </c>
      <c r="N25" s="45">
        <v>10041108</v>
      </c>
      <c r="O25" s="45" t="s">
        <v>1392</v>
      </c>
      <c r="P25" s="7">
        <v>3</v>
      </c>
      <c r="Q25" s="2">
        <v>1</v>
      </c>
      <c r="R25" s="2">
        <v>1</v>
      </c>
      <c r="S25" s="2">
        <v>4.1666666666666701E-3</v>
      </c>
      <c r="U25" s="45">
        <v>10041208</v>
      </c>
      <c r="V25" s="45" t="s">
        <v>1393</v>
      </c>
      <c r="W25" s="7">
        <v>3</v>
      </c>
      <c r="X25" s="2">
        <v>1</v>
      </c>
      <c r="Y25" s="2">
        <v>1</v>
      </c>
      <c r="Z25" s="2">
        <v>4.1666666666666701E-3</v>
      </c>
      <c r="AB25" s="45">
        <v>10041308</v>
      </c>
      <c r="AC25" s="45" t="s">
        <v>1394</v>
      </c>
      <c r="AD25" s="7">
        <v>3</v>
      </c>
      <c r="AE25" s="2">
        <v>1</v>
      </c>
      <c r="AF25" s="2">
        <v>1</v>
      </c>
      <c r="AG25" s="2">
        <v>4.1666666666666701E-3</v>
      </c>
      <c r="AI25" s="45">
        <v>10041408</v>
      </c>
      <c r="AJ25" s="45" t="s">
        <v>1395</v>
      </c>
      <c r="AK25" s="7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88">
        <v>14100108</v>
      </c>
      <c r="C26" s="6" t="s">
        <v>1396</v>
      </c>
      <c r="D26" s="2">
        <v>1</v>
      </c>
      <c r="E26" s="2" t="str">
        <f t="shared" si="0"/>
        <v>14100108;1@</v>
      </c>
      <c r="G26" s="45">
        <v>10041109</v>
      </c>
      <c r="H26" s="45" t="s">
        <v>1397</v>
      </c>
      <c r="I26" s="7">
        <v>4</v>
      </c>
      <c r="J26" s="2">
        <v>1</v>
      </c>
      <c r="K26" s="2">
        <v>1</v>
      </c>
      <c r="L26" s="2">
        <v>4.1666666666666701E-3</v>
      </c>
      <c r="N26" s="45">
        <v>10041109</v>
      </c>
      <c r="O26" s="45" t="s">
        <v>1397</v>
      </c>
      <c r="P26" s="7">
        <v>4</v>
      </c>
      <c r="Q26" s="2">
        <v>1</v>
      </c>
      <c r="R26" s="2">
        <v>1</v>
      </c>
      <c r="S26" s="2">
        <v>4.1666666666666701E-3</v>
      </c>
      <c r="U26" s="45">
        <v>10041209</v>
      </c>
      <c r="V26" s="45" t="s">
        <v>1398</v>
      </c>
      <c r="W26" s="7">
        <v>4</v>
      </c>
      <c r="X26" s="2">
        <v>1</v>
      </c>
      <c r="Y26" s="2">
        <v>1</v>
      </c>
      <c r="Z26" s="2">
        <v>4.1666666666666701E-3</v>
      </c>
      <c r="AB26" s="45">
        <v>10041309</v>
      </c>
      <c r="AC26" s="45" t="s">
        <v>1399</v>
      </c>
      <c r="AD26" s="7">
        <v>4</v>
      </c>
      <c r="AE26" s="2">
        <v>1</v>
      </c>
      <c r="AF26" s="2">
        <v>1</v>
      </c>
      <c r="AG26" s="2">
        <v>4.1666666666666701E-3</v>
      </c>
      <c r="AI26" s="45">
        <v>10041409</v>
      </c>
      <c r="AJ26" s="45" t="s">
        <v>1400</v>
      </c>
      <c r="AK26" s="7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66">
        <v>14110004</v>
      </c>
      <c r="C27" s="68" t="s">
        <v>327</v>
      </c>
      <c r="D27" s="2">
        <v>1</v>
      </c>
      <c r="E27" s="2" t="str">
        <f t="shared" si="0"/>
        <v>14110004;1@</v>
      </c>
      <c r="G27" s="45">
        <v>10041110</v>
      </c>
      <c r="H27" s="45" t="s">
        <v>1401</v>
      </c>
      <c r="I27" s="7">
        <v>4</v>
      </c>
      <c r="J27" s="2">
        <v>1</v>
      </c>
      <c r="K27" s="2">
        <v>1</v>
      </c>
      <c r="L27" s="2">
        <v>4.1666666666666701E-3</v>
      </c>
      <c r="N27" s="45">
        <v>10041110</v>
      </c>
      <c r="O27" s="45" t="s">
        <v>1401</v>
      </c>
      <c r="P27" s="7">
        <v>4</v>
      </c>
      <c r="Q27" s="2">
        <v>1</v>
      </c>
      <c r="R27" s="2">
        <v>1</v>
      </c>
      <c r="S27" s="2">
        <v>4.1666666666666701E-3</v>
      </c>
      <c r="U27" s="45">
        <v>10041210</v>
      </c>
      <c r="V27" s="45" t="s">
        <v>1402</v>
      </c>
      <c r="W27" s="7">
        <v>4</v>
      </c>
      <c r="X27" s="2">
        <v>1</v>
      </c>
      <c r="Y27" s="2">
        <v>1</v>
      </c>
      <c r="Z27" s="2">
        <v>4.1666666666666701E-3</v>
      </c>
      <c r="AB27" s="45">
        <v>10041310</v>
      </c>
      <c r="AC27" s="45" t="s">
        <v>1403</v>
      </c>
      <c r="AD27" s="7">
        <v>4</v>
      </c>
      <c r="AE27" s="2">
        <v>1</v>
      </c>
      <c r="AF27" s="2">
        <v>1</v>
      </c>
      <c r="AG27" s="2">
        <v>4.1666666666666701E-3</v>
      </c>
      <c r="AI27" s="45">
        <v>10041410</v>
      </c>
      <c r="AJ27" s="45" t="s">
        <v>1404</v>
      </c>
      <c r="AK27" s="7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66">
        <v>14110008</v>
      </c>
      <c r="C28" s="68" t="s">
        <v>337</v>
      </c>
      <c r="D28" s="2">
        <v>1</v>
      </c>
      <c r="E28" s="2" t="str">
        <f t="shared" si="0"/>
        <v>14110008;1@</v>
      </c>
      <c r="G28" s="45">
        <v>10041111</v>
      </c>
      <c r="H28" s="45" t="s">
        <v>1405</v>
      </c>
      <c r="I28" s="7">
        <v>4</v>
      </c>
      <c r="J28" s="2">
        <v>1</v>
      </c>
      <c r="K28" s="2">
        <v>1</v>
      </c>
      <c r="L28" s="2">
        <v>4.1666666666666701E-3</v>
      </c>
      <c r="N28" s="45">
        <v>10041111</v>
      </c>
      <c r="O28" s="45" t="s">
        <v>1405</v>
      </c>
      <c r="P28" s="7">
        <v>4</v>
      </c>
      <c r="Q28" s="2">
        <v>1</v>
      </c>
      <c r="R28" s="2">
        <v>1</v>
      </c>
      <c r="S28" s="2">
        <v>4.1666666666666701E-3</v>
      </c>
      <c r="U28" s="45">
        <v>10041211</v>
      </c>
      <c r="V28" s="45" t="s">
        <v>1406</v>
      </c>
      <c r="W28" s="7">
        <v>4</v>
      </c>
      <c r="X28" s="2">
        <v>1</v>
      </c>
      <c r="Y28" s="2">
        <v>1</v>
      </c>
      <c r="Z28" s="2">
        <v>4.1666666666666701E-3</v>
      </c>
      <c r="AB28" s="45">
        <v>10041311</v>
      </c>
      <c r="AC28" s="45" t="s">
        <v>1407</v>
      </c>
      <c r="AD28" s="7">
        <v>4</v>
      </c>
      <c r="AE28" s="2">
        <v>1</v>
      </c>
      <c r="AF28" s="2">
        <v>1</v>
      </c>
      <c r="AG28" s="2">
        <v>4.1666666666666701E-3</v>
      </c>
      <c r="AI28" s="45">
        <v>10041411</v>
      </c>
      <c r="AJ28" s="45" t="s">
        <v>1408</v>
      </c>
      <c r="AK28" s="7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66">
        <v>14110012</v>
      </c>
      <c r="C29" s="68" t="s">
        <v>344</v>
      </c>
      <c r="D29" s="2">
        <v>1</v>
      </c>
      <c r="E29" s="2" t="str">
        <f t="shared" si="0"/>
        <v>14110012;1@</v>
      </c>
      <c r="G29" s="45">
        <v>10041112</v>
      </c>
      <c r="H29" s="45" t="s">
        <v>1409</v>
      </c>
      <c r="I29" s="7">
        <v>4</v>
      </c>
      <c r="J29" s="2">
        <v>1</v>
      </c>
      <c r="K29" s="2">
        <v>1</v>
      </c>
      <c r="L29" s="2">
        <v>4.1666666666666701E-3</v>
      </c>
      <c r="N29" s="45">
        <v>10041112</v>
      </c>
      <c r="O29" s="45" t="s">
        <v>1409</v>
      </c>
      <c r="P29" s="7">
        <v>4</v>
      </c>
      <c r="Q29" s="2">
        <v>1</v>
      </c>
      <c r="R29" s="2">
        <v>1</v>
      </c>
      <c r="S29" s="2">
        <v>4.1666666666666701E-3</v>
      </c>
      <c r="U29" s="45">
        <v>10041212</v>
      </c>
      <c r="V29" s="45" t="s">
        <v>1410</v>
      </c>
      <c r="W29" s="7">
        <v>4</v>
      </c>
      <c r="X29" s="2">
        <v>1</v>
      </c>
      <c r="Y29" s="2">
        <v>1</v>
      </c>
      <c r="Z29" s="2">
        <v>4.1666666666666701E-3</v>
      </c>
      <c r="AB29" s="45">
        <v>10041312</v>
      </c>
      <c r="AC29" s="45" t="s">
        <v>1411</v>
      </c>
      <c r="AD29" s="7">
        <v>4</v>
      </c>
      <c r="AE29" s="2">
        <v>1</v>
      </c>
      <c r="AF29" s="2">
        <v>1</v>
      </c>
      <c r="AG29" s="2">
        <v>4.1666666666666701E-3</v>
      </c>
      <c r="AI29" s="45">
        <v>10041412</v>
      </c>
      <c r="AJ29" s="45" t="s">
        <v>1412</v>
      </c>
      <c r="AK29" s="7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66">
        <v>14060004</v>
      </c>
      <c r="C30" s="68" t="s">
        <v>273</v>
      </c>
      <c r="D30" s="68">
        <v>1</v>
      </c>
      <c r="E30" s="2" t="str">
        <f t="shared" si="0"/>
        <v>14060004;1@</v>
      </c>
      <c r="G30" s="45">
        <v>10045101</v>
      </c>
      <c r="H30" s="45" t="s">
        <v>1413</v>
      </c>
      <c r="I30" s="7">
        <v>4</v>
      </c>
      <c r="J30" s="2">
        <v>1</v>
      </c>
      <c r="K30" s="2">
        <v>1</v>
      </c>
      <c r="L30" s="2">
        <v>4.1666666666666701E-3</v>
      </c>
      <c r="N30" s="45">
        <v>10045101</v>
      </c>
      <c r="O30" s="45" t="s">
        <v>1413</v>
      </c>
      <c r="P30" s="7">
        <v>4</v>
      </c>
      <c r="Q30" s="2">
        <v>1</v>
      </c>
      <c r="R30" s="2">
        <v>1</v>
      </c>
      <c r="S30" s="2">
        <v>4.1666666666666701E-3</v>
      </c>
      <c r="U30" s="45">
        <v>10045101</v>
      </c>
      <c r="V30" s="45" t="s">
        <v>1413</v>
      </c>
      <c r="W30" s="7">
        <v>4</v>
      </c>
      <c r="X30" s="2">
        <v>1</v>
      </c>
      <c r="Y30" s="2">
        <v>1</v>
      </c>
      <c r="Z30" s="2">
        <v>4.1666666666666701E-3</v>
      </c>
      <c r="AB30" s="45">
        <v>10045101</v>
      </c>
      <c r="AC30" s="45" t="s">
        <v>1413</v>
      </c>
      <c r="AD30" s="7">
        <v>4</v>
      </c>
      <c r="AE30" s="2">
        <v>1</v>
      </c>
      <c r="AF30" s="2">
        <v>1</v>
      </c>
      <c r="AG30" s="2">
        <v>4.1666666666666701E-3</v>
      </c>
      <c r="AI30" s="45">
        <v>10045101</v>
      </c>
      <c r="AJ30" s="45" t="s">
        <v>1413</v>
      </c>
      <c r="AK30" s="7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66">
        <v>14070004</v>
      </c>
      <c r="C31" s="68" t="s">
        <v>281</v>
      </c>
      <c r="D31" s="68">
        <v>1</v>
      </c>
      <c r="E31" s="2" t="str">
        <f t="shared" si="0"/>
        <v>14070004;1@</v>
      </c>
      <c r="G31" s="45">
        <v>10045102</v>
      </c>
      <c r="H31" s="45" t="s">
        <v>1414</v>
      </c>
      <c r="I31" s="7">
        <v>4</v>
      </c>
      <c r="J31" s="2">
        <v>1</v>
      </c>
      <c r="K31" s="2">
        <v>1</v>
      </c>
      <c r="L31" s="2">
        <v>4.1666666666666701E-3</v>
      </c>
      <c r="N31" s="45">
        <v>10045102</v>
      </c>
      <c r="O31" s="45" t="s">
        <v>1414</v>
      </c>
      <c r="P31" s="7">
        <v>4</v>
      </c>
      <c r="Q31" s="2">
        <v>1</v>
      </c>
      <c r="R31" s="2">
        <v>1</v>
      </c>
      <c r="S31" s="2">
        <v>4.1666666666666701E-3</v>
      </c>
      <c r="U31" s="45">
        <v>10045102</v>
      </c>
      <c r="V31" s="45" t="s">
        <v>1414</v>
      </c>
      <c r="W31" s="7">
        <v>4</v>
      </c>
      <c r="X31" s="2">
        <v>1</v>
      </c>
      <c r="Y31" s="2">
        <v>1</v>
      </c>
      <c r="Z31" s="2">
        <v>4.1666666666666701E-3</v>
      </c>
      <c r="AB31" s="45">
        <v>10045102</v>
      </c>
      <c r="AC31" s="45" t="s">
        <v>1414</v>
      </c>
      <c r="AD31" s="7">
        <v>4</v>
      </c>
      <c r="AE31" s="2">
        <v>1</v>
      </c>
      <c r="AF31" s="2">
        <v>1</v>
      </c>
      <c r="AG31" s="2">
        <v>4.1666666666666701E-3</v>
      </c>
      <c r="AI31" s="45">
        <v>10045102</v>
      </c>
      <c r="AJ31" s="45" t="s">
        <v>1414</v>
      </c>
      <c r="AK31" s="7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45">
        <v>10045103</v>
      </c>
      <c r="H32" s="45" t="s">
        <v>1415</v>
      </c>
      <c r="I32" s="7">
        <v>4</v>
      </c>
      <c r="J32" s="2">
        <v>1</v>
      </c>
      <c r="K32" s="2">
        <v>1</v>
      </c>
      <c r="L32" s="2">
        <v>4.1666666666666701E-3</v>
      </c>
      <c r="N32" s="45">
        <v>10045103</v>
      </c>
      <c r="O32" s="45" t="s">
        <v>1415</v>
      </c>
      <c r="P32" s="7">
        <v>4</v>
      </c>
      <c r="Q32" s="2">
        <v>1</v>
      </c>
      <c r="R32" s="2">
        <v>1</v>
      </c>
      <c r="S32" s="2">
        <v>4.1666666666666701E-3</v>
      </c>
      <c r="U32" s="45">
        <v>10045103</v>
      </c>
      <c r="V32" s="45" t="s">
        <v>1415</v>
      </c>
      <c r="W32" s="7">
        <v>4</v>
      </c>
      <c r="X32" s="2">
        <v>1</v>
      </c>
      <c r="Y32" s="2">
        <v>1</v>
      </c>
      <c r="Z32" s="2">
        <v>4.1666666666666701E-3</v>
      </c>
      <c r="AB32" s="45">
        <v>10045103</v>
      </c>
      <c r="AC32" s="45" t="s">
        <v>1415</v>
      </c>
      <c r="AD32" s="7">
        <v>4</v>
      </c>
      <c r="AE32" s="2">
        <v>1</v>
      </c>
      <c r="AF32" s="2">
        <v>1</v>
      </c>
      <c r="AG32" s="2">
        <v>4.1666666666666701E-3</v>
      </c>
      <c r="AI32" s="45">
        <v>10045103</v>
      </c>
      <c r="AJ32" s="45" t="s">
        <v>1415</v>
      </c>
      <c r="AK32" s="7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45">
        <v>10045104</v>
      </c>
      <c r="H33" s="45" t="s">
        <v>1416</v>
      </c>
      <c r="I33" s="7">
        <v>4</v>
      </c>
      <c r="J33" s="2">
        <v>1</v>
      </c>
      <c r="K33" s="2">
        <v>1</v>
      </c>
      <c r="L33" s="2">
        <v>4.1666666666666701E-3</v>
      </c>
      <c r="N33" s="45">
        <v>10045104</v>
      </c>
      <c r="O33" s="45" t="s">
        <v>1416</v>
      </c>
      <c r="P33" s="7">
        <v>4</v>
      </c>
      <c r="Q33" s="2">
        <v>1</v>
      </c>
      <c r="R33" s="2">
        <v>1</v>
      </c>
      <c r="S33" s="2">
        <v>4.1666666666666701E-3</v>
      </c>
      <c r="U33" s="45">
        <v>10045104</v>
      </c>
      <c r="V33" s="45" t="s">
        <v>1416</v>
      </c>
      <c r="W33" s="7">
        <v>4</v>
      </c>
      <c r="X33" s="2">
        <v>1</v>
      </c>
      <c r="Y33" s="2">
        <v>1</v>
      </c>
      <c r="Z33" s="2">
        <v>4.1666666666666701E-3</v>
      </c>
      <c r="AB33" s="45">
        <v>10045104</v>
      </c>
      <c r="AC33" s="45" t="s">
        <v>1416</v>
      </c>
      <c r="AD33" s="7">
        <v>4</v>
      </c>
      <c r="AE33" s="2">
        <v>1</v>
      </c>
      <c r="AF33" s="2">
        <v>1</v>
      </c>
      <c r="AG33" s="2">
        <v>4.1666666666666701E-3</v>
      </c>
      <c r="AI33" s="45">
        <v>10045104</v>
      </c>
      <c r="AJ33" s="45" t="s">
        <v>1416</v>
      </c>
      <c r="AK33" s="7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3">
        <v>10010041</v>
      </c>
      <c r="D34" s="2">
        <v>1</v>
      </c>
      <c r="E34" s="2" t="str">
        <f>B34&amp;";"&amp;D34&amp;"@"</f>
        <v>10010041;1@</v>
      </c>
      <c r="G34" s="45">
        <v>10045105</v>
      </c>
      <c r="H34" s="45" t="s">
        <v>1417</v>
      </c>
      <c r="I34" s="7">
        <v>4</v>
      </c>
      <c r="J34" s="2">
        <v>1</v>
      </c>
      <c r="K34" s="2">
        <v>1</v>
      </c>
      <c r="L34" s="2">
        <v>4.1666666666666701E-3</v>
      </c>
      <c r="N34" s="45">
        <v>10045105</v>
      </c>
      <c r="O34" s="45" t="s">
        <v>1417</v>
      </c>
      <c r="P34" s="7">
        <v>4</v>
      </c>
      <c r="Q34" s="2">
        <v>1</v>
      </c>
      <c r="R34" s="2">
        <v>1</v>
      </c>
      <c r="S34" s="2">
        <v>4.1666666666666701E-3</v>
      </c>
      <c r="U34" s="45">
        <v>10045105</v>
      </c>
      <c r="V34" s="45" t="s">
        <v>1417</v>
      </c>
      <c r="W34" s="7">
        <v>4</v>
      </c>
      <c r="X34" s="2">
        <v>1</v>
      </c>
      <c r="Y34" s="2">
        <v>1</v>
      </c>
      <c r="Z34" s="2">
        <v>4.1666666666666701E-3</v>
      </c>
      <c r="AB34" s="45">
        <v>10045105</v>
      </c>
      <c r="AC34" s="45" t="s">
        <v>1417</v>
      </c>
      <c r="AD34" s="7">
        <v>4</v>
      </c>
      <c r="AE34" s="2">
        <v>1</v>
      </c>
      <c r="AF34" s="2">
        <v>1</v>
      </c>
      <c r="AG34" s="2">
        <v>4.1666666666666701E-3</v>
      </c>
      <c r="AI34" s="45">
        <v>10045105</v>
      </c>
      <c r="AJ34" s="45" t="s">
        <v>1417</v>
      </c>
      <c r="AK34" s="7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3">
        <v>10010042</v>
      </c>
      <c r="D35" s="2">
        <v>1</v>
      </c>
      <c r="E35" s="2" t="str">
        <f t="shared" ref="E35:E52" si="1">B35&amp;";"&amp;D35&amp;"@"</f>
        <v>10010042;1@</v>
      </c>
      <c r="G35" s="45">
        <v>10045106</v>
      </c>
      <c r="H35" s="45" t="s">
        <v>1418</v>
      </c>
      <c r="I35" s="7">
        <v>4</v>
      </c>
      <c r="J35" s="2">
        <v>1</v>
      </c>
      <c r="K35" s="2">
        <v>1</v>
      </c>
      <c r="L35" s="2">
        <v>4.1666666666666701E-3</v>
      </c>
      <c r="N35" s="45">
        <v>10045106</v>
      </c>
      <c r="O35" s="45" t="s">
        <v>1418</v>
      </c>
      <c r="P35" s="7">
        <v>4</v>
      </c>
      <c r="Q35" s="2">
        <v>1</v>
      </c>
      <c r="R35" s="2">
        <v>1</v>
      </c>
      <c r="S35" s="2">
        <v>4.1666666666666701E-3</v>
      </c>
      <c r="U35" s="45">
        <v>10045106</v>
      </c>
      <c r="V35" s="45" t="s">
        <v>1418</v>
      </c>
      <c r="W35" s="7">
        <v>4</v>
      </c>
      <c r="X35" s="2">
        <v>1</v>
      </c>
      <c r="Y35" s="2">
        <v>1</v>
      </c>
      <c r="Z35" s="2">
        <v>4.1666666666666701E-3</v>
      </c>
      <c r="AB35" s="45">
        <v>10045106</v>
      </c>
      <c r="AC35" s="45" t="s">
        <v>1418</v>
      </c>
      <c r="AD35" s="7">
        <v>4</v>
      </c>
      <c r="AE35" s="2">
        <v>1</v>
      </c>
      <c r="AF35" s="2">
        <v>1</v>
      </c>
      <c r="AG35" s="2">
        <v>4.1666666666666701E-3</v>
      </c>
      <c r="AI35" s="45">
        <v>10045106</v>
      </c>
      <c r="AJ35" s="45" t="s">
        <v>1418</v>
      </c>
      <c r="AK35" s="7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3">
        <v>10010083</v>
      </c>
      <c r="D36" s="2">
        <v>1</v>
      </c>
      <c r="E36" s="2" t="str">
        <f t="shared" si="1"/>
        <v>10010083;1@</v>
      </c>
      <c r="G36" s="45">
        <v>10045201</v>
      </c>
      <c r="H36" s="45" t="s">
        <v>1419</v>
      </c>
      <c r="I36" s="7">
        <v>4</v>
      </c>
      <c r="J36" s="2">
        <v>1</v>
      </c>
      <c r="K36" s="2">
        <v>1</v>
      </c>
      <c r="L36" s="2">
        <v>4.1666666666666701E-3</v>
      </c>
      <c r="N36" s="45">
        <v>10045201</v>
      </c>
      <c r="O36" s="45" t="s">
        <v>1419</v>
      </c>
      <c r="P36" s="7">
        <v>4</v>
      </c>
      <c r="Q36" s="2">
        <v>1</v>
      </c>
      <c r="R36" s="2">
        <v>1</v>
      </c>
      <c r="S36" s="2">
        <v>4.1666666666666701E-3</v>
      </c>
      <c r="U36" s="45">
        <v>10045201</v>
      </c>
      <c r="V36" s="45" t="s">
        <v>1419</v>
      </c>
      <c r="W36" s="7">
        <v>4</v>
      </c>
      <c r="X36" s="2">
        <v>1</v>
      </c>
      <c r="Y36" s="2">
        <v>1</v>
      </c>
      <c r="Z36" s="2">
        <v>4.1666666666666701E-3</v>
      </c>
      <c r="AB36" s="45">
        <v>10045201</v>
      </c>
      <c r="AC36" s="45" t="s">
        <v>1419</v>
      </c>
      <c r="AD36" s="7">
        <v>4</v>
      </c>
      <c r="AE36" s="2">
        <v>1</v>
      </c>
      <c r="AF36" s="2">
        <v>1</v>
      </c>
      <c r="AG36" s="2">
        <v>4.1666666666666701E-3</v>
      </c>
      <c r="AI36" s="45">
        <v>10045201</v>
      </c>
      <c r="AJ36" s="45" t="s">
        <v>1419</v>
      </c>
      <c r="AK36" s="7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4">
        <v>10010098</v>
      </c>
      <c r="D37" s="2">
        <v>1</v>
      </c>
      <c r="E37" s="2" t="str">
        <f t="shared" si="1"/>
        <v>10010098;1@</v>
      </c>
      <c r="G37" s="45">
        <v>10045202</v>
      </c>
      <c r="H37" s="45" t="s">
        <v>1420</v>
      </c>
      <c r="I37" s="7">
        <v>4</v>
      </c>
      <c r="J37" s="2">
        <v>1</v>
      </c>
      <c r="K37" s="2">
        <v>1</v>
      </c>
      <c r="L37" s="2">
        <v>4.1666666666666701E-3</v>
      </c>
      <c r="N37" s="45">
        <v>10045202</v>
      </c>
      <c r="O37" s="45" t="s">
        <v>1420</v>
      </c>
      <c r="P37" s="7">
        <v>4</v>
      </c>
      <c r="Q37" s="2">
        <v>1</v>
      </c>
      <c r="R37" s="2">
        <v>1</v>
      </c>
      <c r="S37" s="2">
        <v>4.1666666666666701E-3</v>
      </c>
      <c r="U37" s="45">
        <v>10045202</v>
      </c>
      <c r="V37" s="45" t="s">
        <v>1420</v>
      </c>
      <c r="W37" s="7">
        <v>4</v>
      </c>
      <c r="X37" s="2">
        <v>1</v>
      </c>
      <c r="Y37" s="2">
        <v>1</v>
      </c>
      <c r="Z37" s="2">
        <v>4.1666666666666701E-3</v>
      </c>
      <c r="AB37" s="45">
        <v>10045202</v>
      </c>
      <c r="AC37" s="45" t="s">
        <v>1420</v>
      </c>
      <c r="AD37" s="7">
        <v>4</v>
      </c>
      <c r="AE37" s="2">
        <v>1</v>
      </c>
      <c r="AF37" s="2">
        <v>1</v>
      </c>
      <c r="AG37" s="2">
        <v>4.1666666666666701E-3</v>
      </c>
      <c r="AI37" s="45">
        <v>10045202</v>
      </c>
      <c r="AJ37" s="45" t="s">
        <v>1420</v>
      </c>
      <c r="AK37" s="7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65">
        <v>10022008</v>
      </c>
      <c r="C38" s="66" t="s">
        <v>274</v>
      </c>
      <c r="D38" s="2">
        <v>1</v>
      </c>
      <c r="E38" s="2" t="str">
        <f t="shared" si="1"/>
        <v>10022008;1@</v>
      </c>
      <c r="G38" s="45">
        <v>10045203</v>
      </c>
      <c r="H38" s="45" t="s">
        <v>1421</v>
      </c>
      <c r="I38" s="7">
        <v>4</v>
      </c>
      <c r="J38" s="2">
        <v>1</v>
      </c>
      <c r="K38" s="2">
        <v>1</v>
      </c>
      <c r="L38" s="2">
        <v>4.1666666666666701E-3</v>
      </c>
      <c r="N38" s="45">
        <v>10045203</v>
      </c>
      <c r="O38" s="45" t="s">
        <v>1421</v>
      </c>
      <c r="P38" s="7">
        <v>4</v>
      </c>
      <c r="Q38" s="2">
        <v>1</v>
      </c>
      <c r="R38" s="2">
        <v>1</v>
      </c>
      <c r="S38" s="2">
        <v>4.1666666666666701E-3</v>
      </c>
      <c r="U38" s="45">
        <v>10045203</v>
      </c>
      <c r="V38" s="45" t="s">
        <v>1421</v>
      </c>
      <c r="W38" s="7">
        <v>4</v>
      </c>
      <c r="X38" s="2">
        <v>1</v>
      </c>
      <c r="Y38" s="2">
        <v>1</v>
      </c>
      <c r="Z38" s="2">
        <v>4.1666666666666701E-3</v>
      </c>
      <c r="AB38" s="45">
        <v>10045203</v>
      </c>
      <c r="AC38" s="45" t="s">
        <v>1421</v>
      </c>
      <c r="AD38" s="7">
        <v>4</v>
      </c>
      <c r="AE38" s="2">
        <v>1</v>
      </c>
      <c r="AF38" s="2">
        <v>1</v>
      </c>
      <c r="AG38" s="2">
        <v>4.1666666666666701E-3</v>
      </c>
      <c r="AI38" s="45">
        <v>10045203</v>
      </c>
      <c r="AJ38" s="45" t="s">
        <v>1421</v>
      </c>
      <c r="AK38" s="7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65">
        <v>10022009</v>
      </c>
      <c r="C39" s="66" t="s">
        <v>276</v>
      </c>
      <c r="D39" s="2">
        <v>1</v>
      </c>
      <c r="E39" s="2" t="str">
        <f t="shared" si="1"/>
        <v>10022009;1@</v>
      </c>
      <c r="G39" s="45">
        <v>10045204</v>
      </c>
      <c r="H39" s="45" t="s">
        <v>1422</v>
      </c>
      <c r="I39" s="7">
        <v>4</v>
      </c>
      <c r="J39" s="2">
        <v>1</v>
      </c>
      <c r="K39" s="2">
        <v>1</v>
      </c>
      <c r="L39" s="2">
        <v>4.1666666666666701E-3</v>
      </c>
      <c r="N39" s="45">
        <v>10045204</v>
      </c>
      <c r="O39" s="45" t="s">
        <v>1422</v>
      </c>
      <c r="P39" s="7">
        <v>4</v>
      </c>
      <c r="Q39" s="2">
        <v>1</v>
      </c>
      <c r="R39" s="2">
        <v>1</v>
      </c>
      <c r="S39" s="2">
        <v>4.1666666666666701E-3</v>
      </c>
      <c r="U39" s="45">
        <v>10045204</v>
      </c>
      <c r="V39" s="45" t="s">
        <v>1422</v>
      </c>
      <c r="W39" s="7">
        <v>4</v>
      </c>
      <c r="X39" s="2">
        <v>1</v>
      </c>
      <c r="Y39" s="2">
        <v>1</v>
      </c>
      <c r="Z39" s="2">
        <v>4.1666666666666701E-3</v>
      </c>
      <c r="AB39" s="45">
        <v>10045204</v>
      </c>
      <c r="AC39" s="45" t="s">
        <v>1422</v>
      </c>
      <c r="AD39" s="7">
        <v>4</v>
      </c>
      <c r="AE39" s="2">
        <v>1</v>
      </c>
      <c r="AF39" s="2">
        <v>1</v>
      </c>
      <c r="AG39" s="2">
        <v>4.1666666666666701E-3</v>
      </c>
      <c r="AI39" s="45">
        <v>10045204</v>
      </c>
      <c r="AJ39" s="45" t="s">
        <v>1422</v>
      </c>
      <c r="AK39" s="7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45">
        <v>10045106</v>
      </c>
      <c r="D40" s="2">
        <v>1</v>
      </c>
      <c r="E40" s="2" t="str">
        <f t="shared" si="1"/>
        <v>10045106;1@</v>
      </c>
      <c r="G40" s="45">
        <v>10045205</v>
      </c>
      <c r="H40" s="45" t="s">
        <v>1423</v>
      </c>
      <c r="I40" s="7">
        <v>4</v>
      </c>
      <c r="J40" s="2">
        <v>1</v>
      </c>
      <c r="K40" s="2">
        <v>1</v>
      </c>
      <c r="L40" s="2">
        <v>4.1666666666666701E-3</v>
      </c>
      <c r="N40" s="45">
        <v>10045205</v>
      </c>
      <c r="O40" s="45" t="s">
        <v>1423</v>
      </c>
      <c r="P40" s="7">
        <v>4</v>
      </c>
      <c r="Q40" s="2">
        <v>1</v>
      </c>
      <c r="R40" s="2">
        <v>1</v>
      </c>
      <c r="S40" s="2">
        <v>4.1666666666666701E-3</v>
      </c>
      <c r="U40" s="45">
        <v>10045205</v>
      </c>
      <c r="V40" s="45" t="s">
        <v>1423</v>
      </c>
      <c r="W40" s="7">
        <v>4</v>
      </c>
      <c r="X40" s="2">
        <v>1</v>
      </c>
      <c r="Y40" s="2">
        <v>1</v>
      </c>
      <c r="Z40" s="2">
        <v>4.1666666666666701E-3</v>
      </c>
      <c r="AB40" s="45">
        <v>10045205</v>
      </c>
      <c r="AC40" s="45" t="s">
        <v>1423</v>
      </c>
      <c r="AD40" s="7">
        <v>4</v>
      </c>
      <c r="AE40" s="2">
        <v>1</v>
      </c>
      <c r="AF40" s="2">
        <v>1</v>
      </c>
      <c r="AG40" s="2">
        <v>4.1666666666666701E-3</v>
      </c>
      <c r="AI40" s="45">
        <v>10045205</v>
      </c>
      <c r="AJ40" s="45" t="s">
        <v>1423</v>
      </c>
      <c r="AK40" s="7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45">
        <v>10045206</v>
      </c>
      <c r="C41" s="45" t="s">
        <v>1368</v>
      </c>
      <c r="D41" s="2">
        <v>1</v>
      </c>
      <c r="E41" s="2" t="str">
        <f t="shared" si="1"/>
        <v>10045206;1@</v>
      </c>
      <c r="G41" s="45">
        <v>10045206</v>
      </c>
      <c r="H41" s="45" t="s">
        <v>1368</v>
      </c>
      <c r="I41" s="7">
        <v>4</v>
      </c>
      <c r="J41" s="2">
        <v>1</v>
      </c>
      <c r="K41" s="2">
        <v>1</v>
      </c>
      <c r="L41" s="2">
        <v>4.1666666666666701E-3</v>
      </c>
      <c r="N41" s="45">
        <v>10045206</v>
      </c>
      <c r="O41" s="45" t="s">
        <v>1368</v>
      </c>
      <c r="P41" s="7">
        <v>4</v>
      </c>
      <c r="Q41" s="2">
        <v>1</v>
      </c>
      <c r="R41" s="2">
        <v>1</v>
      </c>
      <c r="S41" s="2">
        <v>4.1666666666666701E-3</v>
      </c>
      <c r="U41" s="45">
        <v>10045206</v>
      </c>
      <c r="V41" s="45" t="s">
        <v>1368</v>
      </c>
      <c r="W41" s="7">
        <v>4</v>
      </c>
      <c r="X41" s="2">
        <v>1</v>
      </c>
      <c r="Y41" s="2">
        <v>1</v>
      </c>
      <c r="Z41" s="2">
        <v>4.1666666666666701E-3</v>
      </c>
      <c r="AB41" s="45">
        <v>10045206</v>
      </c>
      <c r="AC41" s="45" t="s">
        <v>1368</v>
      </c>
      <c r="AD41" s="7">
        <v>4</v>
      </c>
      <c r="AE41" s="2">
        <v>1</v>
      </c>
      <c r="AF41" s="2">
        <v>1</v>
      </c>
      <c r="AG41" s="2">
        <v>4.1666666666666701E-3</v>
      </c>
      <c r="AI41" s="45">
        <v>10045206</v>
      </c>
      <c r="AJ41" s="45" t="s">
        <v>1368</v>
      </c>
      <c r="AK41" s="7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45">
        <v>10045306</v>
      </c>
      <c r="C42" s="45" t="s">
        <v>1373</v>
      </c>
      <c r="D42" s="2">
        <v>1</v>
      </c>
      <c r="E42" s="2" t="str">
        <f t="shared" si="1"/>
        <v>10045306;1@</v>
      </c>
      <c r="G42" s="45">
        <v>10045301</v>
      </c>
      <c r="H42" s="45" t="s">
        <v>1424</v>
      </c>
      <c r="I42" s="7">
        <v>4</v>
      </c>
      <c r="J42" s="2">
        <v>1</v>
      </c>
      <c r="K42" s="2">
        <v>1</v>
      </c>
      <c r="L42" s="2">
        <v>4.1666666666666701E-3</v>
      </c>
      <c r="N42" s="45">
        <v>10045301</v>
      </c>
      <c r="O42" s="45" t="s">
        <v>1424</v>
      </c>
      <c r="P42" s="7">
        <v>4</v>
      </c>
      <c r="Q42" s="2">
        <v>1</v>
      </c>
      <c r="R42" s="2">
        <v>1</v>
      </c>
      <c r="S42" s="2">
        <v>4.1666666666666701E-3</v>
      </c>
      <c r="U42" s="45">
        <v>10045301</v>
      </c>
      <c r="V42" s="45" t="s">
        <v>1424</v>
      </c>
      <c r="W42" s="7">
        <v>4</v>
      </c>
      <c r="X42" s="2">
        <v>1</v>
      </c>
      <c r="Y42" s="2">
        <v>1</v>
      </c>
      <c r="Z42" s="2">
        <v>4.1666666666666701E-3</v>
      </c>
      <c r="AB42" s="45">
        <v>10045301</v>
      </c>
      <c r="AC42" s="45" t="s">
        <v>1424</v>
      </c>
      <c r="AD42" s="7">
        <v>4</v>
      </c>
      <c r="AE42" s="2">
        <v>1</v>
      </c>
      <c r="AF42" s="2">
        <v>1</v>
      </c>
      <c r="AG42" s="2">
        <v>4.1666666666666701E-3</v>
      </c>
      <c r="AI42" s="45">
        <v>10045301</v>
      </c>
      <c r="AJ42" s="45" t="s">
        <v>1424</v>
      </c>
      <c r="AK42" s="7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45">
        <v>10045406</v>
      </c>
      <c r="C43" s="45" t="s">
        <v>1378</v>
      </c>
      <c r="D43" s="2">
        <v>1</v>
      </c>
      <c r="E43" s="2" t="str">
        <f t="shared" si="1"/>
        <v>10045406;1@</v>
      </c>
      <c r="G43" s="45">
        <v>10045302</v>
      </c>
      <c r="H43" s="45" t="s">
        <v>1425</v>
      </c>
      <c r="I43" s="7">
        <v>4</v>
      </c>
      <c r="J43" s="2">
        <v>1</v>
      </c>
      <c r="K43" s="2">
        <v>1</v>
      </c>
      <c r="L43" s="2">
        <v>4.1666666666666701E-3</v>
      </c>
      <c r="N43" s="45">
        <v>10045302</v>
      </c>
      <c r="O43" s="45" t="s">
        <v>1425</v>
      </c>
      <c r="P43" s="7">
        <v>4</v>
      </c>
      <c r="Q43" s="2">
        <v>1</v>
      </c>
      <c r="R43" s="2">
        <v>1</v>
      </c>
      <c r="S43" s="2">
        <v>4.1666666666666701E-3</v>
      </c>
      <c r="U43" s="45">
        <v>10045302</v>
      </c>
      <c r="V43" s="45" t="s">
        <v>1425</v>
      </c>
      <c r="W43" s="7">
        <v>4</v>
      </c>
      <c r="X43" s="2">
        <v>1</v>
      </c>
      <c r="Y43" s="2">
        <v>1</v>
      </c>
      <c r="Z43" s="2">
        <v>4.1666666666666701E-3</v>
      </c>
      <c r="AB43" s="45">
        <v>10045302</v>
      </c>
      <c r="AC43" s="45" t="s">
        <v>1425</v>
      </c>
      <c r="AD43" s="7">
        <v>4</v>
      </c>
      <c r="AE43" s="2">
        <v>1</v>
      </c>
      <c r="AF43" s="2">
        <v>1</v>
      </c>
      <c r="AG43" s="2">
        <v>4.1666666666666701E-3</v>
      </c>
      <c r="AI43" s="45">
        <v>10045302</v>
      </c>
      <c r="AJ43" s="45" t="s">
        <v>1425</v>
      </c>
      <c r="AK43" s="7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68">
        <v>15210002</v>
      </c>
      <c r="C44" s="68" t="s">
        <v>397</v>
      </c>
      <c r="D44" s="2">
        <v>1</v>
      </c>
      <c r="E44" s="2" t="str">
        <f t="shared" si="1"/>
        <v>15210002;1@</v>
      </c>
      <c r="G44" s="45">
        <v>10045303</v>
      </c>
      <c r="H44" s="45" t="s">
        <v>1426</v>
      </c>
      <c r="I44" s="7">
        <v>4</v>
      </c>
      <c r="J44" s="2">
        <v>1</v>
      </c>
      <c r="K44" s="2">
        <v>1</v>
      </c>
      <c r="L44" s="2">
        <v>4.1666666666666701E-3</v>
      </c>
      <c r="N44" s="45">
        <v>10045303</v>
      </c>
      <c r="O44" s="45" t="s">
        <v>1426</v>
      </c>
      <c r="P44" s="7">
        <v>4</v>
      </c>
      <c r="Q44" s="2">
        <v>1</v>
      </c>
      <c r="R44" s="2">
        <v>1</v>
      </c>
      <c r="S44" s="2">
        <v>4.1666666666666701E-3</v>
      </c>
      <c r="U44" s="45">
        <v>10045303</v>
      </c>
      <c r="V44" s="45" t="s">
        <v>1426</v>
      </c>
      <c r="W44" s="7">
        <v>4</v>
      </c>
      <c r="X44" s="2">
        <v>1</v>
      </c>
      <c r="Y44" s="2">
        <v>1</v>
      </c>
      <c r="Z44" s="2">
        <v>4.1666666666666701E-3</v>
      </c>
      <c r="AB44" s="45">
        <v>10045303</v>
      </c>
      <c r="AC44" s="45" t="s">
        <v>1426</v>
      </c>
      <c r="AD44" s="7">
        <v>4</v>
      </c>
      <c r="AE44" s="2">
        <v>1</v>
      </c>
      <c r="AF44" s="2">
        <v>1</v>
      </c>
      <c r="AG44" s="2">
        <v>4.1666666666666701E-3</v>
      </c>
      <c r="AI44" s="45">
        <v>10045303</v>
      </c>
      <c r="AJ44" s="45" t="s">
        <v>1426</v>
      </c>
      <c r="AK44" s="7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68">
        <v>15210004</v>
      </c>
      <c r="C45" s="68" t="s">
        <v>399</v>
      </c>
      <c r="D45" s="2">
        <v>1</v>
      </c>
      <c r="E45" s="2" t="str">
        <f t="shared" si="1"/>
        <v>15210004;1@</v>
      </c>
      <c r="G45" s="45">
        <v>10045304</v>
      </c>
      <c r="H45" s="45" t="s">
        <v>1427</v>
      </c>
      <c r="I45" s="7">
        <v>4</v>
      </c>
      <c r="J45" s="2">
        <v>1</v>
      </c>
      <c r="K45" s="2">
        <v>1</v>
      </c>
      <c r="L45" s="2">
        <v>4.1666666666666701E-3</v>
      </c>
      <c r="N45" s="45">
        <v>10045304</v>
      </c>
      <c r="O45" s="45" t="s">
        <v>1427</v>
      </c>
      <c r="P45" s="7">
        <v>4</v>
      </c>
      <c r="Q45" s="2">
        <v>1</v>
      </c>
      <c r="R45" s="2">
        <v>1</v>
      </c>
      <c r="S45" s="2">
        <v>4.1666666666666701E-3</v>
      </c>
      <c r="U45" s="45">
        <v>10045304</v>
      </c>
      <c r="V45" s="45" t="s">
        <v>1427</v>
      </c>
      <c r="W45" s="7">
        <v>4</v>
      </c>
      <c r="X45" s="2">
        <v>1</v>
      </c>
      <c r="Y45" s="2">
        <v>1</v>
      </c>
      <c r="Z45" s="2">
        <v>4.1666666666666701E-3</v>
      </c>
      <c r="AB45" s="45">
        <v>10045304</v>
      </c>
      <c r="AC45" s="45" t="s">
        <v>1427</v>
      </c>
      <c r="AD45" s="7">
        <v>4</v>
      </c>
      <c r="AE45" s="2">
        <v>1</v>
      </c>
      <c r="AF45" s="2">
        <v>1</v>
      </c>
      <c r="AG45" s="2">
        <v>4.1666666666666701E-3</v>
      </c>
      <c r="AI45" s="45">
        <v>10045304</v>
      </c>
      <c r="AJ45" s="45" t="s">
        <v>1427</v>
      </c>
      <c r="AK45" s="7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6">
        <v>15210102</v>
      </c>
      <c r="C46" s="6" t="s">
        <v>1428</v>
      </c>
      <c r="D46" s="2">
        <v>1</v>
      </c>
      <c r="E46" s="2" t="str">
        <f t="shared" si="1"/>
        <v>15210102;1@</v>
      </c>
      <c r="G46" s="45">
        <v>10045305</v>
      </c>
      <c r="H46" s="45" t="s">
        <v>1429</v>
      </c>
      <c r="I46" s="7">
        <v>4</v>
      </c>
      <c r="J46" s="2">
        <v>1</v>
      </c>
      <c r="K46" s="2">
        <v>1</v>
      </c>
      <c r="L46" s="2">
        <v>4.1666666666666701E-3</v>
      </c>
      <c r="N46" s="45">
        <v>10045305</v>
      </c>
      <c r="O46" s="45" t="s">
        <v>1429</v>
      </c>
      <c r="P46" s="7">
        <v>4</v>
      </c>
      <c r="Q46" s="2">
        <v>1</v>
      </c>
      <c r="R46" s="2">
        <v>1</v>
      </c>
      <c r="S46" s="2">
        <v>4.1666666666666701E-3</v>
      </c>
      <c r="U46" s="45">
        <v>10045305</v>
      </c>
      <c r="V46" s="45" t="s">
        <v>1429</v>
      </c>
      <c r="W46" s="7">
        <v>4</v>
      </c>
      <c r="X46" s="2">
        <v>1</v>
      </c>
      <c r="Y46" s="2">
        <v>1</v>
      </c>
      <c r="Z46" s="2">
        <v>4.1666666666666701E-3</v>
      </c>
      <c r="AB46" s="45">
        <v>10045305</v>
      </c>
      <c r="AC46" s="45" t="s">
        <v>1429</v>
      </c>
      <c r="AD46" s="7">
        <v>4</v>
      </c>
      <c r="AE46" s="2">
        <v>1</v>
      </c>
      <c r="AF46" s="2">
        <v>1</v>
      </c>
      <c r="AG46" s="2">
        <v>4.1666666666666701E-3</v>
      </c>
      <c r="AI46" s="45">
        <v>10045305</v>
      </c>
      <c r="AJ46" s="45" t="s">
        <v>1429</v>
      </c>
      <c r="AK46" s="7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6">
        <v>15210104</v>
      </c>
      <c r="C47" s="6" t="s">
        <v>1430</v>
      </c>
      <c r="D47" s="2">
        <v>1</v>
      </c>
      <c r="E47" s="2" t="str">
        <f t="shared" si="1"/>
        <v>15210104;1@</v>
      </c>
      <c r="G47" s="45">
        <v>10045306</v>
      </c>
      <c r="H47" s="45" t="s">
        <v>1373</v>
      </c>
      <c r="I47" s="7">
        <v>4</v>
      </c>
      <c r="J47" s="2">
        <v>1</v>
      </c>
      <c r="K47" s="2">
        <v>1</v>
      </c>
      <c r="L47" s="2">
        <v>4.1666666666666701E-3</v>
      </c>
      <c r="N47" s="45">
        <v>10045306</v>
      </c>
      <c r="O47" s="45" t="s">
        <v>1373</v>
      </c>
      <c r="P47" s="7">
        <v>4</v>
      </c>
      <c r="Q47" s="2">
        <v>1</v>
      </c>
      <c r="R47" s="2">
        <v>1</v>
      </c>
      <c r="S47" s="2">
        <v>4.1666666666666701E-3</v>
      </c>
      <c r="U47" s="45">
        <v>10045306</v>
      </c>
      <c r="V47" s="45" t="s">
        <v>1373</v>
      </c>
      <c r="W47" s="7">
        <v>4</v>
      </c>
      <c r="X47" s="2">
        <v>1</v>
      </c>
      <c r="Y47" s="2">
        <v>1</v>
      </c>
      <c r="Z47" s="2">
        <v>4.1666666666666701E-3</v>
      </c>
      <c r="AB47" s="45">
        <v>10045306</v>
      </c>
      <c r="AC47" s="45" t="s">
        <v>1373</v>
      </c>
      <c r="AD47" s="7">
        <v>4</v>
      </c>
      <c r="AE47" s="2">
        <v>1</v>
      </c>
      <c r="AF47" s="2">
        <v>1</v>
      </c>
      <c r="AG47" s="2">
        <v>4.1666666666666701E-3</v>
      </c>
      <c r="AI47" s="45">
        <v>10045306</v>
      </c>
      <c r="AJ47" s="45" t="s">
        <v>1373</v>
      </c>
      <c r="AK47" s="7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68">
        <v>15211002</v>
      </c>
      <c r="C48" s="68" t="s">
        <v>401</v>
      </c>
      <c r="D48" s="2">
        <v>1</v>
      </c>
      <c r="E48" s="2" t="str">
        <f t="shared" si="1"/>
        <v>15211002;1@</v>
      </c>
      <c r="G48" s="45">
        <v>10045401</v>
      </c>
      <c r="H48" s="45" t="s">
        <v>1431</v>
      </c>
      <c r="I48" s="7">
        <v>4</v>
      </c>
      <c r="J48" s="2">
        <v>1</v>
      </c>
      <c r="K48" s="2">
        <v>1</v>
      </c>
      <c r="L48" s="2">
        <v>4.1666666666666701E-3</v>
      </c>
      <c r="N48" s="45">
        <v>10045401</v>
      </c>
      <c r="O48" s="45" t="s">
        <v>1431</v>
      </c>
      <c r="P48" s="7">
        <v>4</v>
      </c>
      <c r="Q48" s="2">
        <v>1</v>
      </c>
      <c r="R48" s="2">
        <v>1</v>
      </c>
      <c r="S48" s="2">
        <v>4.1666666666666701E-3</v>
      </c>
      <c r="U48" s="45">
        <v>10045401</v>
      </c>
      <c r="V48" s="45" t="s">
        <v>1431</v>
      </c>
      <c r="W48" s="7">
        <v>4</v>
      </c>
      <c r="X48" s="2">
        <v>1</v>
      </c>
      <c r="Y48" s="2">
        <v>1</v>
      </c>
      <c r="Z48" s="2">
        <v>4.1666666666666701E-3</v>
      </c>
      <c r="AB48" s="45">
        <v>10045401</v>
      </c>
      <c r="AC48" s="45" t="s">
        <v>1431</v>
      </c>
      <c r="AD48" s="7">
        <v>4</v>
      </c>
      <c r="AE48" s="2">
        <v>1</v>
      </c>
      <c r="AF48" s="2">
        <v>1</v>
      </c>
      <c r="AG48" s="2">
        <v>4.1666666666666701E-3</v>
      </c>
      <c r="AI48" s="45">
        <v>10045401</v>
      </c>
      <c r="AJ48" s="45" t="s">
        <v>1431</v>
      </c>
      <c r="AK48" s="7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68">
        <v>15211004</v>
      </c>
      <c r="C49" s="68" t="s">
        <v>403</v>
      </c>
      <c r="D49" s="2">
        <v>1</v>
      </c>
      <c r="E49" s="2" t="str">
        <f t="shared" si="1"/>
        <v>15211004;1@</v>
      </c>
      <c r="G49" s="45">
        <v>10045402</v>
      </c>
      <c r="H49" s="45" t="s">
        <v>1432</v>
      </c>
      <c r="I49" s="7">
        <v>4</v>
      </c>
      <c r="J49" s="2">
        <v>1</v>
      </c>
      <c r="K49" s="2">
        <v>1</v>
      </c>
      <c r="L49" s="2">
        <v>4.1666666666666701E-3</v>
      </c>
      <c r="N49" s="45">
        <v>10045402</v>
      </c>
      <c r="O49" s="45" t="s">
        <v>1432</v>
      </c>
      <c r="P49" s="7">
        <v>4</v>
      </c>
      <c r="Q49" s="2">
        <v>1</v>
      </c>
      <c r="R49" s="2">
        <v>1</v>
      </c>
      <c r="S49" s="2">
        <v>4.1666666666666701E-3</v>
      </c>
      <c r="U49" s="45">
        <v>10045402</v>
      </c>
      <c r="V49" s="45" t="s">
        <v>1432</v>
      </c>
      <c r="W49" s="7">
        <v>4</v>
      </c>
      <c r="X49" s="2">
        <v>1</v>
      </c>
      <c r="Y49" s="2">
        <v>1</v>
      </c>
      <c r="Z49" s="2">
        <v>4.1666666666666701E-3</v>
      </c>
      <c r="AB49" s="45">
        <v>10045402</v>
      </c>
      <c r="AC49" s="45" t="s">
        <v>1432</v>
      </c>
      <c r="AD49" s="7">
        <v>4</v>
      </c>
      <c r="AE49" s="2">
        <v>1</v>
      </c>
      <c r="AF49" s="2">
        <v>1</v>
      </c>
      <c r="AG49" s="2">
        <v>4.1666666666666701E-3</v>
      </c>
      <c r="AI49" s="45">
        <v>10045402</v>
      </c>
      <c r="AJ49" s="45" t="s">
        <v>1432</v>
      </c>
      <c r="AK49" s="7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68">
        <v>15211006</v>
      </c>
      <c r="C50" s="68" t="s">
        <v>405</v>
      </c>
      <c r="D50" s="2">
        <v>1</v>
      </c>
      <c r="E50" s="2" t="str">
        <f t="shared" si="1"/>
        <v>15211006;1@</v>
      </c>
      <c r="G50" s="45">
        <v>10045403</v>
      </c>
      <c r="H50" s="45" t="s">
        <v>1433</v>
      </c>
      <c r="I50" s="7">
        <v>4</v>
      </c>
      <c r="J50" s="2">
        <v>1</v>
      </c>
      <c r="K50" s="2">
        <v>1</v>
      </c>
      <c r="L50" s="2">
        <v>4.1666666666666701E-3</v>
      </c>
      <c r="N50" s="45">
        <v>10045403</v>
      </c>
      <c r="O50" s="45" t="s">
        <v>1433</v>
      </c>
      <c r="P50" s="7">
        <v>4</v>
      </c>
      <c r="Q50" s="2">
        <v>1</v>
      </c>
      <c r="R50" s="2">
        <v>1</v>
      </c>
      <c r="S50" s="2">
        <v>4.1666666666666701E-3</v>
      </c>
      <c r="U50" s="45">
        <v>10045403</v>
      </c>
      <c r="V50" s="45" t="s">
        <v>1433</v>
      </c>
      <c r="W50" s="7">
        <v>4</v>
      </c>
      <c r="X50" s="2">
        <v>1</v>
      </c>
      <c r="Y50" s="2">
        <v>1</v>
      </c>
      <c r="Z50" s="2">
        <v>4.1666666666666701E-3</v>
      </c>
      <c r="AB50" s="45">
        <v>10045403</v>
      </c>
      <c r="AC50" s="45" t="s">
        <v>1433</v>
      </c>
      <c r="AD50" s="7">
        <v>4</v>
      </c>
      <c r="AE50" s="2">
        <v>1</v>
      </c>
      <c r="AF50" s="2">
        <v>1</v>
      </c>
      <c r="AG50" s="2">
        <v>4.1666666666666701E-3</v>
      </c>
      <c r="AI50" s="45">
        <v>10045403</v>
      </c>
      <c r="AJ50" s="45" t="s">
        <v>1433</v>
      </c>
      <c r="AK50" s="7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68">
        <v>15206002</v>
      </c>
      <c r="C51" s="68" t="s">
        <v>390</v>
      </c>
      <c r="D51" s="2">
        <v>1</v>
      </c>
      <c r="E51" s="2" t="str">
        <f t="shared" si="1"/>
        <v>15206002;1@</v>
      </c>
      <c r="G51" s="45">
        <v>10045404</v>
      </c>
      <c r="H51" s="45" t="s">
        <v>1434</v>
      </c>
      <c r="I51" s="7">
        <v>4</v>
      </c>
      <c r="J51" s="2">
        <v>1</v>
      </c>
      <c r="K51" s="2">
        <v>1</v>
      </c>
      <c r="L51" s="2">
        <v>4.1666666666666701E-3</v>
      </c>
      <c r="N51" s="45">
        <v>10045404</v>
      </c>
      <c r="O51" s="45" t="s">
        <v>1434</v>
      </c>
      <c r="P51" s="7">
        <v>4</v>
      </c>
      <c r="Q51" s="2">
        <v>1</v>
      </c>
      <c r="R51" s="2">
        <v>1</v>
      </c>
      <c r="S51" s="2">
        <v>4.1666666666666701E-3</v>
      </c>
      <c r="U51" s="45">
        <v>10045404</v>
      </c>
      <c r="V51" s="45" t="s">
        <v>1434</v>
      </c>
      <c r="W51" s="7">
        <v>4</v>
      </c>
      <c r="X51" s="2">
        <v>1</v>
      </c>
      <c r="Y51" s="2">
        <v>1</v>
      </c>
      <c r="Z51" s="2">
        <v>4.1666666666666701E-3</v>
      </c>
      <c r="AB51" s="45">
        <v>10045404</v>
      </c>
      <c r="AC51" s="45" t="s">
        <v>1434</v>
      </c>
      <c r="AD51" s="7">
        <v>4</v>
      </c>
      <c r="AE51" s="2">
        <v>1</v>
      </c>
      <c r="AF51" s="2">
        <v>1</v>
      </c>
      <c r="AG51" s="2">
        <v>4.1666666666666701E-3</v>
      </c>
      <c r="AI51" s="45">
        <v>10045404</v>
      </c>
      <c r="AJ51" s="45" t="s">
        <v>1434</v>
      </c>
      <c r="AK51" s="7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68">
        <v>15207002</v>
      </c>
      <c r="C52" s="68" t="s">
        <v>392</v>
      </c>
      <c r="D52" s="2">
        <v>1</v>
      </c>
      <c r="E52" s="2" t="str">
        <f t="shared" si="1"/>
        <v>15207002;1@</v>
      </c>
      <c r="G52" s="45">
        <v>10045405</v>
      </c>
      <c r="H52" s="45" t="s">
        <v>1435</v>
      </c>
      <c r="I52" s="7">
        <v>4</v>
      </c>
      <c r="J52" s="2">
        <v>1</v>
      </c>
      <c r="K52" s="2">
        <v>1</v>
      </c>
      <c r="L52" s="2">
        <v>4.1666666666666701E-3</v>
      </c>
      <c r="N52" s="45">
        <v>10045405</v>
      </c>
      <c r="O52" s="45" t="s">
        <v>1435</v>
      </c>
      <c r="P52" s="7">
        <v>4</v>
      </c>
      <c r="Q52" s="2">
        <v>1</v>
      </c>
      <c r="R52" s="2">
        <v>1</v>
      </c>
      <c r="S52" s="2">
        <v>4.1666666666666701E-3</v>
      </c>
      <c r="U52" s="45">
        <v>10045405</v>
      </c>
      <c r="V52" s="45" t="s">
        <v>1435</v>
      </c>
      <c r="W52" s="7">
        <v>4</v>
      </c>
      <c r="X52" s="2">
        <v>1</v>
      </c>
      <c r="Y52" s="2">
        <v>1</v>
      </c>
      <c r="Z52" s="2">
        <v>4.1666666666666701E-3</v>
      </c>
      <c r="AB52" s="45">
        <v>10045405</v>
      </c>
      <c r="AC52" s="45" t="s">
        <v>1435</v>
      </c>
      <c r="AD52" s="7">
        <v>4</v>
      </c>
      <c r="AE52" s="2">
        <v>1</v>
      </c>
      <c r="AF52" s="2">
        <v>1</v>
      </c>
      <c r="AG52" s="2">
        <v>4.1666666666666701E-3</v>
      </c>
      <c r="AI52" s="45">
        <v>10045405</v>
      </c>
      <c r="AJ52" s="45" t="s">
        <v>1435</v>
      </c>
      <c r="AK52" s="7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45">
        <v>10045406</v>
      </c>
      <c r="H53" s="45" t="s">
        <v>1378</v>
      </c>
      <c r="I53" s="7">
        <v>4</v>
      </c>
      <c r="J53" s="2">
        <v>1</v>
      </c>
      <c r="K53" s="2">
        <v>1</v>
      </c>
      <c r="L53" s="2">
        <v>4.1666666666666701E-3</v>
      </c>
      <c r="N53" s="45">
        <v>10045406</v>
      </c>
      <c r="O53" s="45" t="s">
        <v>1378</v>
      </c>
      <c r="P53" s="7">
        <v>4</v>
      </c>
      <c r="Q53" s="2">
        <v>1</v>
      </c>
      <c r="R53" s="2">
        <v>1</v>
      </c>
      <c r="S53" s="2">
        <v>4.1666666666666701E-3</v>
      </c>
      <c r="U53" s="45">
        <v>10045406</v>
      </c>
      <c r="V53" s="45" t="s">
        <v>1378</v>
      </c>
      <c r="W53" s="7">
        <v>4</v>
      </c>
      <c r="X53" s="2">
        <v>1</v>
      </c>
      <c r="Y53" s="2">
        <v>1</v>
      </c>
      <c r="Z53" s="2">
        <v>4.1666666666666701E-3</v>
      </c>
      <c r="AB53" s="45">
        <v>10045406</v>
      </c>
      <c r="AC53" s="45" t="s">
        <v>1378</v>
      </c>
      <c r="AD53" s="7">
        <v>4</v>
      </c>
      <c r="AE53" s="2">
        <v>1</v>
      </c>
      <c r="AF53" s="2">
        <v>1</v>
      </c>
      <c r="AG53" s="2">
        <v>4.1666666666666701E-3</v>
      </c>
      <c r="AI53" s="45">
        <v>10045406</v>
      </c>
      <c r="AJ53" s="45" t="s">
        <v>1378</v>
      </c>
      <c r="AK53" s="7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66">
        <v>14010001</v>
      </c>
      <c r="H54" s="68" t="s">
        <v>96</v>
      </c>
      <c r="I54" s="68">
        <v>2</v>
      </c>
      <c r="J54" s="2">
        <v>1</v>
      </c>
      <c r="K54" s="2">
        <v>1</v>
      </c>
      <c r="L54" s="2">
        <v>4.9019607843137298E-3</v>
      </c>
      <c r="N54" s="68">
        <v>15201001</v>
      </c>
      <c r="O54" s="68" t="s">
        <v>345</v>
      </c>
      <c r="P54" s="68">
        <v>3</v>
      </c>
      <c r="Q54" s="2">
        <v>1</v>
      </c>
      <c r="R54" s="2">
        <v>1</v>
      </c>
      <c r="S54" s="2">
        <v>9.6153846153846194E-3</v>
      </c>
      <c r="U54" s="68">
        <v>15301001</v>
      </c>
      <c r="V54" s="68" t="s">
        <v>406</v>
      </c>
      <c r="W54" s="68">
        <v>3</v>
      </c>
      <c r="X54" s="2">
        <v>1</v>
      </c>
      <c r="Y54" s="2">
        <v>1</v>
      </c>
      <c r="Z54" s="2">
        <v>9.6153846153846194E-3</v>
      </c>
      <c r="AB54" s="68">
        <v>15401001</v>
      </c>
      <c r="AC54" s="68" t="s">
        <v>451</v>
      </c>
      <c r="AD54" s="68">
        <v>3</v>
      </c>
      <c r="AE54" s="2">
        <v>1</v>
      </c>
      <c r="AF54" s="2">
        <v>1</v>
      </c>
      <c r="AG54" s="2">
        <v>9.6153846153846194E-3</v>
      </c>
      <c r="AI54" s="68">
        <v>15501001</v>
      </c>
      <c r="AJ54" s="68" t="s">
        <v>497</v>
      </c>
      <c r="AK54" s="68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3">
        <v>10010041</v>
      </c>
      <c r="D55" s="2">
        <v>1</v>
      </c>
      <c r="E55" s="2" t="str">
        <f>B55&amp;";"&amp;D55&amp;"@"</f>
        <v>10010041;1@</v>
      </c>
      <c r="G55" s="66">
        <v>14010002</v>
      </c>
      <c r="H55" s="68" t="s">
        <v>102</v>
      </c>
      <c r="I55" s="68">
        <v>2</v>
      </c>
      <c r="J55" s="2">
        <v>1</v>
      </c>
      <c r="K55" s="2">
        <v>1</v>
      </c>
      <c r="L55" s="2">
        <v>4.9019607843137298E-3</v>
      </c>
      <c r="N55" s="68">
        <v>15201002</v>
      </c>
      <c r="O55" s="68" t="s">
        <v>347</v>
      </c>
      <c r="P55" s="68">
        <v>4</v>
      </c>
      <c r="Q55" s="2">
        <v>1</v>
      </c>
      <c r="R55" s="2">
        <v>1</v>
      </c>
      <c r="S55" s="2">
        <v>9.6153846153846194E-3</v>
      </c>
      <c r="U55" s="68">
        <v>15301002</v>
      </c>
      <c r="V55" s="68" t="s">
        <v>407</v>
      </c>
      <c r="W55" s="68">
        <v>4</v>
      </c>
      <c r="X55" s="2">
        <v>1</v>
      </c>
      <c r="Y55" s="2">
        <v>1</v>
      </c>
      <c r="Z55" s="2">
        <v>9.6153846153846194E-3</v>
      </c>
      <c r="AB55" s="68">
        <v>15401002</v>
      </c>
      <c r="AC55" s="68" t="s">
        <v>452</v>
      </c>
      <c r="AD55" s="68">
        <v>4</v>
      </c>
      <c r="AE55" s="2">
        <v>1</v>
      </c>
      <c r="AF55" s="2">
        <v>1</v>
      </c>
      <c r="AG55" s="2">
        <v>9.6153846153846194E-3</v>
      </c>
      <c r="AI55" s="68">
        <v>15501002</v>
      </c>
      <c r="AJ55" s="68" t="s">
        <v>498</v>
      </c>
      <c r="AK55" s="68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3">
        <v>10010042</v>
      </c>
      <c r="D56" s="2">
        <v>1</v>
      </c>
      <c r="E56" s="2" t="str">
        <f t="shared" ref="E56:E64" si="2">B56&amp;";"&amp;D56&amp;"@"</f>
        <v>10010042;1@</v>
      </c>
      <c r="G56" s="66">
        <v>14010003</v>
      </c>
      <c r="H56" s="68" t="s">
        <v>107</v>
      </c>
      <c r="I56" s="68">
        <v>3</v>
      </c>
      <c r="J56" s="2">
        <v>1</v>
      </c>
      <c r="K56" s="2">
        <v>1</v>
      </c>
      <c r="L56" s="2">
        <v>4.9019607843137298E-3</v>
      </c>
      <c r="N56" s="68">
        <v>15201003</v>
      </c>
      <c r="O56" s="68" t="s">
        <v>349</v>
      </c>
      <c r="P56" s="68">
        <v>3</v>
      </c>
      <c r="Q56" s="2">
        <v>1</v>
      </c>
      <c r="R56" s="2">
        <v>1</v>
      </c>
      <c r="S56" s="2">
        <v>9.6153846153846194E-3</v>
      </c>
      <c r="U56" s="68">
        <v>15301003</v>
      </c>
      <c r="V56" s="68" t="s">
        <v>408</v>
      </c>
      <c r="W56" s="68">
        <v>3</v>
      </c>
      <c r="X56" s="2">
        <v>1</v>
      </c>
      <c r="Y56" s="2">
        <v>1</v>
      </c>
      <c r="Z56" s="2">
        <v>9.6153846153846194E-3</v>
      </c>
      <c r="AB56" s="68">
        <v>15401003</v>
      </c>
      <c r="AC56" s="68" t="s">
        <v>453</v>
      </c>
      <c r="AD56" s="68">
        <v>3</v>
      </c>
      <c r="AE56" s="2">
        <v>1</v>
      </c>
      <c r="AF56" s="2">
        <v>1</v>
      </c>
      <c r="AG56" s="2">
        <v>9.6153846153846194E-3</v>
      </c>
      <c r="AI56" s="68">
        <v>15501003</v>
      </c>
      <c r="AJ56" s="68" t="s">
        <v>499</v>
      </c>
      <c r="AK56" s="68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3">
        <v>10010083</v>
      </c>
      <c r="D57" s="2">
        <v>1</v>
      </c>
      <c r="E57" s="2" t="str">
        <f t="shared" si="2"/>
        <v>10010083;1@</v>
      </c>
      <c r="G57" s="66">
        <v>14010004</v>
      </c>
      <c r="H57" s="68" t="s">
        <v>111</v>
      </c>
      <c r="I57" s="68">
        <v>4</v>
      </c>
      <c r="J57" s="2">
        <v>1</v>
      </c>
      <c r="K57" s="2">
        <v>1</v>
      </c>
      <c r="L57" s="2">
        <v>4.9019607843137298E-3</v>
      </c>
      <c r="N57" s="68">
        <v>15201004</v>
      </c>
      <c r="O57" s="68" t="s">
        <v>351</v>
      </c>
      <c r="P57" s="68">
        <v>4</v>
      </c>
      <c r="Q57" s="2">
        <v>1</v>
      </c>
      <c r="R57" s="2">
        <v>1</v>
      </c>
      <c r="S57" s="2">
        <v>9.6153846153846194E-3</v>
      </c>
      <c r="U57" s="68">
        <v>15301004</v>
      </c>
      <c r="V57" s="68" t="s">
        <v>409</v>
      </c>
      <c r="W57" s="68">
        <v>4</v>
      </c>
      <c r="X57" s="2">
        <v>1</v>
      </c>
      <c r="Y57" s="2">
        <v>1</v>
      </c>
      <c r="Z57" s="2">
        <v>9.6153846153846194E-3</v>
      </c>
      <c r="AB57" s="68">
        <v>15401004</v>
      </c>
      <c r="AC57" s="68" t="s">
        <v>454</v>
      </c>
      <c r="AD57" s="68">
        <v>4</v>
      </c>
      <c r="AE57" s="2">
        <v>1</v>
      </c>
      <c r="AF57" s="2">
        <v>1</v>
      </c>
      <c r="AG57" s="2">
        <v>9.6153846153846194E-3</v>
      </c>
      <c r="AI57" s="68">
        <v>15501004</v>
      </c>
      <c r="AJ57" s="68" t="s">
        <v>500</v>
      </c>
      <c r="AK57" s="68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4">
        <v>10010098</v>
      </c>
      <c r="D58" s="2">
        <v>1</v>
      </c>
      <c r="E58" s="2" t="str">
        <f t="shared" si="2"/>
        <v>10010098;1@</v>
      </c>
      <c r="G58" s="66">
        <v>14010005</v>
      </c>
      <c r="H58" s="68" t="s">
        <v>117</v>
      </c>
      <c r="I58" s="68">
        <v>2</v>
      </c>
      <c r="J58" s="2">
        <v>1</v>
      </c>
      <c r="K58" s="2">
        <v>1</v>
      </c>
      <c r="L58" s="2">
        <v>4.9019607843137298E-3</v>
      </c>
      <c r="N58" s="68">
        <v>15201005</v>
      </c>
      <c r="O58" s="68" t="s">
        <v>353</v>
      </c>
      <c r="P58" s="68">
        <v>3</v>
      </c>
      <c r="Q58" s="2">
        <v>1</v>
      </c>
      <c r="R58" s="2">
        <v>1</v>
      </c>
      <c r="S58" s="2">
        <v>9.6153846153846194E-3</v>
      </c>
      <c r="U58" s="68">
        <v>15301005</v>
      </c>
      <c r="V58" s="68" t="s">
        <v>410</v>
      </c>
      <c r="W58" s="68">
        <v>3</v>
      </c>
      <c r="X58" s="2">
        <v>1</v>
      </c>
      <c r="Y58" s="2">
        <v>1</v>
      </c>
      <c r="Z58" s="2">
        <v>9.6153846153846194E-3</v>
      </c>
      <c r="AB58" s="68">
        <v>15401005</v>
      </c>
      <c r="AC58" s="68" t="s">
        <v>455</v>
      </c>
      <c r="AD58" s="68">
        <v>3</v>
      </c>
      <c r="AE58" s="2">
        <v>1</v>
      </c>
      <c r="AF58" s="2">
        <v>1</v>
      </c>
      <c r="AG58" s="2">
        <v>9.6153846153846194E-3</v>
      </c>
      <c r="AI58" s="68">
        <v>15501005</v>
      </c>
      <c r="AJ58" s="68" t="s">
        <v>501</v>
      </c>
      <c r="AK58" s="68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65">
        <v>10023008</v>
      </c>
      <c r="C59" s="66" t="s">
        <v>297</v>
      </c>
      <c r="D59" s="2">
        <v>1</v>
      </c>
      <c r="E59" s="2" t="str">
        <f t="shared" si="2"/>
        <v>10023008;1@</v>
      </c>
      <c r="G59" s="66">
        <v>14010006</v>
      </c>
      <c r="H59" s="68" t="s">
        <v>121</v>
      </c>
      <c r="I59" s="68">
        <v>2</v>
      </c>
      <c r="J59" s="2">
        <v>1</v>
      </c>
      <c r="K59" s="2">
        <v>1</v>
      </c>
      <c r="L59" s="2">
        <v>4.9019607843137298E-3</v>
      </c>
      <c r="N59" s="68">
        <v>15201006</v>
      </c>
      <c r="O59" s="68" t="s">
        <v>354</v>
      </c>
      <c r="P59" s="68">
        <v>4</v>
      </c>
      <c r="Q59" s="2">
        <v>1</v>
      </c>
      <c r="R59" s="2">
        <v>1</v>
      </c>
      <c r="S59" s="2">
        <v>9.6153846153846194E-3</v>
      </c>
      <c r="U59" s="68">
        <v>15301006</v>
      </c>
      <c r="V59" s="68" t="s">
        <v>411</v>
      </c>
      <c r="W59" s="68">
        <v>4</v>
      </c>
      <c r="X59" s="2">
        <v>1</v>
      </c>
      <c r="Y59" s="2">
        <v>1</v>
      </c>
      <c r="Z59" s="2">
        <v>9.6153846153846194E-3</v>
      </c>
      <c r="AB59" s="68">
        <v>15401006</v>
      </c>
      <c r="AC59" s="68" t="s">
        <v>456</v>
      </c>
      <c r="AD59" s="68">
        <v>4</v>
      </c>
      <c r="AE59" s="2">
        <v>1</v>
      </c>
      <c r="AF59" s="2">
        <v>1</v>
      </c>
      <c r="AG59" s="2">
        <v>9.6153846153846194E-3</v>
      </c>
      <c r="AI59" s="68">
        <v>15501006</v>
      </c>
      <c r="AJ59" s="68" t="s">
        <v>502</v>
      </c>
      <c r="AK59" s="68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65">
        <v>10023009</v>
      </c>
      <c r="C60" s="66" t="s">
        <v>299</v>
      </c>
      <c r="D60" s="2">
        <v>1</v>
      </c>
      <c r="E60" s="2" t="str">
        <f t="shared" si="2"/>
        <v>10023009;1@</v>
      </c>
      <c r="G60" s="66">
        <v>14010007</v>
      </c>
      <c r="H60" s="68" t="s">
        <v>125</v>
      </c>
      <c r="I60" s="68">
        <v>3</v>
      </c>
      <c r="J60" s="2">
        <v>1</v>
      </c>
      <c r="K60" s="2">
        <v>1</v>
      </c>
      <c r="L60" s="2">
        <v>4.9019607843137298E-3</v>
      </c>
      <c r="N60" s="68">
        <v>15202001</v>
      </c>
      <c r="O60" s="68" t="s">
        <v>356</v>
      </c>
      <c r="P60" s="68">
        <v>3</v>
      </c>
      <c r="Q60" s="2">
        <v>1</v>
      </c>
      <c r="R60" s="2">
        <v>1</v>
      </c>
      <c r="S60" s="2">
        <v>9.6153846153846194E-3</v>
      </c>
      <c r="U60" s="68">
        <v>15302001</v>
      </c>
      <c r="V60" s="68" t="s">
        <v>412</v>
      </c>
      <c r="W60" s="68">
        <v>3</v>
      </c>
      <c r="X60" s="2">
        <v>1</v>
      </c>
      <c r="Y60" s="2">
        <v>1</v>
      </c>
      <c r="Z60" s="2">
        <v>9.6153846153846194E-3</v>
      </c>
      <c r="AB60" s="68">
        <v>15402001</v>
      </c>
      <c r="AC60" s="68" t="s">
        <v>457</v>
      </c>
      <c r="AD60" s="68">
        <v>3</v>
      </c>
      <c r="AE60" s="2">
        <v>1</v>
      </c>
      <c r="AF60" s="2">
        <v>1</v>
      </c>
      <c r="AG60" s="2">
        <v>9.6153846153846194E-3</v>
      </c>
      <c r="AI60" s="68">
        <v>15502001</v>
      </c>
      <c r="AJ60" s="68" t="s">
        <v>503</v>
      </c>
      <c r="AK60" s="68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45">
        <v>10045106</v>
      </c>
      <c r="D61" s="2">
        <v>1</v>
      </c>
      <c r="E61" s="2" t="str">
        <f t="shared" si="2"/>
        <v>10045106;1@</v>
      </c>
      <c r="G61" s="66">
        <v>14010008</v>
      </c>
      <c r="H61" s="68" t="s">
        <v>129</v>
      </c>
      <c r="I61" s="68">
        <v>4</v>
      </c>
      <c r="J61" s="2">
        <v>1</v>
      </c>
      <c r="K61" s="2">
        <v>1</v>
      </c>
      <c r="L61" s="2">
        <v>4.9019607843137298E-3</v>
      </c>
      <c r="N61" s="68">
        <v>15202002</v>
      </c>
      <c r="O61" s="68" t="s">
        <v>357</v>
      </c>
      <c r="P61" s="68">
        <v>4</v>
      </c>
      <c r="Q61" s="2">
        <v>1</v>
      </c>
      <c r="R61" s="2">
        <v>1</v>
      </c>
      <c r="S61" s="2">
        <v>9.6153846153846194E-3</v>
      </c>
      <c r="U61" s="68">
        <v>15302002</v>
      </c>
      <c r="V61" s="68" t="s">
        <v>413</v>
      </c>
      <c r="W61" s="68">
        <v>4</v>
      </c>
      <c r="X61" s="2">
        <v>1</v>
      </c>
      <c r="Y61" s="2">
        <v>1</v>
      </c>
      <c r="Z61" s="2">
        <v>9.6153846153846194E-3</v>
      </c>
      <c r="AB61" s="68">
        <v>15402002</v>
      </c>
      <c r="AC61" s="68" t="s">
        <v>458</v>
      </c>
      <c r="AD61" s="68">
        <v>4</v>
      </c>
      <c r="AE61" s="2">
        <v>1</v>
      </c>
      <c r="AF61" s="2">
        <v>1</v>
      </c>
      <c r="AG61" s="2">
        <v>9.6153846153846194E-3</v>
      </c>
      <c r="AI61" s="68">
        <v>15502002</v>
      </c>
      <c r="AJ61" s="68" t="s">
        <v>504</v>
      </c>
      <c r="AK61" s="68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45">
        <v>10045206</v>
      </c>
      <c r="C62" s="45" t="s">
        <v>1368</v>
      </c>
      <c r="D62" s="2">
        <v>1</v>
      </c>
      <c r="E62" s="2" t="str">
        <f t="shared" si="2"/>
        <v>10045206;1@</v>
      </c>
      <c r="G62" s="66">
        <v>14010009</v>
      </c>
      <c r="H62" s="68" t="s">
        <v>132</v>
      </c>
      <c r="I62" s="68">
        <v>2</v>
      </c>
      <c r="J62" s="2">
        <v>1</v>
      </c>
      <c r="K62" s="2">
        <v>1</v>
      </c>
      <c r="L62" s="2">
        <v>4.9019607843137298E-3</v>
      </c>
      <c r="N62" s="68">
        <v>15202003</v>
      </c>
      <c r="O62" s="68" t="s">
        <v>358</v>
      </c>
      <c r="P62" s="68">
        <v>3</v>
      </c>
      <c r="Q62" s="2">
        <v>1</v>
      </c>
      <c r="R62" s="2">
        <v>1</v>
      </c>
      <c r="S62" s="2">
        <v>9.6153846153846194E-3</v>
      </c>
      <c r="U62" s="68">
        <v>15302003</v>
      </c>
      <c r="V62" s="68" t="s">
        <v>414</v>
      </c>
      <c r="W62" s="68">
        <v>3</v>
      </c>
      <c r="X62" s="2">
        <v>1</v>
      </c>
      <c r="Y62" s="2">
        <v>1</v>
      </c>
      <c r="Z62" s="2">
        <v>9.6153846153846194E-3</v>
      </c>
      <c r="AB62" s="68">
        <v>15402003</v>
      </c>
      <c r="AC62" s="68" t="s">
        <v>459</v>
      </c>
      <c r="AD62" s="68">
        <v>3</v>
      </c>
      <c r="AE62" s="2">
        <v>1</v>
      </c>
      <c r="AF62" s="2">
        <v>1</v>
      </c>
      <c r="AG62" s="2">
        <v>9.6153846153846194E-3</v>
      </c>
      <c r="AI62" s="68">
        <v>15502003</v>
      </c>
      <c r="AJ62" s="68" t="s">
        <v>505</v>
      </c>
      <c r="AK62" s="68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45">
        <v>10045306</v>
      </c>
      <c r="C63" s="45" t="s">
        <v>1373</v>
      </c>
      <c r="D63" s="2">
        <v>1</v>
      </c>
      <c r="E63" s="2" t="str">
        <f t="shared" si="2"/>
        <v>10045306;1@</v>
      </c>
      <c r="G63" s="66">
        <v>14010010</v>
      </c>
      <c r="H63" s="68" t="s">
        <v>133</v>
      </c>
      <c r="I63" s="68">
        <v>2</v>
      </c>
      <c r="J63" s="2">
        <v>1</v>
      </c>
      <c r="K63" s="2">
        <v>1</v>
      </c>
      <c r="L63" s="2">
        <v>4.9019607843137298E-3</v>
      </c>
      <c r="N63" s="68">
        <v>15202004</v>
      </c>
      <c r="O63" s="68" t="s">
        <v>359</v>
      </c>
      <c r="P63" s="68">
        <v>4</v>
      </c>
      <c r="Q63" s="2">
        <v>1</v>
      </c>
      <c r="R63" s="2">
        <v>1</v>
      </c>
      <c r="S63" s="2">
        <v>9.6153846153846194E-3</v>
      </c>
      <c r="U63" s="68">
        <v>15302004</v>
      </c>
      <c r="V63" s="68" t="s">
        <v>415</v>
      </c>
      <c r="W63" s="68">
        <v>4</v>
      </c>
      <c r="X63" s="2">
        <v>1</v>
      </c>
      <c r="Y63" s="2">
        <v>1</v>
      </c>
      <c r="Z63" s="2">
        <v>9.6153846153846194E-3</v>
      </c>
      <c r="AB63" s="68">
        <v>15402004</v>
      </c>
      <c r="AC63" s="68" t="s">
        <v>460</v>
      </c>
      <c r="AD63" s="68">
        <v>4</v>
      </c>
      <c r="AE63" s="2">
        <v>1</v>
      </c>
      <c r="AF63" s="2">
        <v>1</v>
      </c>
      <c r="AG63" s="2">
        <v>9.6153846153846194E-3</v>
      </c>
      <c r="AI63" s="68">
        <v>15502004</v>
      </c>
      <c r="AJ63" s="68" t="s">
        <v>506</v>
      </c>
      <c r="AK63" s="68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45">
        <v>10045406</v>
      </c>
      <c r="C64" s="45" t="s">
        <v>1378</v>
      </c>
      <c r="D64" s="2">
        <v>1</v>
      </c>
      <c r="E64" s="2" t="str">
        <f t="shared" si="2"/>
        <v>10045406;1@</v>
      </c>
      <c r="G64" s="66">
        <v>14010011</v>
      </c>
      <c r="H64" s="68" t="s">
        <v>136</v>
      </c>
      <c r="I64" s="68">
        <v>3</v>
      </c>
      <c r="J64" s="2">
        <v>1</v>
      </c>
      <c r="K64" s="2">
        <v>1</v>
      </c>
      <c r="L64" s="2">
        <v>4.9019607843137298E-3</v>
      </c>
      <c r="N64" s="68">
        <v>15202005</v>
      </c>
      <c r="O64" s="68" t="s">
        <v>360</v>
      </c>
      <c r="P64" s="68">
        <v>3</v>
      </c>
      <c r="Q64" s="2">
        <v>1</v>
      </c>
      <c r="R64" s="2">
        <v>1</v>
      </c>
      <c r="S64" s="2">
        <v>9.6153846153846194E-3</v>
      </c>
      <c r="U64" s="68">
        <v>15302005</v>
      </c>
      <c r="V64" s="68" t="s">
        <v>416</v>
      </c>
      <c r="W64" s="68">
        <v>3</v>
      </c>
      <c r="X64" s="2">
        <v>1</v>
      </c>
      <c r="Y64" s="2">
        <v>1</v>
      </c>
      <c r="Z64" s="2">
        <v>9.6153846153846194E-3</v>
      </c>
      <c r="AB64" s="68">
        <v>15402005</v>
      </c>
      <c r="AC64" s="68" t="s">
        <v>461</v>
      </c>
      <c r="AD64" s="68">
        <v>3</v>
      </c>
      <c r="AE64" s="2">
        <v>1</v>
      </c>
      <c r="AF64" s="2">
        <v>1</v>
      </c>
      <c r="AG64" s="2">
        <v>9.6153846153846194E-3</v>
      </c>
      <c r="AI64" s="68">
        <v>15502005</v>
      </c>
      <c r="AJ64" s="68" t="s">
        <v>507</v>
      </c>
      <c r="AK64" s="68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68">
        <v>15310002</v>
      </c>
      <c r="C65" s="68" t="s">
        <v>442</v>
      </c>
      <c r="D65" s="2">
        <v>1</v>
      </c>
      <c r="E65" s="2" t="str">
        <f t="shared" ref="E65:E73" si="3">B65&amp;";"&amp;D65&amp;"@"</f>
        <v>15310002;1@</v>
      </c>
      <c r="G65" s="66">
        <v>14010012</v>
      </c>
      <c r="H65" s="68" t="s">
        <v>139</v>
      </c>
      <c r="I65" s="68">
        <v>4</v>
      </c>
      <c r="J65" s="2">
        <v>1</v>
      </c>
      <c r="K65" s="2">
        <v>1</v>
      </c>
      <c r="L65" s="2">
        <v>4.9019607843137298E-3</v>
      </c>
      <c r="N65" s="68">
        <v>15202006</v>
      </c>
      <c r="O65" s="68" t="s">
        <v>361</v>
      </c>
      <c r="P65" s="68">
        <v>4</v>
      </c>
      <c r="Q65" s="2">
        <v>1</v>
      </c>
      <c r="R65" s="2">
        <v>1</v>
      </c>
      <c r="S65" s="2">
        <v>9.6153846153846194E-3</v>
      </c>
      <c r="U65" s="68">
        <v>15302006</v>
      </c>
      <c r="V65" s="68" t="s">
        <v>417</v>
      </c>
      <c r="W65" s="68">
        <v>4</v>
      </c>
      <c r="X65" s="2">
        <v>1</v>
      </c>
      <c r="Y65" s="2">
        <v>1</v>
      </c>
      <c r="Z65" s="2">
        <v>9.6153846153846194E-3</v>
      </c>
      <c r="AB65" s="68">
        <v>15402006</v>
      </c>
      <c r="AC65" s="68" t="s">
        <v>462</v>
      </c>
      <c r="AD65" s="68">
        <v>4</v>
      </c>
      <c r="AE65" s="2">
        <v>1</v>
      </c>
      <c r="AF65" s="2">
        <v>1</v>
      </c>
      <c r="AG65" s="2">
        <v>9.6153846153846194E-3</v>
      </c>
      <c r="AI65" s="68">
        <v>15502006</v>
      </c>
      <c r="AJ65" s="68" t="s">
        <v>508</v>
      </c>
      <c r="AK65" s="68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68">
        <v>15310004</v>
      </c>
      <c r="C66" s="68" t="s">
        <v>444</v>
      </c>
      <c r="D66" s="2">
        <v>1</v>
      </c>
      <c r="E66" s="2" t="str">
        <f t="shared" si="3"/>
        <v>15310004;1@</v>
      </c>
      <c r="G66" s="66">
        <v>14020001</v>
      </c>
      <c r="H66" s="68" t="s">
        <v>142</v>
      </c>
      <c r="I66" s="68">
        <v>2</v>
      </c>
      <c r="J66" s="2">
        <v>1</v>
      </c>
      <c r="K66" s="2">
        <v>1</v>
      </c>
      <c r="L66" s="2">
        <v>4.9019607843137298E-3</v>
      </c>
      <c r="N66" s="68">
        <v>15203001</v>
      </c>
      <c r="O66" s="68" t="s">
        <v>362</v>
      </c>
      <c r="P66" s="68">
        <v>3</v>
      </c>
      <c r="Q66" s="2">
        <v>1</v>
      </c>
      <c r="R66" s="2">
        <v>1</v>
      </c>
      <c r="S66" s="2">
        <v>9.6153846153846194E-3</v>
      </c>
      <c r="U66" s="68">
        <v>15303001</v>
      </c>
      <c r="V66" s="68" t="s">
        <v>418</v>
      </c>
      <c r="W66" s="68">
        <v>3</v>
      </c>
      <c r="X66" s="2">
        <v>1</v>
      </c>
      <c r="Y66" s="2">
        <v>1</v>
      </c>
      <c r="Z66" s="2">
        <v>9.6153846153846194E-3</v>
      </c>
      <c r="AB66" s="68">
        <v>15403001</v>
      </c>
      <c r="AC66" s="68" t="s">
        <v>463</v>
      </c>
      <c r="AD66" s="68">
        <v>3</v>
      </c>
      <c r="AE66" s="2">
        <v>1</v>
      </c>
      <c r="AF66" s="2">
        <v>1</v>
      </c>
      <c r="AG66" s="2">
        <v>9.6153846153846194E-3</v>
      </c>
      <c r="AI66" s="68">
        <v>15503001</v>
      </c>
      <c r="AJ66" s="68" t="s">
        <v>509</v>
      </c>
      <c r="AK66" s="68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6">
        <v>15310102</v>
      </c>
      <c r="C67" s="6" t="s">
        <v>1436</v>
      </c>
      <c r="D67" s="2">
        <v>1</v>
      </c>
      <c r="E67" s="2" t="str">
        <f t="shared" si="3"/>
        <v>15310102;1@</v>
      </c>
      <c r="G67" s="66">
        <v>14020002</v>
      </c>
      <c r="H67" s="68" t="s">
        <v>145</v>
      </c>
      <c r="I67" s="68">
        <v>2</v>
      </c>
      <c r="J67" s="2">
        <v>1</v>
      </c>
      <c r="K67" s="2">
        <v>1</v>
      </c>
      <c r="L67" s="2">
        <v>4.9019607843137298E-3</v>
      </c>
      <c r="N67" s="68">
        <v>15203002</v>
      </c>
      <c r="O67" s="68" t="s">
        <v>364</v>
      </c>
      <c r="P67" s="68">
        <v>4</v>
      </c>
      <c r="Q67" s="2">
        <v>1</v>
      </c>
      <c r="R67" s="2">
        <v>1</v>
      </c>
      <c r="S67" s="2">
        <v>9.6153846153846194E-3</v>
      </c>
      <c r="U67" s="68">
        <v>15303002</v>
      </c>
      <c r="V67" s="68" t="s">
        <v>419</v>
      </c>
      <c r="W67" s="68">
        <v>4</v>
      </c>
      <c r="X67" s="2">
        <v>1</v>
      </c>
      <c r="Y67" s="2">
        <v>1</v>
      </c>
      <c r="Z67" s="2">
        <v>9.6153846153846194E-3</v>
      </c>
      <c r="AB67" s="68">
        <v>15403002</v>
      </c>
      <c r="AC67" s="68" t="s">
        <v>464</v>
      </c>
      <c r="AD67" s="68">
        <v>4</v>
      </c>
      <c r="AE67" s="2">
        <v>1</v>
      </c>
      <c r="AF67" s="2">
        <v>1</v>
      </c>
      <c r="AG67" s="2">
        <v>9.6153846153846194E-3</v>
      </c>
      <c r="AI67" s="68">
        <v>15503002</v>
      </c>
      <c r="AJ67" s="68" t="s">
        <v>510</v>
      </c>
      <c r="AK67" s="68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6">
        <v>15310104</v>
      </c>
      <c r="C68" s="6" t="s">
        <v>1437</v>
      </c>
      <c r="D68" s="2">
        <v>1</v>
      </c>
      <c r="E68" s="2" t="str">
        <f t="shared" si="3"/>
        <v>15310104;1@</v>
      </c>
      <c r="G68" s="66">
        <v>14020003</v>
      </c>
      <c r="H68" s="68" t="s">
        <v>148</v>
      </c>
      <c r="I68" s="68">
        <v>3</v>
      </c>
      <c r="J68" s="2">
        <v>1</v>
      </c>
      <c r="K68" s="2">
        <v>1</v>
      </c>
      <c r="L68" s="2">
        <v>4.9019607843137298E-3</v>
      </c>
      <c r="N68" s="68">
        <v>15203003</v>
      </c>
      <c r="O68" s="68" t="s">
        <v>365</v>
      </c>
      <c r="P68" s="68">
        <v>3</v>
      </c>
      <c r="Q68" s="2">
        <v>1</v>
      </c>
      <c r="R68" s="2">
        <v>1</v>
      </c>
      <c r="S68" s="2">
        <v>9.6153846153846194E-3</v>
      </c>
      <c r="U68" s="68">
        <v>15303003</v>
      </c>
      <c r="V68" s="68" t="s">
        <v>420</v>
      </c>
      <c r="W68" s="68">
        <v>3</v>
      </c>
      <c r="X68" s="2">
        <v>1</v>
      </c>
      <c r="Y68" s="2">
        <v>1</v>
      </c>
      <c r="Z68" s="2">
        <v>9.6153846153846194E-3</v>
      </c>
      <c r="AB68" s="68">
        <v>15403003</v>
      </c>
      <c r="AC68" s="68" t="s">
        <v>465</v>
      </c>
      <c r="AD68" s="68">
        <v>3</v>
      </c>
      <c r="AE68" s="2">
        <v>1</v>
      </c>
      <c r="AF68" s="2">
        <v>1</v>
      </c>
      <c r="AG68" s="2">
        <v>9.6153846153846194E-3</v>
      </c>
      <c r="AI68" s="68">
        <v>15503003</v>
      </c>
      <c r="AJ68" s="68" t="s">
        <v>511</v>
      </c>
      <c r="AK68" s="68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68">
        <v>15311002</v>
      </c>
      <c r="C69" s="68" t="s">
        <v>446</v>
      </c>
      <c r="D69" s="2">
        <v>1</v>
      </c>
      <c r="E69" s="2" t="str">
        <f t="shared" si="3"/>
        <v>15311002;1@</v>
      </c>
      <c r="G69" s="66">
        <v>14020004</v>
      </c>
      <c r="H69" s="68" t="s">
        <v>150</v>
      </c>
      <c r="I69" s="68">
        <v>4</v>
      </c>
      <c r="J69" s="2">
        <v>1</v>
      </c>
      <c r="K69" s="2">
        <v>1</v>
      </c>
      <c r="L69" s="2">
        <v>4.9019607843137298E-3</v>
      </c>
      <c r="N69" s="68">
        <v>15203004</v>
      </c>
      <c r="O69" s="68" t="s">
        <v>367</v>
      </c>
      <c r="P69" s="68">
        <v>4</v>
      </c>
      <c r="Q69" s="2">
        <v>1</v>
      </c>
      <c r="R69" s="2">
        <v>1</v>
      </c>
      <c r="S69" s="2">
        <v>9.6153846153846194E-3</v>
      </c>
      <c r="U69" s="68">
        <v>15303004</v>
      </c>
      <c r="V69" s="68" t="s">
        <v>421</v>
      </c>
      <c r="W69" s="68">
        <v>4</v>
      </c>
      <c r="X69" s="2">
        <v>1</v>
      </c>
      <c r="Y69" s="2">
        <v>1</v>
      </c>
      <c r="Z69" s="2">
        <v>9.6153846153846194E-3</v>
      </c>
      <c r="AB69" s="68">
        <v>15403004</v>
      </c>
      <c r="AC69" s="68" t="s">
        <v>466</v>
      </c>
      <c r="AD69" s="68">
        <v>4</v>
      </c>
      <c r="AE69" s="2">
        <v>1</v>
      </c>
      <c r="AF69" s="2">
        <v>1</v>
      </c>
      <c r="AG69" s="2">
        <v>9.6153846153846194E-3</v>
      </c>
      <c r="AI69" s="68">
        <v>15503004</v>
      </c>
      <c r="AJ69" s="68" t="s">
        <v>512</v>
      </c>
      <c r="AK69" s="68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68">
        <v>15311004</v>
      </c>
      <c r="C70" s="68" t="s">
        <v>448</v>
      </c>
      <c r="D70" s="2">
        <v>1</v>
      </c>
      <c r="E70" s="2" t="str">
        <f t="shared" si="3"/>
        <v>15311004;1@</v>
      </c>
      <c r="G70" s="66">
        <v>14020005</v>
      </c>
      <c r="H70" s="68" t="s">
        <v>153</v>
      </c>
      <c r="I70" s="68">
        <v>2</v>
      </c>
      <c r="J70" s="2">
        <v>1</v>
      </c>
      <c r="K70" s="2">
        <v>1</v>
      </c>
      <c r="L70" s="2">
        <v>4.9019607843137298E-3</v>
      </c>
      <c r="N70" s="68">
        <v>15203005</v>
      </c>
      <c r="O70" s="68" t="s">
        <v>369</v>
      </c>
      <c r="P70" s="68">
        <v>3</v>
      </c>
      <c r="Q70" s="2">
        <v>1</v>
      </c>
      <c r="R70" s="2">
        <v>1</v>
      </c>
      <c r="S70" s="2">
        <v>9.6153846153846194E-3</v>
      </c>
      <c r="U70" s="68">
        <v>15303005</v>
      </c>
      <c r="V70" s="68" t="s">
        <v>422</v>
      </c>
      <c r="W70" s="68">
        <v>3</v>
      </c>
      <c r="X70" s="2">
        <v>1</v>
      </c>
      <c r="Y70" s="2">
        <v>1</v>
      </c>
      <c r="Z70" s="2">
        <v>9.6153846153846194E-3</v>
      </c>
      <c r="AB70" s="68">
        <v>15403005</v>
      </c>
      <c r="AC70" s="68" t="s">
        <v>467</v>
      </c>
      <c r="AD70" s="68">
        <v>3</v>
      </c>
      <c r="AE70" s="2">
        <v>1</v>
      </c>
      <c r="AF70" s="2">
        <v>1</v>
      </c>
      <c r="AG70" s="2">
        <v>9.6153846153846194E-3</v>
      </c>
      <c r="AI70" s="68">
        <v>15503005</v>
      </c>
      <c r="AJ70" s="68" t="s">
        <v>513</v>
      </c>
      <c r="AK70" s="68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68">
        <v>15311006</v>
      </c>
      <c r="C71" s="68" t="s">
        <v>450</v>
      </c>
      <c r="D71" s="2">
        <v>1</v>
      </c>
      <c r="E71" s="2" t="str">
        <f t="shared" si="3"/>
        <v>15311006;1@</v>
      </c>
      <c r="G71" s="66">
        <v>14020006</v>
      </c>
      <c r="H71" s="68" t="s">
        <v>155</v>
      </c>
      <c r="I71" s="68">
        <v>2</v>
      </c>
      <c r="J71" s="2">
        <v>1</v>
      </c>
      <c r="K71" s="2">
        <v>1</v>
      </c>
      <c r="L71" s="2">
        <v>4.9019607843137298E-3</v>
      </c>
      <c r="N71" s="68">
        <v>15203006</v>
      </c>
      <c r="O71" s="68" t="s">
        <v>371</v>
      </c>
      <c r="P71" s="68">
        <v>4</v>
      </c>
      <c r="Q71" s="2">
        <v>1</v>
      </c>
      <c r="R71" s="2">
        <v>1</v>
      </c>
      <c r="S71" s="2">
        <v>9.6153846153846194E-3</v>
      </c>
      <c r="U71" s="68">
        <v>15303006</v>
      </c>
      <c r="V71" s="68" t="s">
        <v>423</v>
      </c>
      <c r="W71" s="68">
        <v>4</v>
      </c>
      <c r="X71" s="2">
        <v>1</v>
      </c>
      <c r="Y71" s="2">
        <v>1</v>
      </c>
      <c r="Z71" s="2">
        <v>9.6153846153846194E-3</v>
      </c>
      <c r="AB71" s="68">
        <v>15403006</v>
      </c>
      <c r="AC71" s="68" t="s">
        <v>468</v>
      </c>
      <c r="AD71" s="68">
        <v>4</v>
      </c>
      <c r="AE71" s="2">
        <v>1</v>
      </c>
      <c r="AF71" s="2">
        <v>1</v>
      </c>
      <c r="AG71" s="2">
        <v>9.6153846153846194E-3</v>
      </c>
      <c r="AI71" s="68">
        <v>15503006</v>
      </c>
      <c r="AJ71" s="68" t="s">
        <v>514</v>
      </c>
      <c r="AK71" s="68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68">
        <v>15306002</v>
      </c>
      <c r="C72" s="68" t="s">
        <v>436</v>
      </c>
      <c r="D72" s="2">
        <v>1</v>
      </c>
      <c r="E72" s="2" t="str">
        <f t="shared" si="3"/>
        <v>15306002;1@</v>
      </c>
      <c r="G72" s="66">
        <v>14020007</v>
      </c>
      <c r="H72" s="68" t="s">
        <v>158</v>
      </c>
      <c r="I72" s="68">
        <v>3</v>
      </c>
      <c r="J72" s="2">
        <v>1</v>
      </c>
      <c r="K72" s="2">
        <v>1</v>
      </c>
      <c r="L72" s="2">
        <v>4.9019607843137298E-3</v>
      </c>
      <c r="N72" s="68">
        <v>15204001</v>
      </c>
      <c r="O72" s="68" t="s">
        <v>373</v>
      </c>
      <c r="P72" s="68">
        <v>3</v>
      </c>
      <c r="Q72" s="2">
        <v>1</v>
      </c>
      <c r="R72" s="2">
        <v>1</v>
      </c>
      <c r="S72" s="2">
        <v>9.6153846153846194E-3</v>
      </c>
      <c r="U72" s="68">
        <v>15304001</v>
      </c>
      <c r="V72" s="68" t="s">
        <v>424</v>
      </c>
      <c r="W72" s="68">
        <v>3</v>
      </c>
      <c r="X72" s="2">
        <v>1</v>
      </c>
      <c r="Y72" s="2">
        <v>1</v>
      </c>
      <c r="Z72" s="2">
        <v>9.6153846153846194E-3</v>
      </c>
      <c r="AB72" s="68">
        <v>15404001</v>
      </c>
      <c r="AC72" s="68" t="s">
        <v>469</v>
      </c>
      <c r="AD72" s="68">
        <v>3</v>
      </c>
      <c r="AE72" s="2">
        <v>1</v>
      </c>
      <c r="AF72" s="2">
        <v>1</v>
      </c>
      <c r="AG72" s="2">
        <v>9.6153846153846194E-3</v>
      </c>
      <c r="AI72" s="68">
        <v>15504001</v>
      </c>
      <c r="AJ72" s="68" t="s">
        <v>515</v>
      </c>
      <c r="AK72" s="68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68">
        <v>15307002</v>
      </c>
      <c r="C73" s="68" t="s">
        <v>438</v>
      </c>
      <c r="D73" s="2">
        <v>1</v>
      </c>
      <c r="E73" s="2" t="str">
        <f t="shared" si="3"/>
        <v>15307002;1@</v>
      </c>
      <c r="G73" s="66">
        <v>14020008</v>
      </c>
      <c r="H73" s="68" t="s">
        <v>160</v>
      </c>
      <c r="I73" s="68">
        <v>4</v>
      </c>
      <c r="J73" s="2">
        <v>1</v>
      </c>
      <c r="K73" s="2">
        <v>1</v>
      </c>
      <c r="L73" s="2">
        <v>4.9019607843137298E-3</v>
      </c>
      <c r="N73" s="68">
        <v>15204002</v>
      </c>
      <c r="O73" s="68" t="s">
        <v>375</v>
      </c>
      <c r="P73" s="68">
        <v>4</v>
      </c>
      <c r="Q73" s="2">
        <v>1</v>
      </c>
      <c r="R73" s="2">
        <v>1</v>
      </c>
      <c r="S73" s="2">
        <v>9.6153846153846194E-3</v>
      </c>
      <c r="U73" s="68">
        <v>15304002</v>
      </c>
      <c r="V73" s="68" t="s">
        <v>425</v>
      </c>
      <c r="W73" s="68">
        <v>4</v>
      </c>
      <c r="X73" s="2">
        <v>1</v>
      </c>
      <c r="Y73" s="2">
        <v>1</v>
      </c>
      <c r="Z73" s="2">
        <v>9.6153846153846194E-3</v>
      </c>
      <c r="AB73" s="68">
        <v>15404002</v>
      </c>
      <c r="AC73" s="68" t="s">
        <v>470</v>
      </c>
      <c r="AD73" s="68">
        <v>4</v>
      </c>
      <c r="AE73" s="2">
        <v>1</v>
      </c>
      <c r="AF73" s="2">
        <v>1</v>
      </c>
      <c r="AG73" s="2">
        <v>9.6153846153846194E-3</v>
      </c>
      <c r="AI73" s="68">
        <v>15504002</v>
      </c>
      <c r="AJ73" s="68" t="s">
        <v>516</v>
      </c>
      <c r="AK73" s="68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68"/>
      <c r="C74" s="68"/>
      <c r="D74" s="2"/>
      <c r="E74" s="2"/>
      <c r="G74" s="66">
        <v>14020009</v>
      </c>
      <c r="H74" s="68" t="s">
        <v>164</v>
      </c>
      <c r="I74" s="68">
        <v>2</v>
      </c>
      <c r="J74" s="2">
        <v>1</v>
      </c>
      <c r="K74" s="2">
        <v>1</v>
      </c>
      <c r="L74" s="2">
        <v>4.9019607843137298E-3</v>
      </c>
      <c r="N74" s="68">
        <v>15204003</v>
      </c>
      <c r="O74" s="68" t="s">
        <v>377</v>
      </c>
      <c r="P74" s="68">
        <v>3</v>
      </c>
      <c r="Q74" s="2">
        <v>1</v>
      </c>
      <c r="R74" s="2">
        <v>1</v>
      </c>
      <c r="S74" s="2">
        <v>9.6153846153846194E-3</v>
      </c>
      <c r="U74" s="68">
        <v>15304003</v>
      </c>
      <c r="V74" s="68" t="s">
        <v>426</v>
      </c>
      <c r="W74" s="68">
        <v>3</v>
      </c>
      <c r="X74" s="2">
        <v>1</v>
      </c>
      <c r="Y74" s="2">
        <v>1</v>
      </c>
      <c r="Z74" s="2">
        <v>9.6153846153846194E-3</v>
      </c>
      <c r="AB74" s="68">
        <v>15404003</v>
      </c>
      <c r="AC74" s="68" t="s">
        <v>471</v>
      </c>
      <c r="AD74" s="68">
        <v>3</v>
      </c>
      <c r="AE74" s="2">
        <v>1</v>
      </c>
      <c r="AF74" s="2">
        <v>1</v>
      </c>
      <c r="AG74" s="2">
        <v>9.6153846153846194E-3</v>
      </c>
      <c r="AI74" s="68">
        <v>15504003</v>
      </c>
      <c r="AJ74" s="68" t="s">
        <v>517</v>
      </c>
      <c r="AK74" s="68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68"/>
      <c r="C75" s="68"/>
      <c r="D75" s="2"/>
      <c r="E75" s="2"/>
      <c r="G75" s="66">
        <v>14020010</v>
      </c>
      <c r="H75" s="68" t="s">
        <v>167</v>
      </c>
      <c r="I75" s="68">
        <v>2</v>
      </c>
      <c r="J75" s="2">
        <v>1</v>
      </c>
      <c r="K75" s="2">
        <v>1</v>
      </c>
      <c r="L75" s="2">
        <v>4.9019607843137298E-3</v>
      </c>
      <c r="N75" s="68">
        <v>15204004</v>
      </c>
      <c r="O75" s="68" t="s">
        <v>379</v>
      </c>
      <c r="P75" s="68">
        <v>4</v>
      </c>
      <c r="Q75" s="2">
        <v>1</v>
      </c>
      <c r="R75" s="2">
        <v>1</v>
      </c>
      <c r="S75" s="2">
        <v>9.6153846153846194E-3</v>
      </c>
      <c r="U75" s="68">
        <v>15304004</v>
      </c>
      <c r="V75" s="68" t="s">
        <v>427</v>
      </c>
      <c r="W75" s="68">
        <v>4</v>
      </c>
      <c r="X75" s="2">
        <v>1</v>
      </c>
      <c r="Y75" s="2">
        <v>1</v>
      </c>
      <c r="Z75" s="2">
        <v>9.6153846153846194E-3</v>
      </c>
      <c r="AB75" s="68">
        <v>15404004</v>
      </c>
      <c r="AC75" s="68" t="s">
        <v>472</v>
      </c>
      <c r="AD75" s="68">
        <v>4</v>
      </c>
      <c r="AE75" s="2">
        <v>1</v>
      </c>
      <c r="AF75" s="2">
        <v>1</v>
      </c>
      <c r="AG75" s="2">
        <v>9.6153846153846194E-3</v>
      </c>
      <c r="AI75" s="68">
        <v>15504004</v>
      </c>
      <c r="AJ75" s="68" t="s">
        <v>518</v>
      </c>
      <c r="AK75" s="68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3">
        <v>10010041</v>
      </c>
      <c r="D76" s="2">
        <v>1</v>
      </c>
      <c r="E76" s="2" t="str">
        <f>B76&amp;";"&amp;D76&amp;"@"</f>
        <v>10010041;1@</v>
      </c>
      <c r="G76" s="66">
        <v>14020011</v>
      </c>
      <c r="H76" s="68" t="s">
        <v>168</v>
      </c>
      <c r="I76" s="68">
        <v>3</v>
      </c>
      <c r="J76" s="2">
        <v>1</v>
      </c>
      <c r="K76" s="2">
        <v>1</v>
      </c>
      <c r="L76" s="2">
        <v>4.9019607843137298E-3</v>
      </c>
      <c r="N76" s="68">
        <v>15204005</v>
      </c>
      <c r="O76" s="68" t="s">
        <v>381</v>
      </c>
      <c r="P76" s="68">
        <v>3</v>
      </c>
      <c r="Q76" s="2">
        <v>1</v>
      </c>
      <c r="R76" s="2">
        <v>1</v>
      </c>
      <c r="S76" s="2">
        <v>9.6153846153846194E-3</v>
      </c>
      <c r="U76" s="68">
        <v>15304005</v>
      </c>
      <c r="V76" s="68" t="s">
        <v>428</v>
      </c>
      <c r="W76" s="68">
        <v>3</v>
      </c>
      <c r="X76" s="2">
        <v>1</v>
      </c>
      <c r="Y76" s="2">
        <v>1</v>
      </c>
      <c r="Z76" s="2">
        <v>9.6153846153846194E-3</v>
      </c>
      <c r="AB76" s="68">
        <v>15404005</v>
      </c>
      <c r="AC76" s="68" t="s">
        <v>473</v>
      </c>
      <c r="AD76" s="68">
        <v>3</v>
      </c>
      <c r="AE76" s="2">
        <v>1</v>
      </c>
      <c r="AF76" s="2">
        <v>1</v>
      </c>
      <c r="AG76" s="2">
        <v>9.6153846153846194E-3</v>
      </c>
      <c r="AI76" s="68">
        <v>15504005</v>
      </c>
      <c r="AJ76" s="68" t="s">
        <v>519</v>
      </c>
      <c r="AK76" s="68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3">
        <v>10010042</v>
      </c>
      <c r="D77" s="2">
        <v>1</v>
      </c>
      <c r="E77" s="2" t="str">
        <f t="shared" ref="E77:E94" si="4">B77&amp;";"&amp;D77&amp;"@"</f>
        <v>10010042;1@</v>
      </c>
      <c r="G77" s="66">
        <v>14020012</v>
      </c>
      <c r="H77" s="68" t="s">
        <v>172</v>
      </c>
      <c r="I77" s="68">
        <v>4</v>
      </c>
      <c r="J77" s="2">
        <v>1</v>
      </c>
      <c r="K77" s="2">
        <v>1</v>
      </c>
      <c r="L77" s="2">
        <v>4.9019607843137298E-3</v>
      </c>
      <c r="N77" s="68">
        <v>15204006</v>
      </c>
      <c r="O77" s="68" t="s">
        <v>382</v>
      </c>
      <c r="P77" s="68">
        <v>4</v>
      </c>
      <c r="Q77" s="2">
        <v>1</v>
      </c>
      <c r="R77" s="2">
        <v>1</v>
      </c>
      <c r="S77" s="2">
        <v>9.6153846153846194E-3</v>
      </c>
      <c r="U77" s="68">
        <v>15304006</v>
      </c>
      <c r="V77" s="68" t="s">
        <v>429</v>
      </c>
      <c r="W77" s="68">
        <v>4</v>
      </c>
      <c r="X77" s="2">
        <v>1</v>
      </c>
      <c r="Y77" s="2">
        <v>1</v>
      </c>
      <c r="Z77" s="2">
        <v>9.6153846153846194E-3</v>
      </c>
      <c r="AB77" s="68">
        <v>15404006</v>
      </c>
      <c r="AC77" s="68" t="s">
        <v>474</v>
      </c>
      <c r="AD77" s="68">
        <v>4</v>
      </c>
      <c r="AE77" s="2">
        <v>1</v>
      </c>
      <c r="AF77" s="2">
        <v>1</v>
      </c>
      <c r="AG77" s="2">
        <v>9.6153846153846194E-3</v>
      </c>
      <c r="AI77" s="68">
        <v>15504006</v>
      </c>
      <c r="AJ77" s="68" t="s">
        <v>520</v>
      </c>
      <c r="AK77" s="68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3">
        <v>10010083</v>
      </c>
      <c r="D78" s="2">
        <v>1</v>
      </c>
      <c r="E78" s="2" t="str">
        <f t="shared" si="4"/>
        <v>10010083;1@</v>
      </c>
      <c r="G78" s="66">
        <v>14030001</v>
      </c>
      <c r="H78" s="68" t="s">
        <v>174</v>
      </c>
      <c r="I78" s="68">
        <v>2</v>
      </c>
      <c r="J78" s="2">
        <v>1</v>
      </c>
      <c r="K78" s="2">
        <v>1</v>
      </c>
      <c r="L78" s="2">
        <v>4.9019607843137298E-3</v>
      </c>
      <c r="N78" s="68">
        <v>15205001</v>
      </c>
      <c r="O78" s="68" t="s">
        <v>383</v>
      </c>
      <c r="P78" s="68">
        <v>3</v>
      </c>
      <c r="Q78" s="2">
        <v>1</v>
      </c>
      <c r="R78" s="2">
        <v>1</v>
      </c>
      <c r="S78" s="2">
        <v>9.6153846153846194E-3</v>
      </c>
      <c r="U78" s="68">
        <v>15305001</v>
      </c>
      <c r="V78" s="68" t="s">
        <v>430</v>
      </c>
      <c r="W78" s="68">
        <v>3</v>
      </c>
      <c r="X78" s="2">
        <v>1</v>
      </c>
      <c r="Y78" s="2">
        <v>1</v>
      </c>
      <c r="Z78" s="2">
        <v>9.6153846153846194E-3</v>
      </c>
      <c r="AB78" s="68">
        <v>15405001</v>
      </c>
      <c r="AC78" s="68" t="s">
        <v>475</v>
      </c>
      <c r="AD78" s="68">
        <v>3</v>
      </c>
      <c r="AE78" s="2">
        <v>1</v>
      </c>
      <c r="AF78" s="2">
        <v>1</v>
      </c>
      <c r="AG78" s="2">
        <v>9.6153846153846194E-3</v>
      </c>
      <c r="AI78" s="68">
        <v>15505001</v>
      </c>
      <c r="AJ78" s="68" t="s">
        <v>521</v>
      </c>
      <c r="AK78" s="68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4">
        <v>10010098</v>
      </c>
      <c r="D79" s="2">
        <v>1</v>
      </c>
      <c r="E79" s="2" t="str">
        <f t="shared" si="4"/>
        <v>10010098;1@</v>
      </c>
      <c r="G79" s="66">
        <v>14030002</v>
      </c>
      <c r="H79" s="68" t="s">
        <v>178</v>
      </c>
      <c r="I79" s="68">
        <v>2</v>
      </c>
      <c r="J79" s="2">
        <v>1</v>
      </c>
      <c r="K79" s="2">
        <v>1</v>
      </c>
      <c r="L79" s="2">
        <v>4.9019607843137298E-3</v>
      </c>
      <c r="N79" s="68">
        <v>15205002</v>
      </c>
      <c r="O79" s="68" t="s">
        <v>384</v>
      </c>
      <c r="P79" s="68">
        <v>4</v>
      </c>
      <c r="Q79" s="2">
        <v>1</v>
      </c>
      <c r="R79" s="2">
        <v>1</v>
      </c>
      <c r="S79" s="2">
        <v>9.6153846153846194E-3</v>
      </c>
      <c r="U79" s="68">
        <v>15305002</v>
      </c>
      <c r="V79" s="68" t="s">
        <v>431</v>
      </c>
      <c r="W79" s="68">
        <v>4</v>
      </c>
      <c r="X79" s="2">
        <v>1</v>
      </c>
      <c r="Y79" s="2">
        <v>1</v>
      </c>
      <c r="Z79" s="2">
        <v>9.6153846153846194E-3</v>
      </c>
      <c r="AB79" s="68">
        <v>15405002</v>
      </c>
      <c r="AC79" s="68" t="s">
        <v>476</v>
      </c>
      <c r="AD79" s="68">
        <v>4</v>
      </c>
      <c r="AE79" s="2">
        <v>1</v>
      </c>
      <c r="AF79" s="2">
        <v>1</v>
      </c>
      <c r="AG79" s="2">
        <v>9.6153846153846194E-3</v>
      </c>
      <c r="AI79" s="68">
        <v>15505002</v>
      </c>
      <c r="AJ79" s="68" t="s">
        <v>522</v>
      </c>
      <c r="AK79" s="68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65">
        <v>10024008</v>
      </c>
      <c r="C80" s="66" t="s">
        <v>318</v>
      </c>
      <c r="D80" s="2">
        <v>1</v>
      </c>
      <c r="E80" s="2" t="str">
        <f t="shared" si="4"/>
        <v>10024008;1@</v>
      </c>
      <c r="G80" s="66">
        <v>14030003</v>
      </c>
      <c r="H80" s="68" t="s">
        <v>181</v>
      </c>
      <c r="I80" s="68">
        <v>3</v>
      </c>
      <c r="J80" s="2">
        <v>1</v>
      </c>
      <c r="K80" s="2">
        <v>1</v>
      </c>
      <c r="L80" s="2">
        <v>4.9019607843137298E-3</v>
      </c>
      <c r="N80" s="68">
        <v>15205003</v>
      </c>
      <c r="O80" s="68" t="s">
        <v>385</v>
      </c>
      <c r="P80" s="68">
        <v>3</v>
      </c>
      <c r="Q80" s="2">
        <v>1</v>
      </c>
      <c r="R80" s="2">
        <v>1</v>
      </c>
      <c r="S80" s="2">
        <v>9.6153846153846194E-3</v>
      </c>
      <c r="U80" s="68">
        <v>15305003</v>
      </c>
      <c r="V80" s="68" t="s">
        <v>432</v>
      </c>
      <c r="W80" s="68">
        <v>3</v>
      </c>
      <c r="X80" s="2">
        <v>1</v>
      </c>
      <c r="Y80" s="2">
        <v>1</v>
      </c>
      <c r="Z80" s="2">
        <v>9.6153846153846194E-3</v>
      </c>
      <c r="AB80" s="68">
        <v>15405003</v>
      </c>
      <c r="AC80" s="68" t="s">
        <v>477</v>
      </c>
      <c r="AD80" s="68">
        <v>3</v>
      </c>
      <c r="AE80" s="2">
        <v>1</v>
      </c>
      <c r="AF80" s="2">
        <v>1</v>
      </c>
      <c r="AG80" s="2">
        <v>9.6153846153846194E-3</v>
      </c>
      <c r="AI80" s="68">
        <v>15505003</v>
      </c>
      <c r="AJ80" s="68" t="s">
        <v>523</v>
      </c>
      <c r="AK80" s="68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65">
        <v>10024009</v>
      </c>
      <c r="C81" s="66" t="s">
        <v>320</v>
      </c>
      <c r="D81" s="2">
        <v>1</v>
      </c>
      <c r="E81" s="2" t="str">
        <f t="shared" si="4"/>
        <v>10024009;1@</v>
      </c>
      <c r="G81" s="66">
        <v>14030004</v>
      </c>
      <c r="H81" s="68" t="s">
        <v>183</v>
      </c>
      <c r="I81" s="68">
        <v>4</v>
      </c>
      <c r="J81" s="2">
        <v>1</v>
      </c>
      <c r="K81" s="2">
        <v>1</v>
      </c>
      <c r="L81" s="2">
        <v>4.9019607843137298E-3</v>
      </c>
      <c r="N81" s="68">
        <v>15205004</v>
      </c>
      <c r="O81" s="68" t="s">
        <v>386</v>
      </c>
      <c r="P81" s="68">
        <v>4</v>
      </c>
      <c r="Q81" s="2">
        <v>1</v>
      </c>
      <c r="R81" s="2">
        <v>1</v>
      </c>
      <c r="S81" s="2">
        <v>9.6153846153846194E-3</v>
      </c>
      <c r="U81" s="68">
        <v>15305004</v>
      </c>
      <c r="V81" s="68" t="s">
        <v>433</v>
      </c>
      <c r="W81" s="68">
        <v>4</v>
      </c>
      <c r="X81" s="2">
        <v>1</v>
      </c>
      <c r="Y81" s="2">
        <v>1</v>
      </c>
      <c r="Z81" s="2">
        <v>9.6153846153846194E-3</v>
      </c>
      <c r="AB81" s="68">
        <v>15405004</v>
      </c>
      <c r="AC81" s="68" t="s">
        <v>478</v>
      </c>
      <c r="AD81" s="68">
        <v>4</v>
      </c>
      <c r="AE81" s="2">
        <v>1</v>
      </c>
      <c r="AF81" s="2">
        <v>1</v>
      </c>
      <c r="AG81" s="2">
        <v>9.6153846153846194E-3</v>
      </c>
      <c r="AI81" s="68">
        <v>15505004</v>
      </c>
      <c r="AJ81" s="68" t="s">
        <v>524</v>
      </c>
      <c r="AK81" s="68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45">
        <v>10045106</v>
      </c>
      <c r="D82" s="2">
        <v>1</v>
      </c>
      <c r="E82" s="2" t="str">
        <f t="shared" si="4"/>
        <v>10045106;1@</v>
      </c>
      <c r="G82" s="66">
        <v>14030005</v>
      </c>
      <c r="H82" s="68" t="s">
        <v>185</v>
      </c>
      <c r="I82" s="68">
        <v>2</v>
      </c>
      <c r="J82" s="2">
        <v>1</v>
      </c>
      <c r="K82" s="2">
        <v>1</v>
      </c>
      <c r="L82" s="2">
        <v>4.9019607843137298E-3</v>
      </c>
      <c r="N82" s="68">
        <v>15205005</v>
      </c>
      <c r="O82" s="68" t="s">
        <v>387</v>
      </c>
      <c r="P82" s="68">
        <v>3</v>
      </c>
      <c r="Q82" s="2">
        <v>1</v>
      </c>
      <c r="R82" s="2">
        <v>1</v>
      </c>
      <c r="S82" s="2">
        <v>9.6153846153846194E-3</v>
      </c>
      <c r="U82" s="68">
        <v>15305005</v>
      </c>
      <c r="V82" s="68" t="s">
        <v>434</v>
      </c>
      <c r="W82" s="68">
        <v>3</v>
      </c>
      <c r="X82" s="2">
        <v>1</v>
      </c>
      <c r="Y82" s="2">
        <v>1</v>
      </c>
      <c r="Z82" s="2">
        <v>9.6153846153846194E-3</v>
      </c>
      <c r="AB82" s="68">
        <v>15405005</v>
      </c>
      <c r="AC82" s="68" t="s">
        <v>479</v>
      </c>
      <c r="AD82" s="68">
        <v>3</v>
      </c>
      <c r="AE82" s="2">
        <v>1</v>
      </c>
      <c r="AF82" s="2">
        <v>1</v>
      </c>
      <c r="AG82" s="2">
        <v>9.6153846153846194E-3</v>
      </c>
      <c r="AI82" s="68">
        <v>15505005</v>
      </c>
      <c r="AJ82" s="68" t="s">
        <v>525</v>
      </c>
      <c r="AK82" s="68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45">
        <v>10045206</v>
      </c>
      <c r="C83" s="45" t="s">
        <v>1368</v>
      </c>
      <c r="D83" s="2">
        <v>1</v>
      </c>
      <c r="E83" s="2" t="str">
        <f t="shared" si="4"/>
        <v>10045206;1@</v>
      </c>
      <c r="G83" s="66">
        <v>14030006</v>
      </c>
      <c r="H83" s="68" t="s">
        <v>187</v>
      </c>
      <c r="I83" s="68">
        <v>2</v>
      </c>
      <c r="J83" s="2">
        <v>1</v>
      </c>
      <c r="K83" s="2">
        <v>1</v>
      </c>
      <c r="L83" s="2">
        <v>4.9019607843137298E-3</v>
      </c>
      <c r="N83" s="68">
        <v>15205006</v>
      </c>
      <c r="O83" s="68" t="s">
        <v>388</v>
      </c>
      <c r="P83" s="68">
        <v>4</v>
      </c>
      <c r="Q83" s="2">
        <v>1</v>
      </c>
      <c r="R83" s="2">
        <v>1</v>
      </c>
      <c r="S83" s="2">
        <v>9.6153846153846194E-3</v>
      </c>
      <c r="U83" s="68">
        <v>15305006</v>
      </c>
      <c r="V83" s="68" t="s">
        <v>435</v>
      </c>
      <c r="W83" s="68">
        <v>4</v>
      </c>
      <c r="X83" s="2">
        <v>1</v>
      </c>
      <c r="Y83" s="2">
        <v>1</v>
      </c>
      <c r="Z83" s="2">
        <v>9.6153846153846194E-3</v>
      </c>
      <c r="AB83" s="68">
        <v>15405006</v>
      </c>
      <c r="AC83" s="68" t="s">
        <v>480</v>
      </c>
      <c r="AD83" s="68">
        <v>4</v>
      </c>
      <c r="AE83" s="2">
        <v>1</v>
      </c>
      <c r="AF83" s="2">
        <v>1</v>
      </c>
      <c r="AG83" s="2">
        <v>9.6153846153846194E-3</v>
      </c>
      <c r="AI83" s="68">
        <v>15505006</v>
      </c>
      <c r="AJ83" s="68" t="s">
        <v>526</v>
      </c>
      <c r="AK83" s="68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45">
        <v>10045306</v>
      </c>
      <c r="C84" s="45" t="s">
        <v>1373</v>
      </c>
      <c r="D84" s="2">
        <v>1</v>
      </c>
      <c r="E84" s="2" t="str">
        <f t="shared" si="4"/>
        <v>10045306;1@</v>
      </c>
      <c r="G84" s="66">
        <v>14030007</v>
      </c>
      <c r="H84" s="68" t="s">
        <v>189</v>
      </c>
      <c r="I84" s="68">
        <v>3</v>
      </c>
      <c r="J84" s="2">
        <v>1</v>
      </c>
      <c r="K84" s="2">
        <v>1</v>
      </c>
      <c r="L84" s="2">
        <v>4.9019607843137298E-3</v>
      </c>
      <c r="N84" s="68">
        <v>15206001</v>
      </c>
      <c r="O84" s="68" t="s">
        <v>389</v>
      </c>
      <c r="P84" s="68">
        <v>3</v>
      </c>
      <c r="Q84" s="2">
        <v>1</v>
      </c>
      <c r="R84" s="2">
        <v>1</v>
      </c>
      <c r="S84" s="2">
        <v>9.6153846153846194E-3</v>
      </c>
      <c r="U84" s="68">
        <v>15306001</v>
      </c>
      <c r="V84" s="68" t="s">
        <v>267</v>
      </c>
      <c r="W84" s="68">
        <v>3</v>
      </c>
      <c r="X84" s="2">
        <v>1</v>
      </c>
      <c r="Y84" s="2">
        <v>1</v>
      </c>
      <c r="Z84" s="2">
        <v>9.6153846153846194E-3</v>
      </c>
      <c r="AB84" s="68">
        <v>15406001</v>
      </c>
      <c r="AC84" s="68" t="s">
        <v>481</v>
      </c>
      <c r="AD84" s="68">
        <v>3</v>
      </c>
      <c r="AE84" s="2">
        <v>1</v>
      </c>
      <c r="AF84" s="2">
        <v>1</v>
      </c>
      <c r="AG84" s="2">
        <v>9.6153846153846194E-3</v>
      </c>
      <c r="AI84" s="68">
        <v>15506001</v>
      </c>
      <c r="AJ84" s="68" t="s">
        <v>527</v>
      </c>
      <c r="AK84" s="68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45">
        <v>10045406</v>
      </c>
      <c r="C85" s="45" t="s">
        <v>1378</v>
      </c>
      <c r="D85" s="2">
        <v>1</v>
      </c>
      <c r="E85" s="2" t="str">
        <f t="shared" si="4"/>
        <v>10045406;1@</v>
      </c>
      <c r="G85" s="66">
        <v>14030008</v>
      </c>
      <c r="H85" s="68" t="s">
        <v>192</v>
      </c>
      <c r="I85" s="68">
        <v>4</v>
      </c>
      <c r="J85" s="2">
        <v>1</v>
      </c>
      <c r="K85" s="2">
        <v>1</v>
      </c>
      <c r="L85" s="2">
        <v>4.9019607843137298E-3</v>
      </c>
      <c r="N85" s="68">
        <v>15206002</v>
      </c>
      <c r="O85" s="68" t="s">
        <v>390</v>
      </c>
      <c r="P85" s="68">
        <v>4</v>
      </c>
      <c r="Q85" s="2">
        <v>1</v>
      </c>
      <c r="R85" s="2">
        <v>1</v>
      </c>
      <c r="S85" s="2">
        <v>9.6153846153846194E-3</v>
      </c>
      <c r="U85" s="68">
        <v>15306002</v>
      </c>
      <c r="V85" s="68" t="s">
        <v>436</v>
      </c>
      <c r="W85" s="68">
        <v>4</v>
      </c>
      <c r="X85" s="2">
        <v>1</v>
      </c>
      <c r="Y85" s="2">
        <v>1</v>
      </c>
      <c r="Z85" s="2">
        <v>9.6153846153846194E-3</v>
      </c>
      <c r="AB85" s="68">
        <v>15406002</v>
      </c>
      <c r="AC85" s="68" t="s">
        <v>482</v>
      </c>
      <c r="AD85" s="68">
        <v>4</v>
      </c>
      <c r="AE85" s="2">
        <v>1</v>
      </c>
      <c r="AF85" s="2">
        <v>1</v>
      </c>
      <c r="AG85" s="2">
        <v>9.6153846153846194E-3</v>
      </c>
      <c r="AI85" s="68">
        <v>15506002</v>
      </c>
      <c r="AJ85" s="68" t="s">
        <v>528</v>
      </c>
      <c r="AK85" s="68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68">
        <v>15406002</v>
      </c>
      <c r="C86" s="68" t="s">
        <v>482</v>
      </c>
      <c r="D86" s="2">
        <v>1</v>
      </c>
      <c r="E86" s="2" t="str">
        <f t="shared" si="4"/>
        <v>15406002;1@</v>
      </c>
      <c r="G86" s="66">
        <v>14030009</v>
      </c>
      <c r="H86" s="68" t="s">
        <v>194</v>
      </c>
      <c r="I86" s="68">
        <v>2</v>
      </c>
      <c r="J86" s="2">
        <v>1</v>
      </c>
      <c r="K86" s="2">
        <v>1</v>
      </c>
      <c r="L86" s="2">
        <v>4.9019607843137298E-3</v>
      </c>
      <c r="N86" s="68">
        <v>15207001</v>
      </c>
      <c r="O86" s="68" t="s">
        <v>391</v>
      </c>
      <c r="P86" s="68">
        <v>3</v>
      </c>
      <c r="Q86" s="2">
        <v>1</v>
      </c>
      <c r="R86" s="2">
        <v>1</v>
      </c>
      <c r="S86" s="2">
        <v>9.6153846153846194E-3</v>
      </c>
      <c r="U86" s="68">
        <v>15307001</v>
      </c>
      <c r="V86" s="68" t="s">
        <v>437</v>
      </c>
      <c r="W86" s="68">
        <v>3</v>
      </c>
      <c r="X86" s="2">
        <v>1</v>
      </c>
      <c r="Y86" s="2">
        <v>1</v>
      </c>
      <c r="Z86" s="2">
        <v>9.6153846153846194E-3</v>
      </c>
      <c r="AB86" s="68">
        <v>15407001</v>
      </c>
      <c r="AC86" s="68" t="s">
        <v>483</v>
      </c>
      <c r="AD86" s="68">
        <v>3</v>
      </c>
      <c r="AE86" s="2">
        <v>1</v>
      </c>
      <c r="AF86" s="2">
        <v>1</v>
      </c>
      <c r="AG86" s="2">
        <v>9.6153846153846194E-3</v>
      </c>
      <c r="AI86" s="68">
        <v>15507001</v>
      </c>
      <c r="AJ86" s="68" t="s">
        <v>529</v>
      </c>
      <c r="AK86" s="68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68">
        <v>15407002</v>
      </c>
      <c r="C87" s="68" t="s">
        <v>484</v>
      </c>
      <c r="D87" s="2">
        <v>1</v>
      </c>
      <c r="E87" s="2" t="str">
        <f t="shared" si="4"/>
        <v>15407002;1@</v>
      </c>
      <c r="G87" s="66">
        <v>14030010</v>
      </c>
      <c r="H87" s="68" t="s">
        <v>196</v>
      </c>
      <c r="I87" s="68">
        <v>2</v>
      </c>
      <c r="J87" s="2">
        <v>1</v>
      </c>
      <c r="K87" s="2">
        <v>1</v>
      </c>
      <c r="L87" s="2">
        <v>4.9019607843137298E-3</v>
      </c>
      <c r="N87" s="68">
        <v>15207002</v>
      </c>
      <c r="O87" s="68" t="s">
        <v>392</v>
      </c>
      <c r="P87" s="68">
        <v>4</v>
      </c>
      <c r="Q87" s="2">
        <v>1</v>
      </c>
      <c r="R87" s="2">
        <v>1</v>
      </c>
      <c r="S87" s="2">
        <v>9.6153846153846194E-3</v>
      </c>
      <c r="U87" s="68">
        <v>15307002</v>
      </c>
      <c r="V87" s="68" t="s">
        <v>438</v>
      </c>
      <c r="W87" s="68">
        <v>4</v>
      </c>
      <c r="X87" s="2">
        <v>1</v>
      </c>
      <c r="Y87" s="2">
        <v>1</v>
      </c>
      <c r="Z87" s="2">
        <v>9.6153846153846194E-3</v>
      </c>
      <c r="AB87" s="68">
        <v>15407002</v>
      </c>
      <c r="AC87" s="68" t="s">
        <v>484</v>
      </c>
      <c r="AD87" s="68">
        <v>4</v>
      </c>
      <c r="AE87" s="2">
        <v>1</v>
      </c>
      <c r="AF87" s="2">
        <v>1</v>
      </c>
      <c r="AG87" s="2">
        <v>9.6153846153846194E-3</v>
      </c>
      <c r="AI87" s="68">
        <v>15507002</v>
      </c>
      <c r="AJ87" s="68" t="s">
        <v>530</v>
      </c>
      <c r="AK87" s="68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68">
        <v>15410002</v>
      </c>
      <c r="C88" s="68" t="s">
        <v>489</v>
      </c>
      <c r="D88" s="2">
        <v>1</v>
      </c>
      <c r="E88" s="2" t="str">
        <f t="shared" si="4"/>
        <v>15410002;1@</v>
      </c>
      <c r="G88" s="66">
        <v>14030011</v>
      </c>
      <c r="H88" s="68" t="s">
        <v>200</v>
      </c>
      <c r="I88" s="68">
        <v>3</v>
      </c>
      <c r="J88" s="2">
        <v>1</v>
      </c>
      <c r="K88" s="2">
        <v>1</v>
      </c>
      <c r="L88" s="2">
        <v>4.9019607843137298E-3</v>
      </c>
      <c r="N88" s="68">
        <v>15208001</v>
      </c>
      <c r="O88" s="68" t="s">
        <v>1438</v>
      </c>
      <c r="P88" s="68">
        <v>3</v>
      </c>
      <c r="Q88" s="2">
        <v>1</v>
      </c>
      <c r="R88" s="2">
        <v>1</v>
      </c>
      <c r="S88" s="2">
        <v>9.6153846153846194E-3</v>
      </c>
      <c r="U88" s="68">
        <v>15308001</v>
      </c>
      <c r="V88" s="68" t="s">
        <v>1439</v>
      </c>
      <c r="W88" s="68">
        <v>3</v>
      </c>
      <c r="X88" s="2">
        <v>1</v>
      </c>
      <c r="Y88" s="2">
        <v>1</v>
      </c>
      <c r="Z88" s="2">
        <v>9.6153846153846194E-3</v>
      </c>
      <c r="AB88" s="68">
        <v>15408001</v>
      </c>
      <c r="AC88" s="68" t="s">
        <v>1440</v>
      </c>
      <c r="AD88" s="68">
        <v>3</v>
      </c>
      <c r="AE88" s="2">
        <v>1</v>
      </c>
      <c r="AF88" s="2">
        <v>1</v>
      </c>
      <c r="AG88" s="2">
        <v>9.6153846153846194E-3</v>
      </c>
      <c r="AI88" s="68">
        <v>15508001</v>
      </c>
      <c r="AJ88" s="68" t="s">
        <v>1441</v>
      </c>
      <c r="AK88" s="68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68">
        <v>15410004</v>
      </c>
      <c r="C89" s="68" t="s">
        <v>1442</v>
      </c>
      <c r="D89" s="2">
        <v>1</v>
      </c>
      <c r="E89" s="2" t="str">
        <f t="shared" si="4"/>
        <v>15410004;1@</v>
      </c>
      <c r="G89" s="66">
        <v>14030012</v>
      </c>
      <c r="H89" s="68" t="s">
        <v>205</v>
      </c>
      <c r="I89" s="68">
        <v>4</v>
      </c>
      <c r="J89" s="2">
        <v>1</v>
      </c>
      <c r="K89" s="2">
        <v>1</v>
      </c>
      <c r="L89" s="2">
        <v>4.9019607843137298E-3</v>
      </c>
      <c r="N89" s="68">
        <v>15208002</v>
      </c>
      <c r="O89" s="68" t="s">
        <v>393</v>
      </c>
      <c r="P89" s="68">
        <v>4</v>
      </c>
      <c r="Q89" s="2">
        <v>1</v>
      </c>
      <c r="R89" s="2">
        <v>1</v>
      </c>
      <c r="S89" s="2">
        <v>9.6153846153846194E-3</v>
      </c>
      <c r="U89" s="68">
        <v>15308002</v>
      </c>
      <c r="V89" s="68" t="s">
        <v>439</v>
      </c>
      <c r="W89" s="68">
        <v>4</v>
      </c>
      <c r="X89" s="2">
        <v>1</v>
      </c>
      <c r="Y89" s="2">
        <v>1</v>
      </c>
      <c r="Z89" s="2">
        <v>9.6153846153846194E-3</v>
      </c>
      <c r="AB89" s="68">
        <v>15408002</v>
      </c>
      <c r="AC89" s="68" t="s">
        <v>485</v>
      </c>
      <c r="AD89" s="68">
        <v>4</v>
      </c>
      <c r="AE89" s="2">
        <v>1</v>
      </c>
      <c r="AF89" s="2">
        <v>1</v>
      </c>
      <c r="AG89" s="2">
        <v>9.6153846153846194E-3</v>
      </c>
      <c r="AI89" s="68">
        <v>15508002</v>
      </c>
      <c r="AJ89" s="68" t="s">
        <v>531</v>
      </c>
      <c r="AK89" s="68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68">
        <v>15410102</v>
      </c>
      <c r="C90" s="68" t="s">
        <v>1443</v>
      </c>
      <c r="D90" s="2">
        <v>1</v>
      </c>
      <c r="E90" s="2" t="str">
        <f t="shared" si="4"/>
        <v>15410102;1@</v>
      </c>
      <c r="G90" s="66">
        <v>14040001</v>
      </c>
      <c r="H90" s="68" t="s">
        <v>207</v>
      </c>
      <c r="I90" s="68">
        <v>2</v>
      </c>
      <c r="J90" s="2">
        <v>1</v>
      </c>
      <c r="K90" s="2">
        <v>1</v>
      </c>
      <c r="L90" s="2">
        <v>4.9019607843137298E-3</v>
      </c>
      <c r="N90" s="68">
        <v>15209001</v>
      </c>
      <c r="O90" s="68" t="s">
        <v>394</v>
      </c>
      <c r="P90" s="68">
        <v>2</v>
      </c>
      <c r="Q90" s="2">
        <v>1</v>
      </c>
      <c r="R90" s="2">
        <v>1</v>
      </c>
      <c r="S90" s="2">
        <v>9.6153846153846194E-3</v>
      </c>
      <c r="U90" s="68">
        <v>15309001</v>
      </c>
      <c r="V90" s="68" t="s">
        <v>296</v>
      </c>
      <c r="W90" s="68">
        <v>3</v>
      </c>
      <c r="X90" s="2">
        <v>1</v>
      </c>
      <c r="Y90" s="2">
        <v>1</v>
      </c>
      <c r="Z90" s="2">
        <v>9.6153846153846194E-3</v>
      </c>
      <c r="AB90" s="68">
        <v>15409001</v>
      </c>
      <c r="AC90" s="68" t="s">
        <v>486</v>
      </c>
      <c r="AD90" s="68">
        <v>3</v>
      </c>
      <c r="AE90" s="2">
        <v>1</v>
      </c>
      <c r="AF90" s="2">
        <v>1</v>
      </c>
      <c r="AG90" s="2">
        <v>9.6153846153846194E-3</v>
      </c>
      <c r="AI90" s="68">
        <v>15509001</v>
      </c>
      <c r="AJ90" s="68" t="s">
        <v>532</v>
      </c>
      <c r="AK90" s="68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68">
        <v>15410104</v>
      </c>
      <c r="C91" s="68" t="s">
        <v>1443</v>
      </c>
      <c r="D91" s="2">
        <v>1</v>
      </c>
      <c r="E91" s="2" t="str">
        <f t="shared" si="4"/>
        <v>15410104;1@</v>
      </c>
      <c r="G91" s="66">
        <v>14040002</v>
      </c>
      <c r="H91" s="68" t="s">
        <v>209</v>
      </c>
      <c r="I91" s="68">
        <v>2</v>
      </c>
      <c r="J91" s="2">
        <v>1</v>
      </c>
      <c r="K91" s="2">
        <v>1</v>
      </c>
      <c r="L91" s="2">
        <v>4.9019607843137298E-3</v>
      </c>
      <c r="N91" s="68">
        <v>15209002</v>
      </c>
      <c r="O91" s="68" t="s">
        <v>395</v>
      </c>
      <c r="P91" s="68">
        <v>4</v>
      </c>
      <c r="Q91" s="2">
        <v>1</v>
      </c>
      <c r="R91" s="2">
        <v>1</v>
      </c>
      <c r="S91" s="2">
        <v>9.6153846153846194E-3</v>
      </c>
      <c r="U91" s="68">
        <v>15309002</v>
      </c>
      <c r="V91" s="68" t="s">
        <v>440</v>
      </c>
      <c r="W91" s="68">
        <v>4</v>
      </c>
      <c r="X91" s="2">
        <v>1</v>
      </c>
      <c r="Y91" s="2">
        <v>1</v>
      </c>
      <c r="Z91" s="2">
        <v>9.6153846153846194E-3</v>
      </c>
      <c r="AB91" s="68">
        <v>15409002</v>
      </c>
      <c r="AC91" s="68" t="s">
        <v>487</v>
      </c>
      <c r="AD91" s="68">
        <v>4</v>
      </c>
      <c r="AE91" s="2">
        <v>1</v>
      </c>
      <c r="AF91" s="2">
        <v>1</v>
      </c>
      <c r="AG91" s="2">
        <v>9.6153846153846194E-3</v>
      </c>
      <c r="AI91" s="68">
        <v>15509002</v>
      </c>
      <c r="AJ91" s="68" t="s">
        <v>533</v>
      </c>
      <c r="AK91" s="68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68">
        <v>15411002</v>
      </c>
      <c r="C92" s="68" t="s">
        <v>492</v>
      </c>
      <c r="D92" s="2">
        <v>1</v>
      </c>
      <c r="E92" s="2" t="str">
        <f t="shared" si="4"/>
        <v>15411002;1@</v>
      </c>
      <c r="G92" s="66">
        <v>14040003</v>
      </c>
      <c r="H92" s="68" t="s">
        <v>211</v>
      </c>
      <c r="I92" s="68">
        <v>3</v>
      </c>
      <c r="J92" s="2">
        <v>1</v>
      </c>
      <c r="K92" s="2">
        <v>1</v>
      </c>
      <c r="L92" s="2">
        <v>4.9019607843137298E-3</v>
      </c>
      <c r="N92" s="68">
        <v>15210001</v>
      </c>
      <c r="O92" s="68" t="s">
        <v>396</v>
      </c>
      <c r="P92" s="68">
        <v>3</v>
      </c>
      <c r="Q92" s="2">
        <v>1</v>
      </c>
      <c r="R92" s="2">
        <v>1</v>
      </c>
      <c r="S92" s="2">
        <v>9.6153846153846194E-3</v>
      </c>
      <c r="U92" s="68">
        <v>15310001</v>
      </c>
      <c r="V92" s="68" t="s">
        <v>441</v>
      </c>
      <c r="W92" s="68">
        <v>3</v>
      </c>
      <c r="X92" s="2">
        <v>1</v>
      </c>
      <c r="Y92" s="2">
        <v>1</v>
      </c>
      <c r="Z92" s="2">
        <v>9.6153846153846194E-3</v>
      </c>
      <c r="AB92" s="68">
        <v>15410001</v>
      </c>
      <c r="AC92" s="68" t="s">
        <v>488</v>
      </c>
      <c r="AD92" s="68">
        <v>3</v>
      </c>
      <c r="AE92" s="2">
        <v>1</v>
      </c>
      <c r="AF92" s="2">
        <v>1</v>
      </c>
      <c r="AG92" s="2">
        <v>9.6153846153846194E-3</v>
      </c>
      <c r="AI92" s="68">
        <v>15510001</v>
      </c>
      <c r="AJ92" s="68" t="s">
        <v>534</v>
      </c>
      <c r="AK92" s="68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68">
        <v>15411004</v>
      </c>
      <c r="C93" s="68" t="s">
        <v>494</v>
      </c>
      <c r="D93" s="2">
        <v>1</v>
      </c>
      <c r="E93" s="2" t="str">
        <f t="shared" si="4"/>
        <v>15411004;1@</v>
      </c>
      <c r="G93" s="66">
        <v>14040004</v>
      </c>
      <c r="H93" s="68" t="s">
        <v>213</v>
      </c>
      <c r="I93" s="68">
        <v>4</v>
      </c>
      <c r="J93" s="2">
        <v>1</v>
      </c>
      <c r="K93" s="2">
        <v>1</v>
      </c>
      <c r="L93" s="2">
        <v>4.9019607843137298E-3</v>
      </c>
      <c r="N93" s="68">
        <v>15210002</v>
      </c>
      <c r="O93" s="68" t="s">
        <v>397</v>
      </c>
      <c r="P93" s="68">
        <v>4</v>
      </c>
      <c r="Q93" s="2">
        <v>1</v>
      </c>
      <c r="R93" s="2">
        <v>1</v>
      </c>
      <c r="S93" s="2">
        <v>9.6153846153846194E-3</v>
      </c>
      <c r="U93" s="68">
        <v>15310002</v>
      </c>
      <c r="V93" s="68" t="s">
        <v>442</v>
      </c>
      <c r="W93" s="68">
        <v>4</v>
      </c>
      <c r="X93" s="2">
        <v>1</v>
      </c>
      <c r="Y93" s="2">
        <v>1</v>
      </c>
      <c r="Z93" s="2">
        <v>9.6153846153846194E-3</v>
      </c>
      <c r="AB93" s="68">
        <v>15410002</v>
      </c>
      <c r="AC93" s="68" t="s">
        <v>489</v>
      </c>
      <c r="AD93" s="68">
        <v>4</v>
      </c>
      <c r="AE93" s="2">
        <v>1</v>
      </c>
      <c r="AF93" s="2">
        <v>1</v>
      </c>
      <c r="AG93" s="2">
        <v>9.6153846153846194E-3</v>
      </c>
      <c r="AI93" s="68">
        <v>15510002</v>
      </c>
      <c r="AJ93" s="68" t="s">
        <v>535</v>
      </c>
      <c r="AK93" s="68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68">
        <v>15411006</v>
      </c>
      <c r="C94" s="68" t="s">
        <v>496</v>
      </c>
      <c r="D94" s="2">
        <v>1</v>
      </c>
      <c r="E94" s="2" t="str">
        <f t="shared" si="4"/>
        <v>15411006;1@</v>
      </c>
      <c r="G94" s="66">
        <v>14040005</v>
      </c>
      <c r="H94" s="68" t="s">
        <v>215</v>
      </c>
      <c r="I94" s="68">
        <v>2</v>
      </c>
      <c r="J94" s="2">
        <v>1</v>
      </c>
      <c r="K94" s="2">
        <v>1</v>
      </c>
      <c r="L94" s="2">
        <v>4.9019607843137298E-3</v>
      </c>
      <c r="N94" s="68">
        <v>15210003</v>
      </c>
      <c r="O94" s="68" t="s">
        <v>398</v>
      </c>
      <c r="P94" s="68">
        <v>3</v>
      </c>
      <c r="Q94" s="2">
        <v>1</v>
      </c>
      <c r="R94" s="2">
        <v>1</v>
      </c>
      <c r="S94" s="2">
        <v>9.6153846153846194E-3</v>
      </c>
      <c r="U94" s="68">
        <v>15310003</v>
      </c>
      <c r="V94" s="68" t="s">
        <v>443</v>
      </c>
      <c r="W94" s="68">
        <v>3</v>
      </c>
      <c r="X94" s="2">
        <v>1</v>
      </c>
      <c r="Y94" s="2">
        <v>1</v>
      </c>
      <c r="Z94" s="2">
        <v>9.6153846153846194E-3</v>
      </c>
      <c r="AB94" s="68">
        <v>15410003</v>
      </c>
      <c r="AC94" s="68" t="s">
        <v>490</v>
      </c>
      <c r="AD94" s="68">
        <v>3</v>
      </c>
      <c r="AE94" s="2">
        <v>1</v>
      </c>
      <c r="AF94" s="2">
        <v>1</v>
      </c>
      <c r="AG94" s="2">
        <v>9.6153846153846194E-3</v>
      </c>
      <c r="AI94" s="68">
        <v>15510003</v>
      </c>
      <c r="AJ94" s="68" t="s">
        <v>536</v>
      </c>
      <c r="AK94" s="68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66">
        <v>14040006</v>
      </c>
      <c r="H95" s="68" t="s">
        <v>217</v>
      </c>
      <c r="I95" s="68">
        <v>2</v>
      </c>
      <c r="J95" s="2">
        <v>1</v>
      </c>
      <c r="K95" s="2">
        <v>1</v>
      </c>
      <c r="L95" s="2">
        <v>4.9019607843137298E-3</v>
      </c>
      <c r="N95" s="68">
        <v>15210004</v>
      </c>
      <c r="O95" s="68" t="s">
        <v>399</v>
      </c>
      <c r="P95" s="68">
        <v>4</v>
      </c>
      <c r="Q95" s="2">
        <v>1</v>
      </c>
      <c r="R95" s="2">
        <v>1</v>
      </c>
      <c r="S95" s="2">
        <v>9.6153846153846194E-3</v>
      </c>
      <c r="U95" s="68">
        <v>15310004</v>
      </c>
      <c r="V95" s="68" t="s">
        <v>444</v>
      </c>
      <c r="W95" s="68">
        <v>4</v>
      </c>
      <c r="X95" s="2">
        <v>1</v>
      </c>
      <c r="Y95" s="2">
        <v>1</v>
      </c>
      <c r="Z95" s="2">
        <v>9.6153846153846194E-3</v>
      </c>
      <c r="AB95" s="68">
        <v>15410004</v>
      </c>
      <c r="AC95" s="68" t="s">
        <v>1442</v>
      </c>
      <c r="AD95" s="68">
        <v>4</v>
      </c>
      <c r="AE95" s="2">
        <v>1</v>
      </c>
      <c r="AF95" s="2">
        <v>1</v>
      </c>
      <c r="AG95" s="2">
        <v>9.6153846153846194E-3</v>
      </c>
      <c r="AI95" s="68">
        <v>15510004</v>
      </c>
      <c r="AJ95" s="68" t="s">
        <v>537</v>
      </c>
      <c r="AK95" s="68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66">
        <v>14040007</v>
      </c>
      <c r="H96" s="68" t="s">
        <v>220</v>
      </c>
      <c r="I96" s="68">
        <v>3</v>
      </c>
      <c r="J96" s="2">
        <v>1</v>
      </c>
      <c r="K96" s="2">
        <v>1</v>
      </c>
      <c r="L96" s="2">
        <v>4.9019607843137298E-3</v>
      </c>
      <c r="N96" s="6">
        <v>15210101</v>
      </c>
      <c r="O96" s="6" t="s">
        <v>1444</v>
      </c>
      <c r="P96" s="6">
        <v>3</v>
      </c>
      <c r="Q96" s="2">
        <v>1</v>
      </c>
      <c r="R96" s="2">
        <v>1</v>
      </c>
      <c r="S96" s="2">
        <v>9.6153846153846194E-3</v>
      </c>
      <c r="U96" s="6">
        <v>15310101</v>
      </c>
      <c r="V96" s="6" t="s">
        <v>1445</v>
      </c>
      <c r="W96" s="6">
        <v>3</v>
      </c>
      <c r="X96" s="2">
        <v>1</v>
      </c>
      <c r="Y96" s="2">
        <v>1</v>
      </c>
      <c r="Z96" s="2">
        <v>9.6153846153846194E-3</v>
      </c>
      <c r="AB96" s="68">
        <v>15410101</v>
      </c>
      <c r="AC96" s="68" t="s">
        <v>1446</v>
      </c>
      <c r="AD96" s="68">
        <v>3</v>
      </c>
      <c r="AE96" s="2">
        <v>1</v>
      </c>
      <c r="AF96" s="2">
        <v>1</v>
      </c>
      <c r="AG96" s="2">
        <v>9.6153846153846194E-3</v>
      </c>
      <c r="AI96" s="6">
        <v>15510101</v>
      </c>
      <c r="AJ96" s="6" t="s">
        <v>1447</v>
      </c>
      <c r="AK96" s="6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3">
        <v>10010041</v>
      </c>
      <c r="D97" s="2">
        <v>1</v>
      </c>
      <c r="E97" s="2" t="str">
        <f>B97&amp;";"&amp;D97&amp;"@"</f>
        <v>10010041;1@</v>
      </c>
      <c r="G97" s="66">
        <v>14040008</v>
      </c>
      <c r="H97" s="68" t="s">
        <v>222</v>
      </c>
      <c r="I97" s="68">
        <v>4</v>
      </c>
      <c r="J97" s="2">
        <v>1</v>
      </c>
      <c r="K97" s="2">
        <v>1</v>
      </c>
      <c r="L97" s="2">
        <v>4.9019607843137298E-3</v>
      </c>
      <c r="N97" s="6">
        <v>15210102</v>
      </c>
      <c r="O97" s="6" t="s">
        <v>1428</v>
      </c>
      <c r="P97" s="6">
        <v>4</v>
      </c>
      <c r="Q97" s="2">
        <v>1</v>
      </c>
      <c r="R97" s="2">
        <v>1</v>
      </c>
      <c r="S97" s="2">
        <v>9.6153846153846194E-3</v>
      </c>
      <c r="U97" s="6">
        <v>15310102</v>
      </c>
      <c r="V97" s="6" t="s">
        <v>1436</v>
      </c>
      <c r="W97" s="6">
        <v>4</v>
      </c>
      <c r="X97" s="2">
        <v>1</v>
      </c>
      <c r="Y97" s="2">
        <v>1</v>
      </c>
      <c r="Z97" s="2">
        <v>9.6153846153846194E-3</v>
      </c>
      <c r="AB97" s="68">
        <v>15410102</v>
      </c>
      <c r="AC97" s="68" t="s">
        <v>1443</v>
      </c>
      <c r="AD97" s="68">
        <v>4</v>
      </c>
      <c r="AE97" s="2">
        <v>1</v>
      </c>
      <c r="AF97" s="2">
        <v>1</v>
      </c>
      <c r="AG97" s="2">
        <v>9.6153846153846194E-3</v>
      </c>
      <c r="AI97" s="6">
        <v>15510102</v>
      </c>
      <c r="AJ97" s="6" t="s">
        <v>1448</v>
      </c>
      <c r="AK97" s="6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3">
        <v>10010042</v>
      </c>
      <c r="D98" s="2">
        <v>1</v>
      </c>
      <c r="E98" s="2" t="str">
        <f t="shared" ref="E98:E115" si="5">B98&amp;";"&amp;D98&amp;"@"</f>
        <v>10010042;1@</v>
      </c>
      <c r="G98" s="66">
        <v>14040009</v>
      </c>
      <c r="H98" s="68" t="s">
        <v>223</v>
      </c>
      <c r="I98" s="68">
        <v>2</v>
      </c>
      <c r="J98" s="2">
        <v>1</v>
      </c>
      <c r="K98" s="2">
        <v>1</v>
      </c>
      <c r="L98" s="2">
        <v>4.9019607843137298E-3</v>
      </c>
      <c r="N98" s="6">
        <v>15210103</v>
      </c>
      <c r="O98" s="6" t="s">
        <v>1449</v>
      </c>
      <c r="P98" s="6">
        <v>3</v>
      </c>
      <c r="Q98" s="2">
        <v>1</v>
      </c>
      <c r="R98" s="2">
        <v>1</v>
      </c>
      <c r="S98" s="2">
        <v>9.6153846153846194E-3</v>
      </c>
      <c r="U98" s="6">
        <v>15310103</v>
      </c>
      <c r="V98" s="6" t="s">
        <v>1450</v>
      </c>
      <c r="W98" s="6">
        <v>3</v>
      </c>
      <c r="X98" s="2">
        <v>1</v>
      </c>
      <c r="Y98" s="2">
        <v>1</v>
      </c>
      <c r="Z98" s="2">
        <v>9.6153846153846194E-3</v>
      </c>
      <c r="AB98" s="68">
        <v>15410103</v>
      </c>
      <c r="AC98" s="68" t="s">
        <v>1451</v>
      </c>
      <c r="AD98" s="68">
        <v>3</v>
      </c>
      <c r="AE98" s="2">
        <v>1</v>
      </c>
      <c r="AF98" s="2">
        <v>1</v>
      </c>
      <c r="AG98" s="2">
        <v>9.6153846153846194E-3</v>
      </c>
      <c r="AI98" s="6">
        <v>15510103</v>
      </c>
      <c r="AJ98" s="6" t="s">
        <v>1452</v>
      </c>
      <c r="AK98" s="6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3">
        <v>10010083</v>
      </c>
      <c r="D99" s="2">
        <v>1</v>
      </c>
      <c r="E99" s="2" t="str">
        <f t="shared" si="5"/>
        <v>10010083;1@</v>
      </c>
      <c r="G99" s="66">
        <v>14040010</v>
      </c>
      <c r="H99" s="68" t="s">
        <v>224</v>
      </c>
      <c r="I99" s="68">
        <v>2</v>
      </c>
      <c r="J99" s="2">
        <v>1</v>
      </c>
      <c r="K99" s="2">
        <v>1</v>
      </c>
      <c r="L99" s="2">
        <v>4.9019607843137298E-3</v>
      </c>
      <c r="N99" s="6">
        <v>15210104</v>
      </c>
      <c r="O99" s="6" t="s">
        <v>1430</v>
      </c>
      <c r="P99" s="6">
        <v>4</v>
      </c>
      <c r="Q99" s="2">
        <v>1</v>
      </c>
      <c r="R99" s="2">
        <v>1</v>
      </c>
      <c r="S99" s="2">
        <v>9.6153846153846194E-3</v>
      </c>
      <c r="U99" s="6">
        <v>15310104</v>
      </c>
      <c r="V99" s="6" t="s">
        <v>1437</v>
      </c>
      <c r="W99" s="6">
        <v>4</v>
      </c>
      <c r="X99" s="2">
        <v>1</v>
      </c>
      <c r="Y99" s="2">
        <v>1</v>
      </c>
      <c r="Z99" s="2">
        <v>9.6153846153846194E-3</v>
      </c>
      <c r="AB99" s="68">
        <v>15410104</v>
      </c>
      <c r="AC99" s="68" t="s">
        <v>1443</v>
      </c>
      <c r="AD99" s="68">
        <v>4</v>
      </c>
      <c r="AE99" s="2">
        <v>1</v>
      </c>
      <c r="AF99" s="2">
        <v>1</v>
      </c>
      <c r="AG99" s="2">
        <v>9.6153846153846194E-3</v>
      </c>
      <c r="AI99" s="6">
        <v>15510104</v>
      </c>
      <c r="AJ99" s="6" t="s">
        <v>1453</v>
      </c>
      <c r="AK99" s="6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4">
        <v>10010098</v>
      </c>
      <c r="D100" s="2">
        <v>1</v>
      </c>
      <c r="E100" s="2" t="str">
        <f t="shared" si="5"/>
        <v>10010098;1@</v>
      </c>
      <c r="G100" s="66">
        <v>14040011</v>
      </c>
      <c r="H100" s="68" t="s">
        <v>225</v>
      </c>
      <c r="I100" s="68">
        <v>3</v>
      </c>
      <c r="J100" s="2">
        <v>1</v>
      </c>
      <c r="K100" s="2">
        <v>1</v>
      </c>
      <c r="L100" s="2">
        <v>4.9019607843137298E-3</v>
      </c>
      <c r="N100" s="68">
        <v>15211001</v>
      </c>
      <c r="O100" s="68" t="s">
        <v>400</v>
      </c>
      <c r="P100" s="68">
        <v>3</v>
      </c>
      <c r="Q100" s="2">
        <v>1</v>
      </c>
      <c r="R100" s="2">
        <v>1</v>
      </c>
      <c r="S100" s="2">
        <v>9.6153846153846194E-3</v>
      </c>
      <c r="U100" s="68">
        <v>15311001</v>
      </c>
      <c r="V100" s="68" t="s">
        <v>445</v>
      </c>
      <c r="W100" s="68">
        <v>3</v>
      </c>
      <c r="X100" s="2">
        <v>1</v>
      </c>
      <c r="Y100" s="2">
        <v>1</v>
      </c>
      <c r="Z100" s="2">
        <v>9.6153846153846194E-3</v>
      </c>
      <c r="AB100" s="68">
        <v>15411001</v>
      </c>
      <c r="AC100" s="68" t="s">
        <v>491</v>
      </c>
      <c r="AD100" s="68">
        <v>3</v>
      </c>
      <c r="AE100" s="2">
        <v>1</v>
      </c>
      <c r="AF100" s="2">
        <v>1</v>
      </c>
      <c r="AG100" s="2">
        <v>9.6153846153846194E-3</v>
      </c>
      <c r="AI100" s="68">
        <v>15511001</v>
      </c>
      <c r="AJ100" s="68" t="s">
        <v>538</v>
      </c>
      <c r="AK100" s="68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65">
        <v>10025008</v>
      </c>
      <c r="C101" s="66" t="s">
        <v>340</v>
      </c>
      <c r="D101" s="2">
        <v>1</v>
      </c>
      <c r="E101" s="2" t="str">
        <f t="shared" si="5"/>
        <v>10025008;1@</v>
      </c>
      <c r="G101" s="66">
        <v>14040012</v>
      </c>
      <c r="H101" s="68" t="s">
        <v>226</v>
      </c>
      <c r="I101" s="68">
        <v>4</v>
      </c>
      <c r="J101" s="2">
        <v>1</v>
      </c>
      <c r="K101" s="2">
        <v>1</v>
      </c>
      <c r="L101" s="2">
        <v>4.9019607843137298E-3</v>
      </c>
      <c r="N101" s="68">
        <v>15211002</v>
      </c>
      <c r="O101" s="68" t="s">
        <v>401</v>
      </c>
      <c r="P101" s="68">
        <v>4</v>
      </c>
      <c r="Q101" s="2">
        <v>1</v>
      </c>
      <c r="R101" s="2">
        <v>1</v>
      </c>
      <c r="S101" s="2">
        <v>9.6153846153846194E-3</v>
      </c>
      <c r="U101" s="68">
        <v>15311002</v>
      </c>
      <c r="V101" s="68" t="s">
        <v>446</v>
      </c>
      <c r="W101" s="68">
        <v>4</v>
      </c>
      <c r="X101" s="2">
        <v>1</v>
      </c>
      <c r="Y101" s="2">
        <v>1</v>
      </c>
      <c r="Z101" s="2">
        <v>9.6153846153846194E-3</v>
      </c>
      <c r="AB101" s="68">
        <v>15411002</v>
      </c>
      <c r="AC101" s="68" t="s">
        <v>492</v>
      </c>
      <c r="AD101" s="68">
        <v>4</v>
      </c>
      <c r="AE101" s="2">
        <v>1</v>
      </c>
      <c r="AF101" s="2">
        <v>1</v>
      </c>
      <c r="AG101" s="2">
        <v>9.6153846153846194E-3</v>
      </c>
      <c r="AI101" s="68">
        <v>15511002</v>
      </c>
      <c r="AJ101" s="68" t="s">
        <v>539</v>
      </c>
      <c r="AK101" s="68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65">
        <v>10025009</v>
      </c>
      <c r="C102" s="66" t="s">
        <v>342</v>
      </c>
      <c r="D102" s="2">
        <v>1</v>
      </c>
      <c r="E102" s="2" t="str">
        <f t="shared" si="5"/>
        <v>10025009;1@</v>
      </c>
      <c r="G102" s="88">
        <v>14050001</v>
      </c>
      <c r="H102" s="6" t="s">
        <v>228</v>
      </c>
      <c r="I102" s="6">
        <v>2</v>
      </c>
      <c r="J102" s="2">
        <v>1</v>
      </c>
      <c r="K102" s="2">
        <v>1</v>
      </c>
      <c r="L102" s="2">
        <v>4.9019607843137298E-3</v>
      </c>
      <c r="N102" s="68">
        <v>15211003</v>
      </c>
      <c r="O102" s="68" t="s">
        <v>402</v>
      </c>
      <c r="P102" s="68">
        <v>3</v>
      </c>
      <c r="Q102" s="2">
        <v>1</v>
      </c>
      <c r="R102" s="2">
        <v>1</v>
      </c>
      <c r="S102" s="2">
        <v>9.6153846153846194E-3</v>
      </c>
      <c r="U102" s="68">
        <v>15311003</v>
      </c>
      <c r="V102" s="68" t="s">
        <v>447</v>
      </c>
      <c r="W102" s="68">
        <v>3</v>
      </c>
      <c r="X102" s="2">
        <v>1</v>
      </c>
      <c r="Y102" s="2">
        <v>1</v>
      </c>
      <c r="Z102" s="2">
        <v>9.6153846153846194E-3</v>
      </c>
      <c r="AB102" s="68">
        <v>15411003</v>
      </c>
      <c r="AC102" s="68" t="s">
        <v>493</v>
      </c>
      <c r="AD102" s="68">
        <v>3</v>
      </c>
      <c r="AE102" s="2">
        <v>1</v>
      </c>
      <c r="AF102" s="2">
        <v>1</v>
      </c>
      <c r="AG102" s="2">
        <v>9.6153846153846194E-3</v>
      </c>
      <c r="AI102" s="68">
        <v>15511003</v>
      </c>
      <c r="AJ102" s="68" t="s">
        <v>540</v>
      </c>
      <c r="AK102" s="68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45">
        <v>10045106</v>
      </c>
      <c r="D103" s="2">
        <v>1</v>
      </c>
      <c r="E103" s="2" t="str">
        <f t="shared" si="5"/>
        <v>10045106;1@</v>
      </c>
      <c r="G103" s="88">
        <v>14050002</v>
      </c>
      <c r="H103" s="6" t="s">
        <v>231</v>
      </c>
      <c r="I103" s="6">
        <v>2</v>
      </c>
      <c r="J103" s="2">
        <v>1</v>
      </c>
      <c r="K103" s="2">
        <v>1</v>
      </c>
      <c r="L103" s="2">
        <v>4.9019607843137298E-3</v>
      </c>
      <c r="N103" s="68">
        <v>15211004</v>
      </c>
      <c r="O103" s="68" t="s">
        <v>403</v>
      </c>
      <c r="P103" s="68">
        <v>4</v>
      </c>
      <c r="Q103" s="2">
        <v>1</v>
      </c>
      <c r="R103" s="2">
        <v>1</v>
      </c>
      <c r="S103" s="2">
        <v>9.6153846153846194E-3</v>
      </c>
      <c r="U103" s="68">
        <v>15311004</v>
      </c>
      <c r="V103" s="68" t="s">
        <v>448</v>
      </c>
      <c r="W103" s="68">
        <v>4</v>
      </c>
      <c r="X103" s="2">
        <v>1</v>
      </c>
      <c r="Y103" s="2">
        <v>1</v>
      </c>
      <c r="Z103" s="2">
        <v>9.6153846153846194E-3</v>
      </c>
      <c r="AB103" s="68">
        <v>15411004</v>
      </c>
      <c r="AC103" s="68" t="s">
        <v>494</v>
      </c>
      <c r="AD103" s="68">
        <v>4</v>
      </c>
      <c r="AE103" s="2">
        <v>1</v>
      </c>
      <c r="AF103" s="2">
        <v>1</v>
      </c>
      <c r="AG103" s="2">
        <v>9.6153846153846194E-3</v>
      </c>
      <c r="AI103" s="68">
        <v>15511004</v>
      </c>
      <c r="AJ103" s="68" t="s">
        <v>541</v>
      </c>
      <c r="AK103" s="68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45">
        <v>10045206</v>
      </c>
      <c r="C104" s="45" t="s">
        <v>1368</v>
      </c>
      <c r="D104" s="2">
        <v>1</v>
      </c>
      <c r="E104" s="2" t="str">
        <f t="shared" si="5"/>
        <v>10045206;1@</v>
      </c>
      <c r="G104" s="88">
        <v>14050003</v>
      </c>
      <c r="H104" s="6" t="s">
        <v>233</v>
      </c>
      <c r="I104" s="6">
        <v>3</v>
      </c>
      <c r="J104" s="2">
        <v>1</v>
      </c>
      <c r="K104" s="2">
        <v>1</v>
      </c>
      <c r="L104" s="2">
        <v>4.9019607843137298E-3</v>
      </c>
      <c r="N104" s="68">
        <v>15211005</v>
      </c>
      <c r="O104" s="68" t="s">
        <v>404</v>
      </c>
      <c r="P104" s="68">
        <v>3</v>
      </c>
      <c r="Q104" s="2">
        <v>1</v>
      </c>
      <c r="R104" s="2">
        <v>1</v>
      </c>
      <c r="S104" s="2">
        <v>9.6153846153846194E-3</v>
      </c>
      <c r="U104" s="68">
        <v>15311005</v>
      </c>
      <c r="V104" s="68" t="s">
        <v>449</v>
      </c>
      <c r="W104" s="68">
        <v>3</v>
      </c>
      <c r="X104" s="2">
        <v>1</v>
      </c>
      <c r="Y104" s="2">
        <v>1</v>
      </c>
      <c r="Z104" s="2">
        <v>9.6153846153846194E-3</v>
      </c>
      <c r="AB104" s="68">
        <v>15411005</v>
      </c>
      <c r="AC104" s="68" t="s">
        <v>495</v>
      </c>
      <c r="AD104" s="68">
        <v>3</v>
      </c>
      <c r="AE104" s="2">
        <v>1</v>
      </c>
      <c r="AF104" s="2">
        <v>1</v>
      </c>
      <c r="AG104" s="2">
        <v>9.6153846153846194E-3</v>
      </c>
      <c r="AI104" s="68">
        <v>15511005</v>
      </c>
      <c r="AJ104" s="68" t="s">
        <v>542</v>
      </c>
      <c r="AK104" s="68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45">
        <v>10045306</v>
      </c>
      <c r="C105" s="45" t="s">
        <v>1373</v>
      </c>
      <c r="D105" s="2">
        <v>1</v>
      </c>
      <c r="E105" s="2" t="str">
        <f t="shared" si="5"/>
        <v>10045306;1@</v>
      </c>
      <c r="G105" s="88">
        <v>14050004</v>
      </c>
      <c r="H105" s="6" t="s">
        <v>236</v>
      </c>
      <c r="I105" s="6">
        <v>4</v>
      </c>
      <c r="J105" s="2">
        <v>1</v>
      </c>
      <c r="K105" s="2">
        <v>1</v>
      </c>
      <c r="L105" s="2">
        <v>4.9019607843137298E-3</v>
      </c>
      <c r="N105" s="68">
        <v>15211006</v>
      </c>
      <c r="O105" s="68" t="s">
        <v>405</v>
      </c>
      <c r="P105" s="68">
        <v>4</v>
      </c>
      <c r="Q105" s="2">
        <v>1</v>
      </c>
      <c r="R105" s="2">
        <v>1</v>
      </c>
      <c r="S105" s="2">
        <v>9.6153846153846194E-3</v>
      </c>
      <c r="U105" s="68">
        <v>15311006</v>
      </c>
      <c r="V105" s="68" t="s">
        <v>450</v>
      </c>
      <c r="W105" s="68">
        <v>4</v>
      </c>
      <c r="X105" s="2">
        <v>1</v>
      </c>
      <c r="Y105" s="2">
        <v>1</v>
      </c>
      <c r="Z105" s="2">
        <v>9.6153846153846194E-3</v>
      </c>
      <c r="AB105" s="68">
        <v>15411006</v>
      </c>
      <c r="AC105" s="68" t="s">
        <v>496</v>
      </c>
      <c r="AD105" s="68">
        <v>4</v>
      </c>
      <c r="AE105" s="2">
        <v>1</v>
      </c>
      <c r="AF105" s="2">
        <v>1</v>
      </c>
      <c r="AG105" s="2">
        <v>9.6153846153846194E-3</v>
      </c>
      <c r="AI105" s="68">
        <v>15511006</v>
      </c>
      <c r="AJ105" s="68" t="s">
        <v>543</v>
      </c>
      <c r="AK105" s="68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45">
        <v>10045406</v>
      </c>
      <c r="C106" s="45" t="s">
        <v>1378</v>
      </c>
      <c r="D106" s="2">
        <v>1</v>
      </c>
      <c r="E106" s="2" t="str">
        <f t="shared" si="5"/>
        <v>10045406;1@</v>
      </c>
      <c r="G106" s="88">
        <v>14050005</v>
      </c>
      <c r="H106" s="6" t="s">
        <v>239</v>
      </c>
      <c r="I106" s="6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68">
        <v>15506002</v>
      </c>
      <c r="C107" s="68" t="s">
        <v>528</v>
      </c>
      <c r="D107" s="2">
        <v>1</v>
      </c>
      <c r="E107" s="2" t="str">
        <f t="shared" si="5"/>
        <v>15506002;1@</v>
      </c>
      <c r="G107" s="88">
        <v>14050006</v>
      </c>
      <c r="H107" s="6" t="s">
        <v>242</v>
      </c>
      <c r="I107" s="6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68">
        <v>15507002</v>
      </c>
      <c r="C108" s="68" t="s">
        <v>530</v>
      </c>
      <c r="D108" s="2">
        <v>1</v>
      </c>
      <c r="E108" s="2" t="str">
        <f t="shared" si="5"/>
        <v>15507002;1@</v>
      </c>
      <c r="G108" s="88">
        <v>14050007</v>
      </c>
      <c r="H108" s="6" t="s">
        <v>245</v>
      </c>
      <c r="I108" s="6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68">
        <v>15510002</v>
      </c>
      <c r="C109" s="68" t="s">
        <v>535</v>
      </c>
      <c r="D109" s="2">
        <v>1</v>
      </c>
      <c r="E109" s="2" t="str">
        <f t="shared" si="5"/>
        <v>15510002;1@</v>
      </c>
      <c r="G109" s="88">
        <v>14050008</v>
      </c>
      <c r="H109" s="6" t="s">
        <v>248</v>
      </c>
      <c r="I109" s="6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68">
        <v>15510004</v>
      </c>
      <c r="C110" s="68" t="s">
        <v>537</v>
      </c>
      <c r="D110" s="2">
        <v>1</v>
      </c>
      <c r="E110" s="2" t="str">
        <f t="shared" si="5"/>
        <v>15510004;1@</v>
      </c>
      <c r="G110" s="88">
        <v>14050009</v>
      </c>
      <c r="H110" s="6" t="s">
        <v>251</v>
      </c>
      <c r="I110" s="6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6">
        <v>15510102</v>
      </c>
      <c r="C111" s="6" t="s">
        <v>1448</v>
      </c>
      <c r="D111" s="2">
        <v>1</v>
      </c>
      <c r="E111" s="2" t="str">
        <f t="shared" si="5"/>
        <v>15510102;1@</v>
      </c>
      <c r="G111" s="88">
        <v>14050010</v>
      </c>
      <c r="H111" s="6" t="s">
        <v>253</v>
      </c>
      <c r="I111" s="6">
        <v>2</v>
      </c>
      <c r="J111" s="2">
        <v>1</v>
      </c>
      <c r="K111" s="2">
        <v>1</v>
      </c>
      <c r="L111" s="2">
        <v>4.9019607843137298E-3</v>
      </c>
      <c r="N111" s="2" t="s">
        <v>1454</v>
      </c>
    </row>
    <row r="112" spans="2:40" ht="20.100000000000001" customHeight="1" x14ac:dyDescent="0.2">
      <c r="B112" s="6">
        <v>15510104</v>
      </c>
      <c r="C112" s="6" t="s">
        <v>1453</v>
      </c>
      <c r="D112" s="2">
        <v>1</v>
      </c>
      <c r="E112" s="2" t="str">
        <f t="shared" si="5"/>
        <v>15510104;1@</v>
      </c>
      <c r="G112" s="88">
        <v>14050011</v>
      </c>
      <c r="H112" s="6" t="s">
        <v>256</v>
      </c>
      <c r="I112" s="6">
        <v>3</v>
      </c>
      <c r="J112" s="2">
        <v>1</v>
      </c>
      <c r="K112" s="2">
        <v>1</v>
      </c>
      <c r="L112" s="2">
        <v>4.9019607843137298E-3</v>
      </c>
      <c r="N112" s="2">
        <v>30</v>
      </c>
      <c r="O112" s="2">
        <f t="shared" ref="O112:O116" si="6">N112*135</f>
        <v>4050</v>
      </c>
      <c r="P112" s="2">
        <f t="shared" ref="P112:P116" si="7">O112/110</f>
        <v>36.81818181818182</v>
      </c>
      <c r="Q112" s="2" t="s">
        <v>122</v>
      </c>
      <c r="R112" s="2">
        <v>10000143</v>
      </c>
      <c r="S112" s="2">
        <v>1</v>
      </c>
    </row>
    <row r="113" spans="2:20" ht="20.100000000000001" customHeight="1" x14ac:dyDescent="0.2">
      <c r="B113" s="68">
        <v>15511002</v>
      </c>
      <c r="C113" s="68" t="s">
        <v>539</v>
      </c>
      <c r="D113" s="2">
        <v>1</v>
      </c>
      <c r="E113" s="2" t="str">
        <f t="shared" si="5"/>
        <v>15511002;1@</v>
      </c>
      <c r="G113" s="88">
        <v>14050012</v>
      </c>
      <c r="H113" s="6" t="s">
        <v>259</v>
      </c>
      <c r="I113" s="6">
        <v>4</v>
      </c>
      <c r="J113" s="2">
        <v>1</v>
      </c>
      <c r="K113" s="2">
        <v>1</v>
      </c>
      <c r="L113" s="2">
        <v>4.9019607843137298E-3</v>
      </c>
      <c r="N113" s="2">
        <v>60</v>
      </c>
      <c r="O113" s="2">
        <f t="shared" si="6"/>
        <v>8100</v>
      </c>
      <c r="P113" s="2">
        <f t="shared" si="7"/>
        <v>73.63636363636364</v>
      </c>
      <c r="Q113" s="2" t="s">
        <v>1455</v>
      </c>
      <c r="R113" s="2">
        <v>10010093</v>
      </c>
      <c r="S113" s="2">
        <v>1</v>
      </c>
    </row>
    <row r="114" spans="2:20" ht="20.100000000000001" customHeight="1" x14ac:dyDescent="0.2">
      <c r="B114" s="68">
        <v>15511004</v>
      </c>
      <c r="C114" s="68" t="s">
        <v>541</v>
      </c>
      <c r="D114" s="2">
        <v>1</v>
      </c>
      <c r="E114" s="2" t="str">
        <f t="shared" si="5"/>
        <v>15511004;1@</v>
      </c>
      <c r="G114" s="66">
        <v>14060001</v>
      </c>
      <c r="H114" s="68" t="s">
        <v>261</v>
      </c>
      <c r="I114" s="68">
        <v>2</v>
      </c>
      <c r="J114" s="2">
        <v>1</v>
      </c>
      <c r="K114" s="2">
        <v>1</v>
      </c>
      <c r="L114" s="2">
        <v>4.9019607843137298E-3</v>
      </c>
      <c r="N114" s="2">
        <v>100</v>
      </c>
      <c r="O114" s="2">
        <f t="shared" si="6"/>
        <v>13500</v>
      </c>
      <c r="P114" s="2">
        <f t="shared" si="7"/>
        <v>122.72727272727273</v>
      </c>
      <c r="Q114" s="2" t="s">
        <v>1456</v>
      </c>
      <c r="R114" s="2">
        <v>10000136</v>
      </c>
      <c r="S114" s="2">
        <v>1</v>
      </c>
    </row>
    <row r="115" spans="2:20" ht="20.100000000000001" customHeight="1" x14ac:dyDescent="0.2">
      <c r="B115" s="68">
        <v>15511006</v>
      </c>
      <c r="C115" s="68" t="s">
        <v>543</v>
      </c>
      <c r="D115" s="2">
        <v>1</v>
      </c>
      <c r="E115" s="2" t="str">
        <f t="shared" si="5"/>
        <v>15511006;1@</v>
      </c>
      <c r="G115" s="66">
        <v>14060002</v>
      </c>
      <c r="H115" s="68" t="s">
        <v>265</v>
      </c>
      <c r="I115" s="68">
        <v>2</v>
      </c>
      <c r="J115" s="2">
        <v>1</v>
      </c>
      <c r="K115" s="2">
        <v>1</v>
      </c>
      <c r="L115" s="2">
        <v>4.9019607843137298E-3</v>
      </c>
      <c r="N115" s="2">
        <v>150</v>
      </c>
      <c r="O115" s="2">
        <f t="shared" si="6"/>
        <v>20250</v>
      </c>
      <c r="P115" s="2">
        <f t="shared" si="7"/>
        <v>184.09090909090909</v>
      </c>
      <c r="Q115" s="2" t="s">
        <v>122</v>
      </c>
      <c r="R115" s="2">
        <v>10000143</v>
      </c>
      <c r="S115" s="2">
        <v>2</v>
      </c>
    </row>
    <row r="116" spans="2:20" ht="20.100000000000001" customHeight="1" x14ac:dyDescent="0.2">
      <c r="G116" s="66">
        <v>14060003</v>
      </c>
      <c r="H116" s="68" t="s">
        <v>267</v>
      </c>
      <c r="I116" s="68">
        <v>3</v>
      </c>
      <c r="J116" s="2">
        <v>1</v>
      </c>
      <c r="K116" s="2">
        <v>1</v>
      </c>
      <c r="L116" s="2">
        <v>4.9019607843137298E-3</v>
      </c>
      <c r="N116" s="2">
        <v>250</v>
      </c>
      <c r="O116" s="2">
        <f t="shared" si="6"/>
        <v>33750</v>
      </c>
      <c r="P116" s="2">
        <f t="shared" si="7"/>
        <v>306.81818181818181</v>
      </c>
      <c r="Q116" s="2" t="s">
        <v>1457</v>
      </c>
      <c r="R116" s="2">
        <v>10010026</v>
      </c>
      <c r="S116" s="2">
        <v>1</v>
      </c>
    </row>
    <row r="117" spans="2:20" ht="20.100000000000001" customHeight="1" x14ac:dyDescent="0.2">
      <c r="G117" s="66">
        <v>14060004</v>
      </c>
      <c r="H117" s="68" t="s">
        <v>273</v>
      </c>
      <c r="I117" s="68">
        <v>4</v>
      </c>
      <c r="J117" s="2">
        <v>1</v>
      </c>
      <c r="K117" s="2">
        <v>1</v>
      </c>
      <c r="L117" s="2">
        <v>4.9019607843137298E-3</v>
      </c>
    </row>
    <row r="118" spans="2:20" ht="20.100000000000001" customHeight="1" x14ac:dyDescent="0.2">
      <c r="G118" s="66">
        <v>14070001</v>
      </c>
      <c r="H118" s="68" t="s">
        <v>275</v>
      </c>
      <c r="I118" s="68">
        <v>2</v>
      </c>
      <c r="J118" s="2">
        <v>1</v>
      </c>
      <c r="K118" s="2">
        <v>1</v>
      </c>
      <c r="L118" s="2">
        <v>4.9019607843137298E-3</v>
      </c>
      <c r="N118"/>
      <c r="R118"/>
      <c r="S118"/>
    </row>
    <row r="119" spans="2:20" ht="20.100000000000001" customHeight="1" x14ac:dyDescent="0.2">
      <c r="G119" s="66">
        <v>14070002</v>
      </c>
      <c r="H119" s="68" t="s">
        <v>277</v>
      </c>
      <c r="I119" s="68">
        <v>2</v>
      </c>
      <c r="J119" s="2">
        <v>1</v>
      </c>
      <c r="K119" s="2">
        <v>1</v>
      </c>
      <c r="L119" s="2">
        <v>4.9019607843137298E-3</v>
      </c>
      <c r="N119"/>
      <c r="P119" s="2">
        <f>184*10</f>
        <v>1840</v>
      </c>
      <c r="R119"/>
      <c r="S119"/>
    </row>
    <row r="120" spans="2:20" ht="20.100000000000001" customHeight="1" x14ac:dyDescent="0.2">
      <c r="G120" s="66">
        <v>14070003</v>
      </c>
      <c r="H120" s="68" t="s">
        <v>279</v>
      </c>
      <c r="I120" s="68">
        <v>3</v>
      </c>
      <c r="J120" s="2">
        <v>1</v>
      </c>
      <c r="K120" s="2">
        <v>1</v>
      </c>
      <c r="L120" s="2">
        <v>4.9019607843137298E-3</v>
      </c>
      <c r="N120"/>
      <c r="O120"/>
      <c r="S120"/>
      <c r="T120"/>
    </row>
    <row r="121" spans="2:20" ht="20.100000000000001" customHeight="1" x14ac:dyDescent="0.2">
      <c r="G121" s="66">
        <v>14070004</v>
      </c>
      <c r="H121" s="68" t="s">
        <v>281</v>
      </c>
      <c r="I121" s="68">
        <v>4</v>
      </c>
      <c r="J121" s="2">
        <v>1</v>
      </c>
      <c r="K121" s="2">
        <v>1</v>
      </c>
      <c r="L121" s="2">
        <v>4.9019607843137298E-3</v>
      </c>
    </row>
    <row r="122" spans="2:20" ht="20.100000000000001" customHeight="1" x14ac:dyDescent="0.2">
      <c r="G122" s="66">
        <v>14080001</v>
      </c>
      <c r="H122" s="68" t="s">
        <v>283</v>
      </c>
      <c r="I122" s="68">
        <v>3</v>
      </c>
      <c r="J122" s="2">
        <v>1</v>
      </c>
      <c r="K122" s="2">
        <v>1</v>
      </c>
      <c r="L122" s="2">
        <v>4.9019607843137298E-3</v>
      </c>
    </row>
    <row r="123" spans="2:20" ht="20.100000000000001" customHeight="1" x14ac:dyDescent="0.2">
      <c r="G123" s="66">
        <v>14080002</v>
      </c>
      <c r="H123" s="68" t="s">
        <v>288</v>
      </c>
      <c r="I123" s="68">
        <v>3</v>
      </c>
      <c r="J123" s="2">
        <v>1</v>
      </c>
      <c r="K123" s="2">
        <v>1</v>
      </c>
      <c r="L123" s="2">
        <v>4.9019607843137298E-3</v>
      </c>
    </row>
    <row r="124" spans="2:20" ht="20.100000000000001" customHeight="1" x14ac:dyDescent="0.2">
      <c r="G124" s="66">
        <v>14080003</v>
      </c>
      <c r="H124" s="68" t="s">
        <v>291</v>
      </c>
      <c r="I124" s="68">
        <v>4</v>
      </c>
      <c r="J124" s="2">
        <v>1</v>
      </c>
      <c r="K124" s="2">
        <v>1</v>
      </c>
      <c r="L124" s="2">
        <v>4.9019607843137298E-3</v>
      </c>
    </row>
    <row r="125" spans="2:20" ht="20.100000000000001" customHeight="1" x14ac:dyDescent="0.2">
      <c r="G125" s="66">
        <v>14090001</v>
      </c>
      <c r="H125" s="68" t="s">
        <v>294</v>
      </c>
      <c r="I125" s="68">
        <v>3</v>
      </c>
      <c r="J125" s="2">
        <v>1</v>
      </c>
      <c r="K125" s="2">
        <v>1</v>
      </c>
      <c r="L125" s="2">
        <v>4.9019607843137298E-3</v>
      </c>
    </row>
    <row r="126" spans="2:20" ht="20.100000000000001" customHeight="1" x14ac:dyDescent="0.2">
      <c r="G126" s="66">
        <v>14090002</v>
      </c>
      <c r="H126" s="68" t="s">
        <v>296</v>
      </c>
      <c r="I126" s="68">
        <v>3</v>
      </c>
      <c r="J126" s="2">
        <v>1</v>
      </c>
      <c r="K126" s="2">
        <v>1</v>
      </c>
      <c r="L126" s="2">
        <v>4.9019607843137298E-3</v>
      </c>
    </row>
    <row r="127" spans="2:20" ht="20.100000000000001" customHeight="1" x14ac:dyDescent="0.2">
      <c r="G127" s="66">
        <v>14090003</v>
      </c>
      <c r="H127" s="68" t="s">
        <v>298</v>
      </c>
      <c r="I127" s="68">
        <v>4</v>
      </c>
      <c r="J127" s="2">
        <v>1</v>
      </c>
      <c r="K127" s="2">
        <v>1</v>
      </c>
      <c r="L127" s="2">
        <v>4.9019607843137298E-3</v>
      </c>
    </row>
    <row r="128" spans="2:20" ht="20.100000000000001" customHeight="1" x14ac:dyDescent="0.2">
      <c r="G128" s="66">
        <v>14100001</v>
      </c>
      <c r="H128" s="68" t="s">
        <v>1458</v>
      </c>
      <c r="I128" s="68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66">
        <v>14100002</v>
      </c>
      <c r="H129" s="68" t="s">
        <v>305</v>
      </c>
      <c r="I129" s="68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66">
        <v>14100003</v>
      </c>
      <c r="H130" s="68" t="s">
        <v>307</v>
      </c>
      <c r="I130" s="68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66">
        <v>14100004</v>
      </c>
      <c r="H131" s="68" t="s">
        <v>309</v>
      </c>
      <c r="I131" s="68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66">
        <v>14100005</v>
      </c>
      <c r="H132" s="68" t="s">
        <v>311</v>
      </c>
      <c r="I132" s="68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66">
        <v>14100006</v>
      </c>
      <c r="H133" s="68" t="s">
        <v>313</v>
      </c>
      <c r="I133" s="68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66">
        <v>14100007</v>
      </c>
      <c r="H134" s="68" t="s">
        <v>315</v>
      </c>
      <c r="I134" s="68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66">
        <v>14100008</v>
      </c>
      <c r="H135" s="68" t="s">
        <v>317</v>
      </c>
      <c r="I135" s="68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88">
        <v>14100101</v>
      </c>
      <c r="H136" s="6" t="s">
        <v>1459</v>
      </c>
      <c r="I136" s="6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88">
        <v>14100102</v>
      </c>
      <c r="H137" s="6" t="s">
        <v>1460</v>
      </c>
      <c r="I137" s="6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88">
        <v>14100103</v>
      </c>
      <c r="H138" s="6" t="s">
        <v>1461</v>
      </c>
      <c r="I138" s="6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88">
        <v>14100104</v>
      </c>
      <c r="H139" s="6" t="s">
        <v>1391</v>
      </c>
      <c r="I139" s="6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88">
        <v>14100105</v>
      </c>
      <c r="H140" s="6" t="s">
        <v>1462</v>
      </c>
      <c r="I140" s="6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88">
        <v>14100106</v>
      </c>
      <c r="H141" s="6" t="s">
        <v>1463</v>
      </c>
      <c r="I141" s="6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88">
        <v>14100107</v>
      </c>
      <c r="H142" s="6" t="s">
        <v>1464</v>
      </c>
      <c r="I142" s="6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88">
        <v>14100108</v>
      </c>
      <c r="H143" s="6" t="s">
        <v>1396</v>
      </c>
      <c r="I143" s="6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66">
        <v>14110001</v>
      </c>
      <c r="H144" s="68" t="s">
        <v>319</v>
      </c>
      <c r="I144" s="68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66">
        <v>14110002</v>
      </c>
      <c r="H145" s="68" t="s">
        <v>322</v>
      </c>
      <c r="I145" s="68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66">
        <v>14110003</v>
      </c>
      <c r="H146" s="68" t="s">
        <v>324</v>
      </c>
      <c r="I146" s="68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66">
        <v>14110004</v>
      </c>
      <c r="H147" s="68" t="s">
        <v>327</v>
      </c>
      <c r="I147" s="68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66">
        <v>14110005</v>
      </c>
      <c r="H148" s="68" t="s">
        <v>330</v>
      </c>
      <c r="I148" s="68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66">
        <v>14110006</v>
      </c>
      <c r="H149" s="68" t="s">
        <v>333</v>
      </c>
      <c r="I149" s="68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66">
        <v>14110007</v>
      </c>
      <c r="H150" s="68" t="s">
        <v>335</v>
      </c>
      <c r="I150" s="68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66">
        <v>14110008</v>
      </c>
      <c r="H151" s="68" t="s">
        <v>337</v>
      </c>
      <c r="I151" s="68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66">
        <v>14110009</v>
      </c>
      <c r="H152" s="68" t="s">
        <v>339</v>
      </c>
      <c r="I152" s="68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66">
        <v>14110010</v>
      </c>
      <c r="H153" s="68" t="s">
        <v>341</v>
      </c>
      <c r="I153" s="68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66">
        <v>14110011</v>
      </c>
      <c r="H154" s="68" t="s">
        <v>343</v>
      </c>
      <c r="I154" s="68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66">
        <v>14110012</v>
      </c>
      <c r="H155" s="68" t="s">
        <v>344</v>
      </c>
      <c r="I155" s="68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60"/>
  <sheetViews>
    <sheetView topLeftCell="F55" workbookViewId="0">
      <selection activeCell="J65" sqref="J65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4.625" customWidth="1"/>
    <col min="14" max="14" width="13.125" customWidth="1"/>
    <col min="16" max="16" width="18.125" customWidth="1"/>
    <col min="17" max="17" width="14" customWidth="1"/>
    <col min="18" max="18" width="13.375" customWidth="1"/>
    <col min="19" max="19" width="14.25" customWidth="1"/>
    <col min="20" max="21" width="16" customWidth="1"/>
    <col min="22" max="22" width="9.375"/>
  </cols>
  <sheetData>
    <row r="1" spans="2:17" s="1" customFormat="1" ht="20.100000000000001" customHeight="1" x14ac:dyDescent="0.2"/>
    <row r="2" spans="2:17" s="1" customFormat="1" ht="20.100000000000001" customHeight="1" x14ac:dyDescent="0.2">
      <c r="B2" s="2" t="s">
        <v>1465</v>
      </c>
      <c r="C2" s="2" t="s">
        <v>1466</v>
      </c>
    </row>
    <row r="3" spans="2:17" s="1" customFormat="1" ht="20.100000000000001" customHeight="1" x14ac:dyDescent="0.2">
      <c r="B3" s="2">
        <v>20</v>
      </c>
      <c r="C3" s="2">
        <v>300</v>
      </c>
      <c r="D3" s="2" t="s">
        <v>812</v>
      </c>
      <c r="E3" s="2">
        <v>1</v>
      </c>
      <c r="F3" s="2">
        <v>50000</v>
      </c>
      <c r="G3" s="2" t="s">
        <v>257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16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2">
        <v>25</v>
      </c>
      <c r="C4" s="2">
        <v>100</v>
      </c>
      <c r="D4" s="2" t="s">
        <v>812</v>
      </c>
      <c r="E4" s="2">
        <v>1</v>
      </c>
      <c r="F4" s="2">
        <v>100000</v>
      </c>
      <c r="G4" s="2" t="s">
        <v>257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16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2">
        <v>30</v>
      </c>
      <c r="C5" s="2">
        <v>50</v>
      </c>
      <c r="D5" s="2" t="s">
        <v>812</v>
      </c>
      <c r="E5" s="2">
        <v>1</v>
      </c>
      <c r="F5" s="2">
        <v>150000</v>
      </c>
      <c r="G5" s="2" t="s">
        <v>257</v>
      </c>
      <c r="H5" s="2">
        <v>10010083</v>
      </c>
      <c r="I5" s="2">
        <v>20</v>
      </c>
      <c r="J5" s="2" t="s">
        <v>274</v>
      </c>
      <c r="K5" s="2">
        <v>10022008</v>
      </c>
      <c r="L5" s="2">
        <v>3</v>
      </c>
      <c r="M5" s="2" t="s">
        <v>276</v>
      </c>
      <c r="N5" s="2">
        <v>10022009</v>
      </c>
      <c r="O5" s="2">
        <v>2</v>
      </c>
      <c r="Q5" s="16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2">
        <v>35</v>
      </c>
      <c r="C6" s="2">
        <v>20</v>
      </c>
      <c r="D6" s="2" t="s">
        <v>812</v>
      </c>
      <c r="E6" s="2">
        <v>1</v>
      </c>
      <c r="F6" s="2">
        <v>200000</v>
      </c>
      <c r="G6" s="2" t="s">
        <v>257</v>
      </c>
      <c r="H6" s="2">
        <v>10010083</v>
      </c>
      <c r="I6" s="2">
        <v>25</v>
      </c>
      <c r="J6" s="2" t="s">
        <v>274</v>
      </c>
      <c r="K6" s="2">
        <v>10022008</v>
      </c>
      <c r="L6" s="2">
        <v>3</v>
      </c>
      <c r="M6" s="2" t="s">
        <v>276</v>
      </c>
      <c r="N6" s="2">
        <v>10022009</v>
      </c>
      <c r="O6" s="2">
        <v>2</v>
      </c>
      <c r="Q6" s="16" t="str">
        <f t="shared" si="0"/>
        <v>1;200000@10010083;25@10022008;3@10022009;2</v>
      </c>
    </row>
    <row r="7" spans="2:17" s="1" customFormat="1" ht="20.100000000000001" customHeight="1" x14ac:dyDescent="0.2">
      <c r="B7" s="2">
        <v>40</v>
      </c>
      <c r="C7" s="2">
        <v>10</v>
      </c>
      <c r="D7" s="2" t="s">
        <v>812</v>
      </c>
      <c r="E7" s="2">
        <v>1</v>
      </c>
      <c r="F7" s="2">
        <v>250000</v>
      </c>
      <c r="G7" s="2" t="s">
        <v>257</v>
      </c>
      <c r="H7" s="2">
        <v>10010083</v>
      </c>
      <c r="I7" s="2">
        <v>30</v>
      </c>
      <c r="J7" s="2" t="s">
        <v>297</v>
      </c>
      <c r="K7" s="2">
        <v>10023008</v>
      </c>
      <c r="L7" s="2">
        <v>3</v>
      </c>
      <c r="M7" s="2" t="s">
        <v>299</v>
      </c>
      <c r="N7" s="2">
        <v>10023009</v>
      </c>
      <c r="O7" s="2">
        <v>2</v>
      </c>
      <c r="Q7" s="16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2" t="s">
        <v>1467</v>
      </c>
      <c r="C12" s="2" t="s">
        <v>1466</v>
      </c>
    </row>
    <row r="13" spans="2:17" s="1" customFormat="1" ht="20.100000000000001" customHeight="1" x14ac:dyDescent="0.2">
      <c r="B13" s="2">
        <v>2500</v>
      </c>
      <c r="C13" s="2">
        <v>300</v>
      </c>
      <c r="D13" s="2" t="s">
        <v>812</v>
      </c>
      <c r="E13" s="2">
        <v>1</v>
      </c>
      <c r="F13" s="2">
        <v>50000</v>
      </c>
      <c r="G13" s="2" t="s">
        <v>257</v>
      </c>
      <c r="H13" s="2">
        <v>10010083</v>
      </c>
      <c r="I13" s="2">
        <v>10</v>
      </c>
      <c r="J13" s="2" t="s">
        <v>832</v>
      </c>
      <c r="K13" s="2">
        <v>10010085</v>
      </c>
      <c r="L13" s="2">
        <v>50</v>
      </c>
      <c r="Q13" s="16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2">
        <v>4000</v>
      </c>
      <c r="C14" s="2">
        <v>100</v>
      </c>
      <c r="D14" s="2" t="s">
        <v>812</v>
      </c>
      <c r="E14" s="2">
        <v>1</v>
      </c>
      <c r="F14" s="2">
        <v>100000</v>
      </c>
      <c r="G14" s="2" t="s">
        <v>257</v>
      </c>
      <c r="H14" s="2">
        <v>10010083</v>
      </c>
      <c r="I14" s="2">
        <v>15</v>
      </c>
      <c r="J14" s="2" t="s">
        <v>832</v>
      </c>
      <c r="K14" s="2">
        <v>10010085</v>
      </c>
      <c r="L14" s="2">
        <v>100</v>
      </c>
      <c r="Q14" s="16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2">
        <v>6000</v>
      </c>
      <c r="C15" s="2">
        <v>50</v>
      </c>
      <c r="D15" s="2" t="s">
        <v>812</v>
      </c>
      <c r="E15" s="2">
        <v>1</v>
      </c>
      <c r="F15" s="2">
        <v>150000</v>
      </c>
      <c r="G15" s="2" t="s">
        <v>257</v>
      </c>
      <c r="H15" s="2">
        <v>10010083</v>
      </c>
      <c r="I15" s="2">
        <v>20</v>
      </c>
      <c r="J15" s="2" t="s">
        <v>832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16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2">
        <v>8000</v>
      </c>
      <c r="C16" s="2">
        <v>20</v>
      </c>
      <c r="D16" s="2" t="s">
        <v>812</v>
      </c>
      <c r="E16" s="2">
        <v>1</v>
      </c>
      <c r="F16" s="2">
        <v>200000</v>
      </c>
      <c r="G16" s="2" t="s">
        <v>257</v>
      </c>
      <c r="H16" s="2">
        <v>10010083</v>
      </c>
      <c r="I16" s="2">
        <v>25</v>
      </c>
      <c r="J16" s="2" t="s">
        <v>832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16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2">
        <v>10000</v>
      </c>
      <c r="C17" s="2">
        <v>10</v>
      </c>
      <c r="D17" s="2" t="s">
        <v>812</v>
      </c>
      <c r="E17" s="2">
        <v>1</v>
      </c>
      <c r="F17" s="2">
        <v>250000</v>
      </c>
      <c r="G17" s="2" t="s">
        <v>257</v>
      </c>
      <c r="H17" s="2">
        <v>10010083</v>
      </c>
      <c r="I17" s="2">
        <v>30</v>
      </c>
      <c r="J17" s="2" t="s">
        <v>832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16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2"/>
    </row>
    <row r="20" spans="2:17" s="1" customFormat="1" ht="20.100000000000001" customHeight="1" x14ac:dyDescent="0.2">
      <c r="B20" s="2" t="s">
        <v>1468</v>
      </c>
      <c r="C20" s="2">
        <v>20</v>
      </c>
      <c r="D20" s="2" t="s">
        <v>812</v>
      </c>
      <c r="E20" s="2">
        <v>1</v>
      </c>
      <c r="F20" s="2">
        <v>3000</v>
      </c>
      <c r="G20" s="2"/>
      <c r="H20" s="2"/>
      <c r="I20" s="2"/>
      <c r="Q20" s="16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2"/>
      <c r="C21" s="2">
        <v>40</v>
      </c>
      <c r="D21" s="2" t="s">
        <v>812</v>
      </c>
      <c r="E21" s="2">
        <v>1</v>
      </c>
      <c r="F21" s="2">
        <v>3000</v>
      </c>
      <c r="G21" s="2" t="s">
        <v>832</v>
      </c>
      <c r="H21" s="2">
        <v>10010085</v>
      </c>
      <c r="I21" s="2">
        <v>10</v>
      </c>
      <c r="Q21" s="16" t="str">
        <f t="shared" si="2"/>
        <v>1;3000@10010085;10@;</v>
      </c>
    </row>
    <row r="22" spans="2:17" s="1" customFormat="1" ht="20.100000000000001" customHeight="1" x14ac:dyDescent="0.2">
      <c r="B22" s="2"/>
      <c r="C22" s="2">
        <v>70</v>
      </c>
      <c r="D22" s="2" t="s">
        <v>812</v>
      </c>
      <c r="E22" s="2">
        <v>1</v>
      </c>
      <c r="F22" s="2">
        <v>5000</v>
      </c>
      <c r="G22" s="2" t="s">
        <v>832</v>
      </c>
      <c r="H22" s="2">
        <v>10010085</v>
      </c>
      <c r="I22" s="2">
        <v>20</v>
      </c>
      <c r="J22" s="2" t="s">
        <v>1469</v>
      </c>
      <c r="K22" s="2">
        <v>10010088</v>
      </c>
      <c r="L22" s="2">
        <v>1</v>
      </c>
      <c r="Q22" s="16" t="str">
        <f t="shared" si="2"/>
        <v>1;5000@10010085;20@10010088;1</v>
      </c>
    </row>
    <row r="23" spans="2:17" s="1" customFormat="1" ht="20.100000000000001" customHeight="1" x14ac:dyDescent="0.2">
      <c r="C23" s="2">
        <v>100</v>
      </c>
      <c r="D23" s="2" t="s">
        <v>812</v>
      </c>
      <c r="E23" s="2">
        <v>1</v>
      </c>
      <c r="F23" s="2">
        <v>5000</v>
      </c>
      <c r="G23" s="2" t="s">
        <v>832</v>
      </c>
      <c r="H23" s="2">
        <v>10010085</v>
      </c>
      <c r="I23" s="2">
        <v>30</v>
      </c>
      <c r="J23" s="2" t="s">
        <v>1469</v>
      </c>
      <c r="K23" s="2">
        <v>10010088</v>
      </c>
      <c r="L23" s="2">
        <v>1</v>
      </c>
      <c r="Q23" s="16" t="str">
        <f t="shared" si="2"/>
        <v>1;5000@10010085;30@10010088;1</v>
      </c>
    </row>
    <row r="24" spans="2:17" s="1" customFormat="1" ht="20.100000000000001" customHeight="1" x14ac:dyDescent="0.2">
      <c r="F24" s="2"/>
    </row>
    <row r="25" spans="2:17" s="1" customFormat="1" ht="20.100000000000001" customHeight="1" x14ac:dyDescent="0.2">
      <c r="B25" s="2" t="s">
        <v>1470</v>
      </c>
      <c r="D25" s="39" t="s">
        <v>126</v>
      </c>
      <c r="E25" s="3">
        <v>10010042</v>
      </c>
      <c r="F25" s="2">
        <v>1</v>
      </c>
      <c r="G25" s="2">
        <v>10010085</v>
      </c>
      <c r="H25" s="2" t="s">
        <v>832</v>
      </c>
      <c r="I25" s="2">
        <v>20</v>
      </c>
    </row>
    <row r="26" spans="2:17" s="1" customFormat="1" ht="20.100000000000001" customHeight="1" x14ac:dyDescent="0.2">
      <c r="B26" s="2"/>
    </row>
    <row r="27" spans="2:17" s="1" customFormat="1" ht="20.100000000000001" customHeight="1" x14ac:dyDescent="0.2">
      <c r="B27" s="2"/>
    </row>
    <row r="28" spans="2:17" s="1" customFormat="1" ht="20.100000000000001" customHeight="1" x14ac:dyDescent="0.2">
      <c r="B28" s="2"/>
    </row>
    <row r="29" spans="2:17" s="1" customFormat="1" ht="20.100000000000001" customHeight="1" x14ac:dyDescent="0.2">
      <c r="B29" s="2" t="s">
        <v>1471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1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1472</v>
      </c>
      <c r="I30" s="2">
        <v>1</v>
      </c>
      <c r="J30" s="2"/>
      <c r="K30" s="2"/>
      <c r="L30" s="2"/>
      <c r="Q30" s="16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891</v>
      </c>
      <c r="I31" s="2">
        <v>1</v>
      </c>
      <c r="J31" s="2">
        <v>10010092</v>
      </c>
      <c r="K31" s="2" t="s">
        <v>673</v>
      </c>
      <c r="L31" s="2">
        <v>1</v>
      </c>
      <c r="Q31" s="16" t="str">
        <f t="shared" si="3"/>
        <v>10010042;1@10000121;1@10010092;1@;</v>
      </c>
    </row>
    <row r="32" spans="2:17" s="1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257</v>
      </c>
      <c r="I32" s="2">
        <v>5</v>
      </c>
      <c r="J32" s="2">
        <v>10000102</v>
      </c>
      <c r="K32" s="2" t="s">
        <v>889</v>
      </c>
      <c r="L32" s="2">
        <v>1</v>
      </c>
      <c r="M32" s="2">
        <v>10010026</v>
      </c>
      <c r="N32" s="2" t="s">
        <v>98</v>
      </c>
      <c r="O32" s="2">
        <v>1</v>
      </c>
      <c r="Q32" s="16" t="str">
        <f t="shared" si="3"/>
        <v>10010042;2@10010083;5@10000102;1@10010026;1</v>
      </c>
    </row>
    <row r="33" spans="1:23" s="1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257</v>
      </c>
      <c r="I33" s="2">
        <v>5</v>
      </c>
      <c r="J33" s="2">
        <v>10010085</v>
      </c>
      <c r="K33" s="2" t="s">
        <v>832</v>
      </c>
      <c r="L33" s="2">
        <v>30</v>
      </c>
      <c r="M33" s="2">
        <v>10010086</v>
      </c>
      <c r="N33" s="2" t="s">
        <v>1473</v>
      </c>
      <c r="O33" s="2">
        <v>1</v>
      </c>
      <c r="Q33" s="16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257</v>
      </c>
      <c r="I34" s="2">
        <v>5</v>
      </c>
      <c r="J34" s="2">
        <v>10000123</v>
      </c>
      <c r="K34" s="2" t="s">
        <v>893</v>
      </c>
      <c r="L34" s="2">
        <v>1</v>
      </c>
      <c r="M34" s="2">
        <v>10010087</v>
      </c>
      <c r="N34" s="2" t="s">
        <v>98</v>
      </c>
      <c r="O34" s="2">
        <v>1</v>
      </c>
      <c r="Q34" s="16" t="str">
        <f t="shared" si="4"/>
        <v>10010042;2@10010083;5@10000123;1@10010087;1</v>
      </c>
    </row>
    <row r="35" spans="1:23" s="1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257</v>
      </c>
      <c r="I35" s="2">
        <v>5</v>
      </c>
      <c r="J35" s="2">
        <v>10010041</v>
      </c>
      <c r="K35" s="2" t="s">
        <v>817</v>
      </c>
      <c r="L35" s="2">
        <v>5</v>
      </c>
      <c r="M35" s="2">
        <v>10010026</v>
      </c>
      <c r="N35" s="2" t="s">
        <v>887</v>
      </c>
      <c r="O35" s="2">
        <v>3</v>
      </c>
      <c r="Q35" s="16" t="str">
        <f t="shared" si="4"/>
        <v>10010042;3@10010083;5@10010041;5@10010026;3</v>
      </c>
    </row>
    <row r="36" spans="1:23" s="1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257</v>
      </c>
      <c r="I36" s="2">
        <v>5</v>
      </c>
      <c r="J36" s="2">
        <v>10000103</v>
      </c>
      <c r="K36" s="2" t="s">
        <v>890</v>
      </c>
      <c r="L36" s="2">
        <v>1</v>
      </c>
      <c r="M36" s="2">
        <v>10010093</v>
      </c>
      <c r="N36" s="2" t="s">
        <v>675</v>
      </c>
      <c r="O36" s="2">
        <v>1</v>
      </c>
      <c r="Q36" s="16" t="str">
        <f t="shared" si="4"/>
        <v>10010042;3@10010083;5@10000103;1@10010093;1</v>
      </c>
    </row>
    <row r="37" spans="1:23" s="1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2" t="s">
        <v>1474</v>
      </c>
    </row>
    <row r="41" spans="1:23" ht="20.100000000000001" customHeight="1" x14ac:dyDescent="0.2">
      <c r="A41" s="13">
        <v>1</v>
      </c>
      <c r="B41" s="2">
        <v>10</v>
      </c>
      <c r="C41" s="2">
        <f>B41*100</f>
        <v>1000</v>
      </c>
      <c r="D41" s="2">
        <v>3</v>
      </c>
      <c r="E41" s="2" t="s">
        <v>799</v>
      </c>
      <c r="F41" s="2">
        <v>500</v>
      </c>
      <c r="G41" s="2">
        <v>10010041</v>
      </c>
      <c r="H41" s="2" t="s">
        <v>817</v>
      </c>
      <c r="I41" s="2">
        <v>5</v>
      </c>
      <c r="J41" s="3">
        <v>10010083</v>
      </c>
      <c r="K41" s="8" t="s">
        <v>257</v>
      </c>
      <c r="L41" s="2">
        <f>I41*4</f>
        <v>20</v>
      </c>
      <c r="M41" s="3">
        <v>10010087</v>
      </c>
      <c r="N41" s="6" t="s">
        <v>887</v>
      </c>
      <c r="O41" s="2">
        <v>3</v>
      </c>
      <c r="P41" s="3">
        <v>10010046</v>
      </c>
      <c r="Q41" s="5" t="s">
        <v>818</v>
      </c>
      <c r="R41" s="83">
        <v>1</v>
      </c>
      <c r="S41" s="16"/>
      <c r="W41" s="16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799</v>
      </c>
      <c r="F42" s="2">
        <v>750</v>
      </c>
      <c r="G42" s="2">
        <v>10010041</v>
      </c>
      <c r="H42" s="2" t="s">
        <v>817</v>
      </c>
      <c r="I42" s="2">
        <v>5</v>
      </c>
      <c r="J42" s="3">
        <v>10010083</v>
      </c>
      <c r="K42" s="8" t="s">
        <v>257</v>
      </c>
      <c r="L42" s="2">
        <v>25</v>
      </c>
      <c r="M42" s="3">
        <v>10010033</v>
      </c>
      <c r="N42" s="5" t="s">
        <v>801</v>
      </c>
      <c r="O42" s="2">
        <v>1</v>
      </c>
      <c r="P42" s="3">
        <v>10000131</v>
      </c>
      <c r="Q42" s="5" t="s">
        <v>668</v>
      </c>
      <c r="R42" s="76">
        <v>100</v>
      </c>
      <c r="S42" s="3">
        <v>10010093</v>
      </c>
      <c r="T42" s="6" t="s">
        <v>675</v>
      </c>
      <c r="U42" s="76">
        <v>1</v>
      </c>
      <c r="W42" s="16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13">
        <v>3</v>
      </c>
      <c r="B43" s="2">
        <v>70</v>
      </c>
      <c r="C43" s="2">
        <f t="shared" si="5"/>
        <v>7000</v>
      </c>
      <c r="D43" s="2">
        <v>3</v>
      </c>
      <c r="E43" s="2" t="s">
        <v>799</v>
      </c>
      <c r="F43" s="2">
        <v>1000</v>
      </c>
      <c r="G43" s="2">
        <v>10010041</v>
      </c>
      <c r="H43" s="2" t="s">
        <v>817</v>
      </c>
      <c r="I43" s="2">
        <v>10</v>
      </c>
      <c r="J43" s="3">
        <v>10010083</v>
      </c>
      <c r="K43" s="8" t="s">
        <v>257</v>
      </c>
      <c r="L43" s="2">
        <v>30</v>
      </c>
      <c r="M43" s="4">
        <v>10010099</v>
      </c>
      <c r="N43" s="7" t="s">
        <v>1472</v>
      </c>
      <c r="O43" s="13">
        <v>1</v>
      </c>
      <c r="P43" s="3">
        <v>10010046</v>
      </c>
      <c r="Q43" s="5" t="s">
        <v>818</v>
      </c>
      <c r="R43" s="83">
        <v>1</v>
      </c>
      <c r="S43" s="2">
        <v>10000133</v>
      </c>
      <c r="T43" s="2" t="s">
        <v>1475</v>
      </c>
      <c r="U43" s="2">
        <v>1</v>
      </c>
      <c r="W43" s="16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799</v>
      </c>
      <c r="F44" s="2">
        <v>1250</v>
      </c>
      <c r="G44" s="2">
        <v>10010041</v>
      </c>
      <c r="H44" s="2" t="s">
        <v>817</v>
      </c>
      <c r="I44" s="2">
        <v>10</v>
      </c>
      <c r="J44" s="3">
        <v>10010083</v>
      </c>
      <c r="K44" s="8" t="s">
        <v>257</v>
      </c>
      <c r="L44" s="2">
        <v>35</v>
      </c>
      <c r="M44" s="3">
        <v>10010026</v>
      </c>
      <c r="N44" s="5" t="s">
        <v>98</v>
      </c>
      <c r="O44" s="2">
        <v>1</v>
      </c>
      <c r="P44" s="3">
        <v>10000143</v>
      </c>
      <c r="Q44" s="5" t="s">
        <v>122</v>
      </c>
      <c r="R44" s="2">
        <v>5</v>
      </c>
      <c r="S44" s="3">
        <v>10000134</v>
      </c>
      <c r="T44" s="5" t="s">
        <v>862</v>
      </c>
      <c r="U44" s="2">
        <v>1</v>
      </c>
      <c r="W44" s="16" t="str">
        <f t="shared" si="6"/>
        <v>3;1250@10010041;10@10010083;35@10010026;1@10000143;5@10000134;1</v>
      </c>
    </row>
    <row r="45" spans="1:23" ht="20.100000000000001" customHeight="1" x14ac:dyDescent="0.2">
      <c r="A45" s="13">
        <v>5</v>
      </c>
      <c r="B45" s="2">
        <v>300</v>
      </c>
      <c r="C45" s="2">
        <f t="shared" si="5"/>
        <v>30000</v>
      </c>
      <c r="D45" s="2">
        <v>3</v>
      </c>
      <c r="E45" s="2" t="s">
        <v>799</v>
      </c>
      <c r="F45" s="2">
        <v>1500</v>
      </c>
      <c r="G45" s="2">
        <v>10010041</v>
      </c>
      <c r="H45" s="2" t="s">
        <v>817</v>
      </c>
      <c r="I45" s="2">
        <v>10</v>
      </c>
      <c r="J45" s="3">
        <v>10010083</v>
      </c>
      <c r="K45" s="8" t="s">
        <v>257</v>
      </c>
      <c r="L45" s="2">
        <v>40</v>
      </c>
      <c r="M45" s="63">
        <v>10000136</v>
      </c>
      <c r="N45" s="64" t="s">
        <v>1456</v>
      </c>
      <c r="O45" s="2">
        <v>10</v>
      </c>
      <c r="P45" s="3">
        <v>10000135</v>
      </c>
      <c r="Q45" s="5" t="s">
        <v>861</v>
      </c>
      <c r="R45" s="76">
        <v>1</v>
      </c>
      <c r="S45" s="2">
        <v>10000133</v>
      </c>
      <c r="T45" s="2" t="s">
        <v>1475</v>
      </c>
      <c r="U45" s="2">
        <v>1</v>
      </c>
      <c r="W45" s="16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799</v>
      </c>
      <c r="F46" s="2">
        <v>2000</v>
      </c>
      <c r="G46" s="2">
        <v>10010041</v>
      </c>
      <c r="H46" s="2" t="s">
        <v>817</v>
      </c>
      <c r="I46" s="2">
        <v>15</v>
      </c>
      <c r="J46" s="3">
        <v>10010083</v>
      </c>
      <c r="K46" s="8" t="s">
        <v>257</v>
      </c>
      <c r="L46" s="2">
        <v>45</v>
      </c>
      <c r="M46" s="63">
        <v>10000136</v>
      </c>
      <c r="N46" s="64" t="s">
        <v>1456</v>
      </c>
      <c r="O46" s="2">
        <v>10</v>
      </c>
      <c r="P46" s="3">
        <v>10000143</v>
      </c>
      <c r="Q46" s="5" t="s">
        <v>122</v>
      </c>
      <c r="R46" s="2">
        <v>10</v>
      </c>
      <c r="S46" s="2">
        <v>10000133</v>
      </c>
      <c r="T46" s="2" t="s">
        <v>1475</v>
      </c>
      <c r="U46" s="2">
        <v>1</v>
      </c>
      <c r="V46" s="2"/>
      <c r="W46" s="16" t="str">
        <f t="shared" si="6"/>
        <v>3;2000@10010041;15@10010083;45@10000136;10@10000143;10@10000133;1</v>
      </c>
    </row>
    <row r="47" spans="1:23" ht="20.100000000000001" customHeight="1" x14ac:dyDescent="0.2">
      <c r="A47" s="13">
        <v>7</v>
      </c>
      <c r="B47" s="2">
        <v>800</v>
      </c>
      <c r="C47" s="2">
        <f t="shared" si="5"/>
        <v>80000</v>
      </c>
      <c r="D47" s="2">
        <v>3</v>
      </c>
      <c r="E47" s="2" t="s">
        <v>799</v>
      </c>
      <c r="F47" s="2">
        <v>2500</v>
      </c>
      <c r="G47" s="2">
        <v>10010041</v>
      </c>
      <c r="H47" s="2" t="s">
        <v>817</v>
      </c>
      <c r="I47" s="2">
        <v>15</v>
      </c>
      <c r="J47" s="3">
        <v>10010083</v>
      </c>
      <c r="K47" s="8" t="s">
        <v>257</v>
      </c>
      <c r="L47" s="2">
        <v>50</v>
      </c>
      <c r="M47" s="63">
        <v>10000137</v>
      </c>
      <c r="N47" s="64" t="s">
        <v>1476</v>
      </c>
      <c r="O47" s="2">
        <v>3</v>
      </c>
      <c r="P47" s="3">
        <v>10000104</v>
      </c>
      <c r="Q47" s="5" t="s">
        <v>118</v>
      </c>
      <c r="R47" s="2">
        <v>5</v>
      </c>
      <c r="S47" s="3">
        <v>10000134</v>
      </c>
      <c r="T47" s="5" t="s">
        <v>862</v>
      </c>
      <c r="U47" s="2">
        <v>1</v>
      </c>
      <c r="W47" s="16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799</v>
      </c>
      <c r="F48" s="2">
        <v>3000</v>
      </c>
      <c r="G48" s="2">
        <v>10010041</v>
      </c>
      <c r="H48" s="2" t="s">
        <v>817</v>
      </c>
      <c r="I48" s="2">
        <v>15</v>
      </c>
      <c r="J48" s="3">
        <v>10010083</v>
      </c>
      <c r="K48" s="8" t="s">
        <v>257</v>
      </c>
      <c r="L48" s="2">
        <v>50</v>
      </c>
      <c r="M48" s="63">
        <v>10000136</v>
      </c>
      <c r="N48" s="64" t="s">
        <v>1456</v>
      </c>
      <c r="O48" s="2">
        <v>20</v>
      </c>
      <c r="P48" s="3">
        <v>10000143</v>
      </c>
      <c r="Q48" s="5" t="s">
        <v>122</v>
      </c>
      <c r="R48" s="2">
        <v>10</v>
      </c>
      <c r="S48" s="3">
        <v>10010026</v>
      </c>
      <c r="T48" s="5" t="s">
        <v>98</v>
      </c>
      <c r="U48" s="2">
        <v>1</v>
      </c>
      <c r="W48" s="16" t="str">
        <f t="shared" si="6"/>
        <v>3;3000@10010041;15@10010083;50@10000136;20@10000143;10@10010026;1</v>
      </c>
    </row>
    <row r="49" spans="1:25" ht="20.100000000000001" customHeight="1" x14ac:dyDescent="0.2">
      <c r="A49" s="13">
        <v>9</v>
      </c>
      <c r="B49" s="2">
        <v>2000</v>
      </c>
      <c r="C49" s="2">
        <f t="shared" si="5"/>
        <v>200000</v>
      </c>
      <c r="D49" s="2">
        <v>3</v>
      </c>
      <c r="E49" s="2" t="s">
        <v>799</v>
      </c>
      <c r="F49" s="2">
        <v>4000</v>
      </c>
      <c r="G49" s="2">
        <v>10010041</v>
      </c>
      <c r="H49" s="2" t="s">
        <v>817</v>
      </c>
      <c r="I49" s="2">
        <v>20</v>
      </c>
      <c r="J49" s="3">
        <v>10010083</v>
      </c>
      <c r="K49" s="8" t="s">
        <v>257</v>
      </c>
      <c r="L49" s="2">
        <v>60</v>
      </c>
      <c r="M49" s="63">
        <v>10000138</v>
      </c>
      <c r="N49" s="64" t="s">
        <v>1477</v>
      </c>
      <c r="O49" s="2">
        <v>3</v>
      </c>
      <c r="P49" s="3">
        <v>10010046</v>
      </c>
      <c r="Q49" s="5" t="s">
        <v>818</v>
      </c>
      <c r="R49" s="83">
        <v>1</v>
      </c>
      <c r="S49" s="3">
        <v>10000134</v>
      </c>
      <c r="T49" s="5" t="s">
        <v>862</v>
      </c>
      <c r="U49" s="2">
        <v>1</v>
      </c>
      <c r="W49" s="16" t="str">
        <f t="shared" si="6"/>
        <v>3;4000@10010041;20@10010083;60@10000138;3@10010046;1@10000134;1</v>
      </c>
    </row>
    <row r="50" spans="1:25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799</v>
      </c>
      <c r="F50" s="2">
        <v>5000</v>
      </c>
      <c r="G50" s="2">
        <v>10010041</v>
      </c>
      <c r="H50" s="2" t="s">
        <v>817</v>
      </c>
      <c r="I50" s="2">
        <v>20</v>
      </c>
      <c r="J50" s="3">
        <v>10010083</v>
      </c>
      <c r="K50" s="8" t="s">
        <v>257</v>
      </c>
      <c r="L50" s="2">
        <v>60</v>
      </c>
      <c r="M50" s="63">
        <v>10000135</v>
      </c>
      <c r="N50" s="64" t="s">
        <v>92</v>
      </c>
      <c r="O50" s="2">
        <v>1</v>
      </c>
      <c r="P50" s="3">
        <v>10000143</v>
      </c>
      <c r="Q50" s="5" t="s">
        <v>122</v>
      </c>
      <c r="R50" s="2">
        <v>10</v>
      </c>
      <c r="S50" s="3">
        <v>10010026</v>
      </c>
      <c r="T50" s="5" t="s">
        <v>98</v>
      </c>
      <c r="U50" s="2">
        <v>1</v>
      </c>
      <c r="W50" s="16" t="str">
        <f t="shared" si="6"/>
        <v>3;5000@10010041;20@10010083;60@10000135;1@10000143;10@10010026;1</v>
      </c>
    </row>
    <row r="51" spans="1:25" ht="20.100000000000001" customHeight="1" x14ac:dyDescent="0.2">
      <c r="A51" s="13">
        <v>11</v>
      </c>
      <c r="B51" s="2">
        <v>5000</v>
      </c>
      <c r="C51" s="2">
        <f t="shared" si="5"/>
        <v>500000</v>
      </c>
      <c r="D51" s="2">
        <v>3</v>
      </c>
      <c r="E51" s="2" t="s">
        <v>799</v>
      </c>
      <c r="F51" s="2">
        <v>7500</v>
      </c>
      <c r="G51" s="2">
        <v>10010041</v>
      </c>
      <c r="H51" s="2" t="s">
        <v>817</v>
      </c>
      <c r="I51" s="2">
        <v>20</v>
      </c>
      <c r="J51" s="3">
        <v>10010083</v>
      </c>
      <c r="K51" s="8" t="s">
        <v>257</v>
      </c>
      <c r="L51" s="2">
        <v>80</v>
      </c>
      <c r="M51" s="63">
        <v>10000136</v>
      </c>
      <c r="N51" s="64" t="s">
        <v>1456</v>
      </c>
      <c r="O51" s="2">
        <v>20</v>
      </c>
      <c r="P51" s="3">
        <v>10000143</v>
      </c>
      <c r="Q51" s="5" t="s">
        <v>122</v>
      </c>
      <c r="R51" s="2">
        <v>20</v>
      </c>
      <c r="S51" s="3">
        <v>10000134</v>
      </c>
      <c r="T51" s="5" t="s">
        <v>862</v>
      </c>
      <c r="U51" s="2">
        <v>1</v>
      </c>
      <c r="W51" s="16" t="str">
        <f t="shared" si="6"/>
        <v>3;7500@10010041;20@10010083;80@10000136;20@10000143;20@10000134;1</v>
      </c>
    </row>
    <row r="52" spans="1:25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799</v>
      </c>
      <c r="F52" s="2">
        <v>10000</v>
      </c>
      <c r="G52" s="2">
        <v>10010041</v>
      </c>
      <c r="H52" s="2" t="s">
        <v>817</v>
      </c>
      <c r="I52" s="2">
        <v>20</v>
      </c>
      <c r="J52" s="3">
        <v>10010083</v>
      </c>
      <c r="K52" s="8" t="s">
        <v>257</v>
      </c>
      <c r="L52" s="2">
        <v>80</v>
      </c>
      <c r="M52" s="63">
        <v>10000136</v>
      </c>
      <c r="N52" s="64" t="s">
        <v>1456</v>
      </c>
      <c r="O52" s="2">
        <v>30</v>
      </c>
      <c r="P52" s="3">
        <v>10000143</v>
      </c>
      <c r="Q52" s="5" t="s">
        <v>122</v>
      </c>
      <c r="R52" s="2">
        <v>20</v>
      </c>
      <c r="S52" s="3">
        <v>10010026</v>
      </c>
      <c r="T52" s="5" t="s">
        <v>98</v>
      </c>
      <c r="U52" s="2">
        <v>1</v>
      </c>
      <c r="W52" s="16" t="str">
        <f t="shared" si="6"/>
        <v>3;10000@10010041;20@10010083;80@10000136;30@10000143;20@10010026;1</v>
      </c>
    </row>
    <row r="53" spans="1:25" ht="20.100000000000001" customHeight="1" x14ac:dyDescent="0.2">
      <c r="A53" s="13">
        <v>13</v>
      </c>
      <c r="B53" s="2">
        <v>10000</v>
      </c>
      <c r="C53" s="2">
        <f t="shared" si="5"/>
        <v>1000000</v>
      </c>
      <c r="D53" s="2">
        <v>3</v>
      </c>
      <c r="E53" s="2" t="s">
        <v>799</v>
      </c>
      <c r="F53" s="2">
        <v>12500</v>
      </c>
      <c r="G53" s="2">
        <v>10010041</v>
      </c>
      <c r="H53" s="2" t="s">
        <v>817</v>
      </c>
      <c r="I53" s="2">
        <v>20</v>
      </c>
      <c r="J53" s="3">
        <v>10010083</v>
      </c>
      <c r="K53" s="8" t="s">
        <v>257</v>
      </c>
      <c r="L53" s="2">
        <v>100</v>
      </c>
      <c r="M53" s="63">
        <v>10000136</v>
      </c>
      <c r="N53" s="64" t="s">
        <v>1456</v>
      </c>
      <c r="O53" s="2">
        <v>30</v>
      </c>
      <c r="P53" s="3">
        <v>10000143</v>
      </c>
      <c r="Q53" s="5" t="s">
        <v>122</v>
      </c>
      <c r="R53" s="2">
        <v>20</v>
      </c>
      <c r="S53" s="3">
        <v>10010026</v>
      </c>
      <c r="T53" s="5" t="s">
        <v>98</v>
      </c>
      <c r="U53" s="2">
        <v>1</v>
      </c>
      <c r="W53" s="16" t="str">
        <f t="shared" si="6"/>
        <v>3;12500@10010041;20@10010083;100@10000136;30@10000143;20@10010026;1</v>
      </c>
    </row>
    <row r="54" spans="1:25" ht="20.100000000000001" customHeight="1" x14ac:dyDescent="0.2">
      <c r="B54" s="2" t="s">
        <v>1478</v>
      </c>
    </row>
    <row r="55" spans="1:25" ht="20.100000000000001" customHeight="1" x14ac:dyDescent="0.2"/>
    <row r="56" spans="1:25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5" ht="20.100000000000001" customHeight="1" x14ac:dyDescent="0.2">
      <c r="A57" s="2"/>
      <c r="B57" s="2" t="s">
        <v>1479</v>
      </c>
      <c r="C57" s="2"/>
      <c r="D57" s="2"/>
      <c r="E57" s="2"/>
      <c r="F57" s="2"/>
      <c r="G57" s="2"/>
      <c r="H57" s="2"/>
    </row>
    <row r="58" spans="1:25" ht="20.100000000000001" customHeight="1" x14ac:dyDescent="0.2">
      <c r="A58" s="2"/>
      <c r="B58" s="2">
        <v>1</v>
      </c>
      <c r="C58" s="3">
        <v>1</v>
      </c>
      <c r="D58" s="8" t="s">
        <v>812</v>
      </c>
      <c r="E58" s="2">
        <v>150000</v>
      </c>
      <c r="F58" s="3">
        <v>10010085</v>
      </c>
      <c r="G58" s="8" t="s">
        <v>832</v>
      </c>
      <c r="H58" s="2">
        <v>100</v>
      </c>
      <c r="N58" s="1"/>
      <c r="O58" s="80" t="s">
        <v>1474</v>
      </c>
      <c r="P58" s="80" t="s">
        <v>1480</v>
      </c>
      <c r="Q58" s="80" t="s">
        <v>1481</v>
      </c>
      <c r="R58" s="80" t="s">
        <v>1348</v>
      </c>
      <c r="S58" s="84"/>
      <c r="T58" s="80" t="s">
        <v>1482</v>
      </c>
      <c r="U58" s="84"/>
    </row>
    <row r="59" spans="1:25" ht="20.100000000000001" customHeight="1" x14ac:dyDescent="0.2">
      <c r="A59" s="2"/>
      <c r="B59" s="2">
        <v>2</v>
      </c>
      <c r="C59" s="3">
        <v>1</v>
      </c>
      <c r="D59" s="8" t="s">
        <v>812</v>
      </c>
      <c r="E59" s="2">
        <v>100000</v>
      </c>
      <c r="F59" s="3">
        <v>10010085</v>
      </c>
      <c r="G59" s="8" t="s">
        <v>832</v>
      </c>
      <c r="H59" s="2">
        <v>75</v>
      </c>
      <c r="J59" s="81" t="s">
        <v>1483</v>
      </c>
      <c r="N59" s="2">
        <v>1</v>
      </c>
      <c r="O59" s="2">
        <v>10</v>
      </c>
      <c r="P59" s="2" t="str">
        <f>$Q$58&amp;"提升"&amp;J59</f>
        <v>游戏爆率提升1%</v>
      </c>
      <c r="Q59" s="85">
        <v>0.01</v>
      </c>
      <c r="R59" s="2">
        <v>3</v>
      </c>
      <c r="S59">
        <f>Q59</f>
        <v>0.01</v>
      </c>
    </row>
    <row r="60" spans="1:25" ht="20.100000000000001" customHeight="1" x14ac:dyDescent="0.2">
      <c r="A60" s="2"/>
      <c r="B60" s="2">
        <v>3</v>
      </c>
      <c r="C60" s="3">
        <v>1</v>
      </c>
      <c r="D60" s="8" t="s">
        <v>812</v>
      </c>
      <c r="E60" s="2">
        <v>75000</v>
      </c>
      <c r="F60" s="3">
        <v>10010085</v>
      </c>
      <c r="G60" s="8" t="s">
        <v>832</v>
      </c>
      <c r="H60" s="2">
        <v>50</v>
      </c>
      <c r="J60" s="81" t="s">
        <v>1484</v>
      </c>
      <c r="L60" s="82" t="s">
        <v>1485</v>
      </c>
      <c r="N60" s="2">
        <v>2</v>
      </c>
      <c r="O60" s="2">
        <v>30</v>
      </c>
      <c r="P60" s="2" t="str">
        <f t="shared" ref="P60:P76" si="7">$Q$58&amp;"提升"&amp;J60</f>
        <v>游戏爆率提升2%</v>
      </c>
      <c r="Q60" s="85">
        <v>0.02</v>
      </c>
      <c r="R60" s="2">
        <v>3</v>
      </c>
      <c r="S60">
        <f t="shared" ref="S60:S76" si="8">Q60</f>
        <v>0.02</v>
      </c>
    </row>
    <row r="61" spans="1:25" ht="20.100000000000001" customHeight="1" x14ac:dyDescent="0.2">
      <c r="A61" s="2"/>
      <c r="B61" s="2">
        <v>4</v>
      </c>
      <c r="C61" s="3">
        <v>1</v>
      </c>
      <c r="D61" s="8" t="s">
        <v>812</v>
      </c>
      <c r="E61" s="2">
        <v>50000</v>
      </c>
      <c r="F61" s="3">
        <v>10010085</v>
      </c>
      <c r="G61" s="8" t="s">
        <v>832</v>
      </c>
      <c r="H61" s="2">
        <v>40</v>
      </c>
      <c r="J61" s="81" t="s">
        <v>1486</v>
      </c>
      <c r="K61" s="82" t="s">
        <v>1487</v>
      </c>
      <c r="M61" s="82" t="s">
        <v>1488</v>
      </c>
      <c r="N61" s="2">
        <v>3</v>
      </c>
      <c r="O61" s="2">
        <v>70</v>
      </c>
      <c r="P61" s="2" t="str">
        <f t="shared" si="7"/>
        <v>游戏爆率提升3%</v>
      </c>
      <c r="Q61" s="85">
        <v>0.03</v>
      </c>
      <c r="R61" s="2">
        <v>3</v>
      </c>
      <c r="S61">
        <f t="shared" si="8"/>
        <v>0.03</v>
      </c>
    </row>
    <row r="62" spans="1:25" ht="20.100000000000001" customHeight="1" x14ac:dyDescent="0.2">
      <c r="A62" s="2"/>
      <c r="B62" s="2">
        <v>5</v>
      </c>
      <c r="C62" s="3">
        <v>1</v>
      </c>
      <c r="D62" s="8" t="s">
        <v>812</v>
      </c>
      <c r="E62" s="2">
        <v>50000</v>
      </c>
      <c r="F62" s="3">
        <v>10010085</v>
      </c>
      <c r="G62" s="8" t="s">
        <v>832</v>
      </c>
      <c r="H62" s="2">
        <v>40</v>
      </c>
      <c r="J62" s="81" t="s">
        <v>1489</v>
      </c>
      <c r="M62" s="2"/>
      <c r="N62" s="2">
        <v>4</v>
      </c>
      <c r="O62" s="2">
        <v>150</v>
      </c>
      <c r="P62" s="2" t="str">
        <f t="shared" si="7"/>
        <v>游戏爆率提升5%</v>
      </c>
      <c r="Q62" s="85">
        <v>0.05</v>
      </c>
      <c r="R62" s="2">
        <v>4</v>
      </c>
      <c r="S62">
        <f t="shared" si="8"/>
        <v>0.05</v>
      </c>
      <c r="T62" s="1"/>
      <c r="U62" s="1"/>
      <c r="V62" s="1"/>
    </row>
    <row r="63" spans="1:25" ht="20.100000000000001" customHeight="1" x14ac:dyDescent="0.2">
      <c r="A63" s="2"/>
      <c r="B63" s="2">
        <v>6</v>
      </c>
      <c r="C63" s="3">
        <v>1</v>
      </c>
      <c r="D63" s="8" t="s">
        <v>812</v>
      </c>
      <c r="E63" s="2">
        <v>50000</v>
      </c>
      <c r="F63" s="3">
        <v>10010085</v>
      </c>
      <c r="G63" s="8" t="s">
        <v>832</v>
      </c>
      <c r="H63" s="2">
        <v>40</v>
      </c>
      <c r="J63" s="81" t="s">
        <v>1490</v>
      </c>
      <c r="M63" s="2" t="s">
        <v>1491</v>
      </c>
      <c r="N63" s="2">
        <v>5</v>
      </c>
      <c r="O63" s="2">
        <v>300</v>
      </c>
      <c r="P63" s="2" t="str">
        <f t="shared" si="7"/>
        <v>游戏爆率提升7%</v>
      </c>
      <c r="Q63" s="86">
        <v>7.0000000000000007E-2</v>
      </c>
      <c r="R63" s="2">
        <v>4</v>
      </c>
      <c r="S63">
        <f t="shared" si="8"/>
        <v>7.0000000000000007E-2</v>
      </c>
      <c r="T63" s="2">
        <v>50</v>
      </c>
      <c r="U63" s="9" t="s">
        <v>1492</v>
      </c>
      <c r="V63" s="9"/>
      <c r="W63" s="87"/>
      <c r="X63" s="87"/>
      <c r="Y63" s="87"/>
    </row>
    <row r="64" spans="1:25" ht="20.100000000000001" customHeight="1" x14ac:dyDescent="0.2">
      <c r="B64" s="2">
        <v>7</v>
      </c>
      <c r="C64" s="3">
        <v>1</v>
      </c>
      <c r="D64" s="8" t="s">
        <v>812</v>
      </c>
      <c r="E64" s="2">
        <v>30000</v>
      </c>
      <c r="F64" s="3">
        <v>10010085</v>
      </c>
      <c r="G64" s="8" t="s">
        <v>832</v>
      </c>
      <c r="H64" s="2">
        <v>30</v>
      </c>
      <c r="J64" s="81" t="s">
        <v>1493</v>
      </c>
      <c r="M64" s="2" t="s">
        <v>1494</v>
      </c>
      <c r="N64" s="2">
        <v>6</v>
      </c>
      <c r="O64" s="2">
        <v>500</v>
      </c>
      <c r="P64" s="2" t="str">
        <f t="shared" si="7"/>
        <v>游戏爆率提升9%</v>
      </c>
      <c r="Q64" s="86">
        <v>0.09</v>
      </c>
      <c r="R64" s="2">
        <v>4</v>
      </c>
      <c r="S64">
        <f t="shared" si="8"/>
        <v>0.09</v>
      </c>
      <c r="T64" s="2">
        <v>98</v>
      </c>
      <c r="U64" s="9" t="s">
        <v>1495</v>
      </c>
      <c r="V64" s="9"/>
      <c r="W64" s="87"/>
      <c r="X64" s="9" t="s">
        <v>1496</v>
      </c>
      <c r="Y64" s="87"/>
    </row>
    <row r="65" spans="1:27" ht="20.100000000000001" customHeight="1" x14ac:dyDescent="0.2">
      <c r="B65" s="2">
        <v>8</v>
      </c>
      <c r="C65" s="3">
        <v>1</v>
      </c>
      <c r="D65" s="8" t="s">
        <v>812</v>
      </c>
      <c r="E65" s="2">
        <v>30000</v>
      </c>
      <c r="F65" s="3">
        <v>10010085</v>
      </c>
      <c r="G65" s="8" t="s">
        <v>832</v>
      </c>
      <c r="H65" s="2">
        <v>30</v>
      </c>
      <c r="J65" s="81" t="s">
        <v>1497</v>
      </c>
      <c r="M65" s="2" t="s">
        <v>1498</v>
      </c>
      <c r="N65" s="2">
        <v>7</v>
      </c>
      <c r="O65" s="2">
        <v>800</v>
      </c>
      <c r="P65" s="2" t="str">
        <f t="shared" si="7"/>
        <v>游戏爆率提升11%</v>
      </c>
      <c r="Q65" s="86">
        <v>0.11</v>
      </c>
      <c r="R65" s="2">
        <v>4</v>
      </c>
      <c r="S65">
        <f t="shared" si="8"/>
        <v>0.11</v>
      </c>
      <c r="T65" s="2"/>
      <c r="U65" s="9" t="s">
        <v>1499</v>
      </c>
      <c r="V65" s="9"/>
      <c r="W65" s="87"/>
      <c r="X65" s="87"/>
      <c r="Y65" s="87"/>
    </row>
    <row r="66" spans="1:27" ht="20.100000000000001" customHeight="1" x14ac:dyDescent="0.2">
      <c r="B66" s="2">
        <v>9</v>
      </c>
      <c r="C66" s="3">
        <v>1</v>
      </c>
      <c r="D66" s="8" t="s">
        <v>812</v>
      </c>
      <c r="E66" s="2">
        <v>30000</v>
      </c>
      <c r="F66" s="3">
        <v>10010085</v>
      </c>
      <c r="G66" s="8" t="s">
        <v>832</v>
      </c>
      <c r="H66" s="2">
        <v>30</v>
      </c>
      <c r="J66" s="81" t="s">
        <v>1500</v>
      </c>
      <c r="M66" s="2"/>
      <c r="N66" s="2">
        <v>8</v>
      </c>
      <c r="O66" s="2">
        <v>1300</v>
      </c>
      <c r="P66" s="2" t="str">
        <f t="shared" si="7"/>
        <v>游戏爆率提升13%</v>
      </c>
      <c r="Q66" s="86">
        <v>0.13</v>
      </c>
      <c r="R66" s="2">
        <v>4</v>
      </c>
      <c r="S66">
        <f t="shared" si="8"/>
        <v>0.13</v>
      </c>
      <c r="T66" s="2"/>
      <c r="U66" s="9"/>
      <c r="V66" s="9"/>
      <c r="W66" s="87"/>
      <c r="X66" s="87"/>
      <c r="Y66" s="87"/>
    </row>
    <row r="67" spans="1:27" ht="20.100000000000001" customHeight="1" x14ac:dyDescent="0.2">
      <c r="B67" s="2">
        <v>10</v>
      </c>
      <c r="C67" s="3">
        <v>1</v>
      </c>
      <c r="D67" s="8" t="s">
        <v>812</v>
      </c>
      <c r="E67" s="2">
        <v>20000</v>
      </c>
      <c r="F67" s="3">
        <v>10010085</v>
      </c>
      <c r="G67" s="8" t="s">
        <v>832</v>
      </c>
      <c r="H67" s="2">
        <v>30</v>
      </c>
      <c r="J67" s="81" t="s">
        <v>1501</v>
      </c>
      <c r="N67" s="2">
        <v>9</v>
      </c>
      <c r="O67" s="2">
        <v>2000</v>
      </c>
      <c r="P67" s="2" t="str">
        <f t="shared" si="7"/>
        <v>游戏爆率提升15%</v>
      </c>
      <c r="Q67" s="86">
        <v>0.15</v>
      </c>
      <c r="R67" s="2">
        <v>5</v>
      </c>
      <c r="S67">
        <f t="shared" si="8"/>
        <v>0.15</v>
      </c>
    </row>
    <row r="68" spans="1:27" ht="20.100000000000001" customHeight="1" x14ac:dyDescent="0.2">
      <c r="B68" s="2">
        <v>11</v>
      </c>
      <c r="C68" s="3">
        <v>1</v>
      </c>
      <c r="D68" s="8" t="s">
        <v>812</v>
      </c>
      <c r="E68" s="2">
        <v>20000</v>
      </c>
      <c r="F68" s="3">
        <v>10010085</v>
      </c>
      <c r="G68" s="8" t="s">
        <v>832</v>
      </c>
      <c r="H68" s="2">
        <v>20</v>
      </c>
      <c r="J68" s="81" t="s">
        <v>1502</v>
      </c>
      <c r="N68" s="2">
        <v>10</v>
      </c>
      <c r="O68" s="2">
        <v>3000</v>
      </c>
      <c r="P68" s="2" t="str">
        <f t="shared" si="7"/>
        <v>游戏爆率提升17.5%</v>
      </c>
      <c r="Q68" s="86">
        <v>0.17499999999999999</v>
      </c>
      <c r="R68" s="2">
        <v>5</v>
      </c>
      <c r="S68">
        <f t="shared" si="8"/>
        <v>0.17499999999999999</v>
      </c>
    </row>
    <row r="69" spans="1:27" ht="20.100000000000001" customHeight="1" x14ac:dyDescent="0.2">
      <c r="B69" s="2">
        <v>12</v>
      </c>
      <c r="C69" s="3">
        <v>1</v>
      </c>
      <c r="D69" s="8" t="s">
        <v>812</v>
      </c>
      <c r="E69" s="2">
        <v>20000</v>
      </c>
      <c r="F69" s="3">
        <v>10010085</v>
      </c>
      <c r="G69" s="8" t="s">
        <v>832</v>
      </c>
      <c r="H69" s="2">
        <v>20</v>
      </c>
      <c r="J69" s="81" t="s">
        <v>1503</v>
      </c>
      <c r="N69" s="2">
        <v>11</v>
      </c>
      <c r="O69" s="2">
        <v>5000</v>
      </c>
      <c r="P69" s="2" t="str">
        <f t="shared" si="7"/>
        <v>游戏爆率提升20%</v>
      </c>
      <c r="Q69" s="86">
        <v>0.2</v>
      </c>
      <c r="R69" s="2">
        <v>5</v>
      </c>
      <c r="S69">
        <f t="shared" si="8"/>
        <v>0.2</v>
      </c>
      <c r="T69" s="2"/>
      <c r="U69" s="6" t="s">
        <v>706</v>
      </c>
      <c r="V69" s="2"/>
      <c r="W69" s="2"/>
      <c r="X69" s="2"/>
      <c r="Y69" s="2"/>
      <c r="Z69" s="2"/>
      <c r="AA69" s="2"/>
    </row>
    <row r="70" spans="1:27" ht="20.100000000000001" customHeight="1" x14ac:dyDescent="0.2">
      <c r="B70" s="2">
        <v>13</v>
      </c>
      <c r="C70" s="3">
        <v>1</v>
      </c>
      <c r="D70" s="8" t="s">
        <v>812</v>
      </c>
      <c r="E70" s="2">
        <v>20000</v>
      </c>
      <c r="F70" s="3">
        <v>10010085</v>
      </c>
      <c r="G70" s="8" t="s">
        <v>832</v>
      </c>
      <c r="H70" s="2">
        <v>20</v>
      </c>
      <c r="J70" s="81" t="s">
        <v>1504</v>
      </c>
      <c r="N70" s="2">
        <v>12</v>
      </c>
      <c r="O70" s="2">
        <v>7500</v>
      </c>
      <c r="P70" s="2" t="str">
        <f t="shared" si="7"/>
        <v>游戏爆率提升22.5%</v>
      </c>
      <c r="Q70" s="86">
        <v>0.22500000000000001</v>
      </c>
      <c r="R70" s="2">
        <v>5</v>
      </c>
      <c r="S70">
        <f t="shared" si="8"/>
        <v>0.22500000000000001</v>
      </c>
      <c r="T70" s="2">
        <v>50</v>
      </c>
      <c r="U70" s="2" t="s">
        <v>1492</v>
      </c>
      <c r="V70" s="3">
        <v>10031014</v>
      </c>
      <c r="W70" s="2">
        <v>1</v>
      </c>
      <c r="Y70" s="2"/>
      <c r="Z70" s="2"/>
      <c r="AA70" s="2"/>
    </row>
    <row r="71" spans="1:27" ht="20.100000000000001" customHeight="1" x14ac:dyDescent="0.2">
      <c r="B71" s="2">
        <v>14</v>
      </c>
      <c r="C71" s="3">
        <v>1</v>
      </c>
      <c r="D71" s="8" t="s">
        <v>812</v>
      </c>
      <c r="E71" s="2">
        <v>20000</v>
      </c>
      <c r="F71" s="3">
        <v>10010085</v>
      </c>
      <c r="G71" s="8" t="s">
        <v>832</v>
      </c>
      <c r="H71" s="2">
        <v>20</v>
      </c>
      <c r="J71" s="81" t="s">
        <v>1505</v>
      </c>
      <c r="N71" s="2">
        <v>13</v>
      </c>
      <c r="O71" s="2">
        <v>10000</v>
      </c>
      <c r="P71" s="2" t="str">
        <f t="shared" si="7"/>
        <v>游戏爆率提升25%</v>
      </c>
      <c r="Q71" s="86">
        <v>0.25</v>
      </c>
      <c r="R71" s="2">
        <v>6</v>
      </c>
      <c r="S71">
        <f t="shared" si="8"/>
        <v>0.25</v>
      </c>
      <c r="T71" s="2"/>
      <c r="U71" s="2" t="s">
        <v>92</v>
      </c>
      <c r="V71" s="3">
        <v>10010045</v>
      </c>
      <c r="W71" s="2">
        <v>1</v>
      </c>
      <c r="X71" s="2"/>
      <c r="Y71" s="2"/>
      <c r="Z71" s="2"/>
      <c r="AA71" s="2"/>
    </row>
    <row r="72" spans="1:27" ht="20.100000000000001" customHeight="1" x14ac:dyDescent="0.2">
      <c r="B72" s="2">
        <v>15</v>
      </c>
      <c r="C72" s="3">
        <v>1</v>
      </c>
      <c r="D72" s="8" t="s">
        <v>812</v>
      </c>
      <c r="E72" s="2">
        <v>20000</v>
      </c>
      <c r="F72" s="3">
        <v>10010085</v>
      </c>
      <c r="G72" s="8" t="s">
        <v>832</v>
      </c>
      <c r="H72" s="2">
        <v>20</v>
      </c>
      <c r="J72" s="81" t="s">
        <v>1506</v>
      </c>
      <c r="N72" s="2">
        <v>14</v>
      </c>
      <c r="O72" s="2">
        <v>150000</v>
      </c>
      <c r="P72" s="2" t="str">
        <f t="shared" si="7"/>
        <v>游戏爆率提升30%</v>
      </c>
      <c r="Q72" s="86">
        <v>0.3</v>
      </c>
      <c r="R72" s="2">
        <v>6</v>
      </c>
      <c r="S72">
        <f t="shared" si="8"/>
        <v>0.3</v>
      </c>
      <c r="U72" s="2" t="s">
        <v>1507</v>
      </c>
      <c r="V72" s="2">
        <v>10010086</v>
      </c>
      <c r="W72" s="2">
        <v>2</v>
      </c>
      <c r="AA72" s="2"/>
    </row>
    <row r="73" spans="1:27" ht="20.100000000000001" customHeight="1" x14ac:dyDescent="0.2">
      <c r="B73" s="2">
        <v>16</v>
      </c>
      <c r="C73" s="3">
        <v>1</v>
      </c>
      <c r="D73" s="8" t="s">
        <v>812</v>
      </c>
      <c r="E73" s="2">
        <v>20000</v>
      </c>
      <c r="F73" s="3">
        <v>10010085</v>
      </c>
      <c r="G73" s="8" t="s">
        <v>832</v>
      </c>
      <c r="H73" s="2">
        <v>20</v>
      </c>
      <c r="J73" s="81" t="s">
        <v>1508</v>
      </c>
      <c r="N73" s="2">
        <v>15</v>
      </c>
      <c r="O73" s="2">
        <v>200000</v>
      </c>
      <c r="P73" s="2" t="str">
        <f t="shared" si="7"/>
        <v>游戏爆率提升35%</v>
      </c>
      <c r="Q73" s="86">
        <v>0.35</v>
      </c>
      <c r="R73" s="2">
        <v>6</v>
      </c>
      <c r="S73">
        <f t="shared" si="8"/>
        <v>0.35</v>
      </c>
      <c r="T73" s="2"/>
      <c r="U73" s="2" t="s">
        <v>1509</v>
      </c>
      <c r="V73" s="2">
        <v>10000141</v>
      </c>
      <c r="W73" s="2">
        <v>1</v>
      </c>
      <c r="X73" s="2"/>
      <c r="Y73" s="2"/>
      <c r="Z73" s="2"/>
      <c r="AA73" s="2"/>
    </row>
    <row r="74" spans="1:27" ht="20.100000000000001" customHeight="1" x14ac:dyDescent="0.2">
      <c r="B74" s="2">
        <v>17</v>
      </c>
      <c r="C74" s="3">
        <v>1</v>
      </c>
      <c r="D74" s="8" t="s">
        <v>812</v>
      </c>
      <c r="E74" s="2">
        <v>20000</v>
      </c>
      <c r="F74" s="3">
        <v>10010085</v>
      </c>
      <c r="G74" s="8" t="s">
        <v>832</v>
      </c>
      <c r="H74" s="2">
        <v>20</v>
      </c>
      <c r="J74" s="81" t="s">
        <v>1510</v>
      </c>
      <c r="N74" s="2">
        <v>16</v>
      </c>
      <c r="O74" s="2">
        <v>300000</v>
      </c>
      <c r="P74" s="2" t="str">
        <f t="shared" si="7"/>
        <v>游戏爆率提升40%</v>
      </c>
      <c r="Q74" s="86">
        <v>0.4</v>
      </c>
      <c r="R74" s="2">
        <v>6</v>
      </c>
      <c r="S74">
        <f t="shared" si="8"/>
        <v>0.4</v>
      </c>
      <c r="U74" s="3"/>
      <c r="V74" s="3"/>
      <c r="W74" s="13"/>
    </row>
    <row r="75" spans="1:27" ht="20.100000000000001" customHeight="1" x14ac:dyDescent="0.2">
      <c r="B75" s="2">
        <v>18</v>
      </c>
      <c r="C75" s="3">
        <v>1</v>
      </c>
      <c r="D75" s="8" t="s">
        <v>812</v>
      </c>
      <c r="E75" s="2">
        <v>20000</v>
      </c>
      <c r="F75" s="3">
        <v>10010085</v>
      </c>
      <c r="G75" s="8" t="s">
        <v>832</v>
      </c>
      <c r="H75" s="2">
        <v>20</v>
      </c>
      <c r="J75" s="81" t="s">
        <v>1511</v>
      </c>
      <c r="N75" s="2">
        <v>17</v>
      </c>
      <c r="O75" s="2">
        <v>500000</v>
      </c>
      <c r="P75" s="2" t="str">
        <f t="shared" si="7"/>
        <v>游戏爆率提升45%</v>
      </c>
      <c r="Q75" s="86">
        <v>0.45</v>
      </c>
      <c r="R75" s="2">
        <v>6</v>
      </c>
      <c r="S75">
        <f t="shared" si="8"/>
        <v>0.45</v>
      </c>
    </row>
    <row r="76" spans="1:27" ht="20.100000000000001" customHeight="1" x14ac:dyDescent="0.2">
      <c r="B76" s="2">
        <v>19</v>
      </c>
      <c r="C76" s="3">
        <v>1</v>
      </c>
      <c r="D76" s="8" t="s">
        <v>812</v>
      </c>
      <c r="E76" s="2">
        <v>20000</v>
      </c>
      <c r="F76" s="3">
        <v>10010085</v>
      </c>
      <c r="G76" s="8" t="s">
        <v>832</v>
      </c>
      <c r="H76" s="2">
        <v>20</v>
      </c>
      <c r="J76" s="81" t="s">
        <v>1512</v>
      </c>
      <c r="N76" s="2">
        <v>18</v>
      </c>
      <c r="O76" s="2">
        <v>1000000</v>
      </c>
      <c r="P76" s="2" t="str">
        <f t="shared" si="7"/>
        <v>游戏爆率提升50%</v>
      </c>
      <c r="Q76" s="86">
        <v>0.5</v>
      </c>
      <c r="R76" s="2">
        <v>6</v>
      </c>
      <c r="S76">
        <f t="shared" si="8"/>
        <v>0.5</v>
      </c>
      <c r="T76" s="2">
        <v>98</v>
      </c>
      <c r="U76" s="2" t="s">
        <v>1513</v>
      </c>
      <c r="V76" s="2">
        <v>10000143</v>
      </c>
      <c r="W76" s="2">
        <v>12</v>
      </c>
      <c r="Y76" t="s">
        <v>122</v>
      </c>
    </row>
    <row r="77" spans="1:27" ht="20.100000000000001" customHeight="1" x14ac:dyDescent="0.2">
      <c r="B77" s="2">
        <v>20</v>
      </c>
      <c r="C77" s="3">
        <v>1</v>
      </c>
      <c r="D77" s="8" t="s">
        <v>812</v>
      </c>
      <c r="E77" s="2">
        <v>20000</v>
      </c>
      <c r="F77" s="3">
        <v>10010085</v>
      </c>
      <c r="G77" s="8" t="s">
        <v>832</v>
      </c>
      <c r="H77" s="2">
        <v>20</v>
      </c>
      <c r="N77" s="2"/>
      <c r="O77" s="2"/>
      <c r="P77" s="2"/>
      <c r="Q77" s="86"/>
      <c r="U77" s="2" t="s">
        <v>92</v>
      </c>
      <c r="V77" s="3">
        <v>10010045</v>
      </c>
      <c r="W77" s="13">
        <v>2</v>
      </c>
    </row>
    <row r="78" spans="1:27" ht="20.100000000000001" customHeight="1" x14ac:dyDescent="0.2">
      <c r="A78" s="13"/>
      <c r="B78" s="2"/>
      <c r="C78" s="3"/>
      <c r="D78" s="8"/>
      <c r="E78" s="2"/>
      <c r="F78" s="3"/>
      <c r="G78" s="8"/>
      <c r="H78" s="2"/>
      <c r="N78" s="2"/>
      <c r="O78" s="2"/>
      <c r="P78" s="2"/>
      <c r="Q78" s="86"/>
      <c r="U78" s="2" t="s">
        <v>1507</v>
      </c>
      <c r="V78" s="2">
        <v>10010086</v>
      </c>
      <c r="W78" s="2">
        <v>3</v>
      </c>
    </row>
    <row r="79" spans="1:27" s="1" customFormat="1" ht="20.100000000000001" customHeight="1" x14ac:dyDescent="0.2">
      <c r="N79" s="2"/>
      <c r="O79" s="2"/>
      <c r="P79" s="2"/>
      <c r="Q79" s="86"/>
      <c r="T79"/>
      <c r="U79" s="3" t="s">
        <v>842</v>
      </c>
      <c r="V79" s="3">
        <v>10000150</v>
      </c>
      <c r="W79" s="2">
        <v>1</v>
      </c>
    </row>
    <row r="80" spans="1:27" s="1" customFormat="1" ht="20.100000000000001" customHeight="1" x14ac:dyDescent="0.2"/>
    <row r="81" spans="2:18" s="1" customFormat="1" ht="20.100000000000001" customHeight="1" x14ac:dyDescent="0.2">
      <c r="B81" s="2" t="s">
        <v>1514</v>
      </c>
      <c r="C81" s="2" t="s">
        <v>1515</v>
      </c>
    </row>
    <row r="82" spans="2:18" s="1" customFormat="1" ht="20.100000000000001" customHeight="1" x14ac:dyDescent="0.2">
      <c r="B82" s="2" t="s">
        <v>1516</v>
      </c>
      <c r="C82" s="3">
        <v>10000101</v>
      </c>
      <c r="D82" s="5" t="s">
        <v>888</v>
      </c>
      <c r="E82" s="2">
        <v>1</v>
      </c>
      <c r="F82" s="2">
        <v>1</v>
      </c>
      <c r="G82" s="2" t="s">
        <v>812</v>
      </c>
      <c r="H82" s="2">
        <v>10000</v>
      </c>
      <c r="I82" s="2"/>
      <c r="J82" s="2"/>
      <c r="P82" s="1" t="str">
        <f>C82&amp;";"&amp;E82&amp;"@"&amp;F82&amp;";"&amp;H82</f>
        <v>10000101;1@1;10000</v>
      </c>
      <c r="Q82" s="1" t="str">
        <f>C83&amp;";"&amp;E83&amp;"@"&amp;F83&amp;";"&amp;H83&amp;"@"&amp;I83&amp;";"&amp;K83</f>
        <v>10000101;1@10000121;1@1;15000</v>
      </c>
      <c r="R82" s="1" t="str">
        <f>C84&amp;";"&amp;E84&amp;"@"&amp;F84&amp;";"&amp;H84&amp;"@"&amp;I84&amp;";"&amp;K84</f>
        <v>10000101;1@10010083;5@1;20000</v>
      </c>
    </row>
    <row r="83" spans="2:18" s="1" customFormat="1" ht="20.100000000000001" customHeight="1" x14ac:dyDescent="0.2">
      <c r="B83" s="2" t="s">
        <v>1517</v>
      </c>
      <c r="C83" s="3">
        <v>10000101</v>
      </c>
      <c r="D83" s="5" t="s">
        <v>888</v>
      </c>
      <c r="E83" s="2">
        <v>1</v>
      </c>
      <c r="F83" s="3">
        <v>10000121</v>
      </c>
      <c r="G83" s="5" t="s">
        <v>1518</v>
      </c>
      <c r="H83" s="2">
        <v>1</v>
      </c>
      <c r="I83" s="1">
        <v>1</v>
      </c>
      <c r="J83" s="2" t="s">
        <v>812</v>
      </c>
      <c r="K83" s="2">
        <v>15000</v>
      </c>
      <c r="L83" s="3"/>
      <c r="M83" s="5"/>
    </row>
    <row r="84" spans="2:18" s="1" customFormat="1" ht="20.100000000000001" customHeight="1" x14ac:dyDescent="0.2">
      <c r="B84" s="2" t="s">
        <v>1519</v>
      </c>
      <c r="C84" s="3">
        <v>10000101</v>
      </c>
      <c r="D84" s="5" t="s">
        <v>888</v>
      </c>
      <c r="E84" s="2">
        <v>1</v>
      </c>
      <c r="F84" s="3">
        <v>10010083</v>
      </c>
      <c r="G84" s="2" t="s">
        <v>877</v>
      </c>
      <c r="H84" s="2">
        <v>5</v>
      </c>
      <c r="I84" s="1">
        <v>1</v>
      </c>
      <c r="J84" s="2" t="s">
        <v>812</v>
      </c>
      <c r="K84" s="2">
        <v>20000</v>
      </c>
      <c r="L84" s="3"/>
      <c r="M84" s="5"/>
    </row>
    <row r="85" spans="2:18" s="1" customFormat="1" ht="20.100000000000001" customHeight="1" x14ac:dyDescent="0.2">
      <c r="L85" s="3"/>
      <c r="M85" s="5"/>
    </row>
    <row r="86" spans="2:18" s="1" customFormat="1" ht="20.100000000000001" customHeight="1" x14ac:dyDescent="0.2"/>
    <row r="87" spans="2:18" s="1" customFormat="1" ht="20.100000000000001" customHeight="1" x14ac:dyDescent="0.2">
      <c r="C87" s="3">
        <v>10000101</v>
      </c>
      <c r="D87" s="5" t="s">
        <v>888</v>
      </c>
      <c r="E87" s="2">
        <v>1</v>
      </c>
      <c r="F87" s="2">
        <v>1</v>
      </c>
      <c r="G87" s="2" t="s">
        <v>812</v>
      </c>
      <c r="H87" s="2">
        <v>15000</v>
      </c>
      <c r="J87" s="2"/>
      <c r="K87" s="2"/>
      <c r="L87" s="3"/>
      <c r="M87" s="5"/>
      <c r="P87" s="1" t="str">
        <f>C87&amp;";"&amp;E87&amp;"@"&amp;F87&amp;";"&amp;H87</f>
        <v>10000101;1@1;15000</v>
      </c>
      <c r="Q87" s="1" t="str">
        <f>C88&amp;";"&amp;E88&amp;"@"&amp;F88&amp;";"&amp;H88&amp;"@"&amp;I88&amp;";"&amp;K88</f>
        <v>10000101;1@10000122;1@1;20000</v>
      </c>
      <c r="R87" s="1" t="str">
        <f>C89&amp;";"&amp;E89&amp;"@"&amp;F89&amp;";"&amp;H89&amp;"@"&amp;I89&amp;";"&amp;K89</f>
        <v>10000101;1@10010083;5@1;30000</v>
      </c>
    </row>
    <row r="88" spans="2:18" s="1" customFormat="1" ht="20.100000000000001" customHeight="1" x14ac:dyDescent="0.2">
      <c r="C88" s="3">
        <v>10000101</v>
      </c>
      <c r="D88" s="5" t="s">
        <v>888</v>
      </c>
      <c r="E88" s="2">
        <v>1</v>
      </c>
      <c r="F88" s="3">
        <v>10000122</v>
      </c>
      <c r="G88" s="5" t="s">
        <v>860</v>
      </c>
      <c r="H88" s="2">
        <v>1</v>
      </c>
      <c r="I88" s="1">
        <v>1</v>
      </c>
      <c r="J88" s="2" t="s">
        <v>812</v>
      </c>
      <c r="K88" s="2">
        <v>20000</v>
      </c>
      <c r="L88" s="3"/>
      <c r="M88" s="5"/>
    </row>
    <row r="89" spans="2:18" s="1" customFormat="1" ht="20.100000000000001" customHeight="1" x14ac:dyDescent="0.2">
      <c r="C89" s="3">
        <v>10000101</v>
      </c>
      <c r="D89" s="5" t="s">
        <v>888</v>
      </c>
      <c r="E89" s="2">
        <v>1</v>
      </c>
      <c r="F89" s="3">
        <v>10010083</v>
      </c>
      <c r="G89" s="2" t="s">
        <v>877</v>
      </c>
      <c r="H89" s="2">
        <v>5</v>
      </c>
      <c r="I89" s="1">
        <v>1</v>
      </c>
      <c r="J89" s="2" t="s">
        <v>812</v>
      </c>
      <c r="K89" s="2">
        <v>30000</v>
      </c>
      <c r="L89" s="3"/>
      <c r="M89" s="5"/>
    </row>
    <row r="90" spans="2:18" s="1" customFormat="1" ht="20.100000000000001" customHeight="1" x14ac:dyDescent="0.2">
      <c r="L90" s="3"/>
      <c r="M90" s="5"/>
    </row>
    <row r="91" spans="2:18" s="1" customFormat="1" ht="20.100000000000001" customHeight="1" x14ac:dyDescent="0.2">
      <c r="L91" s="3"/>
      <c r="M91" s="5"/>
    </row>
    <row r="92" spans="2:18" s="1" customFormat="1" ht="20.100000000000001" customHeight="1" x14ac:dyDescent="0.2">
      <c r="C92" s="3">
        <v>10000102</v>
      </c>
      <c r="D92" s="5" t="s">
        <v>889</v>
      </c>
      <c r="E92" s="2">
        <v>1</v>
      </c>
      <c r="F92" s="2">
        <v>1</v>
      </c>
      <c r="G92" s="2" t="s">
        <v>812</v>
      </c>
      <c r="H92" s="2">
        <v>20000</v>
      </c>
      <c r="J92" s="2"/>
      <c r="K92" s="2"/>
      <c r="P92" s="1" t="str">
        <f>C92&amp;";"&amp;E92&amp;"@"&amp;F92&amp;";"&amp;H92</f>
        <v>10000102;1@1;20000</v>
      </c>
      <c r="Q92" s="1" t="str">
        <f>C93&amp;";"&amp;E93&amp;"@"&amp;F93&amp;";"&amp;H93&amp;"@"&amp;I93&amp;";"&amp;K93</f>
        <v>10000102;1@10000123;1@1;30000</v>
      </c>
      <c r="R92" s="1" t="str">
        <f>C94&amp;";"&amp;E94&amp;"@"&amp;F94&amp;";"&amp;H94&amp;"@"&amp;I94&amp;";"&amp;K94</f>
        <v>10000102;1@10010083;5@1;50000</v>
      </c>
    </row>
    <row r="93" spans="2:18" s="1" customFormat="1" ht="20.100000000000001" customHeight="1" x14ac:dyDescent="0.2">
      <c r="C93" s="3">
        <v>10000102</v>
      </c>
      <c r="D93" s="5" t="s">
        <v>889</v>
      </c>
      <c r="E93" s="2">
        <v>1</v>
      </c>
      <c r="F93" s="3">
        <v>10000123</v>
      </c>
      <c r="G93" s="5" t="s">
        <v>1520</v>
      </c>
      <c r="H93" s="2">
        <v>1</v>
      </c>
      <c r="I93" s="1">
        <v>1</v>
      </c>
      <c r="J93" s="2" t="s">
        <v>812</v>
      </c>
      <c r="K93" s="2">
        <v>30000</v>
      </c>
    </row>
    <row r="94" spans="2:18" s="1" customFormat="1" ht="20.100000000000001" customHeight="1" x14ac:dyDescent="0.2">
      <c r="C94" s="3">
        <v>10000102</v>
      </c>
      <c r="D94" s="5" t="s">
        <v>889</v>
      </c>
      <c r="E94" s="2">
        <v>1</v>
      </c>
      <c r="F94" s="3">
        <v>10010083</v>
      </c>
      <c r="G94" s="2" t="s">
        <v>877</v>
      </c>
      <c r="H94" s="2">
        <v>5</v>
      </c>
      <c r="I94" s="1">
        <v>1</v>
      </c>
      <c r="J94" s="2" t="s">
        <v>812</v>
      </c>
      <c r="K94" s="2">
        <v>50000</v>
      </c>
    </row>
    <row r="95" spans="2:18" s="1" customFormat="1" ht="20.100000000000001" customHeight="1" x14ac:dyDescent="0.2"/>
    <row r="96" spans="2:18" s="1" customFormat="1" ht="20.100000000000001" customHeight="1" x14ac:dyDescent="0.2"/>
    <row r="97" spans="3:18" s="1" customFormat="1" ht="20.100000000000001" customHeight="1" x14ac:dyDescent="0.2">
      <c r="C97" s="3">
        <v>10000103</v>
      </c>
      <c r="D97" s="5" t="s">
        <v>890</v>
      </c>
      <c r="E97" s="2">
        <v>1</v>
      </c>
      <c r="F97" s="2">
        <v>1</v>
      </c>
      <c r="G97" s="2" t="s">
        <v>812</v>
      </c>
      <c r="H97" s="2">
        <v>20000</v>
      </c>
      <c r="J97" s="2"/>
      <c r="K97" s="2"/>
      <c r="P97" s="1" t="str">
        <f>C97&amp;";"&amp;E97&amp;"@"&amp;F97&amp;";"&amp;H97</f>
        <v>10000103;1@1;20000</v>
      </c>
      <c r="Q97" s="1" t="str">
        <f>C98&amp;";"&amp;E98&amp;"@"&amp;F98&amp;";"&amp;H98&amp;"@"&amp;I98&amp;";"&amp;K98</f>
        <v>10000103;1@10000124;1@1;30000</v>
      </c>
      <c r="R97" s="1" t="str">
        <f>C99&amp;";"&amp;E99&amp;"@"&amp;F99&amp;";"&amp;H99&amp;"@"&amp;I99&amp;";"&amp;K99</f>
        <v>10000103;1@10010083;5@1;50000</v>
      </c>
    </row>
    <row r="98" spans="3:18" s="1" customFormat="1" ht="20.100000000000001" customHeight="1" x14ac:dyDescent="0.2">
      <c r="C98" s="3">
        <v>10000103</v>
      </c>
      <c r="D98" s="5" t="s">
        <v>890</v>
      </c>
      <c r="E98" s="2">
        <v>1</v>
      </c>
      <c r="F98" s="3">
        <v>10000124</v>
      </c>
      <c r="G98" s="5" t="s">
        <v>1521</v>
      </c>
      <c r="H98" s="2">
        <v>1</v>
      </c>
      <c r="I98" s="1">
        <v>1</v>
      </c>
      <c r="J98" s="2" t="s">
        <v>812</v>
      </c>
      <c r="K98" s="2">
        <v>30000</v>
      </c>
    </row>
    <row r="99" spans="3:18" s="1" customFormat="1" ht="20.100000000000001" customHeight="1" x14ac:dyDescent="0.2">
      <c r="C99" s="3">
        <v>10000103</v>
      </c>
      <c r="D99" s="5" t="s">
        <v>890</v>
      </c>
      <c r="E99" s="2">
        <v>1</v>
      </c>
      <c r="F99" s="3">
        <v>10010083</v>
      </c>
      <c r="G99" s="2" t="s">
        <v>877</v>
      </c>
      <c r="H99" s="2">
        <v>5</v>
      </c>
      <c r="I99" s="1">
        <v>1</v>
      </c>
      <c r="J99" s="2" t="s">
        <v>812</v>
      </c>
      <c r="K99" s="2">
        <v>50000</v>
      </c>
    </row>
    <row r="100" spans="3:18" s="1" customFormat="1" ht="20.100000000000001" customHeight="1" x14ac:dyDescent="0.2"/>
    <row r="101" spans="3:18" s="1" customFormat="1" ht="20.100000000000001" customHeight="1" x14ac:dyDescent="0.2"/>
    <row r="102" spans="3:18" s="1" customFormat="1" ht="20.100000000000001" customHeight="1" x14ac:dyDescent="0.2">
      <c r="C102" s="3">
        <v>10000104</v>
      </c>
      <c r="D102" s="5" t="s">
        <v>118</v>
      </c>
      <c r="E102" s="2">
        <v>1</v>
      </c>
      <c r="F102" s="2">
        <v>1</v>
      </c>
      <c r="G102" s="2" t="s">
        <v>812</v>
      </c>
      <c r="H102" s="2">
        <v>20000</v>
      </c>
      <c r="J102" s="2"/>
      <c r="K102" s="2"/>
      <c r="P102" s="1" t="str">
        <f>C102&amp;";"&amp;E102&amp;"@"&amp;F102&amp;";"&amp;H102</f>
        <v>10000104;1@1;20000</v>
      </c>
      <c r="Q102" s="1" t="str">
        <f>C103&amp;";"&amp;E103&amp;"@"&amp;F103&amp;";"&amp;H103&amp;"@"&amp;I103&amp;";"&amp;K103</f>
        <v>10000104;1@10000125;1@1;30000</v>
      </c>
      <c r="R102" s="1" t="str">
        <f>C104&amp;";"&amp;E104&amp;"@"&amp;F104&amp;";"&amp;H104&amp;"@"&amp;I104&amp;";"&amp;K104</f>
        <v>10000104;1@10010083;5@1;50000</v>
      </c>
    </row>
    <row r="103" spans="3:18" s="1" customFormat="1" ht="20.100000000000001" customHeight="1" x14ac:dyDescent="0.2">
      <c r="C103" s="3">
        <v>10000104</v>
      </c>
      <c r="D103" s="5" t="s">
        <v>118</v>
      </c>
      <c r="E103" s="2">
        <v>1</v>
      </c>
      <c r="F103" s="3">
        <v>10000125</v>
      </c>
      <c r="G103" s="5" t="s">
        <v>1522</v>
      </c>
      <c r="H103" s="2">
        <v>1</v>
      </c>
      <c r="I103" s="1">
        <v>1</v>
      </c>
      <c r="J103" s="2" t="s">
        <v>812</v>
      </c>
      <c r="K103" s="2">
        <v>30000</v>
      </c>
    </row>
    <row r="104" spans="3:18" s="1" customFormat="1" ht="20.100000000000001" customHeight="1" x14ac:dyDescent="0.2">
      <c r="C104" s="3">
        <v>10000104</v>
      </c>
      <c r="D104" s="5" t="s">
        <v>118</v>
      </c>
      <c r="E104" s="2">
        <v>1</v>
      </c>
      <c r="F104" s="3">
        <v>10010083</v>
      </c>
      <c r="G104" s="2" t="s">
        <v>877</v>
      </c>
      <c r="H104" s="2">
        <v>5</v>
      </c>
      <c r="I104" s="1">
        <v>1</v>
      </c>
      <c r="J104" s="2" t="s">
        <v>812</v>
      </c>
      <c r="K104" s="2">
        <v>50000</v>
      </c>
    </row>
    <row r="105" spans="3:18" s="1" customFormat="1" ht="20.100000000000001" customHeight="1" x14ac:dyDescent="0.2">
      <c r="Q105" s="3"/>
      <c r="R105" s="5"/>
    </row>
    <row r="106" spans="3:18" s="1" customFormat="1" ht="20.100000000000001" customHeight="1" x14ac:dyDescent="0.2">
      <c r="C106" s="3">
        <v>10000150</v>
      </c>
      <c r="D106" s="3" t="s">
        <v>842</v>
      </c>
    </row>
    <row r="107" spans="3:18" s="1" customFormat="1" ht="20.100000000000001" customHeight="1" x14ac:dyDescent="0.2">
      <c r="C107" s="2" t="s">
        <v>1523</v>
      </c>
    </row>
    <row r="108" spans="3:18" s="1" customFormat="1" ht="20.100000000000001" customHeight="1" x14ac:dyDescent="0.2">
      <c r="C108" s="2">
        <v>1</v>
      </c>
      <c r="D108" s="2" t="s">
        <v>812</v>
      </c>
      <c r="E108" s="2">
        <v>20000</v>
      </c>
      <c r="F108" s="19">
        <v>10021008</v>
      </c>
      <c r="G108" s="41" t="s">
        <v>246</v>
      </c>
      <c r="H108" s="41">
        <v>2</v>
      </c>
      <c r="J108" s="2"/>
      <c r="K108" s="2"/>
      <c r="P108" s="1" t="str">
        <f>C108&amp;";"&amp;E108&amp;"@"&amp;F108&amp;";"&amp;H108</f>
        <v>1;20000@10021008;2</v>
      </c>
      <c r="Q108" s="1" t="str">
        <f>C109&amp;";"&amp;E109&amp;"@"&amp;F109&amp;";"&amp;H109&amp;"@"&amp;I109&amp;";"&amp;K109</f>
        <v>1;30000@10021009;1@10000121;1</v>
      </c>
      <c r="R108" s="1" t="str">
        <f>C110&amp;";"&amp;E110&amp;"@"&amp;F110&amp;";"&amp;H110&amp;"@"&amp;I110&amp;";"&amp;K110&amp;"@"&amp;L110&amp;";"&amp;N110</f>
        <v>1;50000@10010083;10@10010039;1@10000143;2</v>
      </c>
    </row>
    <row r="109" spans="3:18" s="1" customFormat="1" ht="20.100000000000001" customHeight="1" x14ac:dyDescent="0.2">
      <c r="C109" s="2">
        <v>1</v>
      </c>
      <c r="D109" s="2" t="s">
        <v>812</v>
      </c>
      <c r="E109" s="2">
        <v>30000</v>
      </c>
      <c r="F109" s="19">
        <v>10021009</v>
      </c>
      <c r="G109" s="41" t="s">
        <v>249</v>
      </c>
      <c r="H109" s="2">
        <v>1</v>
      </c>
      <c r="I109" s="3">
        <v>10000121</v>
      </c>
      <c r="J109" s="5" t="s">
        <v>1518</v>
      </c>
      <c r="K109" s="2">
        <v>1</v>
      </c>
      <c r="N109" s="2"/>
      <c r="Q109" s="3"/>
      <c r="R109" s="5"/>
    </row>
    <row r="110" spans="3:18" s="1" customFormat="1" ht="20.100000000000001" customHeight="1" x14ac:dyDescent="0.2">
      <c r="C110" s="2">
        <v>1</v>
      </c>
      <c r="D110" s="2" t="s">
        <v>812</v>
      </c>
      <c r="E110" s="2">
        <v>50000</v>
      </c>
      <c r="F110" s="3">
        <v>10010083</v>
      </c>
      <c r="G110" s="2" t="s">
        <v>877</v>
      </c>
      <c r="H110" s="2">
        <v>10</v>
      </c>
      <c r="I110" s="3">
        <v>10010039</v>
      </c>
      <c r="J110" s="3" t="s">
        <v>846</v>
      </c>
      <c r="K110" s="2">
        <v>1</v>
      </c>
      <c r="L110" s="3">
        <v>10000143</v>
      </c>
      <c r="M110" s="5" t="s">
        <v>122</v>
      </c>
      <c r="N110" s="2">
        <v>2</v>
      </c>
    </row>
    <row r="111" spans="3:18" s="1" customFormat="1" ht="20.100000000000001" customHeight="1" x14ac:dyDescent="0.2">
      <c r="C111" s="2"/>
      <c r="H111" s="2"/>
      <c r="N111" s="2"/>
    </row>
    <row r="112" spans="3:18" s="1" customFormat="1" ht="20.100000000000001" customHeight="1" x14ac:dyDescent="0.2">
      <c r="C112" s="2"/>
      <c r="H112" s="2"/>
      <c r="N112" s="2"/>
    </row>
    <row r="113" spans="3:18" s="1" customFormat="1" ht="20.100000000000001" customHeight="1" x14ac:dyDescent="0.2">
      <c r="C113" s="2">
        <v>1</v>
      </c>
      <c r="D113" s="2" t="s">
        <v>812</v>
      </c>
      <c r="E113" s="2">
        <v>30000</v>
      </c>
      <c r="F113" s="19">
        <v>10022008</v>
      </c>
      <c r="G113" s="41" t="s">
        <v>274</v>
      </c>
      <c r="H113" s="41">
        <v>2</v>
      </c>
      <c r="J113" s="2"/>
      <c r="K113" s="2"/>
      <c r="N113" s="2"/>
      <c r="P113" s="1" t="str">
        <f>C113&amp;";"&amp;E113&amp;"@"&amp;F113&amp;";"&amp;H113</f>
        <v>1;30000@10022008;2</v>
      </c>
      <c r="Q113" s="1" t="str">
        <f>C114&amp;";"&amp;E114&amp;"@"&amp;F114&amp;";"&amp;H114&amp;"@"&amp;I114&amp;";"&amp;K114</f>
        <v>1;50000@10022009;1@10000122;1</v>
      </c>
      <c r="R113" s="1" t="str">
        <f>C115&amp;";"&amp;E115&amp;"@"&amp;F115&amp;";"&amp;H115&amp;"@"&amp;I115&amp;";"&amp;K115&amp;"@"&amp;L115&amp;";"&amp;N115</f>
        <v>1;80000@10010083;10@10010039;1@10000143;2</v>
      </c>
    </row>
    <row r="114" spans="3:18" s="1" customFormat="1" ht="20.100000000000001" customHeight="1" x14ac:dyDescent="0.2">
      <c r="C114" s="2">
        <v>1</v>
      </c>
      <c r="D114" s="2" t="s">
        <v>812</v>
      </c>
      <c r="E114" s="2">
        <v>50000</v>
      </c>
      <c r="F114" s="19">
        <v>10022009</v>
      </c>
      <c r="G114" s="41" t="s">
        <v>276</v>
      </c>
      <c r="H114" s="2">
        <v>1</v>
      </c>
      <c r="I114" s="3">
        <v>10000122</v>
      </c>
      <c r="J114" s="5" t="s">
        <v>860</v>
      </c>
      <c r="K114" s="2">
        <v>1</v>
      </c>
      <c r="N114" s="2"/>
      <c r="Q114" s="19"/>
      <c r="R114" s="41"/>
    </row>
    <row r="115" spans="3:18" s="1" customFormat="1" ht="20.100000000000001" customHeight="1" x14ac:dyDescent="0.2">
      <c r="C115" s="2">
        <v>1</v>
      </c>
      <c r="D115" s="2" t="s">
        <v>812</v>
      </c>
      <c r="E115" s="2">
        <v>80000</v>
      </c>
      <c r="F115" s="3">
        <v>10010083</v>
      </c>
      <c r="G115" s="2" t="s">
        <v>877</v>
      </c>
      <c r="H115" s="2">
        <v>10</v>
      </c>
      <c r="I115" s="3">
        <v>10010039</v>
      </c>
      <c r="J115" s="3" t="s">
        <v>846</v>
      </c>
      <c r="K115" s="2">
        <v>1</v>
      </c>
      <c r="L115" s="3">
        <v>10000143</v>
      </c>
      <c r="M115" s="5" t="s">
        <v>122</v>
      </c>
      <c r="N115" s="2">
        <v>2</v>
      </c>
    </row>
    <row r="116" spans="3:18" s="1" customFormat="1" ht="20.100000000000001" customHeight="1" x14ac:dyDescent="0.2">
      <c r="C116" s="2"/>
      <c r="H116" s="2"/>
      <c r="N116" s="2"/>
      <c r="Q116" s="19"/>
      <c r="R116" s="41"/>
    </row>
    <row r="117" spans="3:18" s="1" customFormat="1" ht="20.100000000000001" customHeight="1" x14ac:dyDescent="0.2">
      <c r="C117" s="2"/>
      <c r="H117" s="2"/>
      <c r="N117" s="2"/>
      <c r="Q117" s="19"/>
      <c r="R117" s="41"/>
    </row>
    <row r="118" spans="3:18" s="1" customFormat="1" ht="20.100000000000001" customHeight="1" x14ac:dyDescent="0.2">
      <c r="C118" s="2">
        <v>1</v>
      </c>
      <c r="D118" s="2" t="s">
        <v>812</v>
      </c>
      <c r="E118" s="2">
        <v>50000</v>
      </c>
      <c r="F118" s="19">
        <v>10023008</v>
      </c>
      <c r="G118" s="41" t="s">
        <v>297</v>
      </c>
      <c r="H118" s="2">
        <v>2</v>
      </c>
      <c r="J118" s="2"/>
      <c r="K118" s="2"/>
      <c r="N118" s="2"/>
      <c r="P118" s="1" t="str">
        <f>C118&amp;";"&amp;E118&amp;"@"&amp;F118&amp;";"&amp;H118</f>
        <v>1;50000@10023008;2</v>
      </c>
      <c r="Q118" s="1" t="str">
        <f>C119&amp;";"&amp;E119&amp;"@"&amp;F119&amp;";"&amp;H119&amp;"@"&amp;I119&amp;";"&amp;K119</f>
        <v>1;75000@10023009;1@10000123;1</v>
      </c>
      <c r="R118" s="1" t="str">
        <f>C120&amp;";"&amp;E120&amp;"@"&amp;F120&amp;";"&amp;H120&amp;"@"&amp;I120&amp;";"&amp;K120&amp;"@"&amp;L120&amp;";"&amp;N120</f>
        <v>1;100000@10010083;10@10010039;1@10000143;2</v>
      </c>
    </row>
    <row r="119" spans="3:18" s="1" customFormat="1" ht="20.100000000000001" customHeight="1" x14ac:dyDescent="0.2">
      <c r="C119" s="2">
        <v>1</v>
      </c>
      <c r="D119" s="2" t="s">
        <v>812</v>
      </c>
      <c r="E119" s="2">
        <v>75000</v>
      </c>
      <c r="F119" s="19">
        <v>10023009</v>
      </c>
      <c r="G119" s="41" t="s">
        <v>299</v>
      </c>
      <c r="H119" s="2">
        <v>1</v>
      </c>
      <c r="I119" s="3">
        <v>10000123</v>
      </c>
      <c r="J119" s="5" t="s">
        <v>1520</v>
      </c>
      <c r="K119" s="2">
        <v>1</v>
      </c>
      <c r="N119" s="2"/>
      <c r="Q119" s="19"/>
      <c r="R119" s="41"/>
    </row>
    <row r="120" spans="3:18" s="1" customFormat="1" ht="20.100000000000001" customHeight="1" x14ac:dyDescent="0.2">
      <c r="C120" s="2">
        <v>1</v>
      </c>
      <c r="D120" s="2" t="s">
        <v>812</v>
      </c>
      <c r="E120" s="2">
        <v>100000</v>
      </c>
      <c r="F120" s="3">
        <v>10010083</v>
      </c>
      <c r="G120" s="2" t="s">
        <v>877</v>
      </c>
      <c r="H120" s="2">
        <v>10</v>
      </c>
      <c r="I120" s="3">
        <v>10010039</v>
      </c>
      <c r="J120" s="3" t="s">
        <v>846</v>
      </c>
      <c r="K120" s="2">
        <v>1</v>
      </c>
      <c r="L120" s="3">
        <v>10000143</v>
      </c>
      <c r="M120" s="5" t="s">
        <v>122</v>
      </c>
      <c r="N120" s="2">
        <v>2</v>
      </c>
      <c r="Q120" s="19"/>
      <c r="R120" s="41"/>
    </row>
    <row r="121" spans="3:18" ht="20.100000000000001" customHeight="1" x14ac:dyDescent="0.2">
      <c r="C121" s="2"/>
      <c r="D121" s="1"/>
      <c r="E121" s="1"/>
      <c r="F121" s="1"/>
      <c r="G121" s="1"/>
      <c r="H121" s="2"/>
      <c r="J121" s="1"/>
      <c r="K121" s="1"/>
      <c r="N121" s="2"/>
    </row>
    <row r="122" spans="3:18" ht="20.100000000000001" customHeight="1" x14ac:dyDescent="0.2">
      <c r="C122" s="2"/>
      <c r="D122" s="1"/>
      <c r="E122" s="1"/>
      <c r="F122" s="1"/>
      <c r="G122" s="1"/>
      <c r="H122" s="2"/>
      <c r="J122" s="1"/>
      <c r="K122" s="1"/>
      <c r="N122" s="2"/>
      <c r="Q122" s="19"/>
      <c r="R122" s="41"/>
    </row>
    <row r="123" spans="3:18" ht="20.100000000000001" customHeight="1" x14ac:dyDescent="0.2">
      <c r="C123" s="2">
        <v>1</v>
      </c>
      <c r="D123" s="2" t="s">
        <v>812</v>
      </c>
      <c r="E123" s="2">
        <v>70000</v>
      </c>
      <c r="F123" s="19">
        <v>10024008</v>
      </c>
      <c r="G123" s="41" t="s">
        <v>318</v>
      </c>
      <c r="H123" s="2">
        <v>2</v>
      </c>
      <c r="J123" s="2"/>
      <c r="K123" s="2"/>
      <c r="N123" s="2"/>
      <c r="P123" s="1" t="str">
        <f>C123&amp;";"&amp;E123&amp;"@"&amp;F123&amp;";"&amp;H123</f>
        <v>1;70000@10024008;2</v>
      </c>
      <c r="Q123" s="1" t="str">
        <f>C124&amp;";"&amp;E124&amp;"@"&amp;F124&amp;";"&amp;H124&amp;"@"&amp;I124&amp;";"&amp;K124</f>
        <v>1;100000@10024009;1@10000124;1</v>
      </c>
      <c r="R123" s="1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2">
        <v>1</v>
      </c>
      <c r="D124" s="2" t="s">
        <v>812</v>
      </c>
      <c r="E124" s="2">
        <v>100000</v>
      </c>
      <c r="F124" s="19">
        <v>10024009</v>
      </c>
      <c r="G124" s="41" t="s">
        <v>320</v>
      </c>
      <c r="H124" s="2">
        <v>1</v>
      </c>
      <c r="I124" s="3">
        <v>10000124</v>
      </c>
      <c r="J124" s="5" t="s">
        <v>1521</v>
      </c>
      <c r="K124" s="2">
        <v>1</v>
      </c>
      <c r="L124" s="1"/>
      <c r="N124" s="2"/>
    </row>
    <row r="125" spans="3:18" ht="20.100000000000001" customHeight="1" x14ac:dyDescent="0.2">
      <c r="C125" s="2">
        <v>1</v>
      </c>
      <c r="D125" s="2" t="s">
        <v>812</v>
      </c>
      <c r="E125" s="2">
        <v>150000</v>
      </c>
      <c r="F125" s="3">
        <v>10010083</v>
      </c>
      <c r="G125" s="2" t="s">
        <v>877</v>
      </c>
      <c r="H125" s="2">
        <v>10</v>
      </c>
      <c r="I125" s="3">
        <v>10010039</v>
      </c>
      <c r="J125" s="3" t="s">
        <v>846</v>
      </c>
      <c r="K125" s="2">
        <v>1</v>
      </c>
      <c r="L125" s="3">
        <v>10000143</v>
      </c>
      <c r="M125" s="5" t="s">
        <v>122</v>
      </c>
      <c r="N125" s="2">
        <v>2</v>
      </c>
      <c r="Q125" s="19"/>
      <c r="R125" s="41"/>
    </row>
    <row r="126" spans="3:18" ht="20.100000000000001" customHeight="1" x14ac:dyDescent="0.2">
      <c r="C126" s="2"/>
      <c r="D126" s="1"/>
      <c r="E126" s="1"/>
      <c r="F126" s="1"/>
      <c r="G126" s="1"/>
      <c r="H126" s="2"/>
      <c r="J126" s="1"/>
      <c r="K126" s="1"/>
      <c r="N126" s="2"/>
      <c r="Q126" s="19"/>
      <c r="R126" s="41"/>
    </row>
    <row r="127" spans="3:18" ht="20.100000000000001" customHeight="1" x14ac:dyDescent="0.2">
      <c r="C127" s="2"/>
      <c r="D127" s="1"/>
      <c r="E127" s="1"/>
      <c r="F127" s="1"/>
      <c r="G127" s="1"/>
      <c r="H127" s="2"/>
      <c r="J127" s="1"/>
      <c r="K127" s="1"/>
      <c r="N127" s="2"/>
    </row>
    <row r="128" spans="3:18" ht="20.100000000000001" customHeight="1" x14ac:dyDescent="0.2">
      <c r="C128" s="2">
        <v>1</v>
      </c>
      <c r="D128" s="2" t="s">
        <v>812</v>
      </c>
      <c r="E128" s="2">
        <v>100000</v>
      </c>
      <c r="F128" s="19">
        <v>10025008</v>
      </c>
      <c r="G128" s="41" t="s">
        <v>340</v>
      </c>
      <c r="H128" s="2">
        <v>2</v>
      </c>
      <c r="J128" s="2"/>
      <c r="K128" s="2"/>
      <c r="N128" s="2"/>
      <c r="P128" s="1" t="str">
        <f>C128&amp;";"&amp;E128&amp;"@"&amp;F128&amp;";"&amp;H128</f>
        <v>1;100000@10025008;2</v>
      </c>
      <c r="Q128" s="1" t="str">
        <f>C129&amp;";"&amp;E129&amp;"@"&amp;F129&amp;";"&amp;H129&amp;"@"&amp;I129&amp;";"&amp;K129</f>
        <v>1;150000@10025009;1@10000125;1</v>
      </c>
      <c r="R128" s="1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2">
        <v>1</v>
      </c>
      <c r="D129" s="2" t="s">
        <v>812</v>
      </c>
      <c r="E129" s="2">
        <v>150000</v>
      </c>
      <c r="F129" s="19">
        <v>10025009</v>
      </c>
      <c r="G129" s="41" t="s">
        <v>342</v>
      </c>
      <c r="H129" s="2">
        <v>1</v>
      </c>
      <c r="I129" s="3">
        <v>10000125</v>
      </c>
      <c r="J129" s="5" t="s">
        <v>1522</v>
      </c>
      <c r="K129" s="2">
        <v>1</v>
      </c>
      <c r="N129" s="2"/>
    </row>
    <row r="130" spans="3:14" ht="20.100000000000001" customHeight="1" x14ac:dyDescent="0.2">
      <c r="C130" s="2">
        <v>1</v>
      </c>
      <c r="D130" s="2" t="s">
        <v>812</v>
      </c>
      <c r="E130" s="2">
        <v>200000</v>
      </c>
      <c r="F130" s="3">
        <v>10010083</v>
      </c>
      <c r="G130" s="2" t="s">
        <v>877</v>
      </c>
      <c r="H130" s="2">
        <v>10</v>
      </c>
      <c r="I130" s="3">
        <v>10010039</v>
      </c>
      <c r="J130" s="3" t="s">
        <v>846</v>
      </c>
      <c r="K130" s="2">
        <v>1</v>
      </c>
      <c r="L130" s="3">
        <v>10000143</v>
      </c>
      <c r="M130" s="5" t="s">
        <v>122</v>
      </c>
      <c r="N130" s="2">
        <v>2</v>
      </c>
    </row>
    <row r="131" spans="3:14" ht="20.100000000000001" customHeight="1" x14ac:dyDescent="0.2">
      <c r="C131" s="1"/>
      <c r="D131" s="1"/>
      <c r="E131" s="1"/>
      <c r="F131" s="1"/>
      <c r="G131" s="1"/>
      <c r="H131" s="1"/>
      <c r="I131" s="1"/>
      <c r="J131" s="1"/>
      <c r="N131" s="2"/>
    </row>
    <row r="132" spans="3:14" ht="20.100000000000001" customHeight="1" x14ac:dyDescent="0.2">
      <c r="C132" s="1"/>
      <c r="D132" s="1"/>
      <c r="E132" s="1"/>
      <c r="F132" s="1"/>
      <c r="G132" s="1"/>
      <c r="H132" s="1"/>
      <c r="I132" s="1"/>
      <c r="J132" s="1"/>
      <c r="N132" s="2"/>
    </row>
    <row r="133" spans="3:14" ht="20.100000000000001" customHeight="1" x14ac:dyDescent="0.2"/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K280"/>
  <sheetViews>
    <sheetView workbookViewId="0">
      <selection activeCell="I16" sqref="I16"/>
    </sheetView>
  </sheetViews>
  <sheetFormatPr defaultColWidth="9" defaultRowHeight="14.25" x14ac:dyDescent="0.2"/>
  <cols>
    <col min="2" max="2" width="13.375" customWidth="1"/>
    <col min="3" max="3" width="12.375" customWidth="1"/>
    <col min="5" max="6" width="11.375" customWidth="1"/>
    <col min="9" max="10" width="11.375" customWidth="1"/>
    <col min="12" max="12" width="9.5" customWidth="1"/>
    <col min="13" max="14" width="11.375" customWidth="1"/>
    <col min="17" max="18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1340</v>
      </c>
      <c r="Y1" s="2" t="s">
        <v>1340</v>
      </c>
    </row>
    <row r="2" spans="2:37" s="2" customFormat="1" ht="20.100000000000001" customHeight="1" x14ac:dyDescent="0.2">
      <c r="B2" s="2" t="s">
        <v>1524</v>
      </c>
      <c r="D2" s="45">
        <v>10041101</v>
      </c>
      <c r="E2" s="45" t="s">
        <v>1360</v>
      </c>
      <c r="F2" s="2">
        <f>1/20</f>
        <v>0.05</v>
      </c>
      <c r="H2" s="45">
        <v>10041201</v>
      </c>
      <c r="I2" s="45" t="s">
        <v>1361</v>
      </c>
      <c r="J2" s="2">
        <f>1/16</f>
        <v>6.25E-2</v>
      </c>
      <c r="L2" s="45">
        <v>10041301</v>
      </c>
      <c r="M2" s="45" t="s">
        <v>1362</v>
      </c>
      <c r="N2" s="2">
        <f>1/16</f>
        <v>6.25E-2</v>
      </c>
      <c r="P2" s="45">
        <v>10041401</v>
      </c>
      <c r="Q2" s="45" t="s">
        <v>1363</v>
      </c>
      <c r="R2" s="2">
        <f>1/16</f>
        <v>6.25E-2</v>
      </c>
      <c r="U2" s="2" t="s">
        <v>1525</v>
      </c>
      <c r="W2" s="45">
        <v>10041101</v>
      </c>
      <c r="X2" s="45" t="s">
        <v>1360</v>
      </c>
      <c r="Y2" s="2">
        <f>1/20*$U$3</f>
        <v>5.0000000000000001E-4</v>
      </c>
      <c r="Z2" s="2">
        <f>Y2*1000000</f>
        <v>500</v>
      </c>
      <c r="AA2" s="45">
        <v>10041201</v>
      </c>
      <c r="AB2" s="45" t="s">
        <v>1361</v>
      </c>
      <c r="AC2" s="2">
        <f>1/16*$U$3</f>
        <v>6.2500000000000001E-4</v>
      </c>
      <c r="AD2" s="2">
        <f>AC2*100</f>
        <v>6.25E-2</v>
      </c>
      <c r="AE2" s="45">
        <v>10041301</v>
      </c>
      <c r="AF2" s="45" t="s">
        <v>1362</v>
      </c>
      <c r="AG2" s="2">
        <f>1/16*$U$3</f>
        <v>6.2500000000000001E-4</v>
      </c>
      <c r="AI2" s="45">
        <v>10041401</v>
      </c>
      <c r="AJ2" s="45" t="s">
        <v>1363</v>
      </c>
      <c r="AK2" s="2">
        <f>1/16*$U$3</f>
        <v>6.2500000000000001E-4</v>
      </c>
    </row>
    <row r="3" spans="2:37" s="2" customFormat="1" ht="20.100000000000001" customHeight="1" x14ac:dyDescent="0.2">
      <c r="D3" s="45">
        <v>10041102</v>
      </c>
      <c r="E3" s="45" t="s">
        <v>1364</v>
      </c>
      <c r="F3" s="2">
        <f t="shared" ref="F3:F21" si="0">1/20</f>
        <v>0.05</v>
      </c>
      <c r="H3" s="45">
        <v>10041202</v>
      </c>
      <c r="I3" s="45" t="s">
        <v>1365</v>
      </c>
      <c r="J3" s="2">
        <f t="shared" ref="J3:J17" si="1">1/16</f>
        <v>6.25E-2</v>
      </c>
      <c r="L3" s="45">
        <v>10041302</v>
      </c>
      <c r="M3" s="45" t="s">
        <v>1366</v>
      </c>
      <c r="N3" s="2">
        <f t="shared" ref="N3:N17" si="2">1/16</f>
        <v>6.25E-2</v>
      </c>
      <c r="P3" s="45">
        <v>10041402</v>
      </c>
      <c r="Q3" s="45" t="s">
        <v>1367</v>
      </c>
      <c r="R3" s="2">
        <f t="shared" ref="R3:R17" si="3">1/16</f>
        <v>6.25E-2</v>
      </c>
      <c r="U3" s="2">
        <v>0.01</v>
      </c>
      <c r="W3" s="45">
        <v>10041102</v>
      </c>
      <c r="X3" s="45" t="s">
        <v>1364</v>
      </c>
      <c r="Y3" s="2">
        <f t="shared" ref="Y3:Y21" si="4">1/20*$U$3</f>
        <v>5.0000000000000001E-4</v>
      </c>
      <c r="AA3" s="45">
        <v>10041202</v>
      </c>
      <c r="AB3" s="45" t="s">
        <v>1365</v>
      </c>
      <c r="AC3" s="2">
        <f t="shared" ref="AC3:AC17" si="5">1/16*$U$3</f>
        <v>6.2500000000000001E-4</v>
      </c>
      <c r="AE3" s="45">
        <v>10041302</v>
      </c>
      <c r="AF3" s="45" t="s">
        <v>1366</v>
      </c>
      <c r="AG3" s="2">
        <f t="shared" ref="AG3:AG17" si="6">1/16*$U$3</f>
        <v>6.2500000000000001E-4</v>
      </c>
      <c r="AI3" s="45">
        <v>10041402</v>
      </c>
      <c r="AJ3" s="45" t="s">
        <v>1367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45">
        <v>10041103</v>
      </c>
      <c r="E4" s="45" t="s">
        <v>1369</v>
      </c>
      <c r="F4" s="2">
        <f t="shared" si="0"/>
        <v>0.05</v>
      </c>
      <c r="H4" s="45">
        <v>10041203</v>
      </c>
      <c r="I4" s="45" t="s">
        <v>1370</v>
      </c>
      <c r="J4" s="2">
        <f t="shared" si="1"/>
        <v>6.25E-2</v>
      </c>
      <c r="L4" s="45">
        <v>10041303</v>
      </c>
      <c r="M4" s="45" t="s">
        <v>1371</v>
      </c>
      <c r="N4" s="2">
        <f t="shared" si="2"/>
        <v>6.25E-2</v>
      </c>
      <c r="P4" s="45">
        <v>10041403</v>
      </c>
      <c r="Q4" s="45" t="s">
        <v>1372</v>
      </c>
      <c r="R4" s="2">
        <f t="shared" si="3"/>
        <v>6.25E-2</v>
      </c>
      <c r="W4" s="45">
        <v>10041103</v>
      </c>
      <c r="X4" s="45" t="s">
        <v>1369</v>
      </c>
      <c r="Y4" s="2">
        <f t="shared" si="4"/>
        <v>5.0000000000000001E-4</v>
      </c>
      <c r="AA4" s="45">
        <v>10041203</v>
      </c>
      <c r="AB4" s="45" t="s">
        <v>1370</v>
      </c>
      <c r="AC4" s="2">
        <f t="shared" si="5"/>
        <v>6.2500000000000001E-4</v>
      </c>
      <c r="AE4" s="45">
        <v>10041303</v>
      </c>
      <c r="AF4" s="45" t="s">
        <v>1371</v>
      </c>
      <c r="AG4" s="2">
        <f t="shared" si="6"/>
        <v>6.2500000000000001E-4</v>
      </c>
      <c r="AI4" s="45">
        <v>10041403</v>
      </c>
      <c r="AJ4" s="45" t="s">
        <v>1372</v>
      </c>
      <c r="AK4" s="2">
        <f t="shared" si="7"/>
        <v>6.2500000000000001E-4</v>
      </c>
    </row>
    <row r="5" spans="2:37" s="2" customFormat="1" ht="20.100000000000001" customHeight="1" x14ac:dyDescent="0.2">
      <c r="D5" s="45">
        <v>10041104</v>
      </c>
      <c r="E5" s="45" t="s">
        <v>1374</v>
      </c>
      <c r="F5" s="2">
        <f t="shared" si="0"/>
        <v>0.05</v>
      </c>
      <c r="H5" s="45">
        <v>10041204</v>
      </c>
      <c r="I5" s="45" t="s">
        <v>1375</v>
      </c>
      <c r="J5" s="2">
        <f t="shared" si="1"/>
        <v>6.25E-2</v>
      </c>
      <c r="L5" s="45">
        <v>10041304</v>
      </c>
      <c r="M5" s="45" t="s">
        <v>1376</v>
      </c>
      <c r="N5" s="2">
        <f t="shared" si="2"/>
        <v>6.25E-2</v>
      </c>
      <c r="P5" s="45">
        <v>10041404</v>
      </c>
      <c r="Q5" s="45" t="s">
        <v>1377</v>
      </c>
      <c r="R5" s="2">
        <f t="shared" si="3"/>
        <v>6.25E-2</v>
      </c>
      <c r="W5" s="45">
        <v>10041104</v>
      </c>
      <c r="X5" s="45" t="s">
        <v>1374</v>
      </c>
      <c r="Y5" s="2">
        <f t="shared" si="4"/>
        <v>5.0000000000000001E-4</v>
      </c>
      <c r="AA5" s="45">
        <v>10041204</v>
      </c>
      <c r="AB5" s="45" t="s">
        <v>1375</v>
      </c>
      <c r="AC5" s="2">
        <f t="shared" si="5"/>
        <v>6.2500000000000001E-4</v>
      </c>
      <c r="AE5" s="45">
        <v>10041304</v>
      </c>
      <c r="AF5" s="45" t="s">
        <v>1376</v>
      </c>
      <c r="AG5" s="2">
        <f t="shared" si="6"/>
        <v>6.2500000000000001E-4</v>
      </c>
      <c r="AI5" s="45">
        <v>10041404</v>
      </c>
      <c r="AJ5" s="45" t="s">
        <v>1377</v>
      </c>
      <c r="AK5" s="2">
        <f t="shared" si="7"/>
        <v>6.2500000000000001E-4</v>
      </c>
    </row>
    <row r="6" spans="2:37" s="2" customFormat="1" ht="20.100000000000001" customHeight="1" x14ac:dyDescent="0.2">
      <c r="D6" s="45">
        <v>10041105</v>
      </c>
      <c r="E6" s="45" t="s">
        <v>1379</v>
      </c>
      <c r="F6" s="2">
        <f t="shared" si="0"/>
        <v>0.05</v>
      </c>
      <c r="H6" s="45">
        <v>10041205</v>
      </c>
      <c r="I6" s="45" t="s">
        <v>1380</v>
      </c>
      <c r="J6" s="2">
        <f t="shared" si="1"/>
        <v>6.25E-2</v>
      </c>
      <c r="L6" s="45">
        <v>10041305</v>
      </c>
      <c r="M6" s="45" t="s">
        <v>1381</v>
      </c>
      <c r="N6" s="2">
        <f t="shared" si="2"/>
        <v>6.25E-2</v>
      </c>
      <c r="P6" s="45">
        <v>10041405</v>
      </c>
      <c r="Q6" s="45" t="s">
        <v>1382</v>
      </c>
      <c r="R6" s="2">
        <f t="shared" si="3"/>
        <v>6.25E-2</v>
      </c>
      <c r="U6" s="2" t="s">
        <v>162</v>
      </c>
      <c r="W6" s="45">
        <v>10041105</v>
      </c>
      <c r="X6" s="45" t="s">
        <v>1379</v>
      </c>
      <c r="Y6" s="2">
        <f t="shared" si="4"/>
        <v>5.0000000000000001E-4</v>
      </c>
      <c r="AA6" s="45">
        <v>10041205</v>
      </c>
      <c r="AB6" s="45" t="s">
        <v>1380</v>
      </c>
      <c r="AC6" s="2">
        <f t="shared" si="5"/>
        <v>6.2500000000000001E-4</v>
      </c>
      <c r="AE6" s="45">
        <v>10041305</v>
      </c>
      <c r="AF6" s="45" t="s">
        <v>1381</v>
      </c>
      <c r="AG6" s="2">
        <f t="shared" si="6"/>
        <v>6.2500000000000001E-4</v>
      </c>
      <c r="AI6" s="45">
        <v>10041405</v>
      </c>
      <c r="AJ6" s="45" t="s">
        <v>1382</v>
      </c>
      <c r="AK6" s="2">
        <f t="shared" si="7"/>
        <v>6.2500000000000001E-4</v>
      </c>
    </row>
    <row r="7" spans="2:37" s="2" customFormat="1" ht="20.100000000000001" customHeight="1" x14ac:dyDescent="0.2">
      <c r="D7" s="45">
        <v>10041106</v>
      </c>
      <c r="E7" s="45" t="s">
        <v>1383</v>
      </c>
      <c r="F7" s="2">
        <f t="shared" si="0"/>
        <v>0.05</v>
      </c>
      <c r="H7" s="45">
        <v>10041206</v>
      </c>
      <c r="I7" s="45" t="s">
        <v>1384</v>
      </c>
      <c r="J7" s="2">
        <f t="shared" si="1"/>
        <v>6.25E-2</v>
      </c>
      <c r="L7" s="45">
        <v>10041306</v>
      </c>
      <c r="M7" s="45" t="s">
        <v>1385</v>
      </c>
      <c r="N7" s="2">
        <f t="shared" si="2"/>
        <v>6.25E-2</v>
      </c>
      <c r="P7" s="45">
        <v>10041406</v>
      </c>
      <c r="Q7" s="45" t="s">
        <v>1386</v>
      </c>
      <c r="R7" s="2">
        <f t="shared" si="3"/>
        <v>6.25E-2</v>
      </c>
      <c r="U7" s="2">
        <v>1</v>
      </c>
      <c r="W7" s="45">
        <v>10041106</v>
      </c>
      <c r="X7" s="45" t="s">
        <v>1383</v>
      </c>
      <c r="Y7" s="2">
        <f t="shared" si="4"/>
        <v>5.0000000000000001E-4</v>
      </c>
      <c r="AA7" s="45">
        <v>10041206</v>
      </c>
      <c r="AB7" s="45" t="s">
        <v>1384</v>
      </c>
      <c r="AC7" s="2">
        <f t="shared" si="5"/>
        <v>6.2500000000000001E-4</v>
      </c>
      <c r="AE7" s="45">
        <v>10041306</v>
      </c>
      <c r="AF7" s="45" t="s">
        <v>1385</v>
      </c>
      <c r="AG7" s="2">
        <f t="shared" si="6"/>
        <v>6.2500000000000001E-4</v>
      </c>
      <c r="AI7" s="45">
        <v>10041406</v>
      </c>
      <c r="AJ7" s="45" t="s">
        <v>1386</v>
      </c>
      <c r="AK7" s="2">
        <f t="shared" si="7"/>
        <v>6.2500000000000001E-4</v>
      </c>
    </row>
    <row r="8" spans="2:37" s="2" customFormat="1" ht="20.100000000000001" customHeight="1" x14ac:dyDescent="0.2">
      <c r="D8" s="45">
        <v>10041107</v>
      </c>
      <c r="E8" s="45" t="s">
        <v>1387</v>
      </c>
      <c r="F8" s="2">
        <f t="shared" si="0"/>
        <v>0.05</v>
      </c>
      <c r="H8" s="45">
        <v>10041207</v>
      </c>
      <c r="I8" s="45" t="s">
        <v>1388</v>
      </c>
      <c r="J8" s="2">
        <f t="shared" si="1"/>
        <v>6.25E-2</v>
      </c>
      <c r="L8" s="45">
        <v>10041307</v>
      </c>
      <c r="M8" s="45" t="s">
        <v>1389</v>
      </c>
      <c r="N8" s="2">
        <f t="shared" si="2"/>
        <v>6.25E-2</v>
      </c>
      <c r="P8" s="45">
        <v>10041407</v>
      </c>
      <c r="Q8" s="45" t="s">
        <v>1390</v>
      </c>
      <c r="R8" s="2">
        <f t="shared" si="3"/>
        <v>6.25E-2</v>
      </c>
      <c r="W8" s="45">
        <v>10041107</v>
      </c>
      <c r="X8" s="45" t="s">
        <v>1387</v>
      </c>
      <c r="Y8" s="2">
        <f t="shared" si="4"/>
        <v>5.0000000000000001E-4</v>
      </c>
      <c r="AA8" s="45">
        <v>10041207</v>
      </c>
      <c r="AB8" s="45" t="s">
        <v>1388</v>
      </c>
      <c r="AC8" s="2">
        <f t="shared" si="5"/>
        <v>6.2500000000000001E-4</v>
      </c>
      <c r="AE8" s="45">
        <v>10041307</v>
      </c>
      <c r="AF8" s="45" t="s">
        <v>1389</v>
      </c>
      <c r="AG8" s="2">
        <f t="shared" si="6"/>
        <v>6.2500000000000001E-4</v>
      </c>
      <c r="AI8" s="45">
        <v>10041407</v>
      </c>
      <c r="AJ8" s="45" t="s">
        <v>1390</v>
      </c>
      <c r="AK8" s="2">
        <f t="shared" si="7"/>
        <v>6.2500000000000001E-4</v>
      </c>
    </row>
    <row r="9" spans="2:37" s="2" customFormat="1" ht="20.100000000000001" customHeight="1" x14ac:dyDescent="0.2">
      <c r="D9" s="45">
        <v>10041108</v>
      </c>
      <c r="E9" s="45" t="s">
        <v>1392</v>
      </c>
      <c r="F9" s="2">
        <f t="shared" si="0"/>
        <v>0.05</v>
      </c>
      <c r="H9" s="45">
        <v>10041208</v>
      </c>
      <c r="I9" s="45" t="s">
        <v>1393</v>
      </c>
      <c r="J9" s="2">
        <f t="shared" si="1"/>
        <v>6.25E-2</v>
      </c>
      <c r="L9" s="45">
        <v>10041308</v>
      </c>
      <c r="M9" s="45" t="s">
        <v>1394</v>
      </c>
      <c r="N9" s="2">
        <f t="shared" si="2"/>
        <v>6.25E-2</v>
      </c>
      <c r="P9" s="45">
        <v>10041408</v>
      </c>
      <c r="Q9" s="45" t="s">
        <v>1395</v>
      </c>
      <c r="R9" s="2">
        <f t="shared" si="3"/>
        <v>6.25E-2</v>
      </c>
      <c r="W9" s="45">
        <v>10041108</v>
      </c>
      <c r="X9" s="45" t="s">
        <v>1392</v>
      </c>
      <c r="Y9" s="2">
        <f t="shared" si="4"/>
        <v>5.0000000000000001E-4</v>
      </c>
      <c r="AA9" s="45">
        <v>10041208</v>
      </c>
      <c r="AB9" s="45" t="s">
        <v>1393</v>
      </c>
      <c r="AC9" s="2">
        <f t="shared" si="5"/>
        <v>6.2500000000000001E-4</v>
      </c>
      <c r="AE9" s="45">
        <v>10041308</v>
      </c>
      <c r="AF9" s="45" t="s">
        <v>1394</v>
      </c>
      <c r="AG9" s="2">
        <f t="shared" si="6"/>
        <v>6.2500000000000001E-4</v>
      </c>
      <c r="AI9" s="45">
        <v>10041408</v>
      </c>
      <c r="AJ9" s="45" t="s">
        <v>1395</v>
      </c>
      <c r="AK9" s="2">
        <f t="shared" si="7"/>
        <v>6.2500000000000001E-4</v>
      </c>
    </row>
    <row r="10" spans="2:37" s="2" customFormat="1" ht="20.100000000000001" customHeight="1" x14ac:dyDescent="0.2">
      <c r="D10" s="45">
        <v>10041109</v>
      </c>
      <c r="E10" s="45" t="s">
        <v>1397</v>
      </c>
      <c r="F10" s="2">
        <f t="shared" si="0"/>
        <v>0.05</v>
      </c>
      <c r="H10" s="45">
        <v>10041209</v>
      </c>
      <c r="I10" s="45" t="s">
        <v>1398</v>
      </c>
      <c r="J10" s="2">
        <f t="shared" si="1"/>
        <v>6.25E-2</v>
      </c>
      <c r="L10" s="45">
        <v>10041309</v>
      </c>
      <c r="M10" s="45" t="s">
        <v>1399</v>
      </c>
      <c r="N10" s="2">
        <f t="shared" si="2"/>
        <v>6.25E-2</v>
      </c>
      <c r="P10" s="45">
        <v>10041409</v>
      </c>
      <c r="Q10" s="45" t="s">
        <v>1400</v>
      </c>
      <c r="R10" s="2">
        <f t="shared" si="3"/>
        <v>6.25E-2</v>
      </c>
      <c r="W10" s="45">
        <v>10041109</v>
      </c>
      <c r="X10" s="45" t="s">
        <v>1397</v>
      </c>
      <c r="Y10" s="2">
        <f t="shared" si="4"/>
        <v>5.0000000000000001E-4</v>
      </c>
      <c r="AA10" s="45">
        <v>10041209</v>
      </c>
      <c r="AB10" s="45" t="s">
        <v>1398</v>
      </c>
      <c r="AC10" s="2">
        <f t="shared" si="5"/>
        <v>6.2500000000000001E-4</v>
      </c>
      <c r="AE10" s="45">
        <v>10041309</v>
      </c>
      <c r="AF10" s="45" t="s">
        <v>1399</v>
      </c>
      <c r="AG10" s="2">
        <f t="shared" si="6"/>
        <v>6.2500000000000001E-4</v>
      </c>
      <c r="AI10" s="45">
        <v>10041409</v>
      </c>
      <c r="AJ10" s="45" t="s">
        <v>1400</v>
      </c>
      <c r="AK10" s="2">
        <f t="shared" si="7"/>
        <v>6.2500000000000001E-4</v>
      </c>
    </row>
    <row r="11" spans="2:37" s="2" customFormat="1" ht="20.100000000000001" customHeight="1" x14ac:dyDescent="0.2">
      <c r="D11" s="45">
        <v>10041110</v>
      </c>
      <c r="E11" s="45" t="s">
        <v>1401</v>
      </c>
      <c r="F11" s="2">
        <f t="shared" si="0"/>
        <v>0.05</v>
      </c>
      <c r="H11" s="45">
        <v>10041210</v>
      </c>
      <c r="I11" s="45" t="s">
        <v>1402</v>
      </c>
      <c r="J11" s="2">
        <f t="shared" si="1"/>
        <v>6.25E-2</v>
      </c>
      <c r="L11" s="45">
        <v>10041310</v>
      </c>
      <c r="M11" s="45" t="s">
        <v>1403</v>
      </c>
      <c r="N11" s="2">
        <f t="shared" si="2"/>
        <v>6.25E-2</v>
      </c>
      <c r="P11" s="45">
        <v>10041410</v>
      </c>
      <c r="Q11" s="45" t="s">
        <v>1404</v>
      </c>
      <c r="R11" s="2">
        <f t="shared" si="3"/>
        <v>6.25E-2</v>
      </c>
      <c r="W11" s="45">
        <v>10041110</v>
      </c>
      <c r="X11" s="45" t="s">
        <v>1401</v>
      </c>
      <c r="Y11" s="2">
        <f t="shared" si="4"/>
        <v>5.0000000000000001E-4</v>
      </c>
      <c r="AA11" s="45">
        <v>10041210</v>
      </c>
      <c r="AB11" s="45" t="s">
        <v>1402</v>
      </c>
      <c r="AC11" s="2">
        <f t="shared" si="5"/>
        <v>6.2500000000000001E-4</v>
      </c>
      <c r="AE11" s="45">
        <v>10041310</v>
      </c>
      <c r="AF11" s="45" t="s">
        <v>1403</v>
      </c>
      <c r="AG11" s="2">
        <f t="shared" si="6"/>
        <v>6.2500000000000001E-4</v>
      </c>
      <c r="AI11" s="45">
        <v>10041410</v>
      </c>
      <c r="AJ11" s="45" t="s">
        <v>1404</v>
      </c>
      <c r="AK11" s="2">
        <f t="shared" si="7"/>
        <v>6.2500000000000001E-4</v>
      </c>
    </row>
    <row r="12" spans="2:37" s="2" customFormat="1" ht="20.100000000000001" customHeight="1" x14ac:dyDescent="0.2">
      <c r="D12" s="45">
        <v>10041111</v>
      </c>
      <c r="E12" s="45" t="s">
        <v>1405</v>
      </c>
      <c r="F12" s="2">
        <f t="shared" si="0"/>
        <v>0.05</v>
      </c>
      <c r="H12" s="45">
        <v>10041211</v>
      </c>
      <c r="I12" s="45" t="s">
        <v>1406</v>
      </c>
      <c r="J12" s="2">
        <f t="shared" si="1"/>
        <v>6.25E-2</v>
      </c>
      <c r="L12" s="45">
        <v>10041311</v>
      </c>
      <c r="M12" s="45" t="s">
        <v>1407</v>
      </c>
      <c r="N12" s="2">
        <f t="shared" si="2"/>
        <v>6.25E-2</v>
      </c>
      <c r="P12" s="45">
        <v>10041411</v>
      </c>
      <c r="Q12" s="45" t="s">
        <v>1408</v>
      </c>
      <c r="R12" s="2">
        <f t="shared" si="3"/>
        <v>6.25E-2</v>
      </c>
      <c r="W12" s="45">
        <v>10041111</v>
      </c>
      <c r="X12" s="45" t="s">
        <v>1405</v>
      </c>
      <c r="Y12" s="2">
        <f t="shared" si="4"/>
        <v>5.0000000000000001E-4</v>
      </c>
      <c r="AA12" s="45">
        <v>10041211</v>
      </c>
      <c r="AB12" s="45" t="s">
        <v>1406</v>
      </c>
      <c r="AC12" s="2">
        <f t="shared" si="5"/>
        <v>6.2500000000000001E-4</v>
      </c>
      <c r="AE12" s="45">
        <v>10041311</v>
      </c>
      <c r="AF12" s="45" t="s">
        <v>1407</v>
      </c>
      <c r="AG12" s="2">
        <f t="shared" si="6"/>
        <v>6.2500000000000001E-4</v>
      </c>
      <c r="AI12" s="45">
        <v>10041411</v>
      </c>
      <c r="AJ12" s="45" t="s">
        <v>1408</v>
      </c>
      <c r="AK12" s="2">
        <f t="shared" si="7"/>
        <v>6.2500000000000001E-4</v>
      </c>
    </row>
    <row r="13" spans="2:37" s="2" customFormat="1" ht="20.100000000000001" customHeight="1" x14ac:dyDescent="0.2">
      <c r="D13" s="45">
        <v>10041112</v>
      </c>
      <c r="E13" s="45" t="s">
        <v>1409</v>
      </c>
      <c r="F13" s="2">
        <f t="shared" si="0"/>
        <v>0.05</v>
      </c>
      <c r="H13" s="45">
        <v>10041212</v>
      </c>
      <c r="I13" s="45" t="s">
        <v>1410</v>
      </c>
      <c r="J13" s="2">
        <f t="shared" si="1"/>
        <v>6.25E-2</v>
      </c>
      <c r="L13" s="45">
        <v>10041312</v>
      </c>
      <c r="M13" s="45" t="s">
        <v>1411</v>
      </c>
      <c r="N13" s="2">
        <f t="shared" si="2"/>
        <v>6.25E-2</v>
      </c>
      <c r="P13" s="45">
        <v>10041412</v>
      </c>
      <c r="Q13" s="45" t="s">
        <v>1412</v>
      </c>
      <c r="R13" s="2">
        <f t="shared" si="3"/>
        <v>6.25E-2</v>
      </c>
      <c r="W13" s="45">
        <v>10041112</v>
      </c>
      <c r="X13" s="45" t="s">
        <v>1409</v>
      </c>
      <c r="Y13" s="2">
        <f t="shared" si="4"/>
        <v>5.0000000000000001E-4</v>
      </c>
      <c r="AA13" s="45">
        <v>10041212</v>
      </c>
      <c r="AB13" s="45" t="s">
        <v>1410</v>
      </c>
      <c r="AC13" s="2">
        <f t="shared" si="5"/>
        <v>6.2500000000000001E-4</v>
      </c>
      <c r="AE13" s="45">
        <v>10041312</v>
      </c>
      <c r="AF13" s="45" t="s">
        <v>1411</v>
      </c>
      <c r="AG13" s="2">
        <f t="shared" si="6"/>
        <v>6.2500000000000001E-4</v>
      </c>
      <c r="AI13" s="45">
        <v>10041412</v>
      </c>
      <c r="AJ13" s="45" t="s">
        <v>1412</v>
      </c>
      <c r="AK13" s="2">
        <f t="shared" si="7"/>
        <v>6.2500000000000001E-4</v>
      </c>
    </row>
    <row r="14" spans="2:37" s="2" customFormat="1" ht="20.100000000000001" customHeight="1" x14ac:dyDescent="0.2">
      <c r="D14" s="45">
        <v>10045101</v>
      </c>
      <c r="E14" s="45" t="s">
        <v>1413</v>
      </c>
      <c r="F14" s="2">
        <f t="shared" si="0"/>
        <v>0.05</v>
      </c>
      <c r="H14" s="45">
        <v>10045103</v>
      </c>
      <c r="I14" s="45" t="s">
        <v>1415</v>
      </c>
      <c r="J14" s="2">
        <f t="shared" si="1"/>
        <v>6.25E-2</v>
      </c>
      <c r="L14" s="45">
        <f>H14+1</f>
        <v>10045104</v>
      </c>
      <c r="M14" s="45" t="s">
        <v>1415</v>
      </c>
      <c r="N14" s="2">
        <f t="shared" si="2"/>
        <v>6.25E-2</v>
      </c>
      <c r="P14" s="45">
        <f>L14+1</f>
        <v>10045105</v>
      </c>
      <c r="Q14" s="45" t="s">
        <v>1415</v>
      </c>
      <c r="R14" s="2">
        <f t="shared" si="3"/>
        <v>6.25E-2</v>
      </c>
      <c r="W14" s="45">
        <v>10045101</v>
      </c>
      <c r="X14" s="45" t="s">
        <v>1413</v>
      </c>
      <c r="Y14" s="2">
        <f t="shared" si="4"/>
        <v>5.0000000000000001E-4</v>
      </c>
      <c r="AA14" s="45">
        <v>10045103</v>
      </c>
      <c r="AB14" s="45" t="s">
        <v>1415</v>
      </c>
      <c r="AC14" s="2">
        <f t="shared" si="5"/>
        <v>6.2500000000000001E-4</v>
      </c>
      <c r="AE14" s="45">
        <f>AA14+1</f>
        <v>10045104</v>
      </c>
      <c r="AF14" s="45" t="s">
        <v>1415</v>
      </c>
      <c r="AG14" s="2">
        <f t="shared" si="6"/>
        <v>6.2500000000000001E-4</v>
      </c>
      <c r="AI14" s="45">
        <f>AE14+1</f>
        <v>10045105</v>
      </c>
      <c r="AJ14" s="45" t="s">
        <v>1415</v>
      </c>
      <c r="AK14" s="2">
        <f t="shared" si="7"/>
        <v>6.2500000000000001E-4</v>
      </c>
    </row>
    <row r="15" spans="2:37" s="2" customFormat="1" ht="20.100000000000001" customHeight="1" x14ac:dyDescent="0.2">
      <c r="D15" s="45">
        <v>10045102</v>
      </c>
      <c r="E15" s="45" t="s">
        <v>1414</v>
      </c>
      <c r="F15" s="2">
        <f t="shared" si="0"/>
        <v>0.05</v>
      </c>
      <c r="H15" s="45">
        <v>10045203</v>
      </c>
      <c r="I15" s="45" t="s">
        <v>1421</v>
      </c>
      <c r="J15" s="2">
        <f t="shared" si="1"/>
        <v>6.25E-2</v>
      </c>
      <c r="L15" s="45">
        <f t="shared" ref="L15:L17" si="8">H15+1</f>
        <v>10045204</v>
      </c>
      <c r="M15" s="45" t="s">
        <v>1421</v>
      </c>
      <c r="N15" s="2">
        <f t="shared" si="2"/>
        <v>6.25E-2</v>
      </c>
      <c r="P15" s="45">
        <f t="shared" ref="P15:P17" si="9">L15+1</f>
        <v>10045205</v>
      </c>
      <c r="Q15" s="45" t="s">
        <v>1421</v>
      </c>
      <c r="R15" s="2">
        <f t="shared" si="3"/>
        <v>6.25E-2</v>
      </c>
      <c r="W15" s="45">
        <v>10045102</v>
      </c>
      <c r="X15" s="45" t="s">
        <v>1414</v>
      </c>
      <c r="Y15" s="2">
        <f t="shared" si="4"/>
        <v>5.0000000000000001E-4</v>
      </c>
      <c r="AA15" s="45">
        <v>10045203</v>
      </c>
      <c r="AB15" s="45" t="s">
        <v>1421</v>
      </c>
      <c r="AC15" s="2">
        <f t="shared" si="5"/>
        <v>6.2500000000000001E-4</v>
      </c>
      <c r="AE15" s="45">
        <f t="shared" ref="AE15:AE17" si="10">AA15+1</f>
        <v>10045204</v>
      </c>
      <c r="AF15" s="45" t="s">
        <v>1421</v>
      </c>
      <c r="AG15" s="2">
        <f t="shared" si="6"/>
        <v>6.2500000000000001E-4</v>
      </c>
      <c r="AI15" s="45">
        <f t="shared" ref="AI15:AI17" si="11">AE15+1</f>
        <v>10045205</v>
      </c>
      <c r="AJ15" s="45" t="s">
        <v>1421</v>
      </c>
      <c r="AK15" s="2">
        <f t="shared" si="7"/>
        <v>6.2500000000000001E-4</v>
      </c>
    </row>
    <row r="16" spans="2:37" s="2" customFormat="1" ht="20.100000000000001" customHeight="1" x14ac:dyDescent="0.2">
      <c r="D16" s="45">
        <v>10045201</v>
      </c>
      <c r="E16" s="45" t="s">
        <v>1419</v>
      </c>
      <c r="F16" s="2">
        <f t="shared" si="0"/>
        <v>0.05</v>
      </c>
      <c r="H16" s="45">
        <v>10045303</v>
      </c>
      <c r="I16" s="45" t="s">
        <v>1426</v>
      </c>
      <c r="J16" s="2">
        <f t="shared" si="1"/>
        <v>6.25E-2</v>
      </c>
      <c r="L16" s="45">
        <f t="shared" si="8"/>
        <v>10045304</v>
      </c>
      <c r="M16" s="45" t="s">
        <v>1426</v>
      </c>
      <c r="N16" s="2">
        <f t="shared" si="2"/>
        <v>6.25E-2</v>
      </c>
      <c r="P16" s="45">
        <f t="shared" si="9"/>
        <v>10045305</v>
      </c>
      <c r="Q16" s="45" t="s">
        <v>1426</v>
      </c>
      <c r="R16" s="2">
        <f t="shared" si="3"/>
        <v>6.25E-2</v>
      </c>
      <c r="W16" s="45">
        <v>10045201</v>
      </c>
      <c r="X16" s="45" t="s">
        <v>1419</v>
      </c>
      <c r="Y16" s="2">
        <f t="shared" si="4"/>
        <v>5.0000000000000001E-4</v>
      </c>
      <c r="AA16" s="45">
        <v>10045303</v>
      </c>
      <c r="AB16" s="45" t="s">
        <v>1426</v>
      </c>
      <c r="AC16" s="2">
        <f t="shared" si="5"/>
        <v>6.2500000000000001E-4</v>
      </c>
      <c r="AE16" s="45">
        <f t="shared" si="10"/>
        <v>10045304</v>
      </c>
      <c r="AF16" s="45" t="s">
        <v>1426</v>
      </c>
      <c r="AG16" s="2">
        <f t="shared" si="6"/>
        <v>6.2500000000000001E-4</v>
      </c>
      <c r="AI16" s="45">
        <f t="shared" si="11"/>
        <v>10045305</v>
      </c>
      <c r="AJ16" s="45" t="s">
        <v>1426</v>
      </c>
      <c r="AK16" s="2">
        <f t="shared" si="7"/>
        <v>6.2500000000000001E-4</v>
      </c>
    </row>
    <row r="17" spans="4:37" s="2" customFormat="1" ht="20.100000000000001" customHeight="1" x14ac:dyDescent="0.2">
      <c r="D17" s="45">
        <v>10045202</v>
      </c>
      <c r="E17" s="45" t="s">
        <v>1420</v>
      </c>
      <c r="F17" s="2">
        <f t="shared" si="0"/>
        <v>0.05</v>
      </c>
      <c r="H17" s="45">
        <v>10045403</v>
      </c>
      <c r="I17" s="45" t="s">
        <v>1433</v>
      </c>
      <c r="J17" s="2">
        <f t="shared" si="1"/>
        <v>6.25E-2</v>
      </c>
      <c r="L17" s="45">
        <f t="shared" si="8"/>
        <v>10045404</v>
      </c>
      <c r="M17" s="45" t="s">
        <v>1433</v>
      </c>
      <c r="N17" s="2">
        <f t="shared" si="2"/>
        <v>6.25E-2</v>
      </c>
      <c r="P17" s="45">
        <f t="shared" si="9"/>
        <v>10045405</v>
      </c>
      <c r="Q17" s="45" t="s">
        <v>1433</v>
      </c>
      <c r="R17" s="2">
        <f t="shared" si="3"/>
        <v>6.25E-2</v>
      </c>
      <c r="W17" s="45">
        <v>10045202</v>
      </c>
      <c r="X17" s="45" t="s">
        <v>1420</v>
      </c>
      <c r="Y17" s="2">
        <f t="shared" si="4"/>
        <v>5.0000000000000001E-4</v>
      </c>
      <c r="AA17" s="45">
        <v>10045403</v>
      </c>
      <c r="AB17" s="45" t="s">
        <v>1433</v>
      </c>
      <c r="AC17" s="2">
        <f t="shared" si="5"/>
        <v>6.2500000000000001E-4</v>
      </c>
      <c r="AE17" s="45">
        <f t="shared" si="10"/>
        <v>10045404</v>
      </c>
      <c r="AF17" s="45" t="s">
        <v>1433</v>
      </c>
      <c r="AG17" s="2">
        <f t="shared" si="6"/>
        <v>6.2500000000000001E-4</v>
      </c>
      <c r="AI17" s="45">
        <f t="shared" si="11"/>
        <v>10045405</v>
      </c>
      <c r="AJ17" s="45" t="s">
        <v>1433</v>
      </c>
      <c r="AK17" s="2">
        <f t="shared" si="7"/>
        <v>6.2500000000000001E-4</v>
      </c>
    </row>
    <row r="18" spans="4:37" s="2" customFormat="1" ht="20.100000000000001" customHeight="1" x14ac:dyDescent="0.2">
      <c r="D18" s="45">
        <v>10045301</v>
      </c>
      <c r="E18" s="45" t="s">
        <v>1424</v>
      </c>
      <c r="F18" s="2">
        <f t="shared" si="0"/>
        <v>0.05</v>
      </c>
      <c r="W18" s="45">
        <v>10045301</v>
      </c>
      <c r="X18" s="45" t="s">
        <v>1424</v>
      </c>
      <c r="Y18" s="2">
        <f t="shared" si="4"/>
        <v>5.0000000000000001E-4</v>
      </c>
    </row>
    <row r="19" spans="4:37" s="2" customFormat="1" ht="20.100000000000001" customHeight="1" x14ac:dyDescent="0.2">
      <c r="D19" s="45">
        <v>10045302</v>
      </c>
      <c r="E19" s="45" t="s">
        <v>1425</v>
      </c>
      <c r="F19" s="2">
        <f t="shared" si="0"/>
        <v>0.05</v>
      </c>
      <c r="W19" s="45">
        <v>10045302</v>
      </c>
      <c r="X19" s="45" t="s">
        <v>1425</v>
      </c>
      <c r="Y19" s="2">
        <f t="shared" si="4"/>
        <v>5.0000000000000001E-4</v>
      </c>
    </row>
    <row r="20" spans="4:37" s="2" customFormat="1" ht="20.100000000000001" customHeight="1" x14ac:dyDescent="0.2">
      <c r="D20" s="45">
        <v>10045401</v>
      </c>
      <c r="E20" s="45" t="s">
        <v>1431</v>
      </c>
      <c r="F20" s="2">
        <f t="shared" si="0"/>
        <v>0.05</v>
      </c>
      <c r="W20" s="45">
        <v>10045401</v>
      </c>
      <c r="X20" s="45" t="s">
        <v>1431</v>
      </c>
      <c r="Y20" s="2">
        <f t="shared" si="4"/>
        <v>5.0000000000000001E-4</v>
      </c>
    </row>
    <row r="21" spans="4:37" s="2" customFormat="1" ht="20.100000000000001" customHeight="1" x14ac:dyDescent="0.2">
      <c r="D21" s="45">
        <v>10045402</v>
      </c>
      <c r="E21" s="45" t="s">
        <v>1432</v>
      </c>
      <c r="F21" s="2">
        <f t="shared" si="0"/>
        <v>0.05</v>
      </c>
      <c r="W21" s="45">
        <v>10045402</v>
      </c>
      <c r="X21" s="45" t="s">
        <v>1432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68">
        <v>15201002</v>
      </c>
      <c r="I28" s="68" t="s">
        <v>347</v>
      </c>
      <c r="J28" s="2">
        <f>1/26</f>
        <v>3.8461538461538464E-2</v>
      </c>
      <c r="L28" s="68">
        <v>15301002</v>
      </c>
      <c r="M28" s="68" t="s">
        <v>407</v>
      </c>
      <c r="N28" s="2">
        <f>1/26</f>
        <v>3.8461538461538464E-2</v>
      </c>
      <c r="P28" s="68">
        <v>15401002</v>
      </c>
      <c r="Q28" s="68" t="s">
        <v>452</v>
      </c>
      <c r="R28" s="2">
        <f>1/26</f>
        <v>3.8461538461538464E-2</v>
      </c>
      <c r="T28" s="68">
        <v>15501002</v>
      </c>
      <c r="U28" s="68" t="s">
        <v>498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68">
        <v>15201004</v>
      </c>
      <c r="I29" s="68" t="s">
        <v>351</v>
      </c>
      <c r="J29" s="2">
        <f t="shared" ref="J29:J53" si="13">1/26</f>
        <v>3.8461538461538464E-2</v>
      </c>
      <c r="L29" s="68">
        <v>15301004</v>
      </c>
      <c r="M29" s="68" t="s">
        <v>409</v>
      </c>
      <c r="N29" s="2">
        <f t="shared" ref="N29:N53" si="14">1/26</f>
        <v>3.8461538461538464E-2</v>
      </c>
      <c r="P29" s="68">
        <v>15401004</v>
      </c>
      <c r="Q29" s="68" t="s">
        <v>454</v>
      </c>
      <c r="R29" s="2">
        <f t="shared" ref="R29:R53" si="15">1/26</f>
        <v>3.8461538461538464E-2</v>
      </c>
      <c r="T29" s="68">
        <v>15501004</v>
      </c>
      <c r="U29" s="68" t="s">
        <v>500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68">
        <v>15201006</v>
      </c>
      <c r="I30" s="68" t="s">
        <v>354</v>
      </c>
      <c r="J30" s="2">
        <f t="shared" si="13"/>
        <v>3.8461538461538464E-2</v>
      </c>
      <c r="L30" s="68">
        <v>15301006</v>
      </c>
      <c r="M30" s="68" t="s">
        <v>411</v>
      </c>
      <c r="N30" s="2">
        <f t="shared" si="14"/>
        <v>3.8461538461538464E-2</v>
      </c>
      <c r="P30" s="68">
        <v>15401006</v>
      </c>
      <c r="Q30" s="68" t="s">
        <v>456</v>
      </c>
      <c r="R30" s="2">
        <f t="shared" si="15"/>
        <v>3.8461538461538464E-2</v>
      </c>
      <c r="T30" s="68">
        <v>15501006</v>
      </c>
      <c r="U30" s="68" t="s">
        <v>502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68">
        <v>15202002</v>
      </c>
      <c r="I31" s="68" t="s">
        <v>357</v>
      </c>
      <c r="J31" s="2">
        <f t="shared" si="13"/>
        <v>3.8461538461538464E-2</v>
      </c>
      <c r="L31" s="68">
        <v>15302002</v>
      </c>
      <c r="M31" s="68" t="s">
        <v>413</v>
      </c>
      <c r="N31" s="2">
        <f t="shared" si="14"/>
        <v>3.8461538461538464E-2</v>
      </c>
      <c r="P31" s="68">
        <v>15402002</v>
      </c>
      <c r="Q31" s="68" t="s">
        <v>458</v>
      </c>
      <c r="R31" s="2">
        <f t="shared" si="15"/>
        <v>3.8461538461538464E-2</v>
      </c>
      <c r="T31" s="68">
        <v>15502002</v>
      </c>
      <c r="U31" s="68" t="s">
        <v>504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68">
        <v>15202004</v>
      </c>
      <c r="I32" s="68" t="s">
        <v>359</v>
      </c>
      <c r="J32" s="2">
        <f t="shared" si="13"/>
        <v>3.8461538461538464E-2</v>
      </c>
      <c r="L32" s="68">
        <v>15302004</v>
      </c>
      <c r="M32" s="68" t="s">
        <v>415</v>
      </c>
      <c r="N32" s="2">
        <f t="shared" si="14"/>
        <v>3.8461538461538464E-2</v>
      </c>
      <c r="P32" s="68">
        <v>15402004</v>
      </c>
      <c r="Q32" s="68" t="s">
        <v>460</v>
      </c>
      <c r="R32" s="2">
        <f t="shared" si="15"/>
        <v>3.8461538461538464E-2</v>
      </c>
      <c r="T32" s="68">
        <v>15502004</v>
      </c>
      <c r="U32" s="68" t="s">
        <v>506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68">
        <v>15202006</v>
      </c>
      <c r="I33" s="68" t="s">
        <v>361</v>
      </c>
      <c r="J33" s="2">
        <f t="shared" si="13"/>
        <v>3.8461538461538464E-2</v>
      </c>
      <c r="L33" s="68">
        <v>15302006</v>
      </c>
      <c r="M33" s="68" t="s">
        <v>417</v>
      </c>
      <c r="N33" s="2">
        <f t="shared" si="14"/>
        <v>3.8461538461538464E-2</v>
      </c>
      <c r="P33" s="68">
        <v>15402006</v>
      </c>
      <c r="Q33" s="68" t="s">
        <v>462</v>
      </c>
      <c r="R33" s="2">
        <f t="shared" si="15"/>
        <v>3.8461538461538464E-2</v>
      </c>
      <c r="T33" s="68">
        <v>15502006</v>
      </c>
      <c r="U33" s="68" t="s">
        <v>508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68">
        <v>15203002</v>
      </c>
      <c r="I34" s="68" t="s">
        <v>364</v>
      </c>
      <c r="J34" s="2">
        <f t="shared" si="13"/>
        <v>3.8461538461538464E-2</v>
      </c>
      <c r="L34" s="68">
        <v>15303002</v>
      </c>
      <c r="M34" s="68" t="s">
        <v>419</v>
      </c>
      <c r="N34" s="2">
        <f t="shared" si="14"/>
        <v>3.8461538461538464E-2</v>
      </c>
      <c r="P34" s="68">
        <v>15403002</v>
      </c>
      <c r="Q34" s="68" t="s">
        <v>464</v>
      </c>
      <c r="R34" s="2">
        <f t="shared" si="15"/>
        <v>3.8461538461538464E-2</v>
      </c>
      <c r="T34" s="68">
        <v>15503002</v>
      </c>
      <c r="U34" s="68" t="s">
        <v>510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68">
        <v>15203004</v>
      </c>
      <c r="I35" s="68" t="s">
        <v>367</v>
      </c>
      <c r="J35" s="2">
        <f t="shared" si="13"/>
        <v>3.8461538461538464E-2</v>
      </c>
      <c r="L35" s="68">
        <v>15303004</v>
      </c>
      <c r="M35" s="68" t="s">
        <v>421</v>
      </c>
      <c r="N35" s="2">
        <f t="shared" si="14"/>
        <v>3.8461538461538464E-2</v>
      </c>
      <c r="P35" s="68">
        <v>15403004</v>
      </c>
      <c r="Q35" s="68" t="s">
        <v>466</v>
      </c>
      <c r="R35" s="2">
        <f t="shared" si="15"/>
        <v>3.8461538461538464E-2</v>
      </c>
      <c r="T35" s="68">
        <v>15503004</v>
      </c>
      <c r="U35" s="68" t="s">
        <v>512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68">
        <v>15203006</v>
      </c>
      <c r="I36" s="68" t="s">
        <v>371</v>
      </c>
      <c r="J36" s="2">
        <f t="shared" si="13"/>
        <v>3.8461538461538464E-2</v>
      </c>
      <c r="L36" s="68">
        <v>15303006</v>
      </c>
      <c r="M36" s="68" t="s">
        <v>423</v>
      </c>
      <c r="N36" s="2">
        <f t="shared" si="14"/>
        <v>3.8461538461538464E-2</v>
      </c>
      <c r="P36" s="68">
        <v>15403006</v>
      </c>
      <c r="Q36" s="68" t="s">
        <v>468</v>
      </c>
      <c r="R36" s="2">
        <f t="shared" si="15"/>
        <v>3.8461538461538464E-2</v>
      </c>
      <c r="T36" s="68">
        <v>15503006</v>
      </c>
      <c r="U36" s="68" t="s">
        <v>514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68">
        <v>15204002</v>
      </c>
      <c r="I37" s="68" t="s">
        <v>375</v>
      </c>
      <c r="J37" s="2">
        <f t="shared" si="13"/>
        <v>3.8461538461538464E-2</v>
      </c>
      <c r="L37" s="68">
        <v>15304002</v>
      </c>
      <c r="M37" s="68" t="s">
        <v>425</v>
      </c>
      <c r="N37" s="2">
        <f t="shared" si="14"/>
        <v>3.8461538461538464E-2</v>
      </c>
      <c r="P37" s="68">
        <v>15404002</v>
      </c>
      <c r="Q37" s="68" t="s">
        <v>470</v>
      </c>
      <c r="R37" s="2">
        <f t="shared" si="15"/>
        <v>3.8461538461538464E-2</v>
      </c>
      <c r="T37" s="68">
        <v>15504002</v>
      </c>
      <c r="U37" s="68" t="s">
        <v>516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68">
        <v>15204004</v>
      </c>
      <c r="I38" s="68" t="s">
        <v>379</v>
      </c>
      <c r="J38" s="2">
        <f t="shared" si="13"/>
        <v>3.8461538461538464E-2</v>
      </c>
      <c r="L38" s="68">
        <v>15304004</v>
      </c>
      <c r="M38" s="68" t="s">
        <v>427</v>
      </c>
      <c r="N38" s="2">
        <f t="shared" si="14"/>
        <v>3.8461538461538464E-2</v>
      </c>
      <c r="P38" s="68">
        <v>15404004</v>
      </c>
      <c r="Q38" s="68" t="s">
        <v>472</v>
      </c>
      <c r="R38" s="2">
        <f t="shared" si="15"/>
        <v>3.8461538461538464E-2</v>
      </c>
      <c r="T38" s="68">
        <v>15504004</v>
      </c>
      <c r="U38" s="68" t="s">
        <v>518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68">
        <v>15204006</v>
      </c>
      <c r="I39" s="68" t="s">
        <v>382</v>
      </c>
      <c r="J39" s="2">
        <f t="shared" si="13"/>
        <v>3.8461538461538464E-2</v>
      </c>
      <c r="L39" s="68">
        <v>15304006</v>
      </c>
      <c r="M39" s="68" t="s">
        <v>429</v>
      </c>
      <c r="N39" s="2">
        <f t="shared" si="14"/>
        <v>3.8461538461538464E-2</v>
      </c>
      <c r="P39" s="68">
        <v>15404006</v>
      </c>
      <c r="Q39" s="68" t="s">
        <v>474</v>
      </c>
      <c r="R39" s="2">
        <f t="shared" si="15"/>
        <v>3.8461538461538464E-2</v>
      </c>
      <c r="T39" s="68">
        <v>15504006</v>
      </c>
      <c r="U39" s="68" t="s">
        <v>520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68">
        <v>15205002</v>
      </c>
      <c r="I40" s="68" t="s">
        <v>384</v>
      </c>
      <c r="J40" s="2">
        <f t="shared" si="13"/>
        <v>3.8461538461538464E-2</v>
      </c>
      <c r="L40" s="68">
        <v>15305002</v>
      </c>
      <c r="M40" s="68" t="s">
        <v>431</v>
      </c>
      <c r="N40" s="2">
        <f t="shared" si="14"/>
        <v>3.8461538461538464E-2</v>
      </c>
      <c r="P40" s="68">
        <v>15405002</v>
      </c>
      <c r="Q40" s="68" t="s">
        <v>476</v>
      </c>
      <c r="R40" s="2">
        <f t="shared" si="15"/>
        <v>3.8461538461538464E-2</v>
      </c>
      <c r="T40" s="68">
        <v>15505002</v>
      </c>
      <c r="U40" s="68" t="s">
        <v>522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68">
        <v>15205004</v>
      </c>
      <c r="I41" s="68" t="s">
        <v>386</v>
      </c>
      <c r="J41" s="2">
        <f t="shared" si="13"/>
        <v>3.8461538461538464E-2</v>
      </c>
      <c r="L41" s="68">
        <v>15305004</v>
      </c>
      <c r="M41" s="68" t="s">
        <v>433</v>
      </c>
      <c r="N41" s="2">
        <f t="shared" si="14"/>
        <v>3.8461538461538464E-2</v>
      </c>
      <c r="P41" s="68">
        <v>15405004</v>
      </c>
      <c r="Q41" s="68" t="s">
        <v>478</v>
      </c>
      <c r="R41" s="2">
        <f t="shared" si="15"/>
        <v>3.8461538461538464E-2</v>
      </c>
      <c r="T41" s="68">
        <v>15505004</v>
      </c>
      <c r="U41" s="68" t="s">
        <v>524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259</v>
      </c>
      <c r="F42" s="2">
        <f t="shared" si="12"/>
        <v>3.8461538461538464E-2</v>
      </c>
      <c r="H42" s="68">
        <v>15205006</v>
      </c>
      <c r="I42" s="68" t="s">
        <v>388</v>
      </c>
      <c r="J42" s="2">
        <f t="shared" si="13"/>
        <v>3.8461538461538464E-2</v>
      </c>
      <c r="L42" s="68">
        <v>15305006</v>
      </c>
      <c r="M42" s="68" t="s">
        <v>435</v>
      </c>
      <c r="N42" s="2">
        <f t="shared" si="14"/>
        <v>3.8461538461538464E-2</v>
      </c>
      <c r="P42" s="68">
        <v>15405006</v>
      </c>
      <c r="Q42" s="68" t="s">
        <v>480</v>
      </c>
      <c r="R42" s="2">
        <f t="shared" si="15"/>
        <v>3.8461538461538464E-2</v>
      </c>
      <c r="T42" s="68">
        <v>15505006</v>
      </c>
      <c r="U42" s="68" t="s">
        <v>526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273</v>
      </c>
      <c r="F43" s="2">
        <f t="shared" si="12"/>
        <v>3.8461538461538464E-2</v>
      </c>
      <c r="H43" s="68">
        <v>15206002</v>
      </c>
      <c r="I43" s="68" t="s">
        <v>390</v>
      </c>
      <c r="J43" s="2">
        <f t="shared" si="13"/>
        <v>3.8461538461538464E-2</v>
      </c>
      <c r="L43" s="68">
        <v>15306002</v>
      </c>
      <c r="M43" s="68" t="s">
        <v>436</v>
      </c>
      <c r="N43" s="2">
        <f t="shared" si="14"/>
        <v>3.8461538461538464E-2</v>
      </c>
      <c r="P43" s="68">
        <v>15406002</v>
      </c>
      <c r="Q43" s="68" t="s">
        <v>482</v>
      </c>
      <c r="R43" s="2">
        <f t="shared" si="15"/>
        <v>3.8461538461538464E-2</v>
      </c>
      <c r="T43" s="68">
        <v>15506002</v>
      </c>
      <c r="U43" s="68" t="s">
        <v>528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281</v>
      </c>
      <c r="F44" s="2">
        <f t="shared" si="12"/>
        <v>3.8461538461538464E-2</v>
      </c>
      <c r="H44" s="68">
        <v>15207002</v>
      </c>
      <c r="I44" s="68" t="s">
        <v>392</v>
      </c>
      <c r="J44" s="2">
        <f t="shared" si="13"/>
        <v>3.8461538461538464E-2</v>
      </c>
      <c r="L44" s="68">
        <v>15307002</v>
      </c>
      <c r="M44" s="68" t="s">
        <v>438</v>
      </c>
      <c r="N44" s="2">
        <f t="shared" si="14"/>
        <v>3.8461538461538464E-2</v>
      </c>
      <c r="P44" s="68">
        <v>15407002</v>
      </c>
      <c r="Q44" s="68" t="s">
        <v>484</v>
      </c>
      <c r="R44" s="2">
        <f t="shared" si="15"/>
        <v>3.8461538461538464E-2</v>
      </c>
      <c r="T44" s="68">
        <v>15507002</v>
      </c>
      <c r="U44" s="68" t="s">
        <v>530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291</v>
      </c>
      <c r="F45" s="2">
        <f t="shared" si="12"/>
        <v>3.8461538461538464E-2</v>
      </c>
      <c r="H45" s="68">
        <v>15208002</v>
      </c>
      <c r="I45" s="68" t="s">
        <v>393</v>
      </c>
      <c r="J45" s="2">
        <f t="shared" si="13"/>
        <v>3.8461538461538464E-2</v>
      </c>
      <c r="L45" s="68">
        <v>15308002</v>
      </c>
      <c r="M45" s="68" t="s">
        <v>439</v>
      </c>
      <c r="N45" s="2">
        <f t="shared" si="14"/>
        <v>3.8461538461538464E-2</v>
      </c>
      <c r="P45" s="68">
        <v>15408002</v>
      </c>
      <c r="Q45" s="68" t="s">
        <v>485</v>
      </c>
      <c r="R45" s="2">
        <f t="shared" si="15"/>
        <v>3.8461538461538464E-2</v>
      </c>
      <c r="T45" s="68">
        <v>15508002</v>
      </c>
      <c r="U45" s="68" t="s">
        <v>531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298</v>
      </c>
      <c r="F46" s="2">
        <f t="shared" si="12"/>
        <v>3.8461538461538464E-2</v>
      </c>
      <c r="H46" s="68">
        <v>15209002</v>
      </c>
      <c r="I46" s="68" t="s">
        <v>395</v>
      </c>
      <c r="J46" s="2">
        <f t="shared" si="13"/>
        <v>3.8461538461538464E-2</v>
      </c>
      <c r="L46" s="68">
        <v>15309002</v>
      </c>
      <c r="M46" s="68" t="s">
        <v>440</v>
      </c>
      <c r="N46" s="2">
        <f t="shared" si="14"/>
        <v>3.8461538461538464E-2</v>
      </c>
      <c r="P46" s="68">
        <v>15409002</v>
      </c>
      <c r="Q46" s="68" t="s">
        <v>487</v>
      </c>
      <c r="R46" s="2">
        <f t="shared" si="15"/>
        <v>3.8461538461538464E-2</v>
      </c>
      <c r="T46" s="68">
        <v>15509002</v>
      </c>
      <c r="U46" s="68" t="s">
        <v>533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309</v>
      </c>
      <c r="F47" s="2">
        <f t="shared" si="12"/>
        <v>3.8461538461538464E-2</v>
      </c>
      <c r="H47" s="68">
        <v>15210002</v>
      </c>
      <c r="I47" s="68" t="s">
        <v>397</v>
      </c>
      <c r="J47" s="2">
        <f t="shared" si="13"/>
        <v>3.8461538461538464E-2</v>
      </c>
      <c r="L47" s="68">
        <v>15310002</v>
      </c>
      <c r="M47" s="68" t="s">
        <v>442</v>
      </c>
      <c r="N47" s="2">
        <f t="shared" si="14"/>
        <v>3.8461538461538464E-2</v>
      </c>
      <c r="P47" s="68">
        <v>15410002</v>
      </c>
      <c r="Q47" s="68" t="s">
        <v>489</v>
      </c>
      <c r="R47" s="2">
        <f t="shared" si="15"/>
        <v>3.8461538461538464E-2</v>
      </c>
      <c r="T47" s="68">
        <v>15510002</v>
      </c>
      <c r="U47" s="68" t="s">
        <v>535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317</v>
      </c>
      <c r="F48" s="2">
        <f t="shared" si="12"/>
        <v>3.8461538461538464E-2</v>
      </c>
      <c r="H48" s="68">
        <v>15210004</v>
      </c>
      <c r="I48" s="68" t="s">
        <v>399</v>
      </c>
      <c r="J48" s="2">
        <f t="shared" si="13"/>
        <v>3.8461538461538464E-2</v>
      </c>
      <c r="L48" s="68">
        <v>15310004</v>
      </c>
      <c r="M48" s="68" t="s">
        <v>444</v>
      </c>
      <c r="N48" s="2">
        <f t="shared" si="14"/>
        <v>3.8461538461538464E-2</v>
      </c>
      <c r="P48" s="68">
        <v>15410004</v>
      </c>
      <c r="Q48" s="68" t="s">
        <v>1442</v>
      </c>
      <c r="R48" s="2">
        <f t="shared" si="15"/>
        <v>3.8461538461538464E-2</v>
      </c>
      <c r="T48" s="68">
        <v>15510004</v>
      </c>
      <c r="U48" s="68" t="s">
        <v>537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1391</v>
      </c>
      <c r="F49" s="2">
        <f t="shared" si="12"/>
        <v>3.8461538461538464E-2</v>
      </c>
      <c r="H49" s="6">
        <v>15210102</v>
      </c>
      <c r="I49" s="6" t="s">
        <v>1428</v>
      </c>
      <c r="J49" s="2">
        <f t="shared" si="13"/>
        <v>3.8461538461538464E-2</v>
      </c>
      <c r="L49" s="6">
        <v>15310102</v>
      </c>
      <c r="M49" s="6" t="s">
        <v>1436</v>
      </c>
      <c r="N49" s="2">
        <f t="shared" si="14"/>
        <v>3.8461538461538464E-2</v>
      </c>
      <c r="P49" s="68">
        <v>15410102</v>
      </c>
      <c r="Q49" s="68" t="s">
        <v>1443</v>
      </c>
      <c r="R49" s="2">
        <f t="shared" si="15"/>
        <v>3.8461538461538464E-2</v>
      </c>
      <c r="T49" s="6">
        <v>15510102</v>
      </c>
      <c r="U49" s="6" t="s">
        <v>1448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1396</v>
      </c>
      <c r="F50" s="2">
        <f t="shared" si="12"/>
        <v>3.8461538461538464E-2</v>
      </c>
      <c r="H50" s="6">
        <v>15210104</v>
      </c>
      <c r="I50" s="6" t="s">
        <v>1430</v>
      </c>
      <c r="J50" s="2">
        <f t="shared" si="13"/>
        <v>3.8461538461538464E-2</v>
      </c>
      <c r="L50" s="6">
        <v>15310104</v>
      </c>
      <c r="M50" s="6" t="s">
        <v>1437</v>
      </c>
      <c r="N50" s="2">
        <f t="shared" si="14"/>
        <v>3.8461538461538464E-2</v>
      </c>
      <c r="P50" s="68">
        <v>15410104</v>
      </c>
      <c r="Q50" s="68" t="s">
        <v>1443</v>
      </c>
      <c r="R50" s="2">
        <f t="shared" si="15"/>
        <v>3.8461538461538464E-2</v>
      </c>
      <c r="T50" s="6">
        <v>15510104</v>
      </c>
      <c r="U50" s="6" t="s">
        <v>1453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327</v>
      </c>
      <c r="F51" s="2">
        <f t="shared" si="12"/>
        <v>3.8461538461538464E-2</v>
      </c>
      <c r="H51" s="68">
        <v>15211002</v>
      </c>
      <c r="I51" s="68" t="s">
        <v>401</v>
      </c>
      <c r="J51" s="2">
        <f t="shared" si="13"/>
        <v>3.8461538461538464E-2</v>
      </c>
      <c r="L51" s="68">
        <v>15311002</v>
      </c>
      <c r="M51" s="68" t="s">
        <v>446</v>
      </c>
      <c r="N51" s="2">
        <f t="shared" si="14"/>
        <v>3.8461538461538464E-2</v>
      </c>
      <c r="P51" s="68">
        <v>15411002</v>
      </c>
      <c r="Q51" s="68" t="s">
        <v>492</v>
      </c>
      <c r="R51" s="2">
        <f t="shared" si="15"/>
        <v>3.8461538461538464E-2</v>
      </c>
      <c r="T51" s="68">
        <v>15511002</v>
      </c>
      <c r="U51" s="68" t="s">
        <v>539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337</v>
      </c>
      <c r="F52" s="2">
        <f t="shared" si="12"/>
        <v>3.8461538461538464E-2</v>
      </c>
      <c r="H52" s="68">
        <v>15211004</v>
      </c>
      <c r="I52" s="68" t="s">
        <v>403</v>
      </c>
      <c r="J52" s="2">
        <f t="shared" si="13"/>
        <v>3.8461538461538464E-2</v>
      </c>
      <c r="L52" s="68">
        <v>15311004</v>
      </c>
      <c r="M52" s="68" t="s">
        <v>448</v>
      </c>
      <c r="N52" s="2">
        <f t="shared" si="14"/>
        <v>3.8461538461538464E-2</v>
      </c>
      <c r="P52" s="68">
        <v>15411004</v>
      </c>
      <c r="Q52" s="68" t="s">
        <v>494</v>
      </c>
      <c r="R52" s="2">
        <f t="shared" si="15"/>
        <v>3.8461538461538464E-2</v>
      </c>
      <c r="T52" s="68">
        <v>15511004</v>
      </c>
      <c r="U52" s="68" t="s">
        <v>541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344</v>
      </c>
      <c r="F53" s="2">
        <f t="shared" si="12"/>
        <v>3.8461538461538464E-2</v>
      </c>
      <c r="H53" s="68">
        <v>15211006</v>
      </c>
      <c r="I53" s="68" t="s">
        <v>405</v>
      </c>
      <c r="J53" s="2">
        <f t="shared" si="13"/>
        <v>3.8461538461538464E-2</v>
      </c>
      <c r="L53" s="68">
        <v>15311006</v>
      </c>
      <c r="M53" s="68" t="s">
        <v>450</v>
      </c>
      <c r="N53" s="2">
        <f t="shared" si="14"/>
        <v>3.8461538461538464E-2</v>
      </c>
      <c r="P53" s="68">
        <v>15411006</v>
      </c>
      <c r="Q53" s="68" t="s">
        <v>496</v>
      </c>
      <c r="R53" s="2">
        <f t="shared" si="15"/>
        <v>3.8461538461538464E-2</v>
      </c>
      <c r="T53" s="68">
        <v>15511006</v>
      </c>
      <c r="U53" s="68" t="s">
        <v>543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>
      <c r="I55" s="2">
        <f>SUM(I56:I134)</f>
        <v>1000000</v>
      </c>
    </row>
    <row r="56" spans="4:22" s="2" customFormat="1" ht="20.100000000000001" customHeight="1" x14ac:dyDescent="0.2">
      <c r="E56" s="75">
        <v>1</v>
      </c>
      <c r="F56" s="76" t="s">
        <v>812</v>
      </c>
      <c r="G56" s="2">
        <v>100000</v>
      </c>
      <c r="H56" s="2">
        <v>300000</v>
      </c>
      <c r="I56" s="2">
        <v>200000</v>
      </c>
      <c r="J56" s="2">
        <f>I56/$I$55</f>
        <v>0.2</v>
      </c>
      <c r="M56" s="75">
        <v>1</v>
      </c>
      <c r="N56" s="76" t="s">
        <v>812</v>
      </c>
    </row>
    <row r="57" spans="4:22" s="2" customFormat="1" ht="20.100000000000001" customHeight="1" x14ac:dyDescent="0.2">
      <c r="D57" s="2" t="s">
        <v>753</v>
      </c>
      <c r="E57" s="3">
        <v>10000104</v>
      </c>
      <c r="F57" s="5" t="s">
        <v>118</v>
      </c>
      <c r="G57" s="2">
        <v>1</v>
      </c>
      <c r="H57" s="2">
        <v>1</v>
      </c>
      <c r="I57" s="2">
        <v>50000</v>
      </c>
      <c r="J57" s="2">
        <f t="shared" ref="J57:J120" si="17">I57/$I$55</f>
        <v>0.05</v>
      </c>
      <c r="M57" s="3">
        <v>10000104</v>
      </c>
      <c r="N57" s="5" t="s">
        <v>118</v>
      </c>
    </row>
    <row r="58" spans="4:22" s="2" customFormat="1" ht="20.100000000000001" customHeight="1" x14ac:dyDescent="0.2">
      <c r="E58" s="3">
        <v>10000150</v>
      </c>
      <c r="F58" s="3" t="s">
        <v>842</v>
      </c>
      <c r="G58" s="2">
        <v>1</v>
      </c>
      <c r="H58" s="2">
        <v>1</v>
      </c>
      <c r="I58" s="2">
        <v>10000</v>
      </c>
      <c r="J58" s="2">
        <f t="shared" si="17"/>
        <v>0.01</v>
      </c>
      <c r="M58" s="3">
        <v>10000150</v>
      </c>
      <c r="N58" s="3" t="s">
        <v>842</v>
      </c>
    </row>
    <row r="59" spans="4:22" s="2" customFormat="1" ht="20.100000000000001" customHeight="1" x14ac:dyDescent="0.2">
      <c r="E59" s="3">
        <v>10000152</v>
      </c>
      <c r="F59" s="5" t="s">
        <v>143</v>
      </c>
      <c r="G59" s="2">
        <v>1</v>
      </c>
      <c r="H59" s="2">
        <v>1</v>
      </c>
      <c r="I59" s="2">
        <v>5000</v>
      </c>
      <c r="J59" s="2">
        <f t="shared" si="17"/>
        <v>5.0000000000000001E-3</v>
      </c>
      <c r="M59" s="3">
        <v>10000152</v>
      </c>
      <c r="N59" s="5" t="s">
        <v>143</v>
      </c>
    </row>
    <row r="60" spans="4:22" s="2" customFormat="1" ht="20.100000000000001" customHeight="1" x14ac:dyDescent="0.2">
      <c r="E60" s="3">
        <v>10010033</v>
      </c>
      <c r="F60" s="5" t="s">
        <v>801</v>
      </c>
      <c r="G60" s="2">
        <v>1</v>
      </c>
      <c r="H60" s="2">
        <v>1</v>
      </c>
      <c r="I60" s="2">
        <v>30000</v>
      </c>
      <c r="J60" s="2">
        <f t="shared" si="17"/>
        <v>0.03</v>
      </c>
      <c r="M60" s="3">
        <v>10010033</v>
      </c>
      <c r="N60" s="5" t="s">
        <v>801</v>
      </c>
    </row>
    <row r="61" spans="4:22" s="1" customFormat="1" ht="20.100000000000001" customHeight="1" x14ac:dyDescent="0.2">
      <c r="E61" s="3">
        <v>10010043</v>
      </c>
      <c r="F61" s="39" t="s">
        <v>819</v>
      </c>
      <c r="G61" s="2">
        <v>1</v>
      </c>
      <c r="H61" s="2">
        <v>5</v>
      </c>
      <c r="I61" s="2">
        <v>50000</v>
      </c>
      <c r="J61" s="2">
        <f t="shared" si="17"/>
        <v>0.05</v>
      </c>
      <c r="M61" s="3">
        <v>10010043</v>
      </c>
      <c r="N61" s="39" t="s">
        <v>819</v>
      </c>
    </row>
    <row r="62" spans="4:22" s="1" customFormat="1" ht="20.100000000000001" customHeight="1" x14ac:dyDescent="0.2">
      <c r="E62" s="3">
        <v>10010046</v>
      </c>
      <c r="F62" s="5" t="s">
        <v>818</v>
      </c>
      <c r="G62" s="2">
        <v>1</v>
      </c>
      <c r="H62" s="2">
        <v>1</v>
      </c>
      <c r="I62" s="2">
        <v>30000</v>
      </c>
      <c r="J62" s="2">
        <f t="shared" si="17"/>
        <v>0.03</v>
      </c>
      <c r="M62" s="3">
        <v>10010046</v>
      </c>
      <c r="N62" s="5" t="s">
        <v>818</v>
      </c>
    </row>
    <row r="63" spans="4:22" s="1" customFormat="1" ht="20.100000000000001" customHeight="1" x14ac:dyDescent="0.2">
      <c r="E63" s="3">
        <v>10010083</v>
      </c>
      <c r="F63" s="8" t="s">
        <v>257</v>
      </c>
      <c r="G63" s="2">
        <v>3</v>
      </c>
      <c r="H63" s="2">
        <v>10</v>
      </c>
      <c r="I63" s="2">
        <v>50000</v>
      </c>
      <c r="J63" s="2">
        <f t="shared" si="17"/>
        <v>0.05</v>
      </c>
      <c r="M63" s="3">
        <v>10010083</v>
      </c>
      <c r="N63" s="8" t="s">
        <v>257</v>
      </c>
    </row>
    <row r="64" spans="4:22" s="1" customFormat="1" ht="20.100000000000001" customHeight="1" x14ac:dyDescent="0.2">
      <c r="E64" s="3">
        <v>10010086</v>
      </c>
      <c r="F64" s="6" t="s">
        <v>681</v>
      </c>
      <c r="G64" s="2">
        <v>1</v>
      </c>
      <c r="H64" s="2">
        <v>1</v>
      </c>
      <c r="I64" s="2">
        <v>20000</v>
      </c>
      <c r="J64" s="2">
        <f t="shared" si="17"/>
        <v>0.02</v>
      </c>
      <c r="M64" s="3">
        <v>10010086</v>
      </c>
      <c r="N64" s="6" t="s">
        <v>681</v>
      </c>
    </row>
    <row r="65" spans="5:14" s="1" customFormat="1" ht="20.100000000000001" customHeight="1" x14ac:dyDescent="0.2">
      <c r="E65" s="3">
        <v>10010091</v>
      </c>
      <c r="F65" s="6" t="s">
        <v>672</v>
      </c>
      <c r="G65" s="2">
        <v>1</v>
      </c>
      <c r="H65" s="2">
        <v>1</v>
      </c>
      <c r="I65" s="2">
        <v>20000</v>
      </c>
      <c r="J65" s="2">
        <f t="shared" si="17"/>
        <v>0.02</v>
      </c>
      <c r="M65" s="3">
        <v>10010091</v>
      </c>
      <c r="N65" s="6" t="s">
        <v>672</v>
      </c>
    </row>
    <row r="66" spans="5:14" s="1" customFormat="1" ht="20.100000000000001" customHeight="1" x14ac:dyDescent="0.2">
      <c r="E66" s="3">
        <v>10010092</v>
      </c>
      <c r="F66" s="6" t="s">
        <v>673</v>
      </c>
      <c r="G66" s="2">
        <v>1</v>
      </c>
      <c r="H66" s="2">
        <v>1</v>
      </c>
      <c r="I66" s="2">
        <v>25000</v>
      </c>
      <c r="J66" s="2">
        <f t="shared" si="17"/>
        <v>2.5000000000000001E-2</v>
      </c>
      <c r="M66" s="3">
        <v>10010092</v>
      </c>
      <c r="N66" s="6" t="s">
        <v>673</v>
      </c>
    </row>
    <row r="67" spans="5:14" s="1" customFormat="1" ht="20.100000000000001" customHeight="1" x14ac:dyDescent="0.2">
      <c r="E67" s="3">
        <v>10010093</v>
      </c>
      <c r="F67" s="6" t="s">
        <v>675</v>
      </c>
      <c r="G67" s="2">
        <v>1</v>
      </c>
      <c r="H67" s="2">
        <v>1</v>
      </c>
      <c r="I67" s="2">
        <v>10000</v>
      </c>
      <c r="J67" s="2">
        <f t="shared" si="17"/>
        <v>0.01</v>
      </c>
      <c r="M67" s="3">
        <v>10010093</v>
      </c>
      <c r="N67" s="6" t="s">
        <v>675</v>
      </c>
    </row>
    <row r="68" spans="5:14" s="1" customFormat="1" ht="20.100000000000001" customHeight="1" x14ac:dyDescent="0.2">
      <c r="E68" s="4">
        <v>10010098</v>
      </c>
      <c r="F68" s="7" t="s">
        <v>676</v>
      </c>
      <c r="G68" s="2">
        <v>3</v>
      </c>
      <c r="H68" s="2">
        <v>10</v>
      </c>
      <c r="I68" s="2">
        <v>20000</v>
      </c>
      <c r="J68" s="2">
        <f t="shared" si="17"/>
        <v>0.02</v>
      </c>
      <c r="M68" s="4">
        <v>10010098</v>
      </c>
      <c r="N68" s="7" t="s">
        <v>676</v>
      </c>
    </row>
    <row r="69" spans="5:14" s="1" customFormat="1" ht="20.100000000000001" customHeight="1" x14ac:dyDescent="0.2">
      <c r="E69" s="4">
        <v>10010099</v>
      </c>
      <c r="F69" s="7" t="s">
        <v>678</v>
      </c>
      <c r="G69" s="2">
        <v>1</v>
      </c>
      <c r="H69" s="2">
        <v>1</v>
      </c>
      <c r="I69" s="2">
        <v>10000</v>
      </c>
      <c r="J69" s="2">
        <f t="shared" si="17"/>
        <v>0.01</v>
      </c>
      <c r="M69" s="4">
        <v>10010099</v>
      </c>
      <c r="N69" s="7" t="s">
        <v>678</v>
      </c>
    </row>
    <row r="70" spans="5:14" s="1" customFormat="1" ht="20.100000000000001" customHeight="1" x14ac:dyDescent="0.2">
      <c r="E70" s="3">
        <v>10000143</v>
      </c>
      <c r="F70" s="5" t="s">
        <v>122</v>
      </c>
      <c r="G70" s="2">
        <v>1</v>
      </c>
      <c r="H70" s="2">
        <v>2</v>
      </c>
      <c r="I70" s="2">
        <v>30000</v>
      </c>
      <c r="J70" s="2">
        <f t="shared" si="17"/>
        <v>0.03</v>
      </c>
      <c r="M70" s="3">
        <v>10000143</v>
      </c>
      <c r="N70" s="5" t="s">
        <v>122</v>
      </c>
    </row>
    <row r="71" spans="5:14" s="1" customFormat="1" ht="20.100000000000001" customHeight="1" x14ac:dyDescent="0.2">
      <c r="E71" s="45">
        <v>10045204</v>
      </c>
      <c r="F71" s="45" t="s">
        <v>1422</v>
      </c>
      <c r="G71" s="2">
        <v>1</v>
      </c>
      <c r="H71" s="2">
        <v>1</v>
      </c>
      <c r="I71" s="2">
        <v>20000</v>
      </c>
      <c r="J71" s="2">
        <f t="shared" si="17"/>
        <v>0.02</v>
      </c>
      <c r="M71" s="45">
        <v>10045204</v>
      </c>
      <c r="N71" s="45" t="s">
        <v>1422</v>
      </c>
    </row>
    <row r="72" spans="5:14" s="1" customFormat="1" ht="20.100000000000001" customHeight="1" x14ac:dyDescent="0.2">
      <c r="E72" s="45">
        <v>10045205</v>
      </c>
      <c r="F72" s="45" t="s">
        <v>1423</v>
      </c>
      <c r="G72" s="2">
        <v>1</v>
      </c>
      <c r="H72" s="2">
        <v>1</v>
      </c>
      <c r="I72" s="2">
        <v>10000</v>
      </c>
      <c r="J72" s="2">
        <f t="shared" si="17"/>
        <v>0.01</v>
      </c>
      <c r="M72" s="45">
        <v>10045205</v>
      </c>
      <c r="N72" s="45" t="s">
        <v>1423</v>
      </c>
    </row>
    <row r="73" spans="5:14" s="1" customFormat="1" ht="20.100000000000001" customHeight="1" x14ac:dyDescent="0.2">
      <c r="E73" s="45">
        <v>10045206</v>
      </c>
      <c r="F73" s="45" t="s">
        <v>1368</v>
      </c>
      <c r="G73" s="2">
        <v>1</v>
      </c>
      <c r="H73" s="2">
        <v>1</v>
      </c>
      <c r="I73" s="2">
        <v>5000</v>
      </c>
      <c r="J73" s="2">
        <f t="shared" si="17"/>
        <v>5.0000000000000001E-3</v>
      </c>
      <c r="M73" s="45">
        <v>10045206</v>
      </c>
      <c r="N73" s="45" t="s">
        <v>1368</v>
      </c>
    </row>
    <row r="74" spans="5:14" s="1" customFormat="1" ht="20.100000000000001" customHeight="1" x14ac:dyDescent="0.2">
      <c r="E74" s="45">
        <v>10045104</v>
      </c>
      <c r="F74" s="45" t="s">
        <v>1416</v>
      </c>
      <c r="G74" s="2">
        <v>1</v>
      </c>
      <c r="H74" s="2">
        <v>1</v>
      </c>
      <c r="I74" s="2">
        <v>20000</v>
      </c>
      <c r="J74" s="2">
        <f t="shared" si="17"/>
        <v>0.02</v>
      </c>
      <c r="M74" s="45">
        <v>10045104</v>
      </c>
      <c r="N74" s="45" t="s">
        <v>1416</v>
      </c>
    </row>
    <row r="75" spans="5:14" s="1" customFormat="1" ht="20.100000000000001" customHeight="1" x14ac:dyDescent="0.2">
      <c r="E75" s="45">
        <v>10045105</v>
      </c>
      <c r="F75" s="45" t="s">
        <v>1417</v>
      </c>
      <c r="G75" s="2">
        <v>1</v>
      </c>
      <c r="H75" s="2">
        <v>1</v>
      </c>
      <c r="I75" s="2">
        <v>10000</v>
      </c>
      <c r="J75" s="2">
        <f t="shared" si="17"/>
        <v>0.01</v>
      </c>
      <c r="M75" s="45">
        <v>10045105</v>
      </c>
      <c r="N75" s="45" t="s">
        <v>1417</v>
      </c>
    </row>
    <row r="76" spans="5:14" s="1" customFormat="1" ht="20.100000000000001" customHeight="1" x14ac:dyDescent="0.2">
      <c r="E76" s="45">
        <v>10045106</v>
      </c>
      <c r="F76" s="45" t="s">
        <v>1418</v>
      </c>
      <c r="G76" s="2">
        <v>1</v>
      </c>
      <c r="H76" s="2">
        <v>1</v>
      </c>
      <c r="I76" s="2">
        <v>5000</v>
      </c>
      <c r="J76" s="2">
        <f t="shared" si="17"/>
        <v>5.0000000000000001E-3</v>
      </c>
      <c r="M76" s="45">
        <v>10045106</v>
      </c>
      <c r="N76" s="45" t="s">
        <v>1418</v>
      </c>
    </row>
    <row r="77" spans="5:14" s="1" customFormat="1" ht="20.100000000000001" customHeight="1" x14ac:dyDescent="0.2">
      <c r="E77" s="45">
        <v>10045304</v>
      </c>
      <c r="F77" s="45" t="s">
        <v>1427</v>
      </c>
      <c r="G77" s="2">
        <v>1</v>
      </c>
      <c r="H77" s="2">
        <v>1</v>
      </c>
      <c r="I77" s="2">
        <v>20000</v>
      </c>
      <c r="J77" s="2">
        <f t="shared" si="17"/>
        <v>0.02</v>
      </c>
      <c r="M77" s="45">
        <v>10045304</v>
      </c>
      <c r="N77" s="45" t="s">
        <v>1427</v>
      </c>
    </row>
    <row r="78" spans="5:14" s="1" customFormat="1" ht="20.100000000000001" customHeight="1" x14ac:dyDescent="0.2">
      <c r="E78" s="45">
        <v>10045305</v>
      </c>
      <c r="F78" s="45" t="s">
        <v>1429</v>
      </c>
      <c r="G78" s="2">
        <v>1</v>
      </c>
      <c r="H78" s="2">
        <v>1</v>
      </c>
      <c r="I78" s="2">
        <v>10000</v>
      </c>
      <c r="J78" s="2">
        <f t="shared" si="17"/>
        <v>0.01</v>
      </c>
      <c r="M78" s="45">
        <v>10045305</v>
      </c>
      <c r="N78" s="45" t="s">
        <v>1429</v>
      </c>
    </row>
    <row r="79" spans="5:14" s="1" customFormat="1" ht="20.100000000000001" customHeight="1" x14ac:dyDescent="0.2">
      <c r="E79" s="45">
        <v>10045306</v>
      </c>
      <c r="F79" s="45" t="s">
        <v>1373</v>
      </c>
      <c r="G79" s="2">
        <v>1</v>
      </c>
      <c r="H79" s="2">
        <v>1</v>
      </c>
      <c r="I79" s="2">
        <v>5000</v>
      </c>
      <c r="J79" s="2">
        <f t="shared" si="17"/>
        <v>5.0000000000000001E-3</v>
      </c>
      <c r="M79" s="45">
        <v>10045306</v>
      </c>
      <c r="N79" s="45" t="s">
        <v>1373</v>
      </c>
    </row>
    <row r="80" spans="5:14" s="1" customFormat="1" ht="20.100000000000001" customHeight="1" x14ac:dyDescent="0.2">
      <c r="E80" s="45">
        <v>10045404</v>
      </c>
      <c r="F80" s="45" t="s">
        <v>1434</v>
      </c>
      <c r="G80" s="2">
        <v>1</v>
      </c>
      <c r="H80" s="2">
        <v>1</v>
      </c>
      <c r="I80" s="2">
        <v>20000</v>
      </c>
      <c r="J80" s="2">
        <f t="shared" si="17"/>
        <v>0.02</v>
      </c>
      <c r="M80" s="45">
        <v>10045404</v>
      </c>
      <c r="N80" s="45" t="s">
        <v>1434</v>
      </c>
    </row>
    <row r="81" spans="5:14" ht="20.100000000000001" customHeight="1" x14ac:dyDescent="0.2">
      <c r="E81" s="45">
        <v>10045405</v>
      </c>
      <c r="F81" s="45" t="s">
        <v>1435</v>
      </c>
      <c r="G81" s="2">
        <v>1</v>
      </c>
      <c r="H81" s="2">
        <v>1</v>
      </c>
      <c r="I81" s="2">
        <v>10000</v>
      </c>
      <c r="J81" s="2">
        <f t="shared" si="17"/>
        <v>0.01</v>
      </c>
      <c r="M81" s="45">
        <v>10045405</v>
      </c>
      <c r="N81" s="45" t="s">
        <v>1435</v>
      </c>
    </row>
    <row r="82" spans="5:14" ht="20.100000000000001" customHeight="1" x14ac:dyDescent="0.2">
      <c r="E82" s="45">
        <v>10045406</v>
      </c>
      <c r="F82" s="45" t="s">
        <v>1378</v>
      </c>
      <c r="G82" s="2">
        <v>1</v>
      </c>
      <c r="H82" s="2">
        <v>1</v>
      </c>
      <c r="I82" s="2">
        <v>5000</v>
      </c>
      <c r="J82" s="2">
        <f t="shared" si="17"/>
        <v>5.0000000000000001E-3</v>
      </c>
      <c r="M82" s="45">
        <v>10045406</v>
      </c>
      <c r="N82" s="45" t="s">
        <v>1378</v>
      </c>
    </row>
    <row r="83" spans="5:14" ht="20.100000000000001" customHeight="1" x14ac:dyDescent="0.2">
      <c r="E83" s="77">
        <v>10052001</v>
      </c>
      <c r="F83" s="78" t="s">
        <v>1526</v>
      </c>
      <c r="G83" s="2">
        <v>1</v>
      </c>
      <c r="H83" s="2">
        <v>1</v>
      </c>
      <c r="I83" s="2">
        <v>7500</v>
      </c>
      <c r="J83" s="2">
        <f t="shared" si="17"/>
        <v>7.4999999999999997E-3</v>
      </c>
      <c r="M83" s="77">
        <v>10052001</v>
      </c>
      <c r="N83" s="78" t="s">
        <v>1526</v>
      </c>
    </row>
    <row r="84" spans="5:14" ht="20.100000000000001" customHeight="1" x14ac:dyDescent="0.2">
      <c r="E84" s="77">
        <v>10052002</v>
      </c>
      <c r="F84" s="78" t="s">
        <v>1527</v>
      </c>
      <c r="G84" s="2">
        <v>1</v>
      </c>
      <c r="H84" s="2">
        <v>1</v>
      </c>
      <c r="I84" s="2">
        <v>7500</v>
      </c>
      <c r="J84" s="2">
        <f t="shared" si="17"/>
        <v>7.4999999999999997E-3</v>
      </c>
      <c r="M84" s="77">
        <v>10052002</v>
      </c>
      <c r="N84" s="78" t="s">
        <v>1527</v>
      </c>
    </row>
    <row r="85" spans="5:14" ht="20.100000000000001" customHeight="1" x14ac:dyDescent="0.2">
      <c r="E85" s="77">
        <v>10052003</v>
      </c>
      <c r="F85" s="78" t="s">
        <v>1528</v>
      </c>
      <c r="G85" s="2">
        <v>1</v>
      </c>
      <c r="H85" s="2">
        <v>1</v>
      </c>
      <c r="I85" s="2">
        <v>7500</v>
      </c>
      <c r="J85" s="2">
        <f t="shared" si="17"/>
        <v>7.4999999999999997E-3</v>
      </c>
      <c r="M85" s="77">
        <v>10052003</v>
      </c>
      <c r="N85" s="78" t="s">
        <v>1528</v>
      </c>
    </row>
    <row r="86" spans="5:14" ht="20.100000000000001" customHeight="1" x14ac:dyDescent="0.2">
      <c r="E86" s="77">
        <v>10052004</v>
      </c>
      <c r="F86" s="78" t="s">
        <v>1529</v>
      </c>
      <c r="G86" s="2">
        <v>1</v>
      </c>
      <c r="H86" s="2">
        <v>1</v>
      </c>
      <c r="I86" s="2">
        <v>7500</v>
      </c>
      <c r="J86" s="2">
        <f t="shared" si="17"/>
        <v>7.4999999999999997E-3</v>
      </c>
      <c r="M86" s="77">
        <v>10052004</v>
      </c>
      <c r="N86" s="78" t="s">
        <v>1529</v>
      </c>
    </row>
    <row r="87" spans="5:14" ht="20.100000000000001" customHeight="1" x14ac:dyDescent="0.2">
      <c r="E87" s="77">
        <v>10052005</v>
      </c>
      <c r="F87" s="78" t="s">
        <v>1530</v>
      </c>
      <c r="G87" s="2">
        <v>1</v>
      </c>
      <c r="H87" s="2">
        <v>1</v>
      </c>
      <c r="I87" s="2">
        <v>7500</v>
      </c>
      <c r="J87" s="2">
        <f t="shared" si="17"/>
        <v>7.4999999999999997E-3</v>
      </c>
      <c r="M87" s="77">
        <v>10052005</v>
      </c>
      <c r="N87" s="78" t="s">
        <v>1530</v>
      </c>
    </row>
    <row r="88" spans="5:14" ht="20.100000000000001" customHeight="1" x14ac:dyDescent="0.2">
      <c r="E88" s="77">
        <v>10052006</v>
      </c>
      <c r="F88" s="78" t="s">
        <v>1531</v>
      </c>
      <c r="G88" s="2">
        <v>1</v>
      </c>
      <c r="H88" s="2">
        <v>1</v>
      </c>
      <c r="I88" s="2">
        <v>7500</v>
      </c>
      <c r="J88" s="2">
        <f t="shared" si="17"/>
        <v>7.4999999999999997E-3</v>
      </c>
      <c r="M88" s="77">
        <v>10052006</v>
      </c>
      <c r="N88" s="78" t="s">
        <v>1531</v>
      </c>
    </row>
    <row r="89" spans="5:14" ht="20.100000000000001" customHeight="1" x14ac:dyDescent="0.2">
      <c r="E89" s="77">
        <v>10052007</v>
      </c>
      <c r="F89" s="78" t="s">
        <v>1532</v>
      </c>
      <c r="G89" s="2">
        <v>1</v>
      </c>
      <c r="H89" s="2">
        <v>1</v>
      </c>
      <c r="I89" s="2">
        <v>7500</v>
      </c>
      <c r="J89" s="2">
        <f t="shared" si="17"/>
        <v>7.4999999999999997E-3</v>
      </c>
      <c r="M89" s="77">
        <v>10052007</v>
      </c>
      <c r="N89" s="78" t="s">
        <v>1532</v>
      </c>
    </row>
    <row r="90" spans="5:14" ht="20.100000000000001" customHeight="1" x14ac:dyDescent="0.2">
      <c r="E90" s="77">
        <v>10052008</v>
      </c>
      <c r="F90" s="78" t="s">
        <v>1533</v>
      </c>
      <c r="G90" s="2">
        <v>1</v>
      </c>
      <c r="H90" s="2">
        <v>1</v>
      </c>
      <c r="I90" s="2">
        <v>7500</v>
      </c>
      <c r="J90" s="2">
        <f t="shared" si="17"/>
        <v>7.4999999999999997E-3</v>
      </c>
      <c r="M90" s="77">
        <v>10052008</v>
      </c>
      <c r="N90" s="78" t="s">
        <v>1533</v>
      </c>
    </row>
    <row r="91" spans="5:14" ht="20.100000000000001" customHeight="1" x14ac:dyDescent="0.2">
      <c r="E91" s="77">
        <v>10052009</v>
      </c>
      <c r="F91" s="78" t="s">
        <v>1534</v>
      </c>
      <c r="G91" s="2">
        <v>1</v>
      </c>
      <c r="H91" s="2">
        <v>1</v>
      </c>
      <c r="I91" s="2">
        <v>7500</v>
      </c>
      <c r="J91" s="2">
        <f t="shared" si="17"/>
        <v>7.4999999999999997E-3</v>
      </c>
      <c r="M91" s="77">
        <v>10052009</v>
      </c>
      <c r="N91" s="78" t="s">
        <v>1534</v>
      </c>
    </row>
    <row r="92" spans="5:14" ht="20.100000000000001" customHeight="1" x14ac:dyDescent="0.2">
      <c r="E92" s="77">
        <v>10052010</v>
      </c>
      <c r="F92" s="78" t="s">
        <v>1535</v>
      </c>
      <c r="G92" s="2">
        <v>1</v>
      </c>
      <c r="H92" s="2">
        <v>1</v>
      </c>
      <c r="I92" s="2">
        <v>7500</v>
      </c>
      <c r="J92" s="2">
        <f t="shared" si="17"/>
        <v>7.4999999999999997E-3</v>
      </c>
      <c r="M92" s="77">
        <v>10052010</v>
      </c>
      <c r="N92" s="78" t="s">
        <v>1535</v>
      </c>
    </row>
    <row r="93" spans="5:14" ht="20.100000000000001" customHeight="1" x14ac:dyDescent="0.2">
      <c r="E93" s="77">
        <v>10052011</v>
      </c>
      <c r="F93" s="78" t="s">
        <v>1536</v>
      </c>
      <c r="G93" s="2">
        <v>1</v>
      </c>
      <c r="H93" s="2">
        <v>1</v>
      </c>
      <c r="I93" s="2">
        <v>7500</v>
      </c>
      <c r="J93" s="2">
        <f t="shared" si="17"/>
        <v>7.4999999999999997E-3</v>
      </c>
      <c r="M93" s="77">
        <v>10052011</v>
      </c>
      <c r="N93" s="78" t="s">
        <v>1536</v>
      </c>
    </row>
    <row r="94" spans="5:14" ht="20.100000000000001" customHeight="1" x14ac:dyDescent="0.2">
      <c r="E94" s="77">
        <v>10052012</v>
      </c>
      <c r="F94" s="78" t="s">
        <v>1537</v>
      </c>
      <c r="G94" s="2">
        <v>1</v>
      </c>
      <c r="H94" s="2">
        <v>1</v>
      </c>
      <c r="I94" s="2">
        <v>7500</v>
      </c>
      <c r="J94" s="2">
        <f t="shared" si="17"/>
        <v>7.4999999999999997E-3</v>
      </c>
      <c r="M94" s="77">
        <v>10052012</v>
      </c>
      <c r="N94" s="78" t="s">
        <v>1537</v>
      </c>
    </row>
    <row r="95" spans="5:14" ht="20.100000000000001" customHeight="1" x14ac:dyDescent="0.2">
      <c r="E95" s="77">
        <v>10052013</v>
      </c>
      <c r="F95" s="78" t="s">
        <v>1538</v>
      </c>
      <c r="G95" s="2">
        <v>1</v>
      </c>
      <c r="H95" s="2">
        <v>1</v>
      </c>
      <c r="I95" s="2">
        <v>7500</v>
      </c>
      <c r="J95" s="2">
        <f t="shared" si="17"/>
        <v>7.4999999999999997E-3</v>
      </c>
      <c r="M95" s="77">
        <v>10052013</v>
      </c>
      <c r="N95" s="78" t="s">
        <v>1538</v>
      </c>
    </row>
    <row r="96" spans="5:14" ht="20.100000000000001" customHeight="1" x14ac:dyDescent="0.2">
      <c r="E96" s="77">
        <v>10052014</v>
      </c>
      <c r="F96" s="78" t="s">
        <v>1539</v>
      </c>
      <c r="G96" s="2">
        <v>1</v>
      </c>
      <c r="H96" s="2">
        <v>1</v>
      </c>
      <c r="I96" s="2">
        <v>7500</v>
      </c>
      <c r="J96" s="2">
        <f t="shared" si="17"/>
        <v>7.4999999999999997E-3</v>
      </c>
      <c r="M96" s="77">
        <v>10052014</v>
      </c>
      <c r="N96" s="78" t="s">
        <v>1539</v>
      </c>
    </row>
    <row r="97" spans="5:14" ht="20.100000000000001" customHeight="1" x14ac:dyDescent="0.2">
      <c r="E97" s="77">
        <v>10052015</v>
      </c>
      <c r="F97" s="78" t="s">
        <v>1540</v>
      </c>
      <c r="G97" s="2">
        <v>1</v>
      </c>
      <c r="H97" s="2">
        <v>1</v>
      </c>
      <c r="I97" s="2">
        <v>7500</v>
      </c>
      <c r="J97" s="2">
        <f t="shared" si="17"/>
        <v>7.4999999999999997E-3</v>
      </c>
      <c r="M97" s="77">
        <v>10052015</v>
      </c>
      <c r="N97" s="78" t="s">
        <v>1540</v>
      </c>
    </row>
    <row r="98" spans="5:14" ht="20.100000000000001" customHeight="1" x14ac:dyDescent="0.2">
      <c r="E98" s="77">
        <v>10052016</v>
      </c>
      <c r="F98" s="78" t="s">
        <v>1541</v>
      </c>
      <c r="G98" s="2">
        <v>1</v>
      </c>
      <c r="H98" s="2">
        <v>1</v>
      </c>
      <c r="I98" s="2">
        <v>7500</v>
      </c>
      <c r="J98" s="2">
        <f t="shared" si="17"/>
        <v>7.4999999999999997E-3</v>
      </c>
      <c r="M98" s="77">
        <v>10052016</v>
      </c>
      <c r="N98" s="78" t="s">
        <v>1541</v>
      </c>
    </row>
    <row r="99" spans="5:14" ht="20.100000000000001" customHeight="1" x14ac:dyDescent="0.2">
      <c r="E99" s="77">
        <v>10052017</v>
      </c>
      <c r="F99" s="78" t="s">
        <v>1542</v>
      </c>
      <c r="G99" s="2">
        <v>1</v>
      </c>
      <c r="H99" s="2">
        <v>1</v>
      </c>
      <c r="I99" s="2">
        <v>7500</v>
      </c>
      <c r="J99" s="2">
        <f t="shared" si="17"/>
        <v>7.4999999999999997E-3</v>
      </c>
      <c r="M99" s="77">
        <v>10052017</v>
      </c>
      <c r="N99" s="78" t="s">
        <v>1542</v>
      </c>
    </row>
    <row r="100" spans="5:14" ht="20.100000000000001" customHeight="1" x14ac:dyDescent="0.2">
      <c r="E100" s="77">
        <v>10052018</v>
      </c>
      <c r="F100" s="78" t="s">
        <v>1543</v>
      </c>
      <c r="G100" s="2">
        <v>1</v>
      </c>
      <c r="H100" s="2">
        <v>1</v>
      </c>
      <c r="I100" s="2">
        <v>7500</v>
      </c>
      <c r="J100" s="2">
        <f t="shared" si="17"/>
        <v>7.4999999999999997E-3</v>
      </c>
      <c r="M100" s="77">
        <v>10052018</v>
      </c>
      <c r="N100" s="78" t="s">
        <v>1543</v>
      </c>
    </row>
    <row r="101" spans="5:14" ht="20.100000000000001" customHeight="1" x14ac:dyDescent="0.2">
      <c r="E101" s="77">
        <v>10052019</v>
      </c>
      <c r="F101" s="78" t="s">
        <v>1544</v>
      </c>
      <c r="G101" s="2">
        <v>1</v>
      </c>
      <c r="H101" s="2">
        <v>1</v>
      </c>
      <c r="I101" s="2">
        <v>7500</v>
      </c>
      <c r="J101" s="2">
        <f t="shared" si="17"/>
        <v>7.4999999999999997E-3</v>
      </c>
      <c r="M101" s="77">
        <v>10052019</v>
      </c>
      <c r="N101" s="78" t="s">
        <v>1544</v>
      </c>
    </row>
    <row r="102" spans="5:14" ht="20.100000000000001" customHeight="1" x14ac:dyDescent="0.2">
      <c r="E102" s="77">
        <v>10052020</v>
      </c>
      <c r="F102" s="78" t="s">
        <v>1545</v>
      </c>
      <c r="G102" s="2">
        <v>1</v>
      </c>
      <c r="H102" s="2">
        <v>1</v>
      </c>
      <c r="I102" s="2">
        <v>7500</v>
      </c>
      <c r="J102" s="2">
        <f t="shared" si="17"/>
        <v>7.4999999999999997E-3</v>
      </c>
      <c r="M102" s="77">
        <v>10052020</v>
      </c>
      <c r="N102" s="78" t="s">
        <v>1545</v>
      </c>
    </row>
    <row r="103" spans="5:14" ht="20.100000000000001" customHeight="1" x14ac:dyDescent="0.2">
      <c r="E103" s="77">
        <v>10052021</v>
      </c>
      <c r="F103" s="78" t="s">
        <v>1546</v>
      </c>
      <c r="G103" s="2">
        <v>1</v>
      </c>
      <c r="H103" s="2">
        <v>1</v>
      </c>
      <c r="I103" s="2">
        <v>7500</v>
      </c>
      <c r="J103" s="2">
        <f t="shared" si="17"/>
        <v>7.4999999999999997E-3</v>
      </c>
      <c r="M103" s="77">
        <v>10052021</v>
      </c>
      <c r="N103" s="78" t="s">
        <v>1546</v>
      </c>
    </row>
    <row r="104" spans="5:14" ht="20.100000000000001" customHeight="1" x14ac:dyDescent="0.2">
      <c r="E104" s="77">
        <v>10052022</v>
      </c>
      <c r="F104" s="78" t="s">
        <v>1547</v>
      </c>
      <c r="G104" s="2">
        <v>1</v>
      </c>
      <c r="H104" s="2">
        <v>1</v>
      </c>
      <c r="I104" s="2">
        <v>7500</v>
      </c>
      <c r="J104" s="2">
        <f t="shared" si="17"/>
        <v>7.4999999999999997E-3</v>
      </c>
      <c r="M104" s="77">
        <v>10052022</v>
      </c>
      <c r="N104" s="78" t="s">
        <v>1547</v>
      </c>
    </row>
    <row r="105" spans="5:14" ht="20.100000000000001" customHeight="1" x14ac:dyDescent="0.2">
      <c r="E105" s="77">
        <v>10052023</v>
      </c>
      <c r="F105" s="78" t="s">
        <v>1548</v>
      </c>
      <c r="G105" s="2">
        <v>1</v>
      </c>
      <c r="H105" s="2">
        <v>1</v>
      </c>
      <c r="I105" s="2">
        <v>7500</v>
      </c>
      <c r="J105" s="2">
        <f t="shared" si="17"/>
        <v>7.4999999999999997E-3</v>
      </c>
      <c r="M105" s="77">
        <v>10052023</v>
      </c>
      <c r="N105" s="78" t="s">
        <v>1548</v>
      </c>
    </row>
    <row r="106" spans="5:14" ht="20.100000000000001" customHeight="1" x14ac:dyDescent="0.2">
      <c r="E106" s="77">
        <v>10052024</v>
      </c>
      <c r="F106" s="78" t="s">
        <v>1549</v>
      </c>
      <c r="G106" s="2">
        <v>1</v>
      </c>
      <c r="H106" s="2">
        <v>1</v>
      </c>
      <c r="I106" s="2">
        <v>7500</v>
      </c>
      <c r="J106" s="2">
        <f t="shared" si="17"/>
        <v>7.4999999999999997E-3</v>
      </c>
      <c r="M106" s="77">
        <v>10052024</v>
      </c>
      <c r="N106" s="78" t="s">
        <v>1549</v>
      </c>
    </row>
    <row r="107" spans="5:14" ht="20.100000000000001" customHeight="1" x14ac:dyDescent="0.2">
      <c r="E107" s="77">
        <v>10052025</v>
      </c>
      <c r="F107" s="78" t="s">
        <v>1550</v>
      </c>
      <c r="G107" s="2">
        <v>1</v>
      </c>
      <c r="H107" s="2">
        <v>1</v>
      </c>
      <c r="I107" s="2">
        <v>7500</v>
      </c>
      <c r="J107" s="2">
        <f t="shared" si="17"/>
        <v>7.4999999999999997E-3</v>
      </c>
      <c r="M107" s="77">
        <v>10052025</v>
      </c>
      <c r="N107" s="78" t="s">
        <v>1550</v>
      </c>
    </row>
    <row r="108" spans="5:14" ht="20.100000000000001" customHeight="1" x14ac:dyDescent="0.2">
      <c r="E108" s="77">
        <v>10052026</v>
      </c>
      <c r="F108" s="78" t="s">
        <v>1551</v>
      </c>
      <c r="G108" s="2">
        <v>1</v>
      </c>
      <c r="H108" s="2">
        <v>1</v>
      </c>
      <c r="I108" s="2">
        <v>7500</v>
      </c>
      <c r="J108" s="2">
        <f t="shared" si="17"/>
        <v>7.4999999999999997E-3</v>
      </c>
      <c r="M108" s="77">
        <v>10052026</v>
      </c>
      <c r="N108" s="78" t="s">
        <v>1551</v>
      </c>
    </row>
    <row r="109" spans="5:14" ht="20.100000000000001" customHeight="1" x14ac:dyDescent="0.2">
      <c r="E109" s="77">
        <v>10052027</v>
      </c>
      <c r="F109" s="78" t="s">
        <v>1552</v>
      </c>
      <c r="G109" s="2">
        <v>1</v>
      </c>
      <c r="H109" s="2">
        <v>1</v>
      </c>
      <c r="I109" s="2">
        <v>7500</v>
      </c>
      <c r="J109" s="2">
        <f t="shared" si="17"/>
        <v>7.4999999999999997E-3</v>
      </c>
      <c r="M109" s="77">
        <v>10052027</v>
      </c>
      <c r="N109" s="78" t="s">
        <v>1552</v>
      </c>
    </row>
    <row r="110" spans="5:14" ht="20.100000000000001" customHeight="1" x14ac:dyDescent="0.2">
      <c r="E110" s="77">
        <v>10052028</v>
      </c>
      <c r="F110" s="78" t="s">
        <v>1553</v>
      </c>
      <c r="G110" s="2">
        <v>1</v>
      </c>
      <c r="H110" s="2">
        <v>1</v>
      </c>
      <c r="I110" s="2">
        <v>7500</v>
      </c>
      <c r="J110" s="2">
        <f t="shared" si="17"/>
        <v>7.4999999999999997E-3</v>
      </c>
      <c r="M110" s="77">
        <v>10052028</v>
      </c>
      <c r="N110" s="78" t="s">
        <v>1553</v>
      </c>
    </row>
    <row r="111" spans="5:14" ht="20.100000000000001" customHeight="1" x14ac:dyDescent="0.2">
      <c r="E111" s="79">
        <v>16000101</v>
      </c>
      <c r="F111" s="78" t="s">
        <v>1554</v>
      </c>
      <c r="G111" s="2">
        <v>1</v>
      </c>
      <c r="H111" s="2">
        <v>1</v>
      </c>
      <c r="I111" s="2">
        <v>5000</v>
      </c>
      <c r="J111" s="2">
        <f t="shared" si="17"/>
        <v>5.0000000000000001E-3</v>
      </c>
      <c r="M111" s="79">
        <v>16000101</v>
      </c>
      <c r="N111" s="78" t="s">
        <v>1554</v>
      </c>
    </row>
    <row r="112" spans="5:14" ht="20.100000000000001" customHeight="1" x14ac:dyDescent="0.2">
      <c r="E112" s="79">
        <v>16000102</v>
      </c>
      <c r="F112" s="78" t="s">
        <v>1555</v>
      </c>
      <c r="G112" s="2">
        <v>1</v>
      </c>
      <c r="H112" s="2">
        <v>1</v>
      </c>
      <c r="I112" s="2">
        <v>5000</v>
      </c>
      <c r="J112" s="2">
        <f t="shared" si="17"/>
        <v>5.0000000000000001E-3</v>
      </c>
      <c r="M112" s="79">
        <v>16000102</v>
      </c>
      <c r="N112" s="78" t="s">
        <v>1555</v>
      </c>
    </row>
    <row r="113" spans="5:14" ht="20.100000000000001" customHeight="1" x14ac:dyDescent="0.2">
      <c r="E113" s="79">
        <v>16000103</v>
      </c>
      <c r="F113" s="78" t="s">
        <v>1556</v>
      </c>
      <c r="G113" s="2">
        <v>1</v>
      </c>
      <c r="H113" s="2">
        <v>1</v>
      </c>
      <c r="I113" s="2">
        <v>5000</v>
      </c>
      <c r="J113" s="2">
        <f t="shared" si="17"/>
        <v>5.0000000000000001E-3</v>
      </c>
      <c r="M113" s="79">
        <v>16000103</v>
      </c>
      <c r="N113" s="78" t="s">
        <v>1556</v>
      </c>
    </row>
    <row r="114" spans="5:14" ht="20.100000000000001" customHeight="1" x14ac:dyDescent="0.2">
      <c r="E114" s="79">
        <v>16000104</v>
      </c>
      <c r="F114" s="78" t="s">
        <v>1557</v>
      </c>
      <c r="G114" s="2">
        <v>1</v>
      </c>
      <c r="H114" s="2">
        <v>1</v>
      </c>
      <c r="I114" s="2">
        <v>5000</v>
      </c>
      <c r="J114" s="2">
        <f t="shared" si="17"/>
        <v>5.0000000000000001E-3</v>
      </c>
      <c r="M114" s="79">
        <v>16000104</v>
      </c>
      <c r="N114" s="78" t="s">
        <v>1557</v>
      </c>
    </row>
    <row r="115" spans="5:14" ht="20.100000000000001" customHeight="1" x14ac:dyDescent="0.2">
      <c r="E115" s="79">
        <v>16000105</v>
      </c>
      <c r="F115" s="78" t="s">
        <v>1558</v>
      </c>
      <c r="G115" s="2">
        <v>1</v>
      </c>
      <c r="H115" s="2">
        <v>1</v>
      </c>
      <c r="I115" s="2">
        <v>5000</v>
      </c>
      <c r="J115" s="2">
        <f t="shared" si="17"/>
        <v>5.0000000000000001E-3</v>
      </c>
      <c r="M115" s="79">
        <v>16000105</v>
      </c>
      <c r="N115" s="78" t="s">
        <v>1558</v>
      </c>
    </row>
    <row r="116" spans="5:14" ht="20.100000000000001" customHeight="1" x14ac:dyDescent="0.2">
      <c r="E116" s="79">
        <v>16000106</v>
      </c>
      <c r="F116" s="78" t="s">
        <v>1559</v>
      </c>
      <c r="G116" s="2">
        <v>1</v>
      </c>
      <c r="H116" s="2">
        <v>1</v>
      </c>
      <c r="I116" s="2">
        <v>5000</v>
      </c>
      <c r="J116" s="2">
        <f t="shared" si="17"/>
        <v>5.0000000000000001E-3</v>
      </c>
      <c r="M116" s="79">
        <v>16000106</v>
      </c>
      <c r="N116" s="78" t="s">
        <v>1559</v>
      </c>
    </row>
    <row r="117" spans="5:14" ht="20.100000000000001" customHeight="1" x14ac:dyDescent="0.2">
      <c r="E117" s="79">
        <v>16000107</v>
      </c>
      <c r="F117" s="78" t="s">
        <v>1560</v>
      </c>
      <c r="G117" s="2">
        <v>1</v>
      </c>
      <c r="H117" s="2">
        <v>1</v>
      </c>
      <c r="I117" s="2">
        <v>5000</v>
      </c>
      <c r="J117" s="2">
        <f t="shared" si="17"/>
        <v>5.0000000000000001E-3</v>
      </c>
      <c r="M117" s="79">
        <v>16000107</v>
      </c>
      <c r="N117" s="78" t="s">
        <v>1560</v>
      </c>
    </row>
    <row r="118" spans="5:14" ht="20.100000000000001" customHeight="1" x14ac:dyDescent="0.2">
      <c r="E118" s="79">
        <v>16000108</v>
      </c>
      <c r="F118" s="78" t="s">
        <v>1561</v>
      </c>
      <c r="G118" s="2">
        <v>1</v>
      </c>
      <c r="H118" s="2">
        <v>1</v>
      </c>
      <c r="I118" s="2">
        <v>5000</v>
      </c>
      <c r="J118" s="2">
        <f t="shared" si="17"/>
        <v>5.0000000000000001E-3</v>
      </c>
      <c r="M118" s="79">
        <v>16000108</v>
      </c>
      <c r="N118" s="78" t="s">
        <v>1561</v>
      </c>
    </row>
    <row r="119" spans="5:14" ht="20.100000000000001" customHeight="1" x14ac:dyDescent="0.2">
      <c r="E119" s="79">
        <v>16000109</v>
      </c>
      <c r="F119" s="78" t="s">
        <v>1562</v>
      </c>
      <c r="G119" s="2">
        <v>1</v>
      </c>
      <c r="H119" s="2">
        <v>1</v>
      </c>
      <c r="I119" s="2">
        <v>5000</v>
      </c>
      <c r="J119" s="2">
        <f t="shared" si="17"/>
        <v>5.0000000000000001E-3</v>
      </c>
      <c r="M119" s="79">
        <v>16000109</v>
      </c>
      <c r="N119" s="78" t="s">
        <v>1562</v>
      </c>
    </row>
    <row r="120" spans="5:14" ht="20.100000000000001" customHeight="1" x14ac:dyDescent="0.2">
      <c r="E120" s="79">
        <v>16000110</v>
      </c>
      <c r="F120" s="78" t="s">
        <v>1563</v>
      </c>
      <c r="G120" s="2">
        <v>1</v>
      </c>
      <c r="H120" s="2">
        <v>1</v>
      </c>
      <c r="I120" s="2">
        <v>5000</v>
      </c>
      <c r="J120" s="2">
        <f t="shared" si="17"/>
        <v>5.0000000000000001E-3</v>
      </c>
      <c r="M120" s="79">
        <v>16000110</v>
      </c>
      <c r="N120" s="78" t="s">
        <v>1563</v>
      </c>
    </row>
    <row r="121" spans="5:14" ht="20.100000000000001" customHeight="1" x14ac:dyDescent="0.2">
      <c r="E121" s="79">
        <v>16000111</v>
      </c>
      <c r="F121" s="78" t="s">
        <v>1564</v>
      </c>
      <c r="G121" s="2">
        <v>1</v>
      </c>
      <c r="H121" s="2">
        <v>1</v>
      </c>
      <c r="I121" s="2">
        <v>5000</v>
      </c>
      <c r="J121" s="2">
        <f t="shared" ref="J121:J134" si="18">I121/$I$55</f>
        <v>5.0000000000000001E-3</v>
      </c>
      <c r="M121" s="79">
        <v>16000111</v>
      </c>
      <c r="N121" s="78" t="s">
        <v>1564</v>
      </c>
    </row>
    <row r="122" spans="5:14" ht="20.100000000000001" customHeight="1" x14ac:dyDescent="0.2">
      <c r="E122" s="79">
        <v>16000112</v>
      </c>
      <c r="F122" s="78" t="s">
        <v>1565</v>
      </c>
      <c r="G122" s="2">
        <v>1</v>
      </c>
      <c r="H122" s="2">
        <v>1</v>
      </c>
      <c r="I122" s="2">
        <v>5000</v>
      </c>
      <c r="J122" s="2">
        <f t="shared" si="18"/>
        <v>5.0000000000000001E-3</v>
      </c>
      <c r="M122" s="79">
        <v>16000112</v>
      </c>
      <c r="N122" s="78" t="s">
        <v>1565</v>
      </c>
    </row>
    <row r="123" spans="5:14" ht="20.100000000000001" customHeight="1" x14ac:dyDescent="0.2">
      <c r="E123" s="79">
        <v>16000201</v>
      </c>
      <c r="F123" s="78" t="s">
        <v>1566</v>
      </c>
      <c r="G123" s="2">
        <v>1</v>
      </c>
      <c r="H123" s="2">
        <v>1</v>
      </c>
      <c r="I123" s="2">
        <v>2500</v>
      </c>
      <c r="J123" s="2">
        <f t="shared" si="18"/>
        <v>2.5000000000000001E-3</v>
      </c>
      <c r="M123" s="79">
        <v>16000201</v>
      </c>
      <c r="N123" s="78" t="s">
        <v>1566</v>
      </c>
    </row>
    <row r="124" spans="5:14" ht="20.100000000000001" customHeight="1" x14ac:dyDescent="0.2">
      <c r="E124" s="79">
        <v>16000202</v>
      </c>
      <c r="F124" s="78" t="s">
        <v>1567</v>
      </c>
      <c r="G124" s="2">
        <v>1</v>
      </c>
      <c r="H124" s="2">
        <v>1</v>
      </c>
      <c r="I124" s="2">
        <v>2500</v>
      </c>
      <c r="J124" s="2">
        <f t="shared" si="18"/>
        <v>2.5000000000000001E-3</v>
      </c>
      <c r="M124" s="79">
        <v>16000202</v>
      </c>
      <c r="N124" s="78" t="s">
        <v>1567</v>
      </c>
    </row>
    <row r="125" spans="5:14" ht="20.100000000000001" customHeight="1" x14ac:dyDescent="0.2">
      <c r="E125" s="79">
        <v>16000203</v>
      </c>
      <c r="F125" s="78" t="s">
        <v>1568</v>
      </c>
      <c r="G125" s="2">
        <v>1</v>
      </c>
      <c r="H125" s="2">
        <v>1</v>
      </c>
      <c r="I125" s="2">
        <v>2500</v>
      </c>
      <c r="J125" s="2">
        <f t="shared" si="18"/>
        <v>2.5000000000000001E-3</v>
      </c>
      <c r="M125" s="79">
        <v>16000203</v>
      </c>
      <c r="N125" s="78" t="s">
        <v>1568</v>
      </c>
    </row>
    <row r="126" spans="5:14" ht="20.100000000000001" customHeight="1" x14ac:dyDescent="0.2">
      <c r="E126" s="79">
        <v>16000204</v>
      </c>
      <c r="F126" s="78" t="s">
        <v>1569</v>
      </c>
      <c r="G126" s="2">
        <v>1</v>
      </c>
      <c r="H126" s="2">
        <v>1</v>
      </c>
      <c r="I126" s="2">
        <v>2500</v>
      </c>
      <c r="J126" s="2">
        <f t="shared" si="18"/>
        <v>2.5000000000000001E-3</v>
      </c>
      <c r="M126" s="79">
        <v>16000204</v>
      </c>
      <c r="N126" s="78" t="s">
        <v>1569</v>
      </c>
    </row>
    <row r="127" spans="5:14" ht="20.100000000000001" customHeight="1" x14ac:dyDescent="0.2">
      <c r="E127" s="79">
        <v>16000205</v>
      </c>
      <c r="F127" s="78" t="s">
        <v>1570</v>
      </c>
      <c r="G127" s="2">
        <v>1</v>
      </c>
      <c r="H127" s="2">
        <v>1</v>
      </c>
      <c r="I127" s="2">
        <v>2500</v>
      </c>
      <c r="J127" s="2">
        <f t="shared" si="18"/>
        <v>2.5000000000000001E-3</v>
      </c>
      <c r="M127" s="79">
        <v>16000205</v>
      </c>
      <c r="N127" s="78" t="s">
        <v>1570</v>
      </c>
    </row>
    <row r="128" spans="5:14" ht="20.100000000000001" customHeight="1" x14ac:dyDescent="0.2">
      <c r="E128" s="79">
        <v>16000206</v>
      </c>
      <c r="F128" s="78" t="s">
        <v>1571</v>
      </c>
      <c r="G128" s="2">
        <v>1</v>
      </c>
      <c r="H128" s="2">
        <v>1</v>
      </c>
      <c r="I128" s="2">
        <v>2500</v>
      </c>
      <c r="J128" s="2">
        <f t="shared" si="18"/>
        <v>2.5000000000000001E-3</v>
      </c>
      <c r="M128" s="79">
        <v>16000206</v>
      </c>
      <c r="N128" s="78" t="s">
        <v>1571</v>
      </c>
    </row>
    <row r="129" spans="2:23" ht="20.100000000000001" customHeight="1" x14ac:dyDescent="0.2">
      <c r="E129" s="79">
        <v>16000207</v>
      </c>
      <c r="F129" s="78" t="s">
        <v>1572</v>
      </c>
      <c r="G129" s="2">
        <v>1</v>
      </c>
      <c r="H129" s="2">
        <v>1</v>
      </c>
      <c r="I129" s="2">
        <v>2500</v>
      </c>
      <c r="J129" s="2">
        <f t="shared" si="18"/>
        <v>2.5000000000000001E-3</v>
      </c>
      <c r="M129" s="79">
        <v>16000207</v>
      </c>
      <c r="N129" s="78" t="s">
        <v>1572</v>
      </c>
    </row>
    <row r="130" spans="2:23" ht="20.100000000000001" customHeight="1" x14ac:dyDescent="0.2">
      <c r="E130" s="79">
        <v>16000208</v>
      </c>
      <c r="F130" s="78" t="s">
        <v>1573</v>
      </c>
      <c r="G130" s="2">
        <v>1</v>
      </c>
      <c r="H130" s="2">
        <v>1</v>
      </c>
      <c r="I130" s="2">
        <v>2500</v>
      </c>
      <c r="J130" s="2">
        <f t="shared" si="18"/>
        <v>2.5000000000000001E-3</v>
      </c>
      <c r="M130" s="79">
        <v>16000208</v>
      </c>
      <c r="N130" s="78" t="s">
        <v>1573</v>
      </c>
    </row>
    <row r="131" spans="2:23" ht="20.100000000000001" customHeight="1" x14ac:dyDescent="0.2">
      <c r="E131" s="79">
        <v>16000209</v>
      </c>
      <c r="F131" s="78" t="s">
        <v>1574</v>
      </c>
      <c r="G131" s="2">
        <v>1</v>
      </c>
      <c r="H131" s="2">
        <v>1</v>
      </c>
      <c r="I131" s="2">
        <v>2500</v>
      </c>
      <c r="J131" s="2">
        <f t="shared" si="18"/>
        <v>2.5000000000000001E-3</v>
      </c>
      <c r="M131" s="79">
        <v>16000209</v>
      </c>
      <c r="N131" s="78" t="s">
        <v>1574</v>
      </c>
    </row>
    <row r="132" spans="2:23" ht="20.100000000000001" customHeight="1" x14ac:dyDescent="0.2">
      <c r="E132" s="79">
        <v>16000210</v>
      </c>
      <c r="F132" s="78" t="s">
        <v>1575</v>
      </c>
      <c r="G132" s="2">
        <v>1</v>
      </c>
      <c r="H132" s="2">
        <v>1</v>
      </c>
      <c r="I132" s="2">
        <v>2500</v>
      </c>
      <c r="J132" s="2">
        <f t="shared" si="18"/>
        <v>2.5000000000000001E-3</v>
      </c>
      <c r="M132" s="79">
        <v>16000210</v>
      </c>
      <c r="N132" s="78" t="s">
        <v>1575</v>
      </c>
    </row>
    <row r="133" spans="2:23" ht="20.100000000000001" customHeight="1" x14ac:dyDescent="0.2">
      <c r="E133" s="79">
        <v>16000211</v>
      </c>
      <c r="F133" s="78" t="s">
        <v>1576</v>
      </c>
      <c r="G133" s="2">
        <v>1</v>
      </c>
      <c r="H133" s="2">
        <v>1</v>
      </c>
      <c r="I133" s="2">
        <v>2500</v>
      </c>
      <c r="J133" s="2">
        <f t="shared" si="18"/>
        <v>2.5000000000000001E-3</v>
      </c>
      <c r="M133" s="79">
        <v>16000211</v>
      </c>
      <c r="N133" s="78" t="s">
        <v>1576</v>
      </c>
    </row>
    <row r="134" spans="2:23" ht="20.100000000000001" customHeight="1" x14ac:dyDescent="0.2">
      <c r="E134" s="79">
        <v>16000212</v>
      </c>
      <c r="F134" s="78" t="s">
        <v>1577</v>
      </c>
      <c r="G134" s="2">
        <v>1</v>
      </c>
      <c r="H134" s="2">
        <v>1</v>
      </c>
      <c r="I134" s="2">
        <v>2500</v>
      </c>
      <c r="J134" s="2">
        <f t="shared" si="18"/>
        <v>2.5000000000000001E-3</v>
      </c>
      <c r="M134" s="79">
        <v>16000212</v>
      </c>
      <c r="N134" s="78" t="s">
        <v>1577</v>
      </c>
    </row>
    <row r="135" spans="2:23" ht="20.100000000000001" customHeight="1" x14ac:dyDescent="0.2"/>
    <row r="136" spans="2:23" ht="20.100000000000001" customHeight="1" x14ac:dyDescent="0.2"/>
    <row r="137" spans="2:23" ht="20.100000000000001" customHeight="1" x14ac:dyDescent="0.2"/>
    <row r="138" spans="2:23" ht="20.100000000000001" customHeight="1" x14ac:dyDescent="0.2">
      <c r="B138" s="1"/>
      <c r="C138" s="1"/>
      <c r="D138" s="80" t="s">
        <v>1578</v>
      </c>
    </row>
    <row r="139" spans="2:23" ht="20.100000000000001" customHeight="1" x14ac:dyDescent="0.2">
      <c r="B139" s="1"/>
      <c r="C139" s="1"/>
      <c r="D139" s="1"/>
    </row>
    <row r="140" spans="2:23" ht="20.100000000000001" customHeight="1" x14ac:dyDescent="0.2">
      <c r="B140" s="2" t="s">
        <v>856</v>
      </c>
      <c r="C140" s="2">
        <v>0.2</v>
      </c>
      <c r="D140" s="1"/>
      <c r="E140" s="45">
        <v>10041101</v>
      </c>
      <c r="F140" s="45" t="s">
        <v>1360</v>
      </c>
      <c r="G140" s="2">
        <v>1</v>
      </c>
      <c r="H140" s="2">
        <v>5000</v>
      </c>
      <c r="I140" s="45">
        <v>10041201</v>
      </c>
      <c r="J140" s="45" t="s">
        <v>1361</v>
      </c>
      <c r="K140" s="2">
        <v>1</v>
      </c>
      <c r="L140" s="2">
        <v>6250</v>
      </c>
      <c r="M140" s="45">
        <v>10041301</v>
      </c>
      <c r="N140" s="45" t="s">
        <v>1362</v>
      </c>
      <c r="O140" s="2">
        <v>1</v>
      </c>
      <c r="P140" s="2">
        <v>6250</v>
      </c>
      <c r="Q140" s="45">
        <v>10041401</v>
      </c>
      <c r="R140" s="45" t="s">
        <v>1363</v>
      </c>
      <c r="S140" s="2">
        <v>1</v>
      </c>
      <c r="T140" s="2">
        <v>6250</v>
      </c>
      <c r="U140" s="2"/>
      <c r="V140" s="2"/>
      <c r="W140" s="2"/>
    </row>
    <row r="141" spans="2:23" ht="20.100000000000001" customHeight="1" x14ac:dyDescent="0.2">
      <c r="B141" s="2" t="s">
        <v>1359</v>
      </c>
      <c r="C141" s="2">
        <v>0.1</v>
      </c>
      <c r="D141" s="1"/>
      <c r="E141" s="45">
        <v>10041102</v>
      </c>
      <c r="F141" s="45" t="s">
        <v>1364</v>
      </c>
      <c r="G141" s="2">
        <v>1</v>
      </c>
      <c r="H141" s="2">
        <v>5000</v>
      </c>
      <c r="I141" s="45">
        <v>10041202</v>
      </c>
      <c r="J141" s="45" t="s">
        <v>1365</v>
      </c>
      <c r="K141" s="2">
        <v>1</v>
      </c>
      <c r="L141" s="2">
        <v>6250</v>
      </c>
      <c r="M141" s="45">
        <v>10041302</v>
      </c>
      <c r="N141" s="45" t="s">
        <v>1366</v>
      </c>
      <c r="O141" s="2">
        <v>1</v>
      </c>
      <c r="P141" s="2">
        <v>6250</v>
      </c>
      <c r="Q141" s="45">
        <v>10041402</v>
      </c>
      <c r="R141" s="45" t="s">
        <v>1367</v>
      </c>
      <c r="S141" s="2">
        <v>1</v>
      </c>
      <c r="T141" s="2">
        <v>6250</v>
      </c>
      <c r="U141" s="2"/>
      <c r="V141" s="2"/>
      <c r="W141" s="2"/>
    </row>
    <row r="142" spans="2:23" ht="20.100000000000001" customHeight="1" x14ac:dyDescent="0.2">
      <c r="B142" s="2" t="s">
        <v>1579</v>
      </c>
      <c r="C142" s="2">
        <v>2.5000000000000001E-2</v>
      </c>
      <c r="D142" s="1"/>
      <c r="E142" s="45">
        <v>10041103</v>
      </c>
      <c r="F142" s="45" t="s">
        <v>1369</v>
      </c>
      <c r="G142" s="2">
        <v>1</v>
      </c>
      <c r="H142" s="2">
        <v>5000</v>
      </c>
      <c r="I142" s="45">
        <v>10041203</v>
      </c>
      <c r="J142" s="45" t="s">
        <v>1370</v>
      </c>
      <c r="K142" s="2">
        <v>1</v>
      </c>
      <c r="L142" s="2">
        <v>6250</v>
      </c>
      <c r="M142" s="45">
        <v>10041303</v>
      </c>
      <c r="N142" s="45" t="s">
        <v>1371</v>
      </c>
      <c r="O142" s="2">
        <v>1</v>
      </c>
      <c r="P142" s="2">
        <v>6250</v>
      </c>
      <c r="Q142" s="45">
        <v>10041403</v>
      </c>
      <c r="R142" s="45" t="s">
        <v>1372</v>
      </c>
      <c r="S142" s="2">
        <v>1</v>
      </c>
      <c r="T142" s="2">
        <v>6250</v>
      </c>
      <c r="U142" s="2"/>
      <c r="V142" s="2"/>
      <c r="W142" s="2"/>
    </row>
    <row r="143" spans="2:23" ht="20.100000000000001" customHeight="1" x14ac:dyDescent="0.2">
      <c r="B143" s="2" t="s">
        <v>1580</v>
      </c>
      <c r="C143" s="2">
        <v>0.32500000000000001</v>
      </c>
      <c r="D143" s="1"/>
      <c r="E143" s="45">
        <v>10041104</v>
      </c>
      <c r="F143" s="45" t="s">
        <v>1374</v>
      </c>
      <c r="G143" s="2">
        <v>1</v>
      </c>
      <c r="H143" s="2">
        <v>5000</v>
      </c>
      <c r="I143" s="45">
        <v>10041204</v>
      </c>
      <c r="J143" s="45" t="s">
        <v>1375</v>
      </c>
      <c r="K143" s="2">
        <v>1</v>
      </c>
      <c r="L143" s="2">
        <v>6250</v>
      </c>
      <c r="M143" s="45">
        <v>10041304</v>
      </c>
      <c r="N143" s="45" t="s">
        <v>1376</v>
      </c>
      <c r="O143" s="2">
        <v>1</v>
      </c>
      <c r="P143" s="2">
        <v>6250</v>
      </c>
      <c r="Q143" s="45">
        <v>10041404</v>
      </c>
      <c r="R143" s="45" t="s">
        <v>1377</v>
      </c>
      <c r="S143" s="2">
        <v>1</v>
      </c>
      <c r="T143" s="2">
        <v>6250</v>
      </c>
      <c r="U143" s="2"/>
      <c r="V143" s="2"/>
      <c r="W143" s="2"/>
    </row>
    <row r="144" spans="2:23" ht="20.100000000000001" customHeight="1" x14ac:dyDescent="0.2">
      <c r="B144" s="2" t="s">
        <v>812</v>
      </c>
      <c r="C144" s="2">
        <v>0.25</v>
      </c>
      <c r="D144" s="1"/>
      <c r="E144" s="45">
        <v>10041105</v>
      </c>
      <c r="F144" s="45" t="s">
        <v>1379</v>
      </c>
      <c r="G144" s="2">
        <v>1</v>
      </c>
      <c r="H144" s="2">
        <v>5000</v>
      </c>
      <c r="I144" s="45">
        <v>10041205</v>
      </c>
      <c r="J144" s="45" t="s">
        <v>1380</v>
      </c>
      <c r="K144" s="2">
        <v>1</v>
      </c>
      <c r="L144" s="2">
        <v>6250</v>
      </c>
      <c r="M144" s="45">
        <v>10041305</v>
      </c>
      <c r="N144" s="45" t="s">
        <v>1381</v>
      </c>
      <c r="O144" s="2">
        <v>1</v>
      </c>
      <c r="P144" s="2">
        <v>6250</v>
      </c>
      <c r="Q144" s="45">
        <v>10041405</v>
      </c>
      <c r="R144" s="45" t="s">
        <v>1382</v>
      </c>
      <c r="S144" s="2">
        <v>1</v>
      </c>
      <c r="T144" s="2">
        <v>6250</v>
      </c>
      <c r="U144" s="2"/>
      <c r="V144" s="2"/>
      <c r="W144" s="2"/>
    </row>
    <row r="145" spans="2:23" ht="20.100000000000001" customHeight="1" x14ac:dyDescent="0.2">
      <c r="B145" s="2" t="s">
        <v>1581</v>
      </c>
      <c r="C145" s="2">
        <v>0.1</v>
      </c>
      <c r="D145" s="1"/>
      <c r="E145" s="45">
        <v>10041106</v>
      </c>
      <c r="F145" s="45" t="s">
        <v>1383</v>
      </c>
      <c r="G145" s="2">
        <v>1</v>
      </c>
      <c r="H145" s="2">
        <v>5000</v>
      </c>
      <c r="I145" s="45">
        <v>10041206</v>
      </c>
      <c r="J145" s="45" t="s">
        <v>1384</v>
      </c>
      <c r="K145" s="2">
        <v>1</v>
      </c>
      <c r="L145" s="2">
        <v>6250</v>
      </c>
      <c r="M145" s="45">
        <v>10041306</v>
      </c>
      <c r="N145" s="45" t="s">
        <v>1385</v>
      </c>
      <c r="O145" s="2">
        <v>1</v>
      </c>
      <c r="P145" s="2">
        <v>6250</v>
      </c>
      <c r="Q145" s="45">
        <v>10041406</v>
      </c>
      <c r="R145" s="45" t="s">
        <v>1386</v>
      </c>
      <c r="S145" s="2">
        <v>1</v>
      </c>
      <c r="T145" s="2">
        <v>6250</v>
      </c>
      <c r="U145" s="2"/>
      <c r="V145" s="2"/>
      <c r="W145" s="2"/>
    </row>
    <row r="146" spans="2:23" ht="20.100000000000001" customHeight="1" x14ac:dyDescent="0.2">
      <c r="B146" s="2" t="s">
        <v>92</v>
      </c>
      <c r="C146" s="2"/>
      <c r="D146" s="1"/>
      <c r="E146" s="45">
        <v>10041107</v>
      </c>
      <c r="F146" s="45" t="s">
        <v>1387</v>
      </c>
      <c r="G146" s="2">
        <v>1</v>
      </c>
      <c r="H146" s="2">
        <v>5000</v>
      </c>
      <c r="I146" s="45">
        <v>10041207</v>
      </c>
      <c r="J146" s="45" t="s">
        <v>1388</v>
      </c>
      <c r="K146" s="2">
        <v>1</v>
      </c>
      <c r="L146" s="2">
        <v>6250</v>
      </c>
      <c r="M146" s="45">
        <v>10041307</v>
      </c>
      <c r="N146" s="45" t="s">
        <v>1389</v>
      </c>
      <c r="O146" s="2">
        <v>1</v>
      </c>
      <c r="P146" s="2">
        <v>6250</v>
      </c>
      <c r="Q146" s="45">
        <v>10041407</v>
      </c>
      <c r="R146" s="45" t="s">
        <v>1390</v>
      </c>
      <c r="S146" s="2">
        <v>1</v>
      </c>
      <c r="T146" s="2">
        <v>6250</v>
      </c>
      <c r="U146" s="2"/>
      <c r="V146" s="2"/>
      <c r="W146" s="2"/>
    </row>
    <row r="147" spans="2:23" ht="20.100000000000001" customHeight="1" x14ac:dyDescent="0.2">
      <c r="E147" s="45">
        <v>10041108</v>
      </c>
      <c r="F147" s="45" t="s">
        <v>1392</v>
      </c>
      <c r="G147" s="2">
        <v>1</v>
      </c>
      <c r="H147" s="2">
        <v>5000</v>
      </c>
      <c r="I147" s="45">
        <v>10041208</v>
      </c>
      <c r="J147" s="45" t="s">
        <v>1393</v>
      </c>
      <c r="K147" s="2">
        <v>1</v>
      </c>
      <c r="L147" s="2">
        <v>6250</v>
      </c>
      <c r="M147" s="45">
        <v>10041308</v>
      </c>
      <c r="N147" s="45" t="s">
        <v>1394</v>
      </c>
      <c r="O147" s="2">
        <v>1</v>
      </c>
      <c r="P147" s="2">
        <v>6250</v>
      </c>
      <c r="Q147" s="45">
        <v>10041408</v>
      </c>
      <c r="R147" s="45" t="s">
        <v>1395</v>
      </c>
      <c r="S147" s="2">
        <v>1</v>
      </c>
      <c r="T147" s="2">
        <v>6250</v>
      </c>
      <c r="U147" s="2"/>
      <c r="V147" s="2"/>
      <c r="W147" s="2"/>
    </row>
    <row r="148" spans="2:23" ht="20.100000000000001" customHeight="1" x14ac:dyDescent="0.2">
      <c r="E148" s="45">
        <v>10041109</v>
      </c>
      <c r="F148" s="45" t="s">
        <v>1397</v>
      </c>
      <c r="G148" s="2">
        <v>1</v>
      </c>
      <c r="H148" s="2">
        <v>5000</v>
      </c>
      <c r="I148" s="45">
        <v>10041209</v>
      </c>
      <c r="J148" s="45" t="s">
        <v>1398</v>
      </c>
      <c r="K148" s="2">
        <v>1</v>
      </c>
      <c r="L148" s="2">
        <v>6250</v>
      </c>
      <c r="M148" s="45">
        <v>10041309</v>
      </c>
      <c r="N148" s="45" t="s">
        <v>1399</v>
      </c>
      <c r="O148" s="2">
        <v>1</v>
      </c>
      <c r="P148" s="2">
        <v>6250</v>
      </c>
      <c r="Q148" s="45">
        <v>10041409</v>
      </c>
      <c r="R148" s="45" t="s">
        <v>1400</v>
      </c>
      <c r="S148" s="2">
        <v>1</v>
      </c>
      <c r="T148" s="2">
        <v>6250</v>
      </c>
      <c r="U148" s="2"/>
      <c r="V148" s="2"/>
      <c r="W148" s="2"/>
    </row>
    <row r="149" spans="2:23" ht="20.100000000000001" customHeight="1" x14ac:dyDescent="0.2">
      <c r="E149" s="45">
        <v>10041110</v>
      </c>
      <c r="F149" s="45" t="s">
        <v>1401</v>
      </c>
      <c r="G149" s="2">
        <v>1</v>
      </c>
      <c r="H149" s="2">
        <v>5000</v>
      </c>
      <c r="I149" s="45">
        <v>10041210</v>
      </c>
      <c r="J149" s="45" t="s">
        <v>1402</v>
      </c>
      <c r="K149" s="2">
        <v>1</v>
      </c>
      <c r="L149" s="2">
        <v>6250</v>
      </c>
      <c r="M149" s="45">
        <v>10041310</v>
      </c>
      <c r="N149" s="45" t="s">
        <v>1403</v>
      </c>
      <c r="O149" s="2">
        <v>1</v>
      </c>
      <c r="P149" s="2">
        <v>6250</v>
      </c>
      <c r="Q149" s="45">
        <v>10041410</v>
      </c>
      <c r="R149" s="45" t="s">
        <v>1404</v>
      </c>
      <c r="S149" s="2">
        <v>1</v>
      </c>
      <c r="T149" s="2">
        <v>6250</v>
      </c>
      <c r="U149" s="2"/>
      <c r="V149" s="2"/>
      <c r="W149" s="2"/>
    </row>
    <row r="150" spans="2:23" ht="20.100000000000001" customHeight="1" x14ac:dyDescent="0.2">
      <c r="E150" s="45">
        <v>10041111</v>
      </c>
      <c r="F150" s="45" t="s">
        <v>1405</v>
      </c>
      <c r="G150" s="2">
        <v>1</v>
      </c>
      <c r="H150" s="2">
        <v>5000</v>
      </c>
      <c r="I150" s="45">
        <v>10041211</v>
      </c>
      <c r="J150" s="45" t="s">
        <v>1406</v>
      </c>
      <c r="K150" s="2">
        <v>1</v>
      </c>
      <c r="L150" s="2">
        <v>6250</v>
      </c>
      <c r="M150" s="45">
        <v>10041311</v>
      </c>
      <c r="N150" s="45" t="s">
        <v>1407</v>
      </c>
      <c r="O150" s="2">
        <v>1</v>
      </c>
      <c r="P150" s="2">
        <v>6250</v>
      </c>
      <c r="Q150" s="45">
        <v>10041411</v>
      </c>
      <c r="R150" s="45" t="s">
        <v>1408</v>
      </c>
      <c r="S150" s="2">
        <v>1</v>
      </c>
      <c r="T150" s="2">
        <v>6250</v>
      </c>
      <c r="U150" s="2"/>
      <c r="V150" s="2"/>
      <c r="W150" s="2"/>
    </row>
    <row r="151" spans="2:23" ht="20.100000000000001" customHeight="1" x14ac:dyDescent="0.2">
      <c r="E151" s="45">
        <v>10041112</v>
      </c>
      <c r="F151" s="45" t="s">
        <v>1409</v>
      </c>
      <c r="G151" s="2">
        <v>1</v>
      </c>
      <c r="H151" s="2">
        <v>5000</v>
      </c>
      <c r="I151" s="45">
        <v>10041212</v>
      </c>
      <c r="J151" s="45" t="s">
        <v>1410</v>
      </c>
      <c r="K151" s="2">
        <v>1</v>
      </c>
      <c r="L151" s="2">
        <v>6250</v>
      </c>
      <c r="M151" s="45">
        <v>10041312</v>
      </c>
      <c r="N151" s="45" t="s">
        <v>1411</v>
      </c>
      <c r="O151" s="2">
        <v>1</v>
      </c>
      <c r="P151" s="2">
        <v>6250</v>
      </c>
      <c r="Q151" s="45">
        <v>10041412</v>
      </c>
      <c r="R151" s="45" t="s">
        <v>1412</v>
      </c>
      <c r="S151" s="2">
        <v>1</v>
      </c>
      <c r="T151" s="2">
        <v>6250</v>
      </c>
      <c r="U151" s="2"/>
      <c r="V151" s="2"/>
      <c r="W151" s="2"/>
    </row>
    <row r="152" spans="2:23" ht="20.100000000000001" customHeight="1" x14ac:dyDescent="0.2">
      <c r="E152" s="45">
        <v>10045101</v>
      </c>
      <c r="F152" s="45" t="s">
        <v>1413</v>
      </c>
      <c r="G152" s="2">
        <v>1</v>
      </c>
      <c r="H152" s="2">
        <v>5000</v>
      </c>
      <c r="I152" s="45">
        <v>10045103</v>
      </c>
      <c r="J152" s="45" t="s">
        <v>1415</v>
      </c>
      <c r="K152" s="2">
        <v>1</v>
      </c>
      <c r="L152" s="2">
        <v>6250</v>
      </c>
      <c r="M152" s="45">
        <f>I152+1</f>
        <v>10045104</v>
      </c>
      <c r="N152" s="45" t="s">
        <v>1415</v>
      </c>
      <c r="O152" s="2">
        <v>1</v>
      </c>
      <c r="P152" s="2">
        <v>6250</v>
      </c>
      <c r="Q152" s="45">
        <f>M152+1</f>
        <v>10045105</v>
      </c>
      <c r="R152" s="45" t="s">
        <v>1415</v>
      </c>
      <c r="S152" s="2">
        <v>1</v>
      </c>
      <c r="T152" s="2">
        <v>6250</v>
      </c>
      <c r="U152" s="2"/>
      <c r="V152" s="2"/>
      <c r="W152" s="2"/>
    </row>
    <row r="153" spans="2:23" ht="20.100000000000001" customHeight="1" x14ac:dyDescent="0.2">
      <c r="E153" s="45">
        <v>10045102</v>
      </c>
      <c r="F153" s="45" t="s">
        <v>1414</v>
      </c>
      <c r="G153" s="2">
        <v>1</v>
      </c>
      <c r="H153" s="2">
        <v>5000</v>
      </c>
      <c r="I153" s="45">
        <v>10045203</v>
      </c>
      <c r="J153" s="45" t="s">
        <v>1421</v>
      </c>
      <c r="K153" s="2">
        <v>1</v>
      </c>
      <c r="L153" s="2">
        <v>6250</v>
      </c>
      <c r="M153" s="45">
        <f t="shared" ref="M153:M155" si="19">I153+1</f>
        <v>10045204</v>
      </c>
      <c r="N153" s="45" t="s">
        <v>1421</v>
      </c>
      <c r="O153" s="2">
        <v>1</v>
      </c>
      <c r="P153" s="2">
        <v>6250</v>
      </c>
      <c r="Q153" s="45">
        <f t="shared" ref="Q153:Q155" si="20">M153+1</f>
        <v>10045205</v>
      </c>
      <c r="R153" s="45" t="s">
        <v>1421</v>
      </c>
      <c r="S153" s="2">
        <v>1</v>
      </c>
      <c r="T153" s="2">
        <v>6250</v>
      </c>
      <c r="U153" s="2"/>
      <c r="V153" s="2"/>
      <c r="W153" s="2"/>
    </row>
    <row r="154" spans="2:23" ht="20.100000000000001" customHeight="1" x14ac:dyDescent="0.2">
      <c r="E154" s="45">
        <v>10045201</v>
      </c>
      <c r="F154" s="45" t="s">
        <v>1419</v>
      </c>
      <c r="G154" s="2">
        <v>1</v>
      </c>
      <c r="H154" s="2">
        <v>5000</v>
      </c>
      <c r="I154" s="45">
        <v>10045303</v>
      </c>
      <c r="J154" s="45" t="s">
        <v>1426</v>
      </c>
      <c r="K154" s="2">
        <v>1</v>
      </c>
      <c r="L154" s="2">
        <v>6250</v>
      </c>
      <c r="M154" s="45">
        <f t="shared" si="19"/>
        <v>10045304</v>
      </c>
      <c r="N154" s="45" t="s">
        <v>1426</v>
      </c>
      <c r="O154" s="2">
        <v>1</v>
      </c>
      <c r="P154" s="2">
        <v>6250</v>
      </c>
      <c r="Q154" s="45">
        <f t="shared" si="20"/>
        <v>10045305</v>
      </c>
      <c r="R154" s="45" t="s">
        <v>1426</v>
      </c>
      <c r="S154" s="2">
        <v>1</v>
      </c>
      <c r="T154" s="2">
        <v>6250</v>
      </c>
      <c r="U154" s="2"/>
      <c r="V154" s="2"/>
      <c r="W154" s="2"/>
    </row>
    <row r="155" spans="2:23" ht="20.100000000000001" customHeight="1" x14ac:dyDescent="0.2">
      <c r="E155" s="45">
        <v>10045202</v>
      </c>
      <c r="F155" s="45" t="s">
        <v>1420</v>
      </c>
      <c r="G155" s="2">
        <v>1</v>
      </c>
      <c r="H155" s="2">
        <v>5000</v>
      </c>
      <c r="I155" s="45">
        <v>10045403</v>
      </c>
      <c r="J155" s="45" t="s">
        <v>1433</v>
      </c>
      <c r="K155" s="2">
        <v>1</v>
      </c>
      <c r="L155" s="2">
        <v>6250</v>
      </c>
      <c r="M155" s="45">
        <f t="shared" si="19"/>
        <v>10045404</v>
      </c>
      <c r="N155" s="45" t="s">
        <v>1433</v>
      </c>
      <c r="O155" s="2">
        <v>1</v>
      </c>
      <c r="P155" s="2">
        <v>6250</v>
      </c>
      <c r="Q155" s="45">
        <f t="shared" si="20"/>
        <v>10045405</v>
      </c>
      <c r="R155" s="45" t="s">
        <v>1433</v>
      </c>
      <c r="S155" s="2">
        <v>1</v>
      </c>
      <c r="T155" s="2">
        <v>6250</v>
      </c>
      <c r="U155" s="2"/>
      <c r="V155" s="2"/>
      <c r="W155" s="2"/>
    </row>
    <row r="156" spans="2:23" ht="20.100000000000001" customHeight="1" x14ac:dyDescent="0.2">
      <c r="E156" s="45">
        <v>10045301</v>
      </c>
      <c r="F156" s="45" t="s">
        <v>1424</v>
      </c>
      <c r="G156" s="2">
        <v>1</v>
      </c>
      <c r="H156" s="2">
        <v>5000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2:23" ht="20.100000000000001" customHeight="1" x14ac:dyDescent="0.2">
      <c r="E157" s="45">
        <v>10045302</v>
      </c>
      <c r="F157" s="45" t="s">
        <v>1425</v>
      </c>
      <c r="G157" s="2">
        <v>1</v>
      </c>
      <c r="H157" s="2">
        <v>5000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2:23" ht="20.100000000000001" customHeight="1" x14ac:dyDescent="0.2">
      <c r="E158" s="45">
        <v>10045401</v>
      </c>
      <c r="F158" s="45" t="s">
        <v>1431</v>
      </c>
      <c r="G158" s="2">
        <v>1</v>
      </c>
      <c r="H158" s="2">
        <v>5000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2:23" ht="20.100000000000001" customHeight="1" x14ac:dyDescent="0.2">
      <c r="E159" s="45">
        <v>10045402</v>
      </c>
      <c r="F159" s="45" t="s">
        <v>1432</v>
      </c>
      <c r="G159" s="2">
        <v>1</v>
      </c>
      <c r="H159" s="2">
        <v>5000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2:23" ht="20.100000000000001" customHeight="1" x14ac:dyDescent="0.2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2:37" ht="20.100000000000001" customHeight="1" x14ac:dyDescent="0.2">
      <c r="B161" s="2" t="s">
        <v>856</v>
      </c>
      <c r="C161" s="2">
        <v>0.1</v>
      </c>
      <c r="X161" s="2"/>
      <c r="Y161" s="2"/>
      <c r="AB161" s="69"/>
      <c r="AC161" s="2"/>
      <c r="AD161" s="2"/>
      <c r="AE161" s="2"/>
      <c r="AF161" s="2"/>
      <c r="AI161" s="69"/>
      <c r="AJ161" s="2"/>
      <c r="AK161" s="2"/>
    </row>
    <row r="162" spans="2:37" ht="20.100000000000001" customHeight="1" x14ac:dyDescent="0.2">
      <c r="B162" s="2" t="s">
        <v>1359</v>
      </c>
      <c r="C162" s="2">
        <v>0.1</v>
      </c>
      <c r="X162" s="2"/>
      <c r="Y162" s="2"/>
      <c r="AB162" s="69"/>
      <c r="AC162" s="2"/>
      <c r="AD162" s="2"/>
      <c r="AE162" s="2"/>
      <c r="AF162" s="2"/>
      <c r="AI162" s="69"/>
      <c r="AJ162" s="2"/>
      <c r="AK162" s="2"/>
    </row>
    <row r="163" spans="2:37" ht="20.100000000000001" customHeight="1" x14ac:dyDescent="0.2">
      <c r="B163" s="2" t="s">
        <v>1358</v>
      </c>
      <c r="C163" s="2">
        <v>0.04</v>
      </c>
      <c r="E163" s="2">
        <v>14010004</v>
      </c>
      <c r="F163" s="2" t="s">
        <v>111</v>
      </c>
      <c r="G163" s="69">
        <v>1</v>
      </c>
      <c r="H163" s="2">
        <v>3850</v>
      </c>
      <c r="I163" s="68">
        <v>15201002</v>
      </c>
      <c r="J163" s="68" t="s">
        <v>347</v>
      </c>
      <c r="K163" s="69">
        <v>1</v>
      </c>
      <c r="L163" s="2">
        <v>3850</v>
      </c>
      <c r="M163" s="68">
        <v>15301002</v>
      </c>
      <c r="N163" s="68" t="s">
        <v>407</v>
      </c>
      <c r="O163" s="69">
        <v>1</v>
      </c>
      <c r="P163" s="2">
        <v>3850</v>
      </c>
      <c r="Q163" s="68">
        <v>15401002</v>
      </c>
      <c r="R163" s="68" t="s">
        <v>452</v>
      </c>
      <c r="S163" s="69">
        <v>1</v>
      </c>
      <c r="T163" s="2">
        <v>3850</v>
      </c>
      <c r="U163" s="68">
        <v>15501002</v>
      </c>
      <c r="V163" s="68" t="s">
        <v>498</v>
      </c>
      <c r="W163" s="69">
        <v>1</v>
      </c>
      <c r="X163" s="2">
        <v>3850</v>
      </c>
    </row>
    <row r="164" spans="2:37" ht="20.100000000000001" customHeight="1" x14ac:dyDescent="0.2">
      <c r="B164" s="2" t="s">
        <v>1579</v>
      </c>
      <c r="C164" s="2">
        <v>0.01</v>
      </c>
      <c r="E164" s="2">
        <v>14010008</v>
      </c>
      <c r="F164" s="2" t="s">
        <v>129</v>
      </c>
      <c r="G164" s="69">
        <v>1</v>
      </c>
      <c r="H164" s="2">
        <v>3850</v>
      </c>
      <c r="I164" s="68">
        <v>15201004</v>
      </c>
      <c r="J164" s="68" t="s">
        <v>351</v>
      </c>
      <c r="K164" s="69">
        <v>1</v>
      </c>
      <c r="L164" s="2">
        <v>3850</v>
      </c>
      <c r="M164" s="68">
        <v>15301004</v>
      </c>
      <c r="N164" s="68" t="s">
        <v>409</v>
      </c>
      <c r="O164" s="69">
        <v>1</v>
      </c>
      <c r="P164" s="2">
        <v>3850</v>
      </c>
      <c r="Q164" s="68">
        <v>15401004</v>
      </c>
      <c r="R164" s="68" t="s">
        <v>454</v>
      </c>
      <c r="S164" s="69">
        <v>1</v>
      </c>
      <c r="T164" s="2">
        <v>3850</v>
      </c>
      <c r="U164" s="68">
        <v>15501004</v>
      </c>
      <c r="V164" s="68" t="s">
        <v>500</v>
      </c>
      <c r="W164" s="69">
        <v>1</v>
      </c>
      <c r="X164" s="2">
        <v>3850</v>
      </c>
    </row>
    <row r="165" spans="2:37" ht="20.100000000000001" customHeight="1" x14ac:dyDescent="0.2">
      <c r="B165" s="2" t="s">
        <v>1580</v>
      </c>
      <c r="C165" s="2">
        <v>0.375</v>
      </c>
      <c r="E165" s="2">
        <v>14010012</v>
      </c>
      <c r="F165" s="2" t="s">
        <v>139</v>
      </c>
      <c r="G165" s="69">
        <v>1</v>
      </c>
      <c r="H165" s="2">
        <v>3850</v>
      </c>
      <c r="I165" s="68">
        <v>15201006</v>
      </c>
      <c r="J165" s="68" t="s">
        <v>354</v>
      </c>
      <c r="K165" s="69">
        <v>1</v>
      </c>
      <c r="L165" s="2">
        <v>3850</v>
      </c>
      <c r="M165" s="68">
        <v>15301006</v>
      </c>
      <c r="N165" s="68" t="s">
        <v>411</v>
      </c>
      <c r="O165" s="69">
        <v>1</v>
      </c>
      <c r="P165" s="2">
        <v>3850</v>
      </c>
      <c r="Q165" s="68">
        <v>15401006</v>
      </c>
      <c r="R165" s="68" t="s">
        <v>456</v>
      </c>
      <c r="S165" s="69">
        <v>1</v>
      </c>
      <c r="T165" s="2">
        <v>3850</v>
      </c>
      <c r="U165" s="68">
        <v>15501006</v>
      </c>
      <c r="V165" s="68" t="s">
        <v>502</v>
      </c>
      <c r="W165" s="69">
        <v>1</v>
      </c>
      <c r="X165" s="2">
        <v>3850</v>
      </c>
    </row>
    <row r="166" spans="2:37" ht="20.100000000000001" customHeight="1" x14ac:dyDescent="0.2">
      <c r="B166" s="2" t="s">
        <v>812</v>
      </c>
      <c r="C166" s="2">
        <v>0.25</v>
      </c>
      <c r="E166" s="2">
        <v>14020004</v>
      </c>
      <c r="F166" s="2" t="s">
        <v>150</v>
      </c>
      <c r="G166" s="69">
        <v>1</v>
      </c>
      <c r="H166" s="2">
        <v>3850</v>
      </c>
      <c r="I166" s="68">
        <v>15202002</v>
      </c>
      <c r="J166" s="68" t="s">
        <v>357</v>
      </c>
      <c r="K166" s="69">
        <v>1</v>
      </c>
      <c r="L166" s="2">
        <v>3850</v>
      </c>
      <c r="M166" s="68">
        <v>15302002</v>
      </c>
      <c r="N166" s="68" t="s">
        <v>413</v>
      </c>
      <c r="O166" s="69">
        <v>1</v>
      </c>
      <c r="P166" s="2">
        <v>3850</v>
      </c>
      <c r="Q166" s="68">
        <v>15402002</v>
      </c>
      <c r="R166" s="68" t="s">
        <v>458</v>
      </c>
      <c r="S166" s="69">
        <v>1</v>
      </c>
      <c r="T166" s="2">
        <v>3850</v>
      </c>
      <c r="U166" s="68">
        <v>15502002</v>
      </c>
      <c r="V166" s="68" t="s">
        <v>504</v>
      </c>
      <c r="W166" s="69">
        <v>1</v>
      </c>
      <c r="X166" s="2">
        <v>3850</v>
      </c>
    </row>
    <row r="167" spans="2:37" ht="20.100000000000001" customHeight="1" x14ac:dyDescent="0.2">
      <c r="B167" s="2" t="s">
        <v>1581</v>
      </c>
      <c r="C167" s="2">
        <v>0.1</v>
      </c>
      <c r="E167" s="2">
        <v>14020008</v>
      </c>
      <c r="F167" s="2" t="s">
        <v>160</v>
      </c>
      <c r="G167" s="69">
        <v>1</v>
      </c>
      <c r="H167" s="2">
        <v>3850</v>
      </c>
      <c r="I167" s="68">
        <v>15202004</v>
      </c>
      <c r="J167" s="68" t="s">
        <v>359</v>
      </c>
      <c r="K167" s="69">
        <v>1</v>
      </c>
      <c r="L167" s="2">
        <v>3850</v>
      </c>
      <c r="M167" s="68">
        <v>15302004</v>
      </c>
      <c r="N167" s="68" t="s">
        <v>415</v>
      </c>
      <c r="O167" s="69">
        <v>1</v>
      </c>
      <c r="P167" s="2">
        <v>3850</v>
      </c>
      <c r="Q167" s="68">
        <v>15402004</v>
      </c>
      <c r="R167" s="68" t="s">
        <v>460</v>
      </c>
      <c r="S167" s="69">
        <v>1</v>
      </c>
      <c r="T167" s="2">
        <v>3850</v>
      </c>
      <c r="U167" s="68">
        <v>15502004</v>
      </c>
      <c r="V167" s="68" t="s">
        <v>506</v>
      </c>
      <c r="W167" s="69">
        <v>1</v>
      </c>
      <c r="X167" s="2">
        <v>3850</v>
      </c>
    </row>
    <row r="168" spans="2:37" ht="20.100000000000001" customHeight="1" x14ac:dyDescent="0.2">
      <c r="B168" s="2" t="s">
        <v>877</v>
      </c>
      <c r="C168" s="2">
        <v>2.5000000000000001E-2</v>
      </c>
      <c r="E168" s="2">
        <v>14020012</v>
      </c>
      <c r="F168" s="2" t="s">
        <v>172</v>
      </c>
      <c r="G168" s="69">
        <v>1</v>
      </c>
      <c r="H168" s="2">
        <v>3850</v>
      </c>
      <c r="I168" s="68">
        <v>15202006</v>
      </c>
      <c r="J168" s="68" t="s">
        <v>361</v>
      </c>
      <c r="K168" s="69">
        <v>1</v>
      </c>
      <c r="L168" s="2">
        <v>3850</v>
      </c>
      <c r="M168" s="68">
        <v>15302006</v>
      </c>
      <c r="N168" s="68" t="s">
        <v>417</v>
      </c>
      <c r="O168" s="69">
        <v>1</v>
      </c>
      <c r="P168" s="2">
        <v>3850</v>
      </c>
      <c r="Q168" s="68">
        <v>15402006</v>
      </c>
      <c r="R168" s="68" t="s">
        <v>462</v>
      </c>
      <c r="S168" s="69">
        <v>1</v>
      </c>
      <c r="T168" s="2">
        <v>3850</v>
      </c>
      <c r="U168" s="68">
        <v>15502006</v>
      </c>
      <c r="V168" s="68" t="s">
        <v>508</v>
      </c>
      <c r="W168" s="69">
        <v>1</v>
      </c>
      <c r="X168" s="2">
        <v>3850</v>
      </c>
    </row>
    <row r="169" spans="2:37" ht="20.100000000000001" customHeight="1" x14ac:dyDescent="0.2">
      <c r="E169" s="2">
        <v>14030004</v>
      </c>
      <c r="F169" s="2" t="s">
        <v>183</v>
      </c>
      <c r="G169" s="69">
        <v>1</v>
      </c>
      <c r="H169" s="2">
        <v>3850</v>
      </c>
      <c r="I169" s="68">
        <v>15203002</v>
      </c>
      <c r="J169" s="68" t="s">
        <v>364</v>
      </c>
      <c r="K169" s="69">
        <v>1</v>
      </c>
      <c r="L169" s="2">
        <v>3850</v>
      </c>
      <c r="M169" s="68">
        <v>15303002</v>
      </c>
      <c r="N169" s="68" t="s">
        <v>419</v>
      </c>
      <c r="O169" s="69">
        <v>1</v>
      </c>
      <c r="P169" s="2">
        <v>3850</v>
      </c>
      <c r="Q169" s="68">
        <v>15403002</v>
      </c>
      <c r="R169" s="68" t="s">
        <v>464</v>
      </c>
      <c r="S169" s="69">
        <v>1</v>
      </c>
      <c r="T169" s="2">
        <v>3850</v>
      </c>
      <c r="U169" s="68">
        <v>15503002</v>
      </c>
      <c r="V169" s="68" t="s">
        <v>510</v>
      </c>
      <c r="W169" s="69">
        <v>1</v>
      </c>
      <c r="X169" s="2">
        <v>3850</v>
      </c>
    </row>
    <row r="170" spans="2:37" ht="20.100000000000001" customHeight="1" x14ac:dyDescent="0.2">
      <c r="E170" s="2">
        <v>14030008</v>
      </c>
      <c r="F170" s="2" t="s">
        <v>192</v>
      </c>
      <c r="G170" s="69">
        <v>1</v>
      </c>
      <c r="H170" s="2">
        <v>3850</v>
      </c>
      <c r="I170" s="68">
        <v>15203004</v>
      </c>
      <c r="J170" s="68" t="s">
        <v>367</v>
      </c>
      <c r="K170" s="69">
        <v>1</v>
      </c>
      <c r="L170" s="2">
        <v>3850</v>
      </c>
      <c r="M170" s="68">
        <v>15303004</v>
      </c>
      <c r="N170" s="68" t="s">
        <v>421</v>
      </c>
      <c r="O170" s="69">
        <v>1</v>
      </c>
      <c r="P170" s="2">
        <v>3850</v>
      </c>
      <c r="Q170" s="68">
        <v>15403004</v>
      </c>
      <c r="R170" s="68" t="s">
        <v>466</v>
      </c>
      <c r="S170" s="69">
        <v>1</v>
      </c>
      <c r="T170" s="2">
        <v>3850</v>
      </c>
      <c r="U170" s="68">
        <v>15503004</v>
      </c>
      <c r="V170" s="68" t="s">
        <v>512</v>
      </c>
      <c r="W170" s="69">
        <v>1</v>
      </c>
      <c r="X170" s="2">
        <v>3850</v>
      </c>
    </row>
    <row r="171" spans="2:37" ht="20.100000000000001" customHeight="1" x14ac:dyDescent="0.2">
      <c r="E171" s="2">
        <v>14030012</v>
      </c>
      <c r="F171" s="2" t="s">
        <v>205</v>
      </c>
      <c r="G171" s="69">
        <v>1</v>
      </c>
      <c r="H171" s="2">
        <v>3850</v>
      </c>
      <c r="I171" s="68">
        <v>15203006</v>
      </c>
      <c r="J171" s="68" t="s">
        <v>371</v>
      </c>
      <c r="K171" s="69">
        <v>1</v>
      </c>
      <c r="L171" s="2">
        <v>3850</v>
      </c>
      <c r="M171" s="68">
        <v>15303006</v>
      </c>
      <c r="N171" s="68" t="s">
        <v>423</v>
      </c>
      <c r="O171" s="69">
        <v>1</v>
      </c>
      <c r="P171" s="2">
        <v>3850</v>
      </c>
      <c r="Q171" s="68">
        <v>15403006</v>
      </c>
      <c r="R171" s="68" t="s">
        <v>468</v>
      </c>
      <c r="S171" s="69">
        <v>1</v>
      </c>
      <c r="T171" s="2">
        <v>3850</v>
      </c>
      <c r="U171" s="68">
        <v>15503006</v>
      </c>
      <c r="V171" s="68" t="s">
        <v>514</v>
      </c>
      <c r="W171" s="69">
        <v>1</v>
      </c>
      <c r="X171" s="2">
        <v>3850</v>
      </c>
    </row>
    <row r="172" spans="2:37" ht="20.100000000000001" customHeight="1" x14ac:dyDescent="0.2">
      <c r="E172" s="2">
        <v>14040004</v>
      </c>
      <c r="F172" s="2" t="s">
        <v>213</v>
      </c>
      <c r="G172" s="69">
        <v>1</v>
      </c>
      <c r="H172" s="2">
        <v>3850</v>
      </c>
      <c r="I172" s="68">
        <v>15204002</v>
      </c>
      <c r="J172" s="68" t="s">
        <v>375</v>
      </c>
      <c r="K172" s="69">
        <v>1</v>
      </c>
      <c r="L172" s="2">
        <v>3850</v>
      </c>
      <c r="M172" s="68">
        <v>15304002</v>
      </c>
      <c r="N172" s="68" t="s">
        <v>425</v>
      </c>
      <c r="O172" s="69">
        <v>1</v>
      </c>
      <c r="P172" s="2">
        <v>3850</v>
      </c>
      <c r="Q172" s="68">
        <v>15404002</v>
      </c>
      <c r="R172" s="68" t="s">
        <v>470</v>
      </c>
      <c r="S172" s="69">
        <v>1</v>
      </c>
      <c r="T172" s="2">
        <v>3850</v>
      </c>
      <c r="U172" s="68">
        <v>15504002</v>
      </c>
      <c r="V172" s="68" t="s">
        <v>516</v>
      </c>
      <c r="W172" s="69">
        <v>1</v>
      </c>
      <c r="X172" s="2">
        <v>3850</v>
      </c>
    </row>
    <row r="173" spans="2:37" ht="20.100000000000001" customHeight="1" x14ac:dyDescent="0.2">
      <c r="E173" s="2">
        <v>14040008</v>
      </c>
      <c r="F173" s="2" t="s">
        <v>222</v>
      </c>
      <c r="G173" s="69">
        <v>1</v>
      </c>
      <c r="H173" s="2">
        <v>3850</v>
      </c>
      <c r="I173" s="68">
        <v>15204004</v>
      </c>
      <c r="J173" s="68" t="s">
        <v>379</v>
      </c>
      <c r="K173" s="69">
        <v>1</v>
      </c>
      <c r="L173" s="2">
        <v>3850</v>
      </c>
      <c r="M173" s="68">
        <v>15304004</v>
      </c>
      <c r="N173" s="68" t="s">
        <v>427</v>
      </c>
      <c r="O173" s="69">
        <v>1</v>
      </c>
      <c r="P173" s="2">
        <v>3850</v>
      </c>
      <c r="Q173" s="68">
        <v>15404004</v>
      </c>
      <c r="R173" s="68" t="s">
        <v>472</v>
      </c>
      <c r="S173" s="69">
        <v>1</v>
      </c>
      <c r="T173" s="2">
        <v>3850</v>
      </c>
      <c r="U173" s="68">
        <v>15504004</v>
      </c>
      <c r="V173" s="68" t="s">
        <v>518</v>
      </c>
      <c r="W173" s="69">
        <v>1</v>
      </c>
      <c r="X173" s="2">
        <v>3850</v>
      </c>
    </row>
    <row r="174" spans="2:37" ht="20.100000000000001" customHeight="1" x14ac:dyDescent="0.2">
      <c r="E174" s="2">
        <v>14040012</v>
      </c>
      <c r="F174" s="2" t="s">
        <v>226</v>
      </c>
      <c r="G174" s="69">
        <v>1</v>
      </c>
      <c r="H174" s="2">
        <v>3850</v>
      </c>
      <c r="I174" s="68">
        <v>15204006</v>
      </c>
      <c r="J174" s="68" t="s">
        <v>382</v>
      </c>
      <c r="K174" s="69">
        <v>1</v>
      </c>
      <c r="L174" s="2">
        <v>3850</v>
      </c>
      <c r="M174" s="68">
        <v>15304006</v>
      </c>
      <c r="N174" s="68" t="s">
        <v>429</v>
      </c>
      <c r="O174" s="69">
        <v>1</v>
      </c>
      <c r="P174" s="2">
        <v>3850</v>
      </c>
      <c r="Q174" s="68">
        <v>15404006</v>
      </c>
      <c r="R174" s="68" t="s">
        <v>474</v>
      </c>
      <c r="S174" s="69">
        <v>1</v>
      </c>
      <c r="T174" s="2">
        <v>3850</v>
      </c>
      <c r="U174" s="68">
        <v>15504006</v>
      </c>
      <c r="V174" s="68" t="s">
        <v>520</v>
      </c>
      <c r="W174" s="69">
        <v>1</v>
      </c>
      <c r="X174" s="2">
        <v>3850</v>
      </c>
    </row>
    <row r="175" spans="2:37" ht="20.100000000000001" customHeight="1" x14ac:dyDescent="0.2">
      <c r="E175" s="2">
        <v>14050004</v>
      </c>
      <c r="F175" s="2" t="s">
        <v>236</v>
      </c>
      <c r="G175" s="69">
        <v>1</v>
      </c>
      <c r="H175" s="2">
        <v>3850</v>
      </c>
      <c r="I175" s="68">
        <v>15205002</v>
      </c>
      <c r="J175" s="68" t="s">
        <v>384</v>
      </c>
      <c r="K175" s="69">
        <v>1</v>
      </c>
      <c r="L175" s="2">
        <v>3850</v>
      </c>
      <c r="M175" s="68">
        <v>15305002</v>
      </c>
      <c r="N175" s="68" t="s">
        <v>431</v>
      </c>
      <c r="O175" s="69">
        <v>1</v>
      </c>
      <c r="P175" s="2">
        <v>3850</v>
      </c>
      <c r="Q175" s="68">
        <v>15405002</v>
      </c>
      <c r="R175" s="68" t="s">
        <v>476</v>
      </c>
      <c r="S175" s="69">
        <v>1</v>
      </c>
      <c r="T175" s="2">
        <v>3850</v>
      </c>
      <c r="U175" s="68">
        <v>15505002</v>
      </c>
      <c r="V175" s="68" t="s">
        <v>522</v>
      </c>
      <c r="W175" s="69">
        <v>1</v>
      </c>
      <c r="X175" s="2">
        <v>3850</v>
      </c>
    </row>
    <row r="176" spans="2:37" ht="20.100000000000001" customHeight="1" x14ac:dyDescent="0.2">
      <c r="E176" s="2">
        <v>14050008</v>
      </c>
      <c r="F176" s="2" t="s">
        <v>248</v>
      </c>
      <c r="G176" s="69">
        <v>1</v>
      </c>
      <c r="H176" s="2">
        <v>3850</v>
      </c>
      <c r="I176" s="68">
        <v>15205004</v>
      </c>
      <c r="J176" s="68" t="s">
        <v>386</v>
      </c>
      <c r="K176" s="69">
        <v>1</v>
      </c>
      <c r="L176" s="2">
        <v>3850</v>
      </c>
      <c r="M176" s="68">
        <v>15305004</v>
      </c>
      <c r="N176" s="68" t="s">
        <v>433</v>
      </c>
      <c r="O176" s="69">
        <v>1</v>
      </c>
      <c r="P176" s="2">
        <v>3850</v>
      </c>
      <c r="Q176" s="68">
        <v>15405004</v>
      </c>
      <c r="R176" s="68" t="s">
        <v>478</v>
      </c>
      <c r="S176" s="69">
        <v>1</v>
      </c>
      <c r="T176" s="2">
        <v>3850</v>
      </c>
      <c r="U176" s="68">
        <v>15505004</v>
      </c>
      <c r="V176" s="68" t="s">
        <v>524</v>
      </c>
      <c r="W176" s="69">
        <v>1</v>
      </c>
      <c r="X176" s="2">
        <v>3850</v>
      </c>
    </row>
    <row r="177" spans="2:24" ht="20.100000000000001" customHeight="1" x14ac:dyDescent="0.2">
      <c r="E177" s="2">
        <v>14050012</v>
      </c>
      <c r="F177" s="2" t="s">
        <v>259</v>
      </c>
      <c r="G177" s="69">
        <v>1</v>
      </c>
      <c r="H177" s="2">
        <v>3850</v>
      </c>
      <c r="I177" s="68">
        <v>15205006</v>
      </c>
      <c r="J177" s="68" t="s">
        <v>388</v>
      </c>
      <c r="K177" s="69">
        <v>1</v>
      </c>
      <c r="L177" s="2">
        <v>3850</v>
      </c>
      <c r="M177" s="68">
        <v>15305006</v>
      </c>
      <c r="N177" s="68" t="s">
        <v>435</v>
      </c>
      <c r="O177" s="69">
        <v>1</v>
      </c>
      <c r="P177" s="2">
        <v>3850</v>
      </c>
      <c r="Q177" s="68">
        <v>15405006</v>
      </c>
      <c r="R177" s="68" t="s">
        <v>480</v>
      </c>
      <c r="S177" s="69">
        <v>1</v>
      </c>
      <c r="T177" s="2">
        <v>3850</v>
      </c>
      <c r="U177" s="68">
        <v>15505006</v>
      </c>
      <c r="V177" s="68" t="s">
        <v>526</v>
      </c>
      <c r="W177" s="69">
        <v>1</v>
      </c>
      <c r="X177" s="2">
        <v>3850</v>
      </c>
    </row>
    <row r="178" spans="2:24" ht="20.100000000000001" customHeight="1" x14ac:dyDescent="0.2">
      <c r="E178" s="2">
        <v>14060004</v>
      </c>
      <c r="F178" s="2" t="s">
        <v>273</v>
      </c>
      <c r="G178" s="69">
        <v>1</v>
      </c>
      <c r="H178" s="2">
        <v>3850</v>
      </c>
      <c r="I178" s="68">
        <v>15206002</v>
      </c>
      <c r="J178" s="68" t="s">
        <v>390</v>
      </c>
      <c r="K178" s="69">
        <v>1</v>
      </c>
      <c r="L178" s="2">
        <v>3850</v>
      </c>
      <c r="M178" s="68">
        <v>15306002</v>
      </c>
      <c r="N178" s="68" t="s">
        <v>436</v>
      </c>
      <c r="O178" s="69">
        <v>1</v>
      </c>
      <c r="P178" s="2">
        <v>3850</v>
      </c>
      <c r="Q178" s="68">
        <v>15406002</v>
      </c>
      <c r="R178" s="68" t="s">
        <v>482</v>
      </c>
      <c r="S178" s="69">
        <v>1</v>
      </c>
      <c r="T178" s="2">
        <v>3850</v>
      </c>
      <c r="U178" s="68">
        <v>15506002</v>
      </c>
      <c r="V178" s="68" t="s">
        <v>528</v>
      </c>
      <c r="W178" s="69">
        <v>1</v>
      </c>
      <c r="X178" s="2">
        <v>3850</v>
      </c>
    </row>
    <row r="179" spans="2:24" ht="20.100000000000001" customHeight="1" x14ac:dyDescent="0.2">
      <c r="E179" s="2">
        <v>14070004</v>
      </c>
      <c r="F179" s="2" t="s">
        <v>281</v>
      </c>
      <c r="G179" s="69">
        <v>1</v>
      </c>
      <c r="H179" s="2">
        <v>3850</v>
      </c>
      <c r="I179" s="68">
        <v>15207002</v>
      </c>
      <c r="J179" s="68" t="s">
        <v>392</v>
      </c>
      <c r="K179" s="69">
        <v>1</v>
      </c>
      <c r="L179" s="2">
        <v>3850</v>
      </c>
      <c r="M179" s="68">
        <v>15307002</v>
      </c>
      <c r="N179" s="68" t="s">
        <v>438</v>
      </c>
      <c r="O179" s="69">
        <v>1</v>
      </c>
      <c r="P179" s="2">
        <v>3850</v>
      </c>
      <c r="Q179" s="68">
        <v>15407002</v>
      </c>
      <c r="R179" s="68" t="s">
        <v>484</v>
      </c>
      <c r="S179" s="69">
        <v>1</v>
      </c>
      <c r="T179" s="2">
        <v>3850</v>
      </c>
      <c r="U179" s="68">
        <v>15507002</v>
      </c>
      <c r="V179" s="68" t="s">
        <v>530</v>
      </c>
      <c r="W179" s="69">
        <v>1</v>
      </c>
      <c r="X179" s="2">
        <v>3850</v>
      </c>
    </row>
    <row r="180" spans="2:24" ht="20.100000000000001" customHeight="1" x14ac:dyDescent="0.2">
      <c r="E180" s="2">
        <v>14080003</v>
      </c>
      <c r="F180" s="2" t="s">
        <v>291</v>
      </c>
      <c r="G180" s="69">
        <v>1</v>
      </c>
      <c r="H180" s="2">
        <v>3850</v>
      </c>
      <c r="I180" s="68">
        <v>15208002</v>
      </c>
      <c r="J180" s="68" t="s">
        <v>393</v>
      </c>
      <c r="K180" s="69">
        <v>1</v>
      </c>
      <c r="L180" s="2">
        <v>3850</v>
      </c>
      <c r="M180" s="68">
        <v>15308002</v>
      </c>
      <c r="N180" s="68" t="s">
        <v>439</v>
      </c>
      <c r="O180" s="69">
        <v>1</v>
      </c>
      <c r="P180" s="2">
        <v>3850</v>
      </c>
      <c r="Q180" s="68">
        <v>15408002</v>
      </c>
      <c r="R180" s="68" t="s">
        <v>485</v>
      </c>
      <c r="S180" s="69">
        <v>1</v>
      </c>
      <c r="T180" s="2">
        <v>3850</v>
      </c>
      <c r="U180" s="68">
        <v>15508002</v>
      </c>
      <c r="V180" s="68" t="s">
        <v>531</v>
      </c>
      <c r="W180" s="69">
        <v>1</v>
      </c>
      <c r="X180" s="2">
        <v>3850</v>
      </c>
    </row>
    <row r="181" spans="2:24" ht="20.100000000000001" customHeight="1" x14ac:dyDescent="0.2">
      <c r="E181" s="2">
        <v>14090003</v>
      </c>
      <c r="F181" s="2" t="s">
        <v>298</v>
      </c>
      <c r="G181" s="69">
        <v>1</v>
      </c>
      <c r="H181" s="2">
        <v>3850</v>
      </c>
      <c r="I181" s="68">
        <v>15209002</v>
      </c>
      <c r="J181" s="68" t="s">
        <v>395</v>
      </c>
      <c r="K181" s="69">
        <v>1</v>
      </c>
      <c r="L181" s="2">
        <v>3850</v>
      </c>
      <c r="M181" s="68">
        <v>15309002</v>
      </c>
      <c r="N181" s="68" t="s">
        <v>440</v>
      </c>
      <c r="O181" s="69">
        <v>1</v>
      </c>
      <c r="P181" s="2">
        <v>3850</v>
      </c>
      <c r="Q181" s="68">
        <v>15409002</v>
      </c>
      <c r="R181" s="68" t="s">
        <v>487</v>
      </c>
      <c r="S181" s="69">
        <v>1</v>
      </c>
      <c r="T181" s="2">
        <v>3850</v>
      </c>
      <c r="U181" s="68">
        <v>15509002</v>
      </c>
      <c r="V181" s="68" t="s">
        <v>533</v>
      </c>
      <c r="W181" s="69">
        <v>1</v>
      </c>
      <c r="X181" s="2">
        <v>3850</v>
      </c>
    </row>
    <row r="182" spans="2:24" ht="20.100000000000001" customHeight="1" x14ac:dyDescent="0.2">
      <c r="E182" s="2">
        <v>14100004</v>
      </c>
      <c r="F182" s="2" t="s">
        <v>309</v>
      </c>
      <c r="G182" s="69">
        <v>1</v>
      </c>
      <c r="H182" s="2">
        <v>3850</v>
      </c>
      <c r="I182" s="68">
        <v>15210002</v>
      </c>
      <c r="J182" s="68" t="s">
        <v>397</v>
      </c>
      <c r="K182" s="69">
        <v>1</v>
      </c>
      <c r="L182" s="2">
        <v>3850</v>
      </c>
      <c r="M182" s="68">
        <v>15310002</v>
      </c>
      <c r="N182" s="68" t="s">
        <v>442</v>
      </c>
      <c r="O182" s="69">
        <v>1</v>
      </c>
      <c r="P182" s="2">
        <v>3850</v>
      </c>
      <c r="Q182" s="68">
        <v>15410002</v>
      </c>
      <c r="R182" s="68" t="s">
        <v>489</v>
      </c>
      <c r="S182" s="69">
        <v>1</v>
      </c>
      <c r="T182" s="2">
        <v>3850</v>
      </c>
      <c r="U182" s="68">
        <v>15510002</v>
      </c>
      <c r="V182" s="68" t="s">
        <v>535</v>
      </c>
      <c r="W182" s="69">
        <v>1</v>
      </c>
      <c r="X182" s="2">
        <v>3850</v>
      </c>
    </row>
    <row r="183" spans="2:24" ht="20.100000000000001" customHeight="1" x14ac:dyDescent="0.2">
      <c r="E183" s="2">
        <v>14100008</v>
      </c>
      <c r="F183" s="2" t="s">
        <v>317</v>
      </c>
      <c r="G183" s="69">
        <v>1</v>
      </c>
      <c r="H183" s="2">
        <v>3850</v>
      </c>
      <c r="I183" s="68">
        <v>15210004</v>
      </c>
      <c r="J183" s="68" t="s">
        <v>399</v>
      </c>
      <c r="K183" s="69">
        <v>1</v>
      </c>
      <c r="L183" s="2">
        <v>3850</v>
      </c>
      <c r="M183" s="68">
        <v>15310004</v>
      </c>
      <c r="N183" s="68" t="s">
        <v>444</v>
      </c>
      <c r="O183" s="69">
        <v>1</v>
      </c>
      <c r="P183" s="2">
        <v>3850</v>
      </c>
      <c r="Q183" s="68">
        <v>15410004</v>
      </c>
      <c r="R183" s="68" t="s">
        <v>1442</v>
      </c>
      <c r="S183" s="69">
        <v>1</v>
      </c>
      <c r="T183" s="2">
        <v>3850</v>
      </c>
      <c r="U183" s="68">
        <v>15510004</v>
      </c>
      <c r="V183" s="68" t="s">
        <v>537</v>
      </c>
      <c r="W183" s="69">
        <v>1</v>
      </c>
      <c r="X183" s="2">
        <v>3850</v>
      </c>
    </row>
    <row r="184" spans="2:24" ht="20.100000000000001" customHeight="1" x14ac:dyDescent="0.2">
      <c r="E184" s="2">
        <v>14100104</v>
      </c>
      <c r="F184" s="2" t="s">
        <v>1391</v>
      </c>
      <c r="G184" s="69">
        <v>1</v>
      </c>
      <c r="H184" s="2">
        <v>3850</v>
      </c>
      <c r="I184" s="6">
        <v>15210102</v>
      </c>
      <c r="J184" s="6" t="s">
        <v>1428</v>
      </c>
      <c r="K184" s="69">
        <v>1</v>
      </c>
      <c r="L184" s="2">
        <v>3850</v>
      </c>
      <c r="M184" s="6">
        <v>15310102</v>
      </c>
      <c r="N184" s="6" t="s">
        <v>1436</v>
      </c>
      <c r="O184" s="69">
        <v>1</v>
      </c>
      <c r="P184" s="2">
        <v>3850</v>
      </c>
      <c r="Q184" s="68">
        <v>15410102</v>
      </c>
      <c r="R184" s="68" t="s">
        <v>1443</v>
      </c>
      <c r="S184" s="69">
        <v>1</v>
      </c>
      <c r="T184" s="2">
        <v>3850</v>
      </c>
      <c r="U184" s="6">
        <v>15510102</v>
      </c>
      <c r="V184" s="6" t="s">
        <v>1448</v>
      </c>
      <c r="W184" s="69">
        <v>1</v>
      </c>
      <c r="X184" s="2">
        <v>3850</v>
      </c>
    </row>
    <row r="185" spans="2:24" ht="20.100000000000001" customHeight="1" x14ac:dyDescent="0.2">
      <c r="E185" s="2">
        <v>14100108</v>
      </c>
      <c r="F185" s="2" t="s">
        <v>1396</v>
      </c>
      <c r="G185" s="69">
        <v>1</v>
      </c>
      <c r="H185" s="2">
        <v>3850</v>
      </c>
      <c r="I185" s="6">
        <v>15210104</v>
      </c>
      <c r="J185" s="6" t="s">
        <v>1430</v>
      </c>
      <c r="K185" s="69">
        <v>1</v>
      </c>
      <c r="L185" s="2">
        <v>3850</v>
      </c>
      <c r="M185" s="6">
        <v>15310104</v>
      </c>
      <c r="N185" s="6" t="s">
        <v>1437</v>
      </c>
      <c r="O185" s="69">
        <v>1</v>
      </c>
      <c r="P185" s="2">
        <v>3850</v>
      </c>
      <c r="Q185" s="68">
        <v>15410104</v>
      </c>
      <c r="R185" s="68" t="s">
        <v>1443</v>
      </c>
      <c r="S185" s="69">
        <v>1</v>
      </c>
      <c r="T185" s="2">
        <v>3850</v>
      </c>
      <c r="U185" s="6">
        <v>15510104</v>
      </c>
      <c r="V185" s="6" t="s">
        <v>1453</v>
      </c>
      <c r="W185" s="69">
        <v>1</v>
      </c>
      <c r="X185" s="2">
        <v>3850</v>
      </c>
    </row>
    <row r="186" spans="2:24" ht="20.100000000000001" customHeight="1" x14ac:dyDescent="0.2">
      <c r="E186" s="2">
        <v>14110004</v>
      </c>
      <c r="F186" s="2" t="s">
        <v>327</v>
      </c>
      <c r="G186" s="69">
        <v>1</v>
      </c>
      <c r="H186" s="2">
        <v>3850</v>
      </c>
      <c r="I186" s="68">
        <v>15211002</v>
      </c>
      <c r="J186" s="68" t="s">
        <v>401</v>
      </c>
      <c r="K186" s="69">
        <v>1</v>
      </c>
      <c r="L186" s="2">
        <v>3850</v>
      </c>
      <c r="M186" s="68">
        <v>15311002</v>
      </c>
      <c r="N186" s="68" t="s">
        <v>446</v>
      </c>
      <c r="O186" s="69">
        <v>1</v>
      </c>
      <c r="P186" s="2">
        <v>3850</v>
      </c>
      <c r="Q186" s="68">
        <v>15411002</v>
      </c>
      <c r="R186" s="68" t="s">
        <v>492</v>
      </c>
      <c r="S186" s="69">
        <v>1</v>
      </c>
      <c r="T186" s="2">
        <v>3850</v>
      </c>
      <c r="U186" s="68">
        <v>15511002</v>
      </c>
      <c r="V186" s="68" t="s">
        <v>539</v>
      </c>
      <c r="W186" s="69">
        <v>1</v>
      </c>
      <c r="X186" s="2">
        <v>3850</v>
      </c>
    </row>
    <row r="187" spans="2:24" ht="20.100000000000001" customHeight="1" x14ac:dyDescent="0.2">
      <c r="E187" s="2">
        <v>14110008</v>
      </c>
      <c r="F187" s="2" t="s">
        <v>337</v>
      </c>
      <c r="G187" s="69">
        <v>1</v>
      </c>
      <c r="H187" s="2">
        <v>3850</v>
      </c>
      <c r="I187" s="68">
        <v>15211004</v>
      </c>
      <c r="J187" s="68" t="s">
        <v>403</v>
      </c>
      <c r="K187" s="69">
        <v>1</v>
      </c>
      <c r="L187" s="2">
        <v>3850</v>
      </c>
      <c r="M187" s="68">
        <v>15311004</v>
      </c>
      <c r="N187" s="68" t="s">
        <v>448</v>
      </c>
      <c r="O187" s="69">
        <v>1</v>
      </c>
      <c r="P187" s="2">
        <v>3850</v>
      </c>
      <c r="Q187" s="68">
        <v>15411004</v>
      </c>
      <c r="R187" s="68" t="s">
        <v>494</v>
      </c>
      <c r="S187" s="69">
        <v>1</v>
      </c>
      <c r="T187" s="2">
        <v>3850</v>
      </c>
      <c r="U187" s="68">
        <v>15511004</v>
      </c>
      <c r="V187" s="68" t="s">
        <v>541</v>
      </c>
      <c r="W187" s="69">
        <v>1</v>
      </c>
      <c r="X187" s="2">
        <v>3850</v>
      </c>
    </row>
    <row r="188" spans="2:24" ht="20.100000000000001" customHeight="1" x14ac:dyDescent="0.2">
      <c r="E188" s="2">
        <v>14110012</v>
      </c>
      <c r="F188" s="2" t="s">
        <v>344</v>
      </c>
      <c r="G188" s="69">
        <v>1</v>
      </c>
      <c r="H188" s="2">
        <v>3850</v>
      </c>
      <c r="I188" s="68">
        <v>15211006</v>
      </c>
      <c r="J188" s="68" t="s">
        <v>405</v>
      </c>
      <c r="K188" s="69">
        <v>1</v>
      </c>
      <c r="L188" s="2">
        <v>3850</v>
      </c>
      <c r="M188" s="68">
        <v>15311006</v>
      </c>
      <c r="N188" s="68" t="s">
        <v>450</v>
      </c>
      <c r="O188" s="69">
        <v>1</v>
      </c>
      <c r="P188" s="2">
        <v>3850</v>
      </c>
      <c r="Q188" s="68">
        <v>15411006</v>
      </c>
      <c r="R188" s="68" t="s">
        <v>496</v>
      </c>
      <c r="S188" s="69">
        <v>1</v>
      </c>
      <c r="T188" s="2">
        <v>3850</v>
      </c>
      <c r="U188" s="68">
        <v>15511006</v>
      </c>
      <c r="V188" s="68" t="s">
        <v>543</v>
      </c>
      <c r="W188" s="69">
        <v>1</v>
      </c>
      <c r="X188" s="2">
        <v>3850</v>
      </c>
    </row>
    <row r="189" spans="2:24" ht="20.100000000000001" customHeight="1" x14ac:dyDescent="0.2"/>
    <row r="190" spans="2:24" ht="20.100000000000001" customHeight="1" x14ac:dyDescent="0.2">
      <c r="E190" s="65">
        <v>10021008</v>
      </c>
      <c r="F190" s="66" t="s">
        <v>246</v>
      </c>
      <c r="G190" s="69">
        <v>1</v>
      </c>
      <c r="H190" s="2">
        <v>20000</v>
      </c>
      <c r="I190" s="65">
        <v>10022008</v>
      </c>
      <c r="J190" s="66" t="s">
        <v>274</v>
      </c>
      <c r="K190" s="69">
        <v>1</v>
      </c>
      <c r="L190" s="2">
        <v>20000</v>
      </c>
      <c r="M190" s="65">
        <v>10023008</v>
      </c>
      <c r="N190" s="66" t="s">
        <v>297</v>
      </c>
      <c r="O190" s="69">
        <v>1</v>
      </c>
      <c r="P190" s="2">
        <v>20000</v>
      </c>
      <c r="Q190" s="65">
        <v>10024008</v>
      </c>
      <c r="R190" s="66" t="s">
        <v>318</v>
      </c>
      <c r="S190" s="69">
        <v>1</v>
      </c>
      <c r="T190" s="2">
        <v>20000</v>
      </c>
      <c r="U190" s="65">
        <v>10025008</v>
      </c>
      <c r="V190" s="66" t="s">
        <v>340</v>
      </c>
      <c r="W190" s="69">
        <v>1</v>
      </c>
      <c r="X190" s="2">
        <v>20000</v>
      </c>
    </row>
    <row r="191" spans="2:24" ht="20.100000000000001" customHeight="1" x14ac:dyDescent="0.2">
      <c r="E191" s="65">
        <v>10021009</v>
      </c>
      <c r="F191" s="66" t="s">
        <v>249</v>
      </c>
      <c r="G191" s="69">
        <v>1</v>
      </c>
      <c r="H191" s="2">
        <v>20000</v>
      </c>
      <c r="I191" s="65">
        <v>10022009</v>
      </c>
      <c r="J191" s="66" t="s">
        <v>276</v>
      </c>
      <c r="K191" s="69">
        <v>1</v>
      </c>
      <c r="L191" s="2">
        <v>20000</v>
      </c>
      <c r="M191" s="65">
        <v>10023009</v>
      </c>
      <c r="N191" s="66" t="s">
        <v>299</v>
      </c>
      <c r="O191" s="69">
        <v>1</v>
      </c>
      <c r="P191" s="2">
        <v>20000</v>
      </c>
      <c r="Q191" s="65">
        <v>10024009</v>
      </c>
      <c r="R191" s="66" t="s">
        <v>320</v>
      </c>
      <c r="S191" s="69">
        <v>1</v>
      </c>
      <c r="T191" s="2">
        <v>20000</v>
      </c>
      <c r="U191" s="65">
        <v>10025009</v>
      </c>
      <c r="V191" s="66" t="s">
        <v>342</v>
      </c>
      <c r="W191" s="69">
        <v>1</v>
      </c>
      <c r="X191" s="2">
        <v>20000</v>
      </c>
    </row>
    <row r="192" spans="2:24" ht="20.100000000000001" customHeight="1" x14ac:dyDescent="0.2">
      <c r="B192" s="2" t="s">
        <v>856</v>
      </c>
      <c r="C192" s="2">
        <v>0.2</v>
      </c>
    </row>
    <row r="193" spans="2:24" ht="20.100000000000001" customHeight="1" x14ac:dyDescent="0.2">
      <c r="B193" s="2" t="s">
        <v>1359</v>
      </c>
      <c r="C193" s="2">
        <v>0.1</v>
      </c>
      <c r="E193" s="43">
        <v>14020013</v>
      </c>
      <c r="F193" s="44" t="s">
        <v>667</v>
      </c>
      <c r="G193" s="72">
        <v>1</v>
      </c>
      <c r="H193" s="2">
        <v>850</v>
      </c>
      <c r="I193" s="43">
        <v>15205007</v>
      </c>
      <c r="J193" s="44" t="s">
        <v>679</v>
      </c>
      <c r="K193" s="72">
        <v>1</v>
      </c>
      <c r="L193" s="2">
        <v>910</v>
      </c>
      <c r="M193" s="43">
        <v>15302007</v>
      </c>
      <c r="N193" s="44" t="s">
        <v>689</v>
      </c>
      <c r="O193" s="72">
        <v>1</v>
      </c>
      <c r="P193" s="2">
        <v>850</v>
      </c>
      <c r="Q193" s="43">
        <v>15401007</v>
      </c>
      <c r="R193" s="44" t="s">
        <v>697</v>
      </c>
      <c r="S193" s="72">
        <v>1</v>
      </c>
      <c r="T193" s="2">
        <v>910</v>
      </c>
      <c r="U193" s="43">
        <v>15503007</v>
      </c>
      <c r="V193" s="44" t="s">
        <v>700</v>
      </c>
      <c r="W193" s="72">
        <v>1</v>
      </c>
      <c r="X193" s="2">
        <v>850</v>
      </c>
    </row>
    <row r="194" spans="2:24" ht="20.100000000000001" customHeight="1" x14ac:dyDescent="0.2">
      <c r="B194" s="13" t="s">
        <v>1358</v>
      </c>
      <c r="C194" s="13">
        <v>0.04</v>
      </c>
      <c r="E194" s="43">
        <v>14030013</v>
      </c>
      <c r="F194" s="44" t="s">
        <v>670</v>
      </c>
      <c r="G194" s="72">
        <v>1</v>
      </c>
      <c r="H194" s="2">
        <v>850</v>
      </c>
      <c r="I194" s="11">
        <v>15206003</v>
      </c>
      <c r="J194" s="53" t="s">
        <v>936</v>
      </c>
      <c r="K194" s="72">
        <v>1</v>
      </c>
      <c r="L194" s="2">
        <v>910</v>
      </c>
      <c r="M194" s="11">
        <v>15306003</v>
      </c>
      <c r="N194" s="53" t="s">
        <v>946</v>
      </c>
      <c r="O194" s="72">
        <v>1</v>
      </c>
      <c r="P194" s="2">
        <v>850</v>
      </c>
      <c r="Q194" s="11">
        <v>15406003</v>
      </c>
      <c r="R194" s="53" t="s">
        <v>956</v>
      </c>
      <c r="S194" s="72">
        <v>1</v>
      </c>
      <c r="T194" s="2">
        <v>910</v>
      </c>
      <c r="U194" s="11">
        <v>15506003</v>
      </c>
      <c r="V194" s="53" t="s">
        <v>966</v>
      </c>
      <c r="W194" s="72">
        <v>1</v>
      </c>
      <c r="X194" s="2">
        <v>850</v>
      </c>
    </row>
    <row r="195" spans="2:24" ht="20.100000000000001" customHeight="1" x14ac:dyDescent="0.2">
      <c r="B195" s="2" t="s">
        <v>1579</v>
      </c>
      <c r="C195" s="2">
        <v>0.01</v>
      </c>
      <c r="E195" s="11">
        <v>14060005</v>
      </c>
      <c r="F195" s="53" t="s">
        <v>923</v>
      </c>
      <c r="G195" s="72">
        <v>1</v>
      </c>
      <c r="H195" s="2">
        <v>850</v>
      </c>
      <c r="I195" s="43">
        <v>15207003</v>
      </c>
      <c r="J195" s="44" t="s">
        <v>682</v>
      </c>
      <c r="K195" s="72">
        <v>1</v>
      </c>
      <c r="L195" s="2">
        <v>910</v>
      </c>
      <c r="M195" s="43">
        <v>15308003</v>
      </c>
      <c r="N195" s="44" t="s">
        <v>691</v>
      </c>
      <c r="O195" s="72">
        <v>1</v>
      </c>
      <c r="P195" s="2">
        <v>850</v>
      </c>
      <c r="Q195" s="43">
        <v>15407003</v>
      </c>
      <c r="R195" s="44" t="s">
        <v>698</v>
      </c>
      <c r="S195" s="72">
        <v>1</v>
      </c>
      <c r="T195" s="2">
        <v>910</v>
      </c>
      <c r="U195" s="43">
        <v>15507003</v>
      </c>
      <c r="V195" s="44" t="s">
        <v>701</v>
      </c>
      <c r="W195" s="72">
        <v>1</v>
      </c>
      <c r="X195" s="2">
        <v>850</v>
      </c>
    </row>
    <row r="196" spans="2:24" ht="20.100000000000001" customHeight="1" x14ac:dyDescent="0.2">
      <c r="B196" s="2" t="s">
        <v>812</v>
      </c>
      <c r="C196" s="2">
        <v>0.25</v>
      </c>
      <c r="E196" s="43">
        <v>14080004</v>
      </c>
      <c r="F196" s="44" t="s">
        <v>671</v>
      </c>
      <c r="G196" s="72">
        <v>1</v>
      </c>
      <c r="H196" s="2">
        <v>850</v>
      </c>
      <c r="I196" s="43">
        <v>15208003</v>
      </c>
      <c r="J196" s="44" t="s">
        <v>685</v>
      </c>
      <c r="K196" s="72">
        <v>1</v>
      </c>
      <c r="L196" s="2">
        <v>910</v>
      </c>
      <c r="M196" s="43">
        <v>15308004</v>
      </c>
      <c r="N196" s="44" t="s">
        <v>693</v>
      </c>
      <c r="O196" s="72">
        <v>1</v>
      </c>
      <c r="P196" s="2">
        <v>850</v>
      </c>
      <c r="Q196" s="43">
        <v>15408003</v>
      </c>
      <c r="R196" s="44" t="s">
        <v>699</v>
      </c>
      <c r="S196" s="72">
        <v>1</v>
      </c>
      <c r="T196" s="2">
        <v>910</v>
      </c>
      <c r="U196" s="43">
        <v>15508003</v>
      </c>
      <c r="V196" s="44" t="s">
        <v>702</v>
      </c>
      <c r="W196" s="72">
        <v>1</v>
      </c>
      <c r="X196" s="2">
        <v>850</v>
      </c>
    </row>
    <row r="197" spans="2:24" ht="20.100000000000001" customHeight="1" x14ac:dyDescent="0.2">
      <c r="B197" s="2" t="s">
        <v>1581</v>
      </c>
      <c r="C197" s="2">
        <v>0.1</v>
      </c>
      <c r="E197" s="43">
        <v>14090004</v>
      </c>
      <c r="F197" s="44" t="s">
        <v>674</v>
      </c>
      <c r="G197" s="72">
        <v>1</v>
      </c>
      <c r="H197" s="2">
        <v>850</v>
      </c>
      <c r="I197" s="11">
        <v>15210011</v>
      </c>
      <c r="J197" s="53" t="s">
        <v>937</v>
      </c>
      <c r="K197" s="72">
        <v>1</v>
      </c>
      <c r="L197" s="2">
        <v>910</v>
      </c>
      <c r="M197" s="43">
        <v>15309003</v>
      </c>
      <c r="N197" s="44" t="s">
        <v>695</v>
      </c>
      <c r="O197" s="72">
        <v>1</v>
      </c>
      <c r="P197" s="2">
        <v>850</v>
      </c>
      <c r="Q197" s="11">
        <v>15410011</v>
      </c>
      <c r="R197" s="53" t="s">
        <v>957</v>
      </c>
      <c r="S197" s="72">
        <v>1</v>
      </c>
      <c r="T197" s="2">
        <v>910</v>
      </c>
      <c r="U197" s="43">
        <v>15509003</v>
      </c>
      <c r="V197" s="44" t="s">
        <v>703</v>
      </c>
      <c r="W197" s="72">
        <v>1</v>
      </c>
      <c r="X197" s="2">
        <v>850</v>
      </c>
    </row>
    <row r="198" spans="2:24" ht="20.100000000000001" customHeight="1" x14ac:dyDescent="0.2">
      <c r="B198" s="2" t="s">
        <v>1582</v>
      </c>
      <c r="C198" s="2">
        <v>0.03</v>
      </c>
      <c r="E198" s="11">
        <v>14100011</v>
      </c>
      <c r="F198" s="53" t="s">
        <v>924</v>
      </c>
      <c r="G198" s="72">
        <v>1</v>
      </c>
      <c r="H198" s="2">
        <v>850</v>
      </c>
      <c r="I198" s="11">
        <v>15210012</v>
      </c>
      <c r="J198" s="53" t="s">
        <v>938</v>
      </c>
      <c r="K198" s="72">
        <v>1</v>
      </c>
      <c r="L198" s="2">
        <v>910</v>
      </c>
      <c r="M198" s="11">
        <v>15310011</v>
      </c>
      <c r="N198" s="53" t="s">
        <v>947</v>
      </c>
      <c r="O198" s="72">
        <v>1</v>
      </c>
      <c r="P198" s="2">
        <v>850</v>
      </c>
      <c r="Q198" s="11">
        <v>15410012</v>
      </c>
      <c r="R198" s="53" t="s">
        <v>958</v>
      </c>
      <c r="S198" s="72">
        <v>1</v>
      </c>
      <c r="T198" s="2">
        <v>910</v>
      </c>
      <c r="U198" s="11">
        <v>15510011</v>
      </c>
      <c r="V198" s="53" t="s">
        <v>967</v>
      </c>
      <c r="W198" s="72">
        <v>1</v>
      </c>
      <c r="X198" s="2">
        <v>850</v>
      </c>
    </row>
    <row r="199" spans="2:24" ht="20.100000000000001" customHeight="1" x14ac:dyDescent="0.2">
      <c r="B199" s="2" t="s">
        <v>1580</v>
      </c>
      <c r="C199" s="2">
        <v>0.27</v>
      </c>
      <c r="E199" s="11">
        <v>14100012</v>
      </c>
      <c r="F199" s="53" t="s">
        <v>925</v>
      </c>
      <c r="G199" s="72">
        <v>1</v>
      </c>
      <c r="H199" s="2">
        <v>850</v>
      </c>
      <c r="I199" s="11">
        <v>15210111</v>
      </c>
      <c r="J199" s="53" t="s">
        <v>939</v>
      </c>
      <c r="K199" s="72">
        <v>1</v>
      </c>
      <c r="L199" s="2">
        <v>910</v>
      </c>
      <c r="M199" s="11">
        <v>15310012</v>
      </c>
      <c r="N199" s="53" t="s">
        <v>948</v>
      </c>
      <c r="O199" s="72">
        <v>1</v>
      </c>
      <c r="P199" s="2">
        <v>850</v>
      </c>
      <c r="Q199" s="11">
        <v>15410111</v>
      </c>
      <c r="R199" s="53" t="s">
        <v>959</v>
      </c>
      <c r="S199" s="72">
        <v>1</v>
      </c>
      <c r="T199" s="2">
        <v>910</v>
      </c>
      <c r="U199" s="11">
        <v>15510012</v>
      </c>
      <c r="V199" s="53" t="s">
        <v>968</v>
      </c>
      <c r="W199" s="72">
        <v>1</v>
      </c>
      <c r="X199" s="2">
        <v>850</v>
      </c>
    </row>
    <row r="200" spans="2:24" ht="20.100000000000001" customHeight="1" x14ac:dyDescent="0.2">
      <c r="B200" s="2" t="s">
        <v>1583</v>
      </c>
      <c r="E200" s="11">
        <v>14100111</v>
      </c>
      <c r="F200" s="53" t="s">
        <v>926</v>
      </c>
      <c r="G200" s="72">
        <v>1</v>
      </c>
      <c r="H200" s="2">
        <v>850</v>
      </c>
      <c r="I200" s="11">
        <v>15210112</v>
      </c>
      <c r="J200" s="53" t="s">
        <v>941</v>
      </c>
      <c r="K200" s="72">
        <v>1</v>
      </c>
      <c r="L200" s="2">
        <v>910</v>
      </c>
      <c r="M200" s="11">
        <v>15310111</v>
      </c>
      <c r="N200" s="53" t="s">
        <v>949</v>
      </c>
      <c r="O200" s="72">
        <v>1</v>
      </c>
      <c r="P200" s="2">
        <v>850</v>
      </c>
      <c r="Q200" s="11">
        <v>15410112</v>
      </c>
      <c r="R200" s="53" t="s">
        <v>961</v>
      </c>
      <c r="S200" s="72">
        <v>1</v>
      </c>
      <c r="T200" s="2">
        <v>910</v>
      </c>
      <c r="U200" s="11">
        <v>15510121</v>
      </c>
      <c r="V200" s="53" t="s">
        <v>969</v>
      </c>
      <c r="W200" s="72">
        <v>1</v>
      </c>
      <c r="X200" s="2">
        <v>850</v>
      </c>
    </row>
    <row r="201" spans="2:24" ht="20.100000000000001" customHeight="1" x14ac:dyDescent="0.2">
      <c r="B201" s="2" t="s">
        <v>68</v>
      </c>
      <c r="C201" s="2">
        <v>1</v>
      </c>
      <c r="E201" s="11">
        <v>14100112</v>
      </c>
      <c r="F201" s="53" t="s">
        <v>928</v>
      </c>
      <c r="G201" s="72">
        <v>1</v>
      </c>
      <c r="H201" s="2">
        <v>850</v>
      </c>
      <c r="I201" s="11">
        <v>15211011</v>
      </c>
      <c r="J201" s="53" t="s">
        <v>943</v>
      </c>
      <c r="K201" s="72">
        <v>1</v>
      </c>
      <c r="L201" s="2">
        <v>910</v>
      </c>
      <c r="M201" s="11">
        <v>15310112</v>
      </c>
      <c r="N201" s="53" t="s">
        <v>951</v>
      </c>
      <c r="O201" s="72">
        <v>1</v>
      </c>
      <c r="P201" s="2">
        <v>850</v>
      </c>
      <c r="Q201" s="11">
        <v>15411011</v>
      </c>
      <c r="R201" s="53" t="s">
        <v>963</v>
      </c>
      <c r="S201" s="72">
        <v>1</v>
      </c>
      <c r="T201" s="2">
        <v>910</v>
      </c>
      <c r="U201" s="11">
        <v>15510122</v>
      </c>
      <c r="V201" s="53" t="s">
        <v>970</v>
      </c>
      <c r="W201" s="72">
        <v>1</v>
      </c>
      <c r="X201" s="2">
        <v>850</v>
      </c>
    </row>
    <row r="202" spans="2:24" ht="20.100000000000001" customHeight="1" x14ac:dyDescent="0.2">
      <c r="B202" s="2" t="s">
        <v>70</v>
      </c>
      <c r="C202" s="2">
        <v>1</v>
      </c>
      <c r="E202" s="11">
        <v>14110021</v>
      </c>
      <c r="F202" s="53" t="s">
        <v>930</v>
      </c>
      <c r="G202" s="72">
        <v>1</v>
      </c>
      <c r="H202" s="2">
        <v>850</v>
      </c>
      <c r="I202" s="11">
        <v>15211012</v>
      </c>
      <c r="J202" s="53" t="s">
        <v>944</v>
      </c>
      <c r="K202" s="72">
        <v>1</v>
      </c>
      <c r="L202" s="2">
        <v>910</v>
      </c>
      <c r="M202" s="11">
        <v>15311011</v>
      </c>
      <c r="N202" s="53" t="s">
        <v>953</v>
      </c>
      <c r="O202" s="72">
        <v>1</v>
      </c>
      <c r="P202" s="2">
        <v>850</v>
      </c>
      <c r="Q202" s="11">
        <v>15411012</v>
      </c>
      <c r="R202" s="53" t="s">
        <v>964</v>
      </c>
      <c r="S202" s="72">
        <v>1</v>
      </c>
      <c r="T202" s="2">
        <v>910</v>
      </c>
      <c r="U202" s="11">
        <v>15511011</v>
      </c>
      <c r="V202" s="53" t="s">
        <v>971</v>
      </c>
      <c r="W202" s="72">
        <v>1</v>
      </c>
      <c r="X202" s="2">
        <v>850</v>
      </c>
    </row>
    <row r="203" spans="2:24" ht="20.100000000000001" customHeight="1" x14ac:dyDescent="0.2">
      <c r="B203" s="2" t="s">
        <v>72</v>
      </c>
      <c r="C203" s="2">
        <v>0.5</v>
      </c>
      <c r="E203" s="11">
        <v>14110022</v>
      </c>
      <c r="F203" s="53" t="s">
        <v>931</v>
      </c>
      <c r="G203" s="72">
        <v>1</v>
      </c>
      <c r="H203" s="2">
        <v>850</v>
      </c>
      <c r="I203" s="11">
        <v>15211013</v>
      </c>
      <c r="J203" s="53" t="s">
        <v>945</v>
      </c>
      <c r="K203" s="72">
        <v>1</v>
      </c>
      <c r="L203" s="2">
        <v>910</v>
      </c>
      <c r="M203" s="11">
        <v>15311012</v>
      </c>
      <c r="N203" s="53" t="s">
        <v>954</v>
      </c>
      <c r="O203" s="72">
        <v>1</v>
      </c>
      <c r="P203" s="2">
        <v>850</v>
      </c>
      <c r="Q203" s="11">
        <v>15411013</v>
      </c>
      <c r="R203" s="53" t="s">
        <v>965</v>
      </c>
      <c r="S203" s="72">
        <v>1</v>
      </c>
      <c r="T203" s="2">
        <v>910</v>
      </c>
      <c r="U203" s="11">
        <v>15511012</v>
      </c>
      <c r="V203" s="53" t="s">
        <v>972</v>
      </c>
      <c r="W203" s="72">
        <v>1</v>
      </c>
      <c r="X203" s="2">
        <v>850</v>
      </c>
    </row>
    <row r="204" spans="2:24" ht="20.100000000000001" customHeight="1" x14ac:dyDescent="0.2">
      <c r="E204" s="11">
        <v>14110023</v>
      </c>
      <c r="F204" s="53" t="s">
        <v>932</v>
      </c>
      <c r="G204" s="72">
        <v>1</v>
      </c>
      <c r="H204" s="2">
        <v>850</v>
      </c>
      <c r="M204" s="11">
        <v>15311013</v>
      </c>
      <c r="N204" s="53" t="s">
        <v>955</v>
      </c>
      <c r="O204" s="72">
        <v>1</v>
      </c>
      <c r="P204" s="2">
        <v>850</v>
      </c>
      <c r="U204" s="11">
        <v>15511013</v>
      </c>
      <c r="V204" s="53" t="s">
        <v>973</v>
      </c>
      <c r="W204" s="72">
        <v>1</v>
      </c>
      <c r="X204" s="2">
        <v>850</v>
      </c>
    </row>
    <row r="205" spans="2:24" ht="20.100000000000001" customHeight="1" x14ac:dyDescent="0.2"/>
    <row r="206" spans="2:24" ht="20.100000000000001" customHeight="1" x14ac:dyDescent="0.2">
      <c r="E206" s="75">
        <v>1</v>
      </c>
      <c r="F206" s="76" t="s">
        <v>812</v>
      </c>
      <c r="G206" s="2">
        <v>5000</v>
      </c>
      <c r="H206" s="2">
        <v>35000</v>
      </c>
    </row>
    <row r="207" spans="2:24" ht="20.100000000000001" customHeight="1" x14ac:dyDescent="0.2">
      <c r="E207" s="75">
        <v>1</v>
      </c>
      <c r="F207" s="76" t="s">
        <v>812</v>
      </c>
      <c r="G207" s="2">
        <v>10000</v>
      </c>
      <c r="H207" s="2">
        <v>75000</v>
      </c>
    </row>
    <row r="208" spans="2:24" ht="20.100000000000001" customHeight="1" x14ac:dyDescent="0.2">
      <c r="E208" s="75">
        <v>1</v>
      </c>
      <c r="F208" s="76" t="s">
        <v>812</v>
      </c>
      <c r="G208" s="2">
        <v>20000</v>
      </c>
      <c r="H208" s="2">
        <v>65000</v>
      </c>
    </row>
    <row r="209" spans="5:8" ht="20.100000000000001" customHeight="1" x14ac:dyDescent="0.2">
      <c r="E209" s="75">
        <v>1</v>
      </c>
      <c r="F209" s="76" t="s">
        <v>812</v>
      </c>
      <c r="G209" s="2">
        <v>50000</v>
      </c>
      <c r="H209" s="2">
        <v>50000</v>
      </c>
    </row>
    <row r="210" spans="5:8" ht="20.100000000000001" customHeight="1" x14ac:dyDescent="0.2">
      <c r="E210" s="75">
        <v>1</v>
      </c>
      <c r="F210" s="76" t="s">
        <v>812</v>
      </c>
      <c r="G210" s="2">
        <v>100000</v>
      </c>
      <c r="H210" s="2">
        <v>25000</v>
      </c>
    </row>
    <row r="211" spans="5:8" ht="20.100000000000001" customHeight="1" x14ac:dyDescent="0.2">
      <c r="E211" s="3">
        <v>10010083</v>
      </c>
      <c r="F211" s="8" t="s">
        <v>257</v>
      </c>
      <c r="G211" s="2">
        <v>1</v>
      </c>
      <c r="H211" s="2">
        <v>30000</v>
      </c>
    </row>
    <row r="212" spans="5:8" ht="20.100000000000001" customHeight="1" x14ac:dyDescent="0.2">
      <c r="E212" s="3">
        <v>10000104</v>
      </c>
      <c r="F212" s="5" t="s">
        <v>118</v>
      </c>
      <c r="G212" s="2">
        <v>1</v>
      </c>
      <c r="H212" s="2">
        <v>5000</v>
      </c>
    </row>
    <row r="213" spans="5:8" ht="20.100000000000001" customHeight="1" x14ac:dyDescent="0.2">
      <c r="E213" s="3">
        <v>10000150</v>
      </c>
      <c r="F213" s="3" t="s">
        <v>842</v>
      </c>
      <c r="G213" s="2">
        <v>1</v>
      </c>
      <c r="H213" s="2">
        <v>3000</v>
      </c>
    </row>
    <row r="214" spans="5:8" ht="20.100000000000001" customHeight="1" x14ac:dyDescent="0.2">
      <c r="E214" s="3">
        <v>10000152</v>
      </c>
      <c r="F214" s="5" t="s">
        <v>143</v>
      </c>
      <c r="G214" s="2">
        <v>1</v>
      </c>
      <c r="H214" s="2">
        <v>2000</v>
      </c>
    </row>
    <row r="215" spans="5:8" ht="20.100000000000001" customHeight="1" x14ac:dyDescent="0.2">
      <c r="E215" s="3">
        <v>10010033</v>
      </c>
      <c r="F215" s="5" t="s">
        <v>801</v>
      </c>
      <c r="G215" s="2">
        <v>1</v>
      </c>
      <c r="H215" s="2">
        <v>10000</v>
      </c>
    </row>
    <row r="216" spans="5:8" ht="20.100000000000001" customHeight="1" x14ac:dyDescent="0.2">
      <c r="E216" s="3">
        <v>10010043</v>
      </c>
      <c r="F216" s="39" t="s">
        <v>819</v>
      </c>
      <c r="G216" s="2">
        <v>1</v>
      </c>
      <c r="H216" s="2">
        <v>5000</v>
      </c>
    </row>
    <row r="217" spans="5:8" ht="20.100000000000001" customHeight="1" x14ac:dyDescent="0.2">
      <c r="E217" s="3">
        <v>10010046</v>
      </c>
      <c r="F217" s="5" t="s">
        <v>818</v>
      </c>
      <c r="G217" s="2">
        <v>1</v>
      </c>
      <c r="H217" s="2">
        <v>5000</v>
      </c>
    </row>
    <row r="218" spans="5:8" ht="20.100000000000001" customHeight="1" x14ac:dyDescent="0.2">
      <c r="E218" s="3">
        <v>10010086</v>
      </c>
      <c r="F218" s="6" t="s">
        <v>681</v>
      </c>
      <c r="G218" s="2">
        <v>1</v>
      </c>
      <c r="H218" s="2">
        <v>3000</v>
      </c>
    </row>
    <row r="219" spans="5:8" ht="20.100000000000001" customHeight="1" x14ac:dyDescent="0.2">
      <c r="E219" s="3">
        <v>10010091</v>
      </c>
      <c r="F219" s="6" t="s">
        <v>672</v>
      </c>
      <c r="G219" s="2">
        <v>1</v>
      </c>
      <c r="H219" s="2">
        <v>5000</v>
      </c>
    </row>
    <row r="220" spans="5:8" ht="20.100000000000001" customHeight="1" x14ac:dyDescent="0.2">
      <c r="E220" s="3">
        <v>10010092</v>
      </c>
      <c r="F220" s="6" t="s">
        <v>673</v>
      </c>
      <c r="G220" s="2">
        <v>1</v>
      </c>
      <c r="H220" s="2">
        <v>5000</v>
      </c>
    </row>
    <row r="221" spans="5:8" ht="20.100000000000001" customHeight="1" x14ac:dyDescent="0.2">
      <c r="E221" s="3">
        <v>10010093</v>
      </c>
      <c r="F221" s="6" t="s">
        <v>675</v>
      </c>
      <c r="G221" s="2">
        <v>1</v>
      </c>
      <c r="H221" s="2">
        <v>5000</v>
      </c>
    </row>
    <row r="222" spans="5:8" ht="20.100000000000001" customHeight="1" x14ac:dyDescent="0.2">
      <c r="E222" s="4">
        <v>10010098</v>
      </c>
      <c r="F222" s="7" t="s">
        <v>676</v>
      </c>
      <c r="G222" s="2">
        <v>1</v>
      </c>
      <c r="H222" s="2">
        <v>5000</v>
      </c>
    </row>
    <row r="223" spans="5:8" ht="20.100000000000001" customHeight="1" x14ac:dyDescent="0.2">
      <c r="E223" s="4">
        <v>10010099</v>
      </c>
      <c r="F223" s="7" t="s">
        <v>678</v>
      </c>
      <c r="G223" s="2">
        <v>1</v>
      </c>
      <c r="H223" s="2">
        <v>5000</v>
      </c>
    </row>
    <row r="224" spans="5:8" ht="20.100000000000001" customHeight="1" x14ac:dyDescent="0.2">
      <c r="E224" s="3">
        <v>10000143</v>
      </c>
      <c r="F224" s="5" t="s">
        <v>122</v>
      </c>
      <c r="G224" s="2">
        <v>1</v>
      </c>
      <c r="H224" s="2">
        <v>20000</v>
      </c>
    </row>
    <row r="225" spans="5:8" ht="20.100000000000001" customHeight="1" x14ac:dyDescent="0.2">
      <c r="E225" s="45">
        <v>10045204</v>
      </c>
      <c r="F225" s="45" t="s">
        <v>1422</v>
      </c>
      <c r="G225" s="2">
        <v>1</v>
      </c>
      <c r="H225" s="13">
        <v>1500</v>
      </c>
    </row>
    <row r="226" spans="5:8" ht="20.100000000000001" customHeight="1" x14ac:dyDescent="0.2">
      <c r="E226" s="45">
        <v>10045205</v>
      </c>
      <c r="F226" s="45" t="s">
        <v>1423</v>
      </c>
      <c r="G226" s="2">
        <v>1</v>
      </c>
      <c r="H226" s="13">
        <v>1500</v>
      </c>
    </row>
    <row r="227" spans="5:8" ht="20.100000000000001" customHeight="1" x14ac:dyDescent="0.2">
      <c r="E227" s="45">
        <v>10045206</v>
      </c>
      <c r="F227" s="45" t="s">
        <v>1368</v>
      </c>
      <c r="G227" s="2">
        <v>1</v>
      </c>
      <c r="H227" s="13">
        <v>1500</v>
      </c>
    </row>
    <row r="228" spans="5:8" ht="20.100000000000001" customHeight="1" x14ac:dyDescent="0.2">
      <c r="E228" s="45">
        <v>10045104</v>
      </c>
      <c r="F228" s="45" t="s">
        <v>1416</v>
      </c>
      <c r="G228" s="2">
        <v>1</v>
      </c>
      <c r="H228" s="13">
        <v>1500</v>
      </c>
    </row>
    <row r="229" spans="5:8" ht="20.100000000000001" customHeight="1" x14ac:dyDescent="0.2">
      <c r="E229" s="45">
        <v>10045105</v>
      </c>
      <c r="F229" s="45" t="s">
        <v>1417</v>
      </c>
      <c r="G229" s="2">
        <v>1</v>
      </c>
      <c r="H229" s="13">
        <v>1500</v>
      </c>
    </row>
    <row r="230" spans="5:8" ht="20.100000000000001" customHeight="1" x14ac:dyDescent="0.2">
      <c r="E230" s="45">
        <v>10045106</v>
      </c>
      <c r="F230" s="45" t="s">
        <v>1418</v>
      </c>
      <c r="G230" s="2">
        <v>1</v>
      </c>
      <c r="H230" s="13">
        <v>1500</v>
      </c>
    </row>
    <row r="231" spans="5:8" ht="20.100000000000001" customHeight="1" x14ac:dyDescent="0.2">
      <c r="E231" s="45">
        <v>10045304</v>
      </c>
      <c r="F231" s="45" t="s">
        <v>1427</v>
      </c>
      <c r="G231" s="2">
        <v>1</v>
      </c>
      <c r="H231" s="13">
        <v>1500</v>
      </c>
    </row>
    <row r="232" spans="5:8" ht="20.100000000000001" customHeight="1" x14ac:dyDescent="0.2">
      <c r="E232" s="45">
        <v>10045305</v>
      </c>
      <c r="F232" s="45" t="s">
        <v>1429</v>
      </c>
      <c r="G232" s="2">
        <v>1</v>
      </c>
      <c r="H232" s="13">
        <v>1500</v>
      </c>
    </row>
    <row r="233" spans="5:8" ht="20.100000000000001" customHeight="1" x14ac:dyDescent="0.2">
      <c r="E233" s="45">
        <v>10045306</v>
      </c>
      <c r="F233" s="45" t="s">
        <v>1373</v>
      </c>
      <c r="G233" s="2">
        <v>1</v>
      </c>
      <c r="H233" s="13">
        <v>1500</v>
      </c>
    </row>
    <row r="234" spans="5:8" ht="20.100000000000001" customHeight="1" x14ac:dyDescent="0.2">
      <c r="E234" s="45">
        <v>10045404</v>
      </c>
      <c r="F234" s="45" t="s">
        <v>1434</v>
      </c>
      <c r="G234" s="2">
        <v>1</v>
      </c>
      <c r="H234" s="13">
        <v>1500</v>
      </c>
    </row>
    <row r="235" spans="5:8" ht="20.100000000000001" customHeight="1" x14ac:dyDescent="0.2">
      <c r="E235" s="45">
        <v>10045405</v>
      </c>
      <c r="F235" s="45" t="s">
        <v>1435</v>
      </c>
      <c r="G235" s="2">
        <v>1</v>
      </c>
      <c r="H235" s="13">
        <v>1500</v>
      </c>
    </row>
    <row r="236" spans="5:8" ht="20.100000000000001" customHeight="1" x14ac:dyDescent="0.2">
      <c r="E236" s="45">
        <v>10045406</v>
      </c>
      <c r="F236" s="45" t="s">
        <v>1378</v>
      </c>
      <c r="G236" s="2">
        <v>1</v>
      </c>
      <c r="H236" s="13">
        <v>1500</v>
      </c>
    </row>
    <row r="237" spans="5:8" ht="20.100000000000001" customHeight="1" x14ac:dyDescent="0.2">
      <c r="E237" s="79">
        <v>16000101</v>
      </c>
      <c r="F237" s="78" t="s">
        <v>1554</v>
      </c>
      <c r="G237" s="2">
        <v>1</v>
      </c>
      <c r="H237" s="13">
        <v>4000</v>
      </c>
    </row>
    <row r="238" spans="5:8" ht="20.100000000000001" customHeight="1" x14ac:dyDescent="0.2">
      <c r="E238" s="79">
        <v>16000102</v>
      </c>
      <c r="F238" s="78" t="s">
        <v>1555</v>
      </c>
      <c r="G238" s="2">
        <v>1</v>
      </c>
      <c r="H238" s="13">
        <v>4000</v>
      </c>
    </row>
    <row r="239" spans="5:8" ht="20.100000000000001" customHeight="1" x14ac:dyDescent="0.2">
      <c r="E239" s="79">
        <v>16000103</v>
      </c>
      <c r="F239" s="78" t="s">
        <v>1556</v>
      </c>
      <c r="G239" s="2">
        <v>1</v>
      </c>
      <c r="H239" s="13">
        <v>4000</v>
      </c>
    </row>
    <row r="240" spans="5:8" ht="20.100000000000001" customHeight="1" x14ac:dyDescent="0.2">
      <c r="E240" s="79">
        <v>16000104</v>
      </c>
      <c r="F240" s="78" t="s">
        <v>1557</v>
      </c>
      <c r="G240" s="2">
        <v>1</v>
      </c>
      <c r="H240" s="13">
        <v>4000</v>
      </c>
    </row>
    <row r="241" spans="5:8" ht="20.100000000000001" customHeight="1" x14ac:dyDescent="0.2">
      <c r="E241" s="79">
        <v>16000105</v>
      </c>
      <c r="F241" s="78" t="s">
        <v>1558</v>
      </c>
      <c r="G241" s="2">
        <v>1</v>
      </c>
      <c r="H241" s="13">
        <v>4000</v>
      </c>
    </row>
    <row r="242" spans="5:8" ht="20.100000000000001" customHeight="1" x14ac:dyDescent="0.2">
      <c r="E242" s="79">
        <v>16000106</v>
      </c>
      <c r="F242" s="78" t="s">
        <v>1559</v>
      </c>
      <c r="G242" s="2">
        <v>1</v>
      </c>
      <c r="H242" s="13">
        <v>4000</v>
      </c>
    </row>
    <row r="243" spans="5:8" ht="20.100000000000001" customHeight="1" x14ac:dyDescent="0.2">
      <c r="E243" s="79">
        <v>16000107</v>
      </c>
      <c r="F243" s="78" t="s">
        <v>1560</v>
      </c>
      <c r="G243" s="2">
        <v>1</v>
      </c>
      <c r="H243" s="13">
        <v>4000</v>
      </c>
    </row>
    <row r="244" spans="5:8" ht="20.100000000000001" customHeight="1" x14ac:dyDescent="0.2">
      <c r="E244" s="79">
        <v>16000108</v>
      </c>
      <c r="F244" s="78" t="s">
        <v>1561</v>
      </c>
      <c r="G244" s="2">
        <v>1</v>
      </c>
      <c r="H244" s="13">
        <v>4000</v>
      </c>
    </row>
    <row r="245" spans="5:8" ht="20.100000000000001" customHeight="1" x14ac:dyDescent="0.2">
      <c r="E245" s="79">
        <v>16000109</v>
      </c>
      <c r="F245" s="78" t="s">
        <v>1562</v>
      </c>
      <c r="G245" s="2">
        <v>1</v>
      </c>
      <c r="H245" s="13">
        <v>4000</v>
      </c>
    </row>
    <row r="246" spans="5:8" ht="20.100000000000001" customHeight="1" x14ac:dyDescent="0.2">
      <c r="E246" s="79">
        <v>16000110</v>
      </c>
      <c r="F246" s="78" t="s">
        <v>1563</v>
      </c>
      <c r="G246" s="2">
        <v>1</v>
      </c>
      <c r="H246" s="13">
        <v>4000</v>
      </c>
    </row>
    <row r="247" spans="5:8" ht="20.100000000000001" customHeight="1" x14ac:dyDescent="0.2">
      <c r="E247" s="79">
        <v>16000111</v>
      </c>
      <c r="F247" s="78" t="s">
        <v>1564</v>
      </c>
      <c r="G247" s="2">
        <v>1</v>
      </c>
      <c r="H247" s="13">
        <v>4000</v>
      </c>
    </row>
    <row r="248" spans="5:8" ht="20.100000000000001" customHeight="1" x14ac:dyDescent="0.2">
      <c r="E248" s="79">
        <v>16000112</v>
      </c>
      <c r="F248" s="78" t="s">
        <v>1565</v>
      </c>
      <c r="G248" s="2">
        <v>1</v>
      </c>
      <c r="H248" s="13">
        <v>4000</v>
      </c>
    </row>
    <row r="249" spans="5:8" ht="20.100000000000001" customHeight="1" x14ac:dyDescent="0.2">
      <c r="E249" s="79">
        <v>16000201</v>
      </c>
      <c r="F249" s="78" t="s">
        <v>1566</v>
      </c>
      <c r="G249" s="2">
        <v>1</v>
      </c>
      <c r="H249" s="13">
        <v>1000</v>
      </c>
    </row>
    <row r="250" spans="5:8" ht="20.100000000000001" customHeight="1" x14ac:dyDescent="0.2">
      <c r="E250" s="79">
        <v>16000202</v>
      </c>
      <c r="F250" s="78" t="s">
        <v>1567</v>
      </c>
      <c r="G250" s="2">
        <v>1</v>
      </c>
      <c r="H250" s="13">
        <v>1000</v>
      </c>
    </row>
    <row r="251" spans="5:8" ht="20.100000000000001" customHeight="1" x14ac:dyDescent="0.2">
      <c r="E251" s="79">
        <v>16000203</v>
      </c>
      <c r="F251" s="78" t="s">
        <v>1568</v>
      </c>
      <c r="G251" s="2">
        <v>1</v>
      </c>
      <c r="H251" s="13">
        <v>1000</v>
      </c>
    </row>
    <row r="252" spans="5:8" ht="20.100000000000001" customHeight="1" x14ac:dyDescent="0.2">
      <c r="E252" s="79">
        <v>16000204</v>
      </c>
      <c r="F252" s="78" t="s">
        <v>1569</v>
      </c>
      <c r="G252" s="2">
        <v>1</v>
      </c>
      <c r="H252" s="13">
        <v>1000</v>
      </c>
    </row>
    <row r="253" spans="5:8" ht="20.100000000000001" customHeight="1" x14ac:dyDescent="0.2">
      <c r="E253" s="79">
        <v>16000205</v>
      </c>
      <c r="F253" s="78" t="s">
        <v>1570</v>
      </c>
      <c r="G253" s="2">
        <v>1</v>
      </c>
      <c r="H253" s="13">
        <v>1000</v>
      </c>
    </row>
    <row r="254" spans="5:8" ht="20.100000000000001" customHeight="1" x14ac:dyDescent="0.2">
      <c r="E254" s="79">
        <v>16000206</v>
      </c>
      <c r="F254" s="78" t="s">
        <v>1571</v>
      </c>
      <c r="G254" s="2">
        <v>1</v>
      </c>
      <c r="H254" s="13">
        <v>1000</v>
      </c>
    </row>
    <row r="255" spans="5:8" ht="20.100000000000001" customHeight="1" x14ac:dyDescent="0.2">
      <c r="E255" s="79">
        <v>16000207</v>
      </c>
      <c r="F255" s="78" t="s">
        <v>1572</v>
      </c>
      <c r="G255" s="2">
        <v>1</v>
      </c>
      <c r="H255" s="13">
        <v>1000</v>
      </c>
    </row>
    <row r="256" spans="5:8" ht="20.100000000000001" customHeight="1" x14ac:dyDescent="0.2">
      <c r="E256" s="79">
        <v>16000208</v>
      </c>
      <c r="F256" s="78" t="s">
        <v>1573</v>
      </c>
      <c r="G256" s="2">
        <v>1</v>
      </c>
      <c r="H256" s="13">
        <v>1000</v>
      </c>
    </row>
    <row r="257" spans="5:8" ht="20.100000000000001" customHeight="1" x14ac:dyDescent="0.2">
      <c r="E257" s="79">
        <v>16000209</v>
      </c>
      <c r="F257" s="78" t="s">
        <v>1574</v>
      </c>
      <c r="G257" s="2">
        <v>1</v>
      </c>
      <c r="H257" s="13">
        <v>1000</v>
      </c>
    </row>
    <row r="258" spans="5:8" ht="20.100000000000001" customHeight="1" x14ac:dyDescent="0.2">
      <c r="E258" s="79">
        <v>16000210</v>
      </c>
      <c r="F258" s="78" t="s">
        <v>1575</v>
      </c>
      <c r="G258" s="2">
        <v>1</v>
      </c>
      <c r="H258" s="13">
        <v>1000</v>
      </c>
    </row>
    <row r="259" spans="5:8" ht="20.100000000000001" customHeight="1" x14ac:dyDescent="0.2">
      <c r="E259" s="79">
        <v>16000211</v>
      </c>
      <c r="F259" s="78" t="s">
        <v>1576</v>
      </c>
      <c r="G259" s="2">
        <v>1</v>
      </c>
      <c r="H259" s="13">
        <v>1000</v>
      </c>
    </row>
    <row r="260" spans="5:8" ht="20.100000000000001" customHeight="1" x14ac:dyDescent="0.2">
      <c r="E260" s="79">
        <v>16000212</v>
      </c>
      <c r="F260" s="78" t="s">
        <v>1577</v>
      </c>
      <c r="G260" s="2">
        <v>1</v>
      </c>
      <c r="H260" s="13">
        <v>1000</v>
      </c>
    </row>
    <row r="261" spans="5:8" ht="20.100000000000001" customHeight="1" x14ac:dyDescent="0.2"/>
    <row r="262" spans="5:8" ht="20.100000000000001" customHeight="1" x14ac:dyDescent="0.2"/>
    <row r="263" spans="5:8" ht="20.100000000000001" customHeight="1" x14ac:dyDescent="0.2"/>
    <row r="264" spans="5:8" ht="20.100000000000001" customHeight="1" x14ac:dyDescent="0.2"/>
    <row r="265" spans="5:8" ht="20.100000000000001" customHeight="1" x14ac:dyDescent="0.2"/>
    <row r="266" spans="5:8" ht="20.100000000000001" customHeight="1" x14ac:dyDescent="0.2"/>
    <row r="267" spans="5:8" ht="20.100000000000001" customHeight="1" x14ac:dyDescent="0.2"/>
    <row r="268" spans="5:8" ht="20.100000000000001" customHeight="1" x14ac:dyDescent="0.2"/>
    <row r="269" spans="5:8" ht="20.100000000000001" customHeight="1" x14ac:dyDescent="0.2"/>
    <row r="270" spans="5:8" ht="20.100000000000001" customHeight="1" x14ac:dyDescent="0.2"/>
    <row r="271" spans="5:8" ht="20.100000000000001" customHeight="1" x14ac:dyDescent="0.2"/>
    <row r="272" spans="5:8" ht="20.100000000000001" customHeight="1" x14ac:dyDescent="0.2"/>
    <row r="277" spans="5:7" x14ac:dyDescent="0.2">
      <c r="E277" s="77"/>
      <c r="F277" s="78"/>
      <c r="G277" s="2"/>
    </row>
    <row r="278" spans="5:7" x14ac:dyDescent="0.2">
      <c r="E278" s="77"/>
      <c r="F278" s="78"/>
      <c r="G278" s="2"/>
    </row>
    <row r="279" spans="5:7" x14ac:dyDescent="0.2">
      <c r="E279" s="77"/>
      <c r="F279" s="78"/>
      <c r="G279" s="2"/>
    </row>
    <row r="280" spans="5:7" x14ac:dyDescent="0.2">
      <c r="E280" s="77"/>
      <c r="F280" s="78"/>
      <c r="G280" s="2"/>
    </row>
  </sheetData>
  <phoneticPr fontId="23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70"/>
  <sheetViews>
    <sheetView workbookViewId="0">
      <selection activeCell="G31" sqref="A1:G31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2" t="s">
        <v>1584</v>
      </c>
      <c r="I2" s="2" t="s">
        <v>1585</v>
      </c>
      <c r="N2" s="2" t="s">
        <v>1586</v>
      </c>
      <c r="R2" s="2" t="s">
        <v>1587</v>
      </c>
      <c r="U2" s="2" t="s">
        <v>1588</v>
      </c>
      <c r="Y2" s="2" t="s">
        <v>1589</v>
      </c>
    </row>
    <row r="3" spans="1:38" ht="20.100000000000001" customHeight="1" x14ac:dyDescent="0.2">
      <c r="A3" s="2">
        <v>1</v>
      </c>
      <c r="B3" s="2">
        <v>5</v>
      </c>
      <c r="C3" s="3">
        <v>10010011</v>
      </c>
      <c r="D3" s="5" t="s">
        <v>1590</v>
      </c>
      <c r="E3" s="2">
        <v>20</v>
      </c>
      <c r="F3" s="2" t="str">
        <f>C3&amp;","&amp;E3</f>
        <v>10010011,20</v>
      </c>
      <c r="H3" s="3">
        <v>10010087</v>
      </c>
      <c r="I3" s="6" t="s">
        <v>887</v>
      </c>
      <c r="J3" s="2">
        <v>1</v>
      </c>
      <c r="K3" s="2" t="str">
        <f>H3&amp;","&amp;J3</f>
        <v>10010087,1</v>
      </c>
      <c r="M3" s="3">
        <v>10010042</v>
      </c>
      <c r="N3" s="39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1591</v>
      </c>
      <c r="V3" s="2">
        <v>2</v>
      </c>
      <c r="W3" s="2" t="str">
        <f>T3&amp;","&amp;V3</f>
        <v>10010034,2</v>
      </c>
      <c r="X3" s="2">
        <v>10000024</v>
      </c>
      <c r="Y3" s="2" t="s">
        <v>1592</v>
      </c>
      <c r="Z3" s="2">
        <v>1</v>
      </c>
      <c r="AA3">
        <v>10000025</v>
      </c>
      <c r="AB3" s="74" t="s">
        <v>1593</v>
      </c>
      <c r="AC3" s="2">
        <v>1</v>
      </c>
      <c r="AD3" s="2" t="s">
        <v>1594</v>
      </c>
      <c r="AE3" s="2">
        <v>3</v>
      </c>
      <c r="AF3" s="2" t="s">
        <v>799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ht="20.100000000000001" customHeight="1" x14ac:dyDescent="0.2">
      <c r="A4" s="2">
        <v>2</v>
      </c>
      <c r="B4" s="2">
        <v>7</v>
      </c>
      <c r="C4" s="3">
        <v>10010042</v>
      </c>
      <c r="D4" s="39" t="s">
        <v>126</v>
      </c>
      <c r="E4" s="2">
        <v>1</v>
      </c>
      <c r="F4" s="2" t="str">
        <f t="shared" ref="F4:F33" si="1">C4&amp;","&amp;E4</f>
        <v>10010042,1</v>
      </c>
      <c r="H4" s="65">
        <v>10021010</v>
      </c>
      <c r="I4" s="66" t="s">
        <v>836</v>
      </c>
      <c r="J4" s="2">
        <v>20</v>
      </c>
      <c r="K4" s="2" t="str">
        <f t="shared" ref="K4:K33" si="2">H4&amp;","&amp;J4</f>
        <v>10021010,20</v>
      </c>
      <c r="M4" s="3">
        <v>10000121</v>
      </c>
      <c r="N4" s="5" t="s">
        <v>891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803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799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ht="20.100000000000001" customHeight="1" x14ac:dyDescent="0.2">
      <c r="A5" s="2">
        <v>3</v>
      </c>
      <c r="B5" s="2">
        <v>9</v>
      </c>
      <c r="C5" s="65">
        <v>10021004</v>
      </c>
      <c r="D5" s="67" t="s">
        <v>234</v>
      </c>
      <c r="E5" s="2">
        <v>20</v>
      </c>
      <c r="F5" s="2" t="str">
        <f t="shared" si="1"/>
        <v>10021004,20</v>
      </c>
      <c r="H5" s="65">
        <v>10020001</v>
      </c>
      <c r="I5" s="68" t="s">
        <v>95</v>
      </c>
      <c r="J5" s="2">
        <v>20</v>
      </c>
      <c r="K5" s="2" t="str">
        <f t="shared" si="2"/>
        <v>10020001,20</v>
      </c>
      <c r="M5" s="3">
        <v>10010087</v>
      </c>
      <c r="N5" s="6" t="s">
        <v>887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806</v>
      </c>
      <c r="V5" s="2">
        <v>10</v>
      </c>
      <c r="W5" s="2" t="str">
        <f t="shared" si="3"/>
        <v>10010085,10</v>
      </c>
      <c r="AE5" s="2">
        <v>3</v>
      </c>
      <c r="AF5" s="2" t="s">
        <v>799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ht="20.100000000000001" customHeight="1" x14ac:dyDescent="0.2">
      <c r="A6" s="2">
        <v>4</v>
      </c>
      <c r="B6" s="2">
        <v>11</v>
      </c>
      <c r="C6" s="3">
        <v>10010091</v>
      </c>
      <c r="D6" s="6" t="s">
        <v>672</v>
      </c>
      <c r="E6" s="2">
        <v>1</v>
      </c>
      <c r="F6" s="2" t="str">
        <f t="shared" si="1"/>
        <v>10010091,1</v>
      </c>
      <c r="H6" s="3">
        <v>10010041</v>
      </c>
      <c r="I6" s="5" t="s">
        <v>817</v>
      </c>
      <c r="J6" s="2">
        <v>5</v>
      </c>
      <c r="K6" s="2" t="str">
        <f t="shared" si="2"/>
        <v>10010041,5</v>
      </c>
      <c r="M6" s="3">
        <v>10000101</v>
      </c>
      <c r="N6" s="5" t="s">
        <v>888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846</v>
      </c>
      <c r="V6" s="2">
        <v>1</v>
      </c>
      <c r="W6" s="2" t="str">
        <f t="shared" si="3"/>
        <v>10000016,1</v>
      </c>
      <c r="AE6" s="2">
        <v>3</v>
      </c>
      <c r="AF6" s="2" t="s">
        <v>799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ht="20.100000000000001" customHeight="1" x14ac:dyDescent="0.2">
      <c r="A7" s="2">
        <v>5</v>
      </c>
      <c r="B7" s="2">
        <v>13</v>
      </c>
      <c r="C7" s="65">
        <v>10021008</v>
      </c>
      <c r="D7" s="66" t="s">
        <v>246</v>
      </c>
      <c r="E7" s="2">
        <v>1</v>
      </c>
      <c r="F7" s="2" t="str">
        <f t="shared" si="1"/>
        <v>10021008,1</v>
      </c>
      <c r="H7" s="65">
        <v>10021009</v>
      </c>
      <c r="I7" s="66" t="s">
        <v>249</v>
      </c>
      <c r="J7" s="2">
        <v>1</v>
      </c>
      <c r="K7" s="2" t="str">
        <f t="shared" si="2"/>
        <v>10021009,1</v>
      </c>
      <c r="M7" s="3">
        <v>10000121</v>
      </c>
      <c r="N7" s="5" t="s">
        <v>891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1591</v>
      </c>
      <c r="V7" s="2">
        <v>2</v>
      </c>
      <c r="W7" s="2" t="str">
        <f t="shared" si="3"/>
        <v>10010034,2</v>
      </c>
      <c r="AE7" s="2">
        <v>10000016</v>
      </c>
      <c r="AF7" s="2" t="s">
        <v>846</v>
      </c>
      <c r="AG7" s="2">
        <v>1</v>
      </c>
      <c r="AH7" s="2">
        <v>0.1</v>
      </c>
      <c r="AL7" s="2">
        <f t="shared" si="4"/>
        <v>0.1</v>
      </c>
    </row>
    <row r="8" spans="1:38" ht="20.100000000000001" customHeight="1" x14ac:dyDescent="0.2">
      <c r="A8" s="2">
        <v>6</v>
      </c>
      <c r="B8" s="2">
        <v>15</v>
      </c>
      <c r="C8" s="65">
        <v>10021010</v>
      </c>
      <c r="D8" s="66" t="s">
        <v>836</v>
      </c>
      <c r="E8" s="2">
        <v>20</v>
      </c>
      <c r="F8" s="2" t="str">
        <f t="shared" si="1"/>
        <v>10021010,20</v>
      </c>
      <c r="H8" s="3">
        <v>10000121</v>
      </c>
      <c r="I8" s="5" t="s">
        <v>891</v>
      </c>
      <c r="J8" s="2">
        <v>1</v>
      </c>
      <c r="K8" s="2" t="str">
        <f t="shared" si="2"/>
        <v>10000121,1</v>
      </c>
      <c r="M8" s="65">
        <v>10021009</v>
      </c>
      <c r="N8" s="66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1595</v>
      </c>
      <c r="V8" s="2">
        <v>1</v>
      </c>
      <c r="W8" s="2" t="str">
        <f t="shared" si="3"/>
        <v>10010035,1</v>
      </c>
      <c r="AE8" s="2">
        <v>10000018</v>
      </c>
      <c r="AF8" s="2" t="s">
        <v>1596</v>
      </c>
      <c r="AG8" s="2">
        <v>1</v>
      </c>
      <c r="AH8" s="2">
        <v>0.1</v>
      </c>
    </row>
    <row r="9" spans="1:38" ht="20.100000000000001" customHeight="1" x14ac:dyDescent="0.2">
      <c r="A9" s="2">
        <v>7</v>
      </c>
      <c r="B9" s="2">
        <v>17</v>
      </c>
      <c r="C9" s="3">
        <v>10000132</v>
      </c>
      <c r="D9" s="5" t="s">
        <v>114</v>
      </c>
      <c r="E9" s="2">
        <v>10</v>
      </c>
      <c r="F9" s="2" t="str">
        <f t="shared" si="1"/>
        <v>10000132,10</v>
      </c>
      <c r="H9" s="65">
        <v>10020001</v>
      </c>
      <c r="I9" s="68" t="s">
        <v>95</v>
      </c>
      <c r="J9" s="2">
        <v>20</v>
      </c>
      <c r="K9" s="2" t="str">
        <f t="shared" si="2"/>
        <v>10020001,20</v>
      </c>
      <c r="M9" s="3">
        <v>10010087</v>
      </c>
      <c r="N9" s="6" t="s">
        <v>887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801</v>
      </c>
      <c r="V9" s="2">
        <v>1</v>
      </c>
      <c r="W9" s="2" t="str">
        <f t="shared" si="3"/>
        <v>10010033,1</v>
      </c>
      <c r="AE9" s="2">
        <v>10000019</v>
      </c>
      <c r="AF9" s="2" t="s">
        <v>1597</v>
      </c>
      <c r="AG9" s="2">
        <v>1</v>
      </c>
      <c r="AH9" s="2">
        <v>0.1</v>
      </c>
    </row>
    <row r="10" spans="1:38" ht="20.100000000000001" customHeight="1" x14ac:dyDescent="0.2">
      <c r="A10" s="2">
        <v>8</v>
      </c>
      <c r="B10" s="2">
        <v>19</v>
      </c>
      <c r="C10" s="3">
        <v>10010083</v>
      </c>
      <c r="D10" s="8" t="s">
        <v>257</v>
      </c>
      <c r="E10" s="2">
        <v>5</v>
      </c>
      <c r="F10" s="2" t="str">
        <f t="shared" si="1"/>
        <v>10010083,5</v>
      </c>
      <c r="H10" s="3">
        <v>10010041</v>
      </c>
      <c r="I10" s="5" t="s">
        <v>817</v>
      </c>
      <c r="J10" s="2">
        <v>5</v>
      </c>
      <c r="K10" s="2" t="str">
        <f t="shared" si="2"/>
        <v>10010041,5</v>
      </c>
      <c r="M10" s="3">
        <v>10000132</v>
      </c>
      <c r="N10" s="5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1591</v>
      </c>
      <c r="V10" s="2">
        <v>2</v>
      </c>
      <c r="W10" s="2" t="str">
        <f t="shared" si="3"/>
        <v>10010034,2</v>
      </c>
      <c r="AE10" s="2">
        <v>10000020</v>
      </c>
      <c r="AF10" s="2" t="s">
        <v>1598</v>
      </c>
      <c r="AG10" s="2">
        <v>1</v>
      </c>
      <c r="AH10" s="2">
        <v>0.1</v>
      </c>
    </row>
    <row r="11" spans="1:38" ht="20.100000000000001" customHeight="1" x14ac:dyDescent="0.2">
      <c r="A11" s="2">
        <v>9</v>
      </c>
      <c r="B11" s="2">
        <v>21</v>
      </c>
      <c r="C11" s="65">
        <v>10022001</v>
      </c>
      <c r="D11" s="67" t="s">
        <v>252</v>
      </c>
      <c r="E11" s="2">
        <v>20</v>
      </c>
      <c r="F11" s="2" t="str">
        <f t="shared" si="1"/>
        <v>10022001,20</v>
      </c>
      <c r="H11" s="3">
        <v>10000132</v>
      </c>
      <c r="I11" s="5" t="s">
        <v>114</v>
      </c>
      <c r="J11" s="2">
        <v>20</v>
      </c>
      <c r="K11" s="2" t="str">
        <f t="shared" si="2"/>
        <v>10000132,20</v>
      </c>
      <c r="M11" s="3">
        <v>10000122</v>
      </c>
      <c r="N11" s="5" t="s">
        <v>892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803</v>
      </c>
      <c r="V11" s="2">
        <v>2</v>
      </c>
      <c r="W11" s="2" t="str">
        <f t="shared" si="3"/>
        <v>10010042,2</v>
      </c>
      <c r="AE11" s="2">
        <v>10010026</v>
      </c>
      <c r="AF11" s="2" t="s">
        <v>1599</v>
      </c>
      <c r="AG11" s="2">
        <v>1</v>
      </c>
      <c r="AH11" s="2">
        <v>0.05</v>
      </c>
    </row>
    <row r="12" spans="1:38" ht="20.100000000000001" customHeight="1" x14ac:dyDescent="0.2">
      <c r="A12" s="2">
        <v>10</v>
      </c>
      <c r="B12" s="2">
        <v>23</v>
      </c>
      <c r="C12" s="4">
        <v>10010098</v>
      </c>
      <c r="D12" s="7" t="s">
        <v>1357</v>
      </c>
      <c r="E12" s="2">
        <v>3</v>
      </c>
      <c r="F12" s="2" t="str">
        <f t="shared" si="1"/>
        <v>10010098,3</v>
      </c>
      <c r="H12" s="65">
        <v>10022008</v>
      </c>
      <c r="I12" s="66" t="s">
        <v>274</v>
      </c>
      <c r="J12" s="2">
        <v>1</v>
      </c>
      <c r="K12" s="2" t="str">
        <f t="shared" si="2"/>
        <v>10022008,1</v>
      </c>
      <c r="M12" s="3">
        <v>10010083</v>
      </c>
      <c r="N12" s="8" t="s">
        <v>257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846</v>
      </c>
      <c r="V12" s="2">
        <v>1</v>
      </c>
      <c r="W12" s="2" t="str">
        <f t="shared" si="3"/>
        <v>10000016,1</v>
      </c>
    </row>
    <row r="13" spans="1:38" ht="20.100000000000001" customHeight="1" x14ac:dyDescent="0.2">
      <c r="A13" s="2">
        <v>11</v>
      </c>
      <c r="B13" s="2">
        <v>25</v>
      </c>
      <c r="C13" s="65">
        <v>10022008</v>
      </c>
      <c r="D13" s="66" t="s">
        <v>274</v>
      </c>
      <c r="E13" s="2">
        <v>1</v>
      </c>
      <c r="F13" s="2" t="str">
        <f t="shared" si="1"/>
        <v>10022008,1</v>
      </c>
      <c r="H13" s="3">
        <v>10000122</v>
      </c>
      <c r="I13" s="5" t="s">
        <v>892</v>
      </c>
      <c r="J13" s="2">
        <v>1</v>
      </c>
      <c r="K13" s="2" t="str">
        <f t="shared" si="2"/>
        <v>10000122,1</v>
      </c>
      <c r="M13" s="65">
        <v>10022009</v>
      </c>
      <c r="N13" s="66" t="s">
        <v>276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803</v>
      </c>
      <c r="V13" s="2">
        <v>2</v>
      </c>
      <c r="W13" s="2" t="str">
        <f t="shared" si="3"/>
        <v>10010042,2</v>
      </c>
      <c r="AE13" s="2"/>
      <c r="AG13" s="2"/>
    </row>
    <row r="14" spans="1:38" ht="20.100000000000001" customHeight="1" x14ac:dyDescent="0.2">
      <c r="A14" s="2">
        <v>12</v>
      </c>
      <c r="B14" s="2">
        <v>27</v>
      </c>
      <c r="C14" s="3">
        <v>10000132</v>
      </c>
      <c r="D14" s="5" t="s">
        <v>114</v>
      </c>
      <c r="E14" s="2">
        <v>10</v>
      </c>
      <c r="F14" s="2" t="str">
        <f t="shared" si="1"/>
        <v>10000132,10</v>
      </c>
      <c r="H14" s="3">
        <v>10010087</v>
      </c>
      <c r="I14" s="6" t="s">
        <v>887</v>
      </c>
      <c r="J14" s="2">
        <v>1</v>
      </c>
      <c r="K14" s="2" t="str">
        <f t="shared" si="2"/>
        <v>10010087,1</v>
      </c>
      <c r="M14" s="3">
        <v>10010085</v>
      </c>
      <c r="N14" s="8" t="s">
        <v>832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1600</v>
      </c>
      <c r="V14" s="2">
        <v>1</v>
      </c>
      <c r="W14" s="2" t="str">
        <f t="shared" si="3"/>
        <v>10010027,1</v>
      </c>
      <c r="Y14" s="12"/>
      <c r="Z14" s="12"/>
    </row>
    <row r="15" spans="1:38" ht="20.100000000000001" customHeight="1" x14ac:dyDescent="0.2">
      <c r="A15" s="2">
        <v>13</v>
      </c>
      <c r="B15" s="2">
        <v>29</v>
      </c>
      <c r="C15" s="65">
        <v>10022010</v>
      </c>
      <c r="D15" s="67" t="s">
        <v>837</v>
      </c>
      <c r="E15" s="2">
        <v>20</v>
      </c>
      <c r="F15" s="2" t="str">
        <f t="shared" si="1"/>
        <v>10022010,20</v>
      </c>
      <c r="H15" s="3">
        <v>10000132</v>
      </c>
      <c r="I15" s="5" t="s">
        <v>114</v>
      </c>
      <c r="J15" s="2">
        <v>20</v>
      </c>
      <c r="K15" s="2" t="str">
        <f t="shared" si="2"/>
        <v>10000132,20</v>
      </c>
      <c r="M15" s="3">
        <v>10010026</v>
      </c>
      <c r="N15" s="5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806</v>
      </c>
      <c r="V15" s="2">
        <v>5</v>
      </c>
      <c r="W15" s="2" t="str">
        <f t="shared" si="3"/>
        <v>10010085,5</v>
      </c>
      <c r="AD15" s="2"/>
    </row>
    <row r="16" spans="1:38" ht="20.100000000000001" customHeight="1" x14ac:dyDescent="0.2">
      <c r="A16" s="2">
        <v>14</v>
      </c>
      <c r="B16" s="2">
        <v>31</v>
      </c>
      <c r="C16" s="65">
        <v>10023001</v>
      </c>
      <c r="D16" s="67" t="s">
        <v>278</v>
      </c>
      <c r="E16" s="2">
        <v>20</v>
      </c>
      <c r="F16" s="2" t="str">
        <f t="shared" si="1"/>
        <v>10023001,20</v>
      </c>
      <c r="H16" s="65">
        <v>10023008</v>
      </c>
      <c r="I16" s="66" t="s">
        <v>297</v>
      </c>
      <c r="J16" s="2">
        <v>1</v>
      </c>
      <c r="K16" s="2" t="str">
        <f t="shared" si="2"/>
        <v>10023008,1</v>
      </c>
      <c r="M16" s="3">
        <v>10000123</v>
      </c>
      <c r="N16" s="5" t="s">
        <v>893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804</v>
      </c>
      <c r="V16" s="2">
        <v>1</v>
      </c>
      <c r="W16" s="2" t="str">
        <f t="shared" si="3"/>
        <v>10010083,1</v>
      </c>
    </row>
    <row r="17" spans="1:34" ht="20.100000000000001" customHeight="1" x14ac:dyDescent="0.2">
      <c r="A17" s="2">
        <v>15</v>
      </c>
      <c r="B17" s="2">
        <v>33</v>
      </c>
      <c r="C17" s="4">
        <v>10010098</v>
      </c>
      <c r="D17" s="7" t="s">
        <v>1357</v>
      </c>
      <c r="E17" s="2">
        <v>3</v>
      </c>
      <c r="F17" s="2" t="str">
        <f t="shared" si="1"/>
        <v>10010098,3</v>
      </c>
      <c r="H17" s="3">
        <v>10000102</v>
      </c>
      <c r="I17" s="5" t="s">
        <v>889</v>
      </c>
      <c r="J17" s="2">
        <v>1</v>
      </c>
      <c r="K17" s="2" t="str">
        <f t="shared" si="2"/>
        <v>10000102,1</v>
      </c>
      <c r="M17" s="65">
        <v>10023009</v>
      </c>
      <c r="N17" s="66" t="s">
        <v>299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812</v>
      </c>
      <c r="V17" s="2">
        <v>50000</v>
      </c>
      <c r="W17" s="2" t="str">
        <f t="shared" si="3"/>
        <v>1,50000</v>
      </c>
    </row>
    <row r="18" spans="1:34" ht="20.100000000000001" customHeight="1" x14ac:dyDescent="0.2">
      <c r="A18" s="2">
        <v>16</v>
      </c>
      <c r="B18" s="2">
        <v>35</v>
      </c>
      <c r="C18" s="65">
        <v>10023010</v>
      </c>
      <c r="D18" s="67" t="s">
        <v>840</v>
      </c>
      <c r="E18" s="2">
        <v>20</v>
      </c>
      <c r="F18" s="2" t="str">
        <f t="shared" si="1"/>
        <v>10023010,20</v>
      </c>
      <c r="H18" s="3">
        <v>10000123</v>
      </c>
      <c r="I18" s="5" t="s">
        <v>893</v>
      </c>
      <c r="J18" s="2">
        <v>1</v>
      </c>
      <c r="K18" s="2" t="str">
        <f t="shared" si="2"/>
        <v>10000123,1</v>
      </c>
      <c r="M18" s="3">
        <v>10000132</v>
      </c>
      <c r="N18" s="5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1591</v>
      </c>
      <c r="V18" s="2">
        <v>2</v>
      </c>
      <c r="W18" s="2" t="str">
        <f t="shared" si="3"/>
        <v>10010034,2</v>
      </c>
      <c r="AF18" s="2"/>
    </row>
    <row r="19" spans="1:34" ht="20.100000000000001" customHeight="1" x14ac:dyDescent="0.2">
      <c r="A19" s="2">
        <v>17</v>
      </c>
      <c r="B19" s="2">
        <v>37</v>
      </c>
      <c r="C19" s="65">
        <v>10023008</v>
      </c>
      <c r="D19" s="66" t="s">
        <v>297</v>
      </c>
      <c r="E19" s="2">
        <v>1</v>
      </c>
      <c r="F19" s="2" t="str">
        <f t="shared" si="1"/>
        <v>10023008,1</v>
      </c>
      <c r="H19" s="3">
        <v>10010085</v>
      </c>
      <c r="I19" s="8" t="s">
        <v>832</v>
      </c>
      <c r="J19" s="2">
        <v>50</v>
      </c>
      <c r="K19" s="2" t="str">
        <f t="shared" si="2"/>
        <v>10010085,50</v>
      </c>
      <c r="M19" s="65">
        <v>10023009</v>
      </c>
      <c r="N19" s="66" t="s">
        <v>299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846</v>
      </c>
      <c r="V19" s="2">
        <v>1</v>
      </c>
      <c r="W19" s="2" t="str">
        <f t="shared" si="3"/>
        <v>10000016,1</v>
      </c>
    </row>
    <row r="20" spans="1:34" ht="20.100000000000001" customHeight="1" x14ac:dyDescent="0.2">
      <c r="A20" s="2">
        <v>18</v>
      </c>
      <c r="B20" s="2">
        <v>39</v>
      </c>
      <c r="C20" s="3">
        <v>10000102</v>
      </c>
      <c r="D20" s="5" t="s">
        <v>889</v>
      </c>
      <c r="E20" s="2">
        <v>1</v>
      </c>
      <c r="F20" s="2" t="str">
        <f t="shared" si="1"/>
        <v>10000102,1</v>
      </c>
      <c r="H20" s="65">
        <v>10024008</v>
      </c>
      <c r="I20" s="66" t="s">
        <v>318</v>
      </c>
      <c r="J20" s="2">
        <v>1</v>
      </c>
      <c r="K20" s="2" t="str">
        <f t="shared" si="2"/>
        <v>10024008,1</v>
      </c>
      <c r="M20" s="3">
        <v>10010083</v>
      </c>
      <c r="N20" s="8" t="s">
        <v>257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803</v>
      </c>
      <c r="V20" s="2">
        <v>2</v>
      </c>
      <c r="W20" s="2" t="str">
        <f t="shared" si="3"/>
        <v>10010042,2</v>
      </c>
    </row>
    <row r="21" spans="1:34" ht="20.100000000000001" customHeight="1" x14ac:dyDescent="0.2">
      <c r="A21" s="2">
        <v>19</v>
      </c>
      <c r="B21" s="2">
        <v>41</v>
      </c>
      <c r="C21" s="65">
        <v>10024001</v>
      </c>
      <c r="D21" s="67" t="s">
        <v>303</v>
      </c>
      <c r="E21" s="2">
        <v>20</v>
      </c>
      <c r="F21" s="2" t="str">
        <f t="shared" si="1"/>
        <v>10024001,20</v>
      </c>
      <c r="H21" s="3">
        <v>10000132</v>
      </c>
      <c r="I21" s="5" t="s">
        <v>114</v>
      </c>
      <c r="J21" s="2">
        <v>20</v>
      </c>
      <c r="K21" s="2" t="str">
        <f t="shared" si="2"/>
        <v>10000132,20</v>
      </c>
      <c r="M21" s="3">
        <v>10000124</v>
      </c>
      <c r="N21" s="5" t="s">
        <v>894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1595</v>
      </c>
      <c r="V21" s="2">
        <v>1</v>
      </c>
      <c r="W21" s="2" t="str">
        <f t="shared" si="3"/>
        <v>10010035,1</v>
      </c>
    </row>
    <row r="22" spans="1:34" ht="20.100000000000001" customHeight="1" x14ac:dyDescent="0.2">
      <c r="A22" s="2">
        <v>20</v>
      </c>
      <c r="B22" s="2">
        <v>43</v>
      </c>
      <c r="C22" s="4">
        <v>10010098</v>
      </c>
      <c r="D22" s="7" t="s">
        <v>1357</v>
      </c>
      <c r="E22" s="2">
        <v>3</v>
      </c>
      <c r="F22" s="2" t="str">
        <f t="shared" si="1"/>
        <v>10010098,3</v>
      </c>
      <c r="H22" s="3">
        <v>10000124</v>
      </c>
      <c r="I22" s="5" t="s">
        <v>894</v>
      </c>
      <c r="J22" s="2">
        <v>1</v>
      </c>
      <c r="K22" s="2" t="str">
        <f t="shared" si="2"/>
        <v>10000124,1</v>
      </c>
      <c r="M22" s="3">
        <v>10000103</v>
      </c>
      <c r="N22" s="5" t="s">
        <v>890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803</v>
      </c>
      <c r="V22" s="2">
        <v>2</v>
      </c>
      <c r="W22" s="2" t="str">
        <f t="shared" si="3"/>
        <v>10010042,2</v>
      </c>
      <c r="AF22" s="2">
        <v>10010085</v>
      </c>
      <c r="AG22" s="2" t="s">
        <v>806</v>
      </c>
      <c r="AH22" s="2">
        <v>5</v>
      </c>
    </row>
    <row r="23" spans="1:34" ht="20.100000000000001" customHeight="1" x14ac:dyDescent="0.2">
      <c r="A23" s="2">
        <v>21</v>
      </c>
      <c r="B23" s="2">
        <v>45</v>
      </c>
      <c r="C23" s="65">
        <v>10024010</v>
      </c>
      <c r="D23" s="67" t="s">
        <v>851</v>
      </c>
      <c r="E23" s="2">
        <v>20</v>
      </c>
      <c r="F23" s="2" t="str">
        <f t="shared" si="1"/>
        <v>10024010,20</v>
      </c>
      <c r="H23" s="3">
        <v>10000103</v>
      </c>
      <c r="I23" s="5" t="s">
        <v>890</v>
      </c>
      <c r="J23" s="2">
        <v>1</v>
      </c>
      <c r="K23" s="2" t="str">
        <f t="shared" si="2"/>
        <v>10000103,1</v>
      </c>
      <c r="M23" s="65">
        <v>10024009</v>
      </c>
      <c r="N23" s="66" t="s">
        <v>320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806</v>
      </c>
      <c r="V23" s="2">
        <v>5</v>
      </c>
      <c r="W23" s="2" t="str">
        <f t="shared" si="3"/>
        <v>10010085,5</v>
      </c>
    </row>
    <row r="24" spans="1:34" ht="20.100000000000001" customHeight="1" x14ac:dyDescent="0.2">
      <c r="A24" s="2">
        <v>22</v>
      </c>
      <c r="B24" s="2">
        <v>47</v>
      </c>
      <c r="C24" s="65">
        <v>10024008</v>
      </c>
      <c r="D24" s="66" t="s">
        <v>318</v>
      </c>
      <c r="E24" s="2">
        <v>1</v>
      </c>
      <c r="F24" s="2" t="str">
        <f t="shared" si="1"/>
        <v>10024008,1</v>
      </c>
      <c r="H24" s="65">
        <v>10024009</v>
      </c>
      <c r="I24" s="66" t="s">
        <v>320</v>
      </c>
      <c r="J24" s="2">
        <v>1</v>
      </c>
      <c r="K24" s="2" t="str">
        <f t="shared" si="2"/>
        <v>10024009,1</v>
      </c>
      <c r="M24" s="3">
        <v>10000132</v>
      </c>
      <c r="N24" s="5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1591</v>
      </c>
      <c r="V24" s="2">
        <v>2</v>
      </c>
      <c r="W24" s="2" t="str">
        <f t="shared" si="3"/>
        <v>10010034,2</v>
      </c>
    </row>
    <row r="25" spans="1:34" ht="20.100000000000001" customHeight="1" x14ac:dyDescent="0.2">
      <c r="A25" s="2">
        <v>23</v>
      </c>
      <c r="B25" s="2">
        <v>49</v>
      </c>
      <c r="C25" s="3">
        <v>10000103</v>
      </c>
      <c r="D25" s="5" t="s">
        <v>890</v>
      </c>
      <c r="E25" s="2">
        <v>1</v>
      </c>
      <c r="F25" s="2" t="str">
        <f t="shared" si="1"/>
        <v>10000103,1</v>
      </c>
      <c r="H25" s="3">
        <v>10010085</v>
      </c>
      <c r="I25" s="8" t="s">
        <v>832</v>
      </c>
      <c r="J25" s="2">
        <v>100</v>
      </c>
      <c r="K25" s="2" t="str">
        <f t="shared" si="2"/>
        <v>10010085,100</v>
      </c>
      <c r="M25" s="3">
        <v>10010026</v>
      </c>
      <c r="N25" s="5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1601</v>
      </c>
      <c r="V25" s="2">
        <v>1</v>
      </c>
      <c r="W25" s="2" t="str">
        <f t="shared" si="3"/>
        <v>10010028,1</v>
      </c>
    </row>
    <row r="26" spans="1:34" ht="20.100000000000001" customHeight="1" x14ac:dyDescent="0.2">
      <c r="A26" s="2">
        <v>24</v>
      </c>
      <c r="B26" s="2">
        <v>51</v>
      </c>
      <c r="C26" s="65">
        <v>10025001</v>
      </c>
      <c r="D26" s="67" t="s">
        <v>323</v>
      </c>
      <c r="E26" s="2">
        <v>20</v>
      </c>
      <c r="F26" s="2" t="str">
        <f t="shared" si="1"/>
        <v>10025001,20</v>
      </c>
      <c r="H26" s="3">
        <v>10000104</v>
      </c>
      <c r="I26" s="5" t="s">
        <v>118</v>
      </c>
      <c r="J26" s="2">
        <v>1</v>
      </c>
      <c r="K26" s="2" t="str">
        <f t="shared" si="2"/>
        <v>10000104,1</v>
      </c>
      <c r="M26" s="3">
        <v>10000125</v>
      </c>
      <c r="N26" s="5" t="s">
        <v>895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803</v>
      </c>
      <c r="V26" s="2">
        <v>2</v>
      </c>
      <c r="W26" s="2" t="str">
        <f t="shared" si="3"/>
        <v>10010042,2</v>
      </c>
    </row>
    <row r="27" spans="1:34" ht="20.100000000000001" customHeight="1" x14ac:dyDescent="0.2">
      <c r="A27" s="2">
        <v>25</v>
      </c>
      <c r="B27" s="2">
        <v>53</v>
      </c>
      <c r="C27" s="4">
        <v>10010098</v>
      </c>
      <c r="D27" s="7" t="s">
        <v>1357</v>
      </c>
      <c r="E27" s="2">
        <v>3</v>
      </c>
      <c r="F27" s="2" t="str">
        <f t="shared" si="1"/>
        <v>10010098,3</v>
      </c>
      <c r="H27" s="65">
        <v>10025008</v>
      </c>
      <c r="I27" s="66" t="s">
        <v>340</v>
      </c>
      <c r="J27" s="2">
        <v>1</v>
      </c>
      <c r="K27" s="2" t="str">
        <f t="shared" si="2"/>
        <v>10025008,1</v>
      </c>
      <c r="M27" s="3">
        <v>10010083</v>
      </c>
      <c r="N27" s="8" t="s">
        <v>257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812</v>
      </c>
      <c r="V27" s="2">
        <v>50000</v>
      </c>
      <c r="W27" s="2" t="str">
        <f t="shared" si="3"/>
        <v>1,50000</v>
      </c>
    </row>
    <row r="28" spans="1:34" ht="20.100000000000001" customHeight="1" x14ac:dyDescent="0.2">
      <c r="A28" s="2">
        <v>26</v>
      </c>
      <c r="B28" s="2">
        <v>55</v>
      </c>
      <c r="C28" s="65">
        <v>10025010</v>
      </c>
      <c r="D28" s="66" t="s">
        <v>859</v>
      </c>
      <c r="E28" s="2">
        <v>20</v>
      </c>
      <c r="F28" s="2" t="str">
        <f t="shared" si="1"/>
        <v>10025010,20</v>
      </c>
      <c r="H28" s="3">
        <v>10000125</v>
      </c>
      <c r="I28" s="5" t="s">
        <v>895</v>
      </c>
      <c r="J28" s="2">
        <v>1</v>
      </c>
      <c r="K28" s="2" t="str">
        <f t="shared" si="2"/>
        <v>10000125,1</v>
      </c>
      <c r="M28" s="65">
        <v>10025009</v>
      </c>
      <c r="N28" s="66" t="s">
        <v>342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806</v>
      </c>
      <c r="V28" s="2">
        <v>5</v>
      </c>
      <c r="W28" s="2" t="str">
        <f t="shared" si="3"/>
        <v>10010085,5</v>
      </c>
    </row>
    <row r="29" spans="1:34" ht="20.100000000000001" customHeight="1" x14ac:dyDescent="0.2">
      <c r="A29" s="2">
        <v>27</v>
      </c>
      <c r="B29" s="2">
        <v>57</v>
      </c>
      <c r="C29" s="65">
        <v>10025008</v>
      </c>
      <c r="D29" s="66" t="s">
        <v>340</v>
      </c>
      <c r="E29" s="2">
        <v>1</v>
      </c>
      <c r="F29" s="2" t="str">
        <f t="shared" si="1"/>
        <v>10025008,1</v>
      </c>
      <c r="H29" s="65">
        <v>10025009</v>
      </c>
      <c r="I29" s="66" t="s">
        <v>342</v>
      </c>
      <c r="J29" s="2">
        <v>1</v>
      </c>
      <c r="K29" s="2" t="str">
        <f t="shared" si="2"/>
        <v>10025009,1</v>
      </c>
      <c r="M29" s="3">
        <v>10000104</v>
      </c>
      <c r="N29" s="5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846</v>
      </c>
      <c r="V29" s="2">
        <v>1</v>
      </c>
      <c r="W29" s="2" t="str">
        <f t="shared" si="3"/>
        <v>10000016,1</v>
      </c>
    </row>
    <row r="30" spans="1:34" ht="20.100000000000001" customHeight="1" x14ac:dyDescent="0.2">
      <c r="A30" s="2">
        <v>28</v>
      </c>
      <c r="B30" s="2">
        <v>59</v>
      </c>
      <c r="C30" s="3">
        <v>10000104</v>
      </c>
      <c r="D30" s="5" t="s">
        <v>118</v>
      </c>
      <c r="E30" s="2">
        <v>1</v>
      </c>
      <c r="F30" s="2" t="str">
        <f t="shared" si="1"/>
        <v>10000104,1</v>
      </c>
      <c r="H30" s="4">
        <v>10010099</v>
      </c>
      <c r="I30" s="7" t="s">
        <v>1472</v>
      </c>
      <c r="J30" s="2">
        <v>1</v>
      </c>
      <c r="K30" s="2" t="str">
        <f t="shared" si="2"/>
        <v>10010099,1</v>
      </c>
      <c r="M30" s="3">
        <v>10010026</v>
      </c>
      <c r="N30" s="5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803</v>
      </c>
      <c r="V30" s="2">
        <v>2</v>
      </c>
      <c r="W30" s="2" t="str">
        <f t="shared" si="3"/>
        <v>10010042,2</v>
      </c>
    </row>
    <row r="31" spans="1:34" ht="20.100000000000001" customHeight="1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803</v>
      </c>
      <c r="V31" s="2">
        <v>2</v>
      </c>
      <c r="W31" s="2" t="str">
        <f t="shared" si="3"/>
        <v>10010042,2</v>
      </c>
    </row>
    <row r="32" spans="1:34" ht="20.100000000000001" customHeight="1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753</v>
      </c>
      <c r="V32" s="2">
        <v>1</v>
      </c>
      <c r="W32" s="2" t="str">
        <f t="shared" si="3"/>
        <v>10000017,1</v>
      </c>
    </row>
    <row r="33" spans="6:23" ht="20.100000000000001" customHeight="1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2">
        <v>10010085</v>
      </c>
      <c r="H40" s="2" t="s">
        <v>806</v>
      </c>
      <c r="I40" s="2">
        <v>5</v>
      </c>
      <c r="M40" s="2">
        <v>10010083</v>
      </c>
      <c r="N40" s="2" t="s">
        <v>804</v>
      </c>
      <c r="O40" s="2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50"/>
  <sheetViews>
    <sheetView topLeftCell="A16" workbookViewId="0">
      <selection activeCell="E30" sqref="E30"/>
    </sheetView>
  </sheetViews>
  <sheetFormatPr defaultColWidth="9" defaultRowHeight="14.25" x14ac:dyDescent="0.2"/>
  <cols>
    <col min="1" max="1" width="13.375" customWidth="1"/>
    <col min="2" max="2" width="9.625" customWidth="1"/>
    <col min="3" max="3" width="10.875" customWidth="1"/>
    <col min="6" max="6" width="11.375" customWidth="1"/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1602</v>
      </c>
      <c r="C2" s="2" t="s">
        <v>1603</v>
      </c>
      <c r="J2" s="2" t="s">
        <v>1604</v>
      </c>
    </row>
    <row r="3" spans="1:20" s="2" customFormat="1" ht="20.100000000000001" customHeight="1" x14ac:dyDescent="0.2">
      <c r="B3" s="2">
        <v>1</v>
      </c>
      <c r="C3" s="2">
        <v>10</v>
      </c>
      <c r="J3" s="3">
        <v>10010091</v>
      </c>
      <c r="K3" s="6" t="s">
        <v>672</v>
      </c>
      <c r="L3" s="2">
        <v>0.02</v>
      </c>
      <c r="P3" s="2" t="s">
        <v>1605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3">
        <v>10010092</v>
      </c>
      <c r="K4" s="6" t="s">
        <v>673</v>
      </c>
      <c r="L4" s="2">
        <v>0.04</v>
      </c>
      <c r="P4" s="2" t="s">
        <v>1606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3">
        <v>10010093</v>
      </c>
      <c r="K5" s="6" t="s">
        <v>675</v>
      </c>
      <c r="L5" s="2">
        <v>0.03</v>
      </c>
      <c r="T5" s="2">
        <v>0.03</v>
      </c>
    </row>
    <row r="6" spans="1:20" s="2" customFormat="1" ht="20.100000000000001" customHeight="1" x14ac:dyDescent="0.2">
      <c r="J6" s="72">
        <v>10060101</v>
      </c>
      <c r="K6" s="73" t="s">
        <v>1607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1604</v>
      </c>
      <c r="J7" s="72">
        <v>10060102</v>
      </c>
      <c r="K7" s="73" t="s">
        <v>1607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1608</v>
      </c>
      <c r="J8" s="72">
        <v>10060103</v>
      </c>
      <c r="K8" s="73" t="s">
        <v>1607</v>
      </c>
      <c r="L8" s="2">
        <v>0.03</v>
      </c>
      <c r="T8" s="2">
        <v>0.01</v>
      </c>
    </row>
    <row r="9" spans="1:20" s="2" customFormat="1" ht="20.100000000000001" customHeight="1" x14ac:dyDescent="0.2">
      <c r="A9" s="6" t="s">
        <v>672</v>
      </c>
      <c r="B9" s="3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72">
        <v>10060104</v>
      </c>
      <c r="K9" s="73" t="s">
        <v>1607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6" t="s">
        <v>673</v>
      </c>
      <c r="B10" s="3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72">
        <v>10060105</v>
      </c>
      <c r="K10" s="73" t="s">
        <v>1607</v>
      </c>
      <c r="L10" s="2">
        <v>0.01</v>
      </c>
    </row>
    <row r="11" spans="1:20" s="2" customFormat="1" ht="20.100000000000001" customHeight="1" x14ac:dyDescent="0.2">
      <c r="A11" s="6" t="s">
        <v>675</v>
      </c>
      <c r="B11" s="3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72">
        <v>10060106</v>
      </c>
      <c r="K11" s="73" t="s">
        <v>1607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72">
        <v>10060201</v>
      </c>
      <c r="K12" s="73" t="s">
        <v>1609</v>
      </c>
      <c r="L12" s="2">
        <v>3.5000000000000003E-2</v>
      </c>
    </row>
    <row r="13" spans="1:20" s="2" customFormat="1" ht="20.100000000000001" customHeight="1" x14ac:dyDescent="0.2">
      <c r="J13" s="72">
        <v>10060202</v>
      </c>
      <c r="K13" s="73" t="s">
        <v>1609</v>
      </c>
      <c r="L13" s="2">
        <v>0.03</v>
      </c>
    </row>
    <row r="14" spans="1:20" s="2" customFormat="1" ht="20.100000000000001" customHeight="1" x14ac:dyDescent="0.2">
      <c r="J14" s="72">
        <v>10060203</v>
      </c>
      <c r="K14" s="73" t="s">
        <v>1609</v>
      </c>
      <c r="L14" s="2">
        <v>0.03</v>
      </c>
    </row>
    <row r="15" spans="1:20" s="2" customFormat="1" ht="20.100000000000001" customHeight="1" x14ac:dyDescent="0.2">
      <c r="A15" s="2" t="s">
        <v>1610</v>
      </c>
      <c r="B15" s="2" t="s">
        <v>912</v>
      </c>
      <c r="C15" s="2" t="s">
        <v>1611</v>
      </c>
      <c r="J15" s="72">
        <v>10060204</v>
      </c>
      <c r="K15" s="73" t="s">
        <v>1609</v>
      </c>
      <c r="L15" s="2">
        <v>0.02</v>
      </c>
    </row>
    <row r="16" spans="1:20" s="2" customFormat="1" ht="20.100000000000001" customHeight="1" x14ac:dyDescent="0.2">
      <c r="A16" s="2">
        <v>50</v>
      </c>
      <c r="C16" s="2" t="s">
        <v>1612</v>
      </c>
      <c r="E16" s="3">
        <v>10010086</v>
      </c>
      <c r="F16" s="6" t="s">
        <v>681</v>
      </c>
      <c r="G16" s="2">
        <v>1</v>
      </c>
      <c r="J16" s="72">
        <v>10060205</v>
      </c>
      <c r="K16" s="73" t="s">
        <v>1609</v>
      </c>
      <c r="L16" s="2">
        <v>0.01</v>
      </c>
    </row>
    <row r="17" spans="1:12" s="2" customFormat="1" ht="20.100000000000001" customHeight="1" x14ac:dyDescent="0.2">
      <c r="A17" s="2">
        <v>100</v>
      </c>
      <c r="C17" s="2" t="s">
        <v>1613</v>
      </c>
      <c r="E17" s="3">
        <v>10010096</v>
      </c>
      <c r="F17" s="6" t="s">
        <v>797</v>
      </c>
      <c r="G17" s="2">
        <v>1</v>
      </c>
      <c r="J17" s="72">
        <v>10060206</v>
      </c>
      <c r="K17" s="73" t="s">
        <v>1609</v>
      </c>
      <c r="L17" s="2">
        <v>5.0000000000000001E-3</v>
      </c>
    </row>
    <row r="18" spans="1:12" s="2" customFormat="1" ht="20.100000000000001" customHeight="1" x14ac:dyDescent="0.2">
      <c r="A18" s="2">
        <v>150</v>
      </c>
      <c r="C18" s="2" t="s">
        <v>1614</v>
      </c>
      <c r="E18" s="3">
        <v>10010094</v>
      </c>
      <c r="F18" s="6" t="s">
        <v>850</v>
      </c>
      <c r="G18" s="2">
        <v>1</v>
      </c>
      <c r="J18" s="72">
        <v>10060301</v>
      </c>
      <c r="K18" s="73" t="s">
        <v>1615</v>
      </c>
      <c r="L18" s="2">
        <v>3.5000000000000003E-2</v>
      </c>
    </row>
    <row r="19" spans="1:12" s="2" customFormat="1" ht="20.100000000000001" customHeight="1" x14ac:dyDescent="0.2">
      <c r="A19" s="2">
        <v>200</v>
      </c>
      <c r="C19" s="2" t="s">
        <v>1616</v>
      </c>
      <c r="E19" s="3">
        <v>10010096</v>
      </c>
      <c r="F19" s="6" t="s">
        <v>797</v>
      </c>
      <c r="G19" s="2">
        <v>1</v>
      </c>
      <c r="J19" s="72">
        <v>10060302</v>
      </c>
      <c r="K19" s="73" t="s">
        <v>1615</v>
      </c>
      <c r="L19" s="2">
        <v>0.03</v>
      </c>
    </row>
    <row r="20" spans="1:12" s="2" customFormat="1" ht="20.100000000000001" customHeight="1" x14ac:dyDescent="0.2">
      <c r="A20" s="2">
        <v>300</v>
      </c>
      <c r="C20" s="2" t="s">
        <v>1617</v>
      </c>
      <c r="E20" s="3">
        <v>10010094</v>
      </c>
      <c r="F20" s="6" t="s">
        <v>850</v>
      </c>
      <c r="G20" s="2">
        <v>1</v>
      </c>
      <c r="J20" s="72">
        <v>10060303</v>
      </c>
      <c r="K20" s="73" t="s">
        <v>1615</v>
      </c>
      <c r="L20" s="2">
        <v>0.03</v>
      </c>
    </row>
    <row r="21" spans="1:12" s="2" customFormat="1" ht="20.100000000000001" customHeight="1" x14ac:dyDescent="0.2">
      <c r="J21" s="72">
        <v>10060304</v>
      </c>
      <c r="K21" s="73" t="s">
        <v>1615</v>
      </c>
      <c r="L21" s="2">
        <v>0.02</v>
      </c>
    </row>
    <row r="22" spans="1:12" s="2" customFormat="1" ht="20.100000000000001" customHeight="1" x14ac:dyDescent="0.2">
      <c r="J22" s="72">
        <v>10060305</v>
      </c>
      <c r="K22" s="73" t="s">
        <v>1615</v>
      </c>
      <c r="L22" s="2">
        <v>0.01</v>
      </c>
    </row>
    <row r="23" spans="1:12" s="2" customFormat="1" ht="20.100000000000001" customHeight="1" x14ac:dyDescent="0.2">
      <c r="J23" s="72">
        <v>10060306</v>
      </c>
      <c r="K23" s="73" t="s">
        <v>1615</v>
      </c>
      <c r="L23" s="2">
        <v>5.0000000000000001E-3</v>
      </c>
    </row>
    <row r="24" spans="1:12" s="2" customFormat="1" ht="20.100000000000001" customHeight="1" x14ac:dyDescent="0.2">
      <c r="J24" s="72">
        <v>10060401</v>
      </c>
      <c r="K24" s="73" t="s">
        <v>1618</v>
      </c>
      <c r="L24" s="2">
        <v>3.5000000000000003E-2</v>
      </c>
    </row>
    <row r="25" spans="1:12" s="2" customFormat="1" ht="20.100000000000001" customHeight="1" x14ac:dyDescent="0.2">
      <c r="J25" s="72">
        <v>10060402</v>
      </c>
      <c r="K25" s="73" t="s">
        <v>1618</v>
      </c>
      <c r="L25" s="2">
        <v>0.03</v>
      </c>
    </row>
    <row r="26" spans="1:12" s="2" customFormat="1" ht="20.100000000000001" customHeight="1" x14ac:dyDescent="0.2">
      <c r="J26" s="72">
        <v>10060403</v>
      </c>
      <c r="K26" s="73" t="s">
        <v>1618</v>
      </c>
      <c r="L26" s="2">
        <v>0.03</v>
      </c>
    </row>
    <row r="27" spans="1:12" s="2" customFormat="1" ht="20.100000000000001" customHeight="1" x14ac:dyDescent="0.2">
      <c r="C27" s="2" t="s">
        <v>1619</v>
      </c>
      <c r="D27" s="9" t="s">
        <v>1620</v>
      </c>
      <c r="J27" s="72">
        <v>10060404</v>
      </c>
      <c r="K27" s="73" t="s">
        <v>1618</v>
      </c>
      <c r="L27" s="2">
        <v>0.02</v>
      </c>
    </row>
    <row r="28" spans="1:12" s="2" customFormat="1" ht="20.100000000000001" customHeight="1" x14ac:dyDescent="0.2">
      <c r="C28" s="2" t="s">
        <v>1621</v>
      </c>
      <c r="D28" s="16" t="s">
        <v>1622</v>
      </c>
      <c r="J28" s="72">
        <v>10060405</v>
      </c>
      <c r="K28" s="73" t="s">
        <v>1618</v>
      </c>
      <c r="L28" s="2">
        <v>0.01</v>
      </c>
    </row>
    <row r="29" spans="1:12" s="2" customFormat="1" ht="20.100000000000001" customHeight="1" x14ac:dyDescent="0.2">
      <c r="C29" s="2" t="s">
        <v>1623</v>
      </c>
      <c r="J29" s="72">
        <v>10060406</v>
      </c>
      <c r="K29" s="73" t="s">
        <v>1618</v>
      </c>
      <c r="L29" s="2">
        <v>5.0000000000000001E-3</v>
      </c>
    </row>
    <row r="30" spans="1:12" s="2" customFormat="1" ht="20.100000000000001" customHeight="1" x14ac:dyDescent="0.2">
      <c r="B30" s="2" t="s">
        <v>1624</v>
      </c>
      <c r="J30" s="72">
        <v>10060501</v>
      </c>
      <c r="K30" s="73" t="s">
        <v>1625</v>
      </c>
      <c r="L30" s="2">
        <v>3.5000000000000003E-2</v>
      </c>
    </row>
    <row r="31" spans="1:12" ht="20.100000000000001" customHeight="1" x14ac:dyDescent="0.2">
      <c r="J31" s="72">
        <v>10060502</v>
      </c>
      <c r="K31" s="73" t="s">
        <v>1625</v>
      </c>
      <c r="L31" s="2">
        <v>0.03</v>
      </c>
    </row>
    <row r="32" spans="1:12" ht="20.100000000000001" customHeight="1" x14ac:dyDescent="0.2">
      <c r="J32" s="72">
        <v>10060503</v>
      </c>
      <c r="K32" s="73" t="s">
        <v>1625</v>
      </c>
      <c r="L32" s="2">
        <v>0.03</v>
      </c>
    </row>
    <row r="33" spans="2:12" ht="20.100000000000001" customHeight="1" x14ac:dyDescent="0.2">
      <c r="B33" s="9" t="s">
        <v>1626</v>
      </c>
      <c r="J33" s="72">
        <v>10060504</v>
      </c>
      <c r="K33" s="73" t="s">
        <v>1625</v>
      </c>
      <c r="L33" s="2">
        <v>0.02</v>
      </c>
    </row>
    <row r="34" spans="2:12" ht="20.100000000000001" customHeight="1" x14ac:dyDescent="0.2">
      <c r="B34" s="9" t="s">
        <v>1627</v>
      </c>
      <c r="J34" s="72">
        <v>10060505</v>
      </c>
      <c r="K34" s="73" t="s">
        <v>1625</v>
      </c>
      <c r="L34" s="2">
        <v>0.01</v>
      </c>
    </row>
    <row r="35" spans="2:12" ht="20.100000000000001" customHeight="1" x14ac:dyDescent="0.2">
      <c r="B35" s="9" t="s">
        <v>1628</v>
      </c>
      <c r="J35" s="72">
        <v>10060506</v>
      </c>
      <c r="K35" s="73" t="s">
        <v>1625</v>
      </c>
      <c r="L35" s="2">
        <v>5.0000000000000001E-3</v>
      </c>
    </row>
    <row r="36" spans="2:12" ht="20.100000000000001" customHeight="1" x14ac:dyDescent="0.2">
      <c r="J36" s="72">
        <v>10060601</v>
      </c>
      <c r="K36" s="73" t="s">
        <v>1629</v>
      </c>
      <c r="L36" s="2">
        <v>3.5000000000000003E-2</v>
      </c>
    </row>
    <row r="37" spans="2:12" ht="20.100000000000001" customHeight="1" x14ac:dyDescent="0.2">
      <c r="J37" s="72">
        <v>10060602</v>
      </c>
      <c r="K37" s="73" t="s">
        <v>1629</v>
      </c>
      <c r="L37" s="2">
        <v>0.03</v>
      </c>
    </row>
    <row r="38" spans="2:12" ht="20.100000000000001" customHeight="1" x14ac:dyDescent="0.2">
      <c r="J38" s="72">
        <v>10060603</v>
      </c>
      <c r="K38" s="73" t="s">
        <v>1629</v>
      </c>
      <c r="L38" s="2">
        <v>0.03</v>
      </c>
    </row>
    <row r="39" spans="2:12" ht="20.100000000000001" customHeight="1" x14ac:dyDescent="0.2">
      <c r="J39" s="72">
        <v>10060604</v>
      </c>
      <c r="K39" s="73" t="s">
        <v>1629</v>
      </c>
      <c r="L39" s="2">
        <v>0.02</v>
      </c>
    </row>
    <row r="40" spans="2:12" ht="20.100000000000001" customHeight="1" x14ac:dyDescent="0.2">
      <c r="J40" s="72">
        <v>10060605</v>
      </c>
      <c r="K40" s="73" t="s">
        <v>1629</v>
      </c>
      <c r="L40" s="2">
        <v>0.01</v>
      </c>
    </row>
    <row r="41" spans="2:12" ht="20.100000000000001" customHeight="1" x14ac:dyDescent="0.2">
      <c r="J41" s="72">
        <v>10060606</v>
      </c>
      <c r="K41" s="73" t="s">
        <v>1629</v>
      </c>
      <c r="L41" s="2">
        <v>5.0000000000000001E-3</v>
      </c>
    </row>
    <row r="42" spans="2:12" ht="20.100000000000001" customHeight="1" x14ac:dyDescent="0.2">
      <c r="J42" s="72">
        <v>10060701</v>
      </c>
      <c r="K42" s="73" t="s">
        <v>1630</v>
      </c>
      <c r="L42" s="2">
        <v>3.5000000000000003E-2</v>
      </c>
    </row>
    <row r="43" spans="2:12" ht="20.100000000000001" customHeight="1" x14ac:dyDescent="0.2">
      <c r="J43" s="72">
        <v>10060702</v>
      </c>
      <c r="K43" s="73" t="s">
        <v>1630</v>
      </c>
      <c r="L43" s="2">
        <v>0.03</v>
      </c>
    </row>
    <row r="44" spans="2:12" ht="20.100000000000001" customHeight="1" x14ac:dyDescent="0.2">
      <c r="J44" s="72">
        <v>10060703</v>
      </c>
      <c r="K44" s="73" t="s">
        <v>1630</v>
      </c>
      <c r="L44" s="2">
        <v>0.03</v>
      </c>
    </row>
    <row r="45" spans="2:12" ht="20.100000000000001" customHeight="1" x14ac:dyDescent="0.2">
      <c r="J45" s="72">
        <v>10060704</v>
      </c>
      <c r="K45" s="73" t="s">
        <v>1630</v>
      </c>
      <c r="L45" s="2">
        <v>0.02</v>
      </c>
    </row>
    <row r="46" spans="2:12" ht="20.100000000000001" customHeight="1" x14ac:dyDescent="0.2">
      <c r="J46" s="72">
        <v>10060705</v>
      </c>
      <c r="K46" s="73" t="s">
        <v>1630</v>
      </c>
      <c r="L46" s="2">
        <v>0.01</v>
      </c>
    </row>
    <row r="47" spans="2:12" ht="20.100000000000001" customHeight="1" x14ac:dyDescent="0.2">
      <c r="J47" s="72">
        <v>10060706</v>
      </c>
      <c r="K47" s="73" t="s">
        <v>1630</v>
      </c>
      <c r="L47" s="2">
        <v>5.0000000000000001E-3</v>
      </c>
    </row>
    <row r="48" spans="2:12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M40"/>
  <sheetViews>
    <sheetView topLeftCell="A13" workbookViewId="0">
      <selection activeCell="I21" sqref="I21"/>
    </sheetView>
  </sheetViews>
  <sheetFormatPr defaultColWidth="9" defaultRowHeight="14.25" x14ac:dyDescent="0.2"/>
  <cols>
    <col min="2" max="2" width="9" style="13"/>
    <col min="7" max="8" width="13.125" customWidth="1"/>
  </cols>
  <sheetData>
    <row r="1" spans="2:39" s="1" customFormat="1" ht="20.100000000000001" customHeight="1" x14ac:dyDescent="0.2">
      <c r="B1" s="2"/>
    </row>
    <row r="2" spans="2:39" s="1" customFormat="1" ht="20.100000000000001" customHeight="1" x14ac:dyDescent="0.2">
      <c r="B2" s="2" t="s">
        <v>86</v>
      </c>
    </row>
    <row r="3" spans="2:39" s="1" customFormat="1" ht="20.100000000000001" customHeight="1" x14ac:dyDescent="0.2">
      <c r="B3" s="2">
        <v>1</v>
      </c>
      <c r="C3" s="2">
        <v>1</v>
      </c>
      <c r="D3" s="2" t="s">
        <v>812</v>
      </c>
      <c r="E3" s="2">
        <v>50000</v>
      </c>
      <c r="F3" s="3">
        <v>10000121</v>
      </c>
      <c r="G3" s="5" t="s">
        <v>891</v>
      </c>
      <c r="H3" s="47" t="s">
        <v>301</v>
      </c>
      <c r="I3" s="3">
        <v>10010083</v>
      </c>
      <c r="J3" s="8" t="s">
        <v>257</v>
      </c>
      <c r="K3" s="3">
        <v>10</v>
      </c>
      <c r="L3" s="3">
        <v>10010087</v>
      </c>
      <c r="M3" s="6" t="s">
        <v>887</v>
      </c>
      <c r="N3" s="6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2">
        <v>2</v>
      </c>
      <c r="C4" s="2">
        <v>1</v>
      </c>
      <c r="D4" s="2" t="s">
        <v>812</v>
      </c>
      <c r="E4" s="2">
        <v>50000</v>
      </c>
      <c r="F4" s="3">
        <v>10000121</v>
      </c>
      <c r="G4" s="5" t="s">
        <v>891</v>
      </c>
      <c r="H4" s="5" t="s">
        <v>301</v>
      </c>
      <c r="I4" s="3">
        <v>10010083</v>
      </c>
      <c r="J4" s="8" t="s">
        <v>257</v>
      </c>
      <c r="K4" s="3">
        <v>20</v>
      </c>
      <c r="L4" s="3">
        <v>10010087</v>
      </c>
      <c r="M4" s="6" t="s">
        <v>887</v>
      </c>
      <c r="N4" s="6">
        <v>1</v>
      </c>
      <c r="O4" s="3">
        <v>10000143</v>
      </c>
      <c r="P4" s="5" t="s">
        <v>122</v>
      </c>
      <c r="Q4" s="5" t="s">
        <v>823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2">
        <v>3</v>
      </c>
      <c r="C5" s="2">
        <v>1</v>
      </c>
      <c r="D5" s="2" t="s">
        <v>812</v>
      </c>
      <c r="E5" s="2">
        <v>100000</v>
      </c>
      <c r="F5" s="3">
        <v>10000121</v>
      </c>
      <c r="G5" s="5" t="s">
        <v>891</v>
      </c>
      <c r="H5" s="5" t="s">
        <v>301</v>
      </c>
      <c r="I5" s="3">
        <v>10010083</v>
      </c>
      <c r="J5" s="8" t="s">
        <v>257</v>
      </c>
      <c r="K5" s="3">
        <v>30</v>
      </c>
      <c r="L5" s="3">
        <v>10010087</v>
      </c>
      <c r="M5" s="6" t="s">
        <v>887</v>
      </c>
      <c r="N5" s="6">
        <v>1</v>
      </c>
      <c r="O5" s="3">
        <v>10000143</v>
      </c>
      <c r="P5" s="5" t="s">
        <v>122</v>
      </c>
      <c r="Q5" s="5" t="s">
        <v>1631</v>
      </c>
      <c r="R5" s="3">
        <v>10010045</v>
      </c>
      <c r="S5" s="5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2"/>
      <c r="T6" s="2"/>
    </row>
    <row r="7" spans="2:39" s="1" customFormat="1" ht="20.100000000000001" customHeight="1" x14ac:dyDescent="0.2">
      <c r="B7" s="2" t="s">
        <v>179</v>
      </c>
      <c r="T7" s="2"/>
    </row>
    <row r="8" spans="2:39" s="1" customFormat="1" ht="20.100000000000001" customHeight="1" x14ac:dyDescent="0.2">
      <c r="B8" s="2">
        <v>1</v>
      </c>
      <c r="C8" s="2">
        <v>1</v>
      </c>
      <c r="D8" s="2" t="s">
        <v>812</v>
      </c>
      <c r="E8" s="2">
        <v>100000</v>
      </c>
      <c r="F8" s="3">
        <v>10000121</v>
      </c>
      <c r="G8" s="5" t="s">
        <v>891</v>
      </c>
      <c r="H8" s="47" t="s">
        <v>301</v>
      </c>
      <c r="I8" s="3">
        <v>10010083</v>
      </c>
      <c r="J8" s="8" t="s">
        <v>257</v>
      </c>
      <c r="K8" s="3">
        <v>10</v>
      </c>
      <c r="L8" s="3">
        <v>10010087</v>
      </c>
      <c r="M8" s="6" t="s">
        <v>887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2">
        <v>2</v>
      </c>
      <c r="C9" s="2">
        <v>1</v>
      </c>
      <c r="D9" s="2" t="s">
        <v>812</v>
      </c>
      <c r="E9" s="2">
        <v>100000</v>
      </c>
      <c r="F9" s="3">
        <v>10000121</v>
      </c>
      <c r="G9" s="5" t="s">
        <v>891</v>
      </c>
      <c r="H9" s="5" t="s">
        <v>301</v>
      </c>
      <c r="I9" s="3">
        <v>10010083</v>
      </c>
      <c r="J9" s="8" t="s">
        <v>257</v>
      </c>
      <c r="K9" s="3">
        <v>20</v>
      </c>
      <c r="L9" s="3">
        <v>10010087</v>
      </c>
      <c r="M9" s="6" t="s">
        <v>887</v>
      </c>
      <c r="N9" s="2">
        <v>1</v>
      </c>
      <c r="O9" s="3">
        <v>10000143</v>
      </c>
      <c r="P9" s="5" t="s">
        <v>122</v>
      </c>
      <c r="Q9" s="5" t="s">
        <v>823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2">
        <v>3</v>
      </c>
      <c r="C10" s="2">
        <v>1</v>
      </c>
      <c r="D10" s="2" t="s">
        <v>812</v>
      </c>
      <c r="E10" s="2">
        <v>150000</v>
      </c>
      <c r="F10" s="3">
        <v>10000121</v>
      </c>
      <c r="G10" s="5" t="s">
        <v>891</v>
      </c>
      <c r="H10" s="5" t="s">
        <v>301</v>
      </c>
      <c r="I10" s="3">
        <v>10010083</v>
      </c>
      <c r="J10" s="8" t="s">
        <v>257</v>
      </c>
      <c r="K10" s="3">
        <v>30</v>
      </c>
      <c r="L10" s="3">
        <v>10010087</v>
      </c>
      <c r="M10" s="6" t="s">
        <v>887</v>
      </c>
      <c r="N10" s="2">
        <v>1</v>
      </c>
      <c r="O10" s="3">
        <v>10000143</v>
      </c>
      <c r="P10" s="5" t="s">
        <v>122</v>
      </c>
      <c r="Q10" s="5" t="s">
        <v>1631</v>
      </c>
      <c r="R10" s="3">
        <v>10010045</v>
      </c>
      <c r="S10" s="5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2"/>
      <c r="T11" s="2"/>
    </row>
    <row r="12" spans="2:39" s="1" customFormat="1" ht="20.100000000000001" customHeight="1" x14ac:dyDescent="0.2">
      <c r="B12" s="2" t="s">
        <v>197</v>
      </c>
      <c r="T12" s="2"/>
    </row>
    <row r="13" spans="2:39" s="1" customFormat="1" ht="20.100000000000001" customHeight="1" x14ac:dyDescent="0.2">
      <c r="B13" s="2">
        <v>1</v>
      </c>
      <c r="C13" s="2">
        <v>1</v>
      </c>
      <c r="D13" s="2" t="s">
        <v>812</v>
      </c>
      <c r="E13" s="2">
        <v>150000</v>
      </c>
      <c r="F13" s="3">
        <v>10000121</v>
      </c>
      <c r="G13" s="5" t="s">
        <v>891</v>
      </c>
      <c r="H13" s="47" t="s">
        <v>301</v>
      </c>
      <c r="I13" s="3">
        <v>10010083</v>
      </c>
      <c r="J13" s="8" t="s">
        <v>257</v>
      </c>
      <c r="K13" s="3">
        <v>10</v>
      </c>
      <c r="L13" s="3">
        <v>10010087</v>
      </c>
      <c r="M13" s="6" t="s">
        <v>887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2">
        <v>2</v>
      </c>
      <c r="C14" s="2">
        <v>1</v>
      </c>
      <c r="D14" s="2" t="s">
        <v>812</v>
      </c>
      <c r="E14" s="2">
        <v>150000</v>
      </c>
      <c r="F14" s="3">
        <v>10000121</v>
      </c>
      <c r="G14" s="5" t="s">
        <v>891</v>
      </c>
      <c r="H14" s="5" t="s">
        <v>301</v>
      </c>
      <c r="I14" s="3">
        <v>10010083</v>
      </c>
      <c r="J14" s="8" t="s">
        <v>257</v>
      </c>
      <c r="K14" s="3">
        <v>20</v>
      </c>
      <c r="L14" s="3">
        <v>10010087</v>
      </c>
      <c r="M14" s="6" t="s">
        <v>887</v>
      </c>
      <c r="N14" s="2">
        <v>1</v>
      </c>
      <c r="O14" s="3">
        <v>10000143</v>
      </c>
      <c r="P14" s="5" t="s">
        <v>122</v>
      </c>
      <c r="Q14" s="5" t="s">
        <v>823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2">
        <v>3</v>
      </c>
      <c r="C15" s="2">
        <v>1</v>
      </c>
      <c r="D15" s="2" t="s">
        <v>812</v>
      </c>
      <c r="E15" s="2">
        <v>200000</v>
      </c>
      <c r="F15" s="3">
        <v>10000121</v>
      </c>
      <c r="G15" s="5" t="s">
        <v>891</v>
      </c>
      <c r="H15" s="5" t="s">
        <v>301</v>
      </c>
      <c r="I15" s="3">
        <v>10010083</v>
      </c>
      <c r="J15" s="8" t="s">
        <v>257</v>
      </c>
      <c r="K15" s="3">
        <v>30</v>
      </c>
      <c r="L15" s="3">
        <v>10010087</v>
      </c>
      <c r="M15" s="6" t="s">
        <v>887</v>
      </c>
      <c r="N15" s="2">
        <v>1</v>
      </c>
      <c r="O15" s="3">
        <v>10000143</v>
      </c>
      <c r="P15" s="5" t="s">
        <v>122</v>
      </c>
      <c r="Q15" s="5" t="s">
        <v>1631</v>
      </c>
      <c r="R15" s="3">
        <v>10010045</v>
      </c>
      <c r="S15" s="5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2"/>
      <c r="T16" s="2"/>
    </row>
    <row r="17" spans="2:39" s="1" customFormat="1" ht="20.100000000000001" customHeight="1" x14ac:dyDescent="0.2">
      <c r="B17" s="2" t="s">
        <v>218</v>
      </c>
      <c r="T17" s="2"/>
    </row>
    <row r="18" spans="2:39" s="1" customFormat="1" ht="20.100000000000001" customHeight="1" x14ac:dyDescent="0.2">
      <c r="B18" s="2">
        <v>1</v>
      </c>
      <c r="C18" s="2">
        <v>1</v>
      </c>
      <c r="D18" s="2" t="s">
        <v>812</v>
      </c>
      <c r="E18" s="2">
        <v>200000</v>
      </c>
      <c r="F18" s="3">
        <v>10000121</v>
      </c>
      <c r="G18" s="5" t="s">
        <v>891</v>
      </c>
      <c r="H18" s="47" t="s">
        <v>301</v>
      </c>
      <c r="I18" s="3">
        <v>10010083</v>
      </c>
      <c r="J18" s="8" t="s">
        <v>257</v>
      </c>
      <c r="K18" s="3">
        <v>10</v>
      </c>
      <c r="L18" s="3">
        <v>10010087</v>
      </c>
      <c r="M18" s="6" t="s">
        <v>887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2">
        <v>2</v>
      </c>
      <c r="C19" s="2">
        <v>1</v>
      </c>
      <c r="D19" s="2" t="s">
        <v>812</v>
      </c>
      <c r="E19" s="2">
        <v>200000</v>
      </c>
      <c r="F19" s="3">
        <v>10000121</v>
      </c>
      <c r="G19" s="5" t="s">
        <v>891</v>
      </c>
      <c r="H19" s="5" t="s">
        <v>301</v>
      </c>
      <c r="I19" s="3">
        <v>10010083</v>
      </c>
      <c r="J19" s="8" t="s">
        <v>257</v>
      </c>
      <c r="K19" s="3">
        <v>20</v>
      </c>
      <c r="L19" s="3">
        <v>10010087</v>
      </c>
      <c r="M19" s="6" t="s">
        <v>887</v>
      </c>
      <c r="N19" s="2">
        <v>1</v>
      </c>
      <c r="O19" s="3">
        <v>10000143</v>
      </c>
      <c r="P19" s="5" t="s">
        <v>122</v>
      </c>
      <c r="Q19" s="47" t="s">
        <v>823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2">
        <v>3</v>
      </c>
      <c r="C20" s="2">
        <v>1</v>
      </c>
      <c r="D20" s="2" t="s">
        <v>812</v>
      </c>
      <c r="E20" s="2">
        <v>250000</v>
      </c>
      <c r="F20" s="3">
        <v>10000121</v>
      </c>
      <c r="G20" s="5" t="s">
        <v>891</v>
      </c>
      <c r="H20" s="5" t="s">
        <v>301</v>
      </c>
      <c r="I20" s="3">
        <v>10010083</v>
      </c>
      <c r="J20" s="8" t="s">
        <v>257</v>
      </c>
      <c r="K20" s="3">
        <v>30</v>
      </c>
      <c r="L20" s="3">
        <v>10010087</v>
      </c>
      <c r="M20" s="6" t="s">
        <v>887</v>
      </c>
      <c r="N20" s="2">
        <v>1</v>
      </c>
      <c r="O20" s="3">
        <v>10000143</v>
      </c>
      <c r="P20" s="5" t="s">
        <v>122</v>
      </c>
      <c r="Q20" s="47" t="s">
        <v>1631</v>
      </c>
      <c r="R20" s="3">
        <v>10010045</v>
      </c>
      <c r="S20" s="5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2"/>
      <c r="T21" s="2"/>
    </row>
    <row r="22" spans="2:39" s="1" customFormat="1" ht="20.100000000000001" customHeight="1" x14ac:dyDescent="0.2">
      <c r="B22" s="2" t="s">
        <v>355</v>
      </c>
      <c r="T22" s="2"/>
    </row>
    <row r="23" spans="2:39" s="1" customFormat="1" ht="20.100000000000001" customHeight="1" x14ac:dyDescent="0.2">
      <c r="B23" s="2">
        <v>1</v>
      </c>
      <c r="C23" s="2">
        <v>1</v>
      </c>
      <c r="D23" s="2" t="s">
        <v>812</v>
      </c>
      <c r="E23" s="2">
        <v>250000</v>
      </c>
      <c r="F23" s="3">
        <v>10000121</v>
      </c>
      <c r="G23" s="5" t="s">
        <v>891</v>
      </c>
      <c r="H23" s="47" t="s">
        <v>301</v>
      </c>
      <c r="I23" s="3">
        <v>10010083</v>
      </c>
      <c r="J23" s="8" t="s">
        <v>257</v>
      </c>
      <c r="K23" s="3">
        <v>10</v>
      </c>
      <c r="L23" s="3">
        <v>10010087</v>
      </c>
      <c r="M23" s="6" t="s">
        <v>887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2">
        <v>2</v>
      </c>
      <c r="C24" s="2">
        <v>1</v>
      </c>
      <c r="D24" s="2" t="s">
        <v>812</v>
      </c>
      <c r="E24" s="2">
        <v>250000</v>
      </c>
      <c r="F24" s="3">
        <v>10000121</v>
      </c>
      <c r="G24" s="5" t="s">
        <v>891</v>
      </c>
      <c r="H24" s="5" t="s">
        <v>301</v>
      </c>
      <c r="I24" s="3">
        <v>10010083</v>
      </c>
      <c r="J24" s="8" t="s">
        <v>257</v>
      </c>
      <c r="K24" s="3">
        <v>20</v>
      </c>
      <c r="L24" s="3">
        <v>10010087</v>
      </c>
      <c r="M24" s="6" t="s">
        <v>887</v>
      </c>
      <c r="N24" s="2">
        <v>1</v>
      </c>
      <c r="O24" s="3">
        <v>10000143</v>
      </c>
      <c r="P24" s="5" t="s">
        <v>122</v>
      </c>
      <c r="Q24" s="47" t="s">
        <v>823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2">
        <v>3</v>
      </c>
      <c r="C25" s="2">
        <v>1</v>
      </c>
      <c r="D25" s="2" t="s">
        <v>812</v>
      </c>
      <c r="E25" s="2">
        <v>300000</v>
      </c>
      <c r="F25" s="3">
        <v>10000121</v>
      </c>
      <c r="G25" s="5" t="s">
        <v>891</v>
      </c>
      <c r="H25" s="5" t="s">
        <v>301</v>
      </c>
      <c r="I25" s="3">
        <v>10010083</v>
      </c>
      <c r="J25" s="8" t="s">
        <v>257</v>
      </c>
      <c r="K25" s="3">
        <v>30</v>
      </c>
      <c r="L25" s="3">
        <v>10010087</v>
      </c>
      <c r="M25" s="6" t="s">
        <v>887</v>
      </c>
      <c r="N25" s="2">
        <v>1</v>
      </c>
      <c r="O25" s="3">
        <v>10000143</v>
      </c>
      <c r="P25" s="5" t="s">
        <v>122</v>
      </c>
      <c r="Q25" s="47" t="s">
        <v>1631</v>
      </c>
      <c r="R25" s="3">
        <v>10010045</v>
      </c>
      <c r="S25" s="5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2"/>
    </row>
    <row r="27" spans="2:39" s="1" customFormat="1" ht="20.100000000000001" customHeight="1" x14ac:dyDescent="0.2">
      <c r="B27" s="2"/>
    </row>
    <row r="28" spans="2:39" s="1" customFormat="1" ht="20.100000000000001" customHeight="1" x14ac:dyDescent="0.2">
      <c r="B28" s="2"/>
    </row>
    <row r="29" spans="2:39" s="1" customFormat="1" ht="20.100000000000001" customHeight="1" x14ac:dyDescent="0.2">
      <c r="B29" s="2"/>
    </row>
    <row r="30" spans="2:39" s="1" customFormat="1" ht="20.100000000000001" customHeight="1" x14ac:dyDescent="0.2">
      <c r="B30" s="2"/>
    </row>
    <row r="31" spans="2:39" s="1" customFormat="1" ht="20.100000000000001" customHeight="1" x14ac:dyDescent="0.2">
      <c r="B31" s="2"/>
    </row>
    <row r="32" spans="2:39" s="1" customFormat="1" ht="20.100000000000001" customHeight="1" x14ac:dyDescent="0.2">
      <c r="B32" s="2"/>
    </row>
    <row r="33" spans="2:2" s="1" customFormat="1" ht="20.100000000000001" customHeight="1" x14ac:dyDescent="0.2">
      <c r="B33" s="2"/>
    </row>
    <row r="34" spans="2:2" s="1" customFormat="1" ht="20.100000000000001" customHeight="1" x14ac:dyDescent="0.2">
      <c r="B34" s="2"/>
    </row>
    <row r="35" spans="2:2" s="1" customFormat="1" ht="20.100000000000001" customHeight="1" x14ac:dyDescent="0.2">
      <c r="B35" s="2"/>
    </row>
    <row r="36" spans="2:2" s="1" customFormat="1" ht="20.100000000000001" customHeight="1" x14ac:dyDescent="0.2">
      <c r="B36" s="2"/>
    </row>
    <row r="37" spans="2:2" s="1" customFormat="1" ht="20.100000000000001" customHeight="1" x14ac:dyDescent="0.2">
      <c r="B37" s="2"/>
    </row>
    <row r="38" spans="2:2" s="1" customFormat="1" ht="20.100000000000001" customHeight="1" x14ac:dyDescent="0.2">
      <c r="B38" s="2"/>
    </row>
    <row r="39" spans="2:2" s="1" customFormat="1" ht="20.100000000000001" customHeight="1" x14ac:dyDescent="0.2">
      <c r="B39" s="2"/>
    </row>
    <row r="40" spans="2:2" s="1" customFormat="1" ht="20.100000000000001" customHeight="1" x14ac:dyDescent="0.2">
      <c r="B40" s="2"/>
    </row>
  </sheetData>
  <phoneticPr fontId="23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AS20"/>
  <sheetViews>
    <sheetView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65">
        <v>10020001</v>
      </c>
      <c r="C2" s="68" t="s">
        <v>95</v>
      </c>
      <c r="D2" s="13">
        <f>75*5</f>
        <v>375</v>
      </c>
      <c r="F2" s="65">
        <v>10021001</v>
      </c>
      <c r="G2" s="67" t="s">
        <v>204</v>
      </c>
      <c r="H2" s="65">
        <v>10021001</v>
      </c>
      <c r="I2" s="68">
        <v>0</v>
      </c>
      <c r="J2" s="69">
        <v>2</v>
      </c>
      <c r="K2" s="70">
        <v>50</v>
      </c>
      <c r="L2" s="13">
        <f>K2*5</f>
        <v>250</v>
      </c>
      <c r="M2" s="13" t="str">
        <f>"1,"&amp;L2</f>
        <v>1,250</v>
      </c>
      <c r="N2" s="65">
        <v>10022001</v>
      </c>
      <c r="O2" s="67" t="s">
        <v>252</v>
      </c>
      <c r="P2" s="65">
        <v>10022001</v>
      </c>
      <c r="Q2" s="68">
        <v>0</v>
      </c>
      <c r="R2" s="69">
        <v>2</v>
      </c>
      <c r="T2">
        <f>ROUND(L2*1.2,0)</f>
        <v>300</v>
      </c>
      <c r="U2" s="13" t="str">
        <f>"1,"&amp;T2</f>
        <v>1,300</v>
      </c>
      <c r="V2" s="65">
        <v>10023001</v>
      </c>
      <c r="W2" s="67" t="s">
        <v>278</v>
      </c>
      <c r="X2" s="65">
        <v>10023001</v>
      </c>
      <c r="Y2" s="68">
        <v>0</v>
      </c>
      <c r="Z2" s="69">
        <v>2</v>
      </c>
      <c r="AB2">
        <f>ROUND(T2*1.2,0)</f>
        <v>360</v>
      </c>
      <c r="AC2" s="13" t="str">
        <f>"1,"&amp;AB2</f>
        <v>1,360</v>
      </c>
      <c r="AD2" s="65">
        <v>10024001</v>
      </c>
      <c r="AE2" s="67" t="s">
        <v>303</v>
      </c>
      <c r="AF2" s="65">
        <v>10024001</v>
      </c>
      <c r="AG2" s="68">
        <v>0</v>
      </c>
      <c r="AH2" s="69">
        <v>2</v>
      </c>
      <c r="AJ2">
        <f>ROUND(AB2*1.2,0)</f>
        <v>432</v>
      </c>
      <c r="AK2" s="13" t="str">
        <f>"1,"&amp;AJ2</f>
        <v>1,432</v>
      </c>
      <c r="AL2" s="65">
        <v>10025001</v>
      </c>
      <c r="AM2" s="67" t="s">
        <v>323</v>
      </c>
      <c r="AN2" s="65">
        <v>10025001</v>
      </c>
      <c r="AO2" s="68">
        <v>0</v>
      </c>
      <c r="AP2" s="69">
        <v>2</v>
      </c>
      <c r="AR2">
        <f>ROUND(AJ2*1.2,0)</f>
        <v>518</v>
      </c>
      <c r="AS2" s="13" t="str">
        <f>"1,"&amp;AR2</f>
        <v>1,518</v>
      </c>
    </row>
    <row r="3" spans="2:45" ht="20.100000000000001" customHeight="1" x14ac:dyDescent="0.2">
      <c r="F3" s="65">
        <v>10021002</v>
      </c>
      <c r="G3" s="67" t="s">
        <v>229</v>
      </c>
      <c r="H3" s="65">
        <v>10021002</v>
      </c>
      <c r="I3" s="68">
        <v>0</v>
      </c>
      <c r="J3" s="69">
        <v>2</v>
      </c>
      <c r="K3" s="70">
        <f>K2+2</f>
        <v>52</v>
      </c>
      <c r="L3" s="13">
        <f t="shared" ref="L3:L11" si="0">K3*5</f>
        <v>260</v>
      </c>
      <c r="M3" s="13" t="str">
        <f t="shared" ref="M3:M11" si="1">"1,"&amp;L3</f>
        <v>1,260</v>
      </c>
      <c r="N3" s="65">
        <v>10022002</v>
      </c>
      <c r="O3" s="67" t="s">
        <v>255</v>
      </c>
      <c r="P3" s="65">
        <v>10022002</v>
      </c>
      <c r="Q3" s="68">
        <v>0</v>
      </c>
      <c r="R3" s="69">
        <v>2</v>
      </c>
      <c r="T3">
        <f t="shared" ref="T3:T11" si="2">ROUND(L3*1.2,0)</f>
        <v>312</v>
      </c>
      <c r="U3" s="13" t="str">
        <f t="shared" ref="U3:U11" si="3">"1,"&amp;T3</f>
        <v>1,312</v>
      </c>
      <c r="V3" s="65">
        <v>10023002</v>
      </c>
      <c r="W3" s="67" t="s">
        <v>280</v>
      </c>
      <c r="X3" s="65">
        <v>10023002</v>
      </c>
      <c r="Y3" s="68">
        <v>0</v>
      </c>
      <c r="Z3" s="69">
        <v>2</v>
      </c>
      <c r="AB3">
        <f t="shared" ref="AB3:AB11" si="4">ROUND(T3*1.2,0)</f>
        <v>374</v>
      </c>
      <c r="AC3" s="13" t="str">
        <f t="shared" ref="AC3:AC11" si="5">"1,"&amp;AB3</f>
        <v>1,374</v>
      </c>
      <c r="AD3" s="65">
        <v>10024002</v>
      </c>
      <c r="AE3" s="67" t="s">
        <v>306</v>
      </c>
      <c r="AF3" s="65">
        <v>10024002</v>
      </c>
      <c r="AG3" s="68">
        <v>0</v>
      </c>
      <c r="AH3" s="69">
        <v>2</v>
      </c>
      <c r="AJ3">
        <f t="shared" ref="AJ3:AJ11" si="6">ROUND(AB3*1.2,0)</f>
        <v>449</v>
      </c>
      <c r="AK3" s="13" t="str">
        <f t="shared" ref="AK3:AK11" si="7">"1,"&amp;AJ3</f>
        <v>1,449</v>
      </c>
      <c r="AL3" s="65">
        <v>10025002</v>
      </c>
      <c r="AM3" s="67" t="s">
        <v>325</v>
      </c>
      <c r="AN3" s="65">
        <v>10025002</v>
      </c>
      <c r="AO3" s="68">
        <v>0</v>
      </c>
      <c r="AP3" s="69">
        <v>2</v>
      </c>
      <c r="AR3">
        <f t="shared" ref="AR3:AR11" si="8">ROUND(AJ3*1.2,0)</f>
        <v>539</v>
      </c>
      <c r="AS3" s="13" t="str">
        <f t="shared" ref="AS3:AS11" si="9">"1,"&amp;AR3</f>
        <v>1,539</v>
      </c>
    </row>
    <row r="4" spans="2:45" ht="20.100000000000001" customHeight="1" x14ac:dyDescent="0.2">
      <c r="F4" s="65">
        <v>10021003</v>
      </c>
      <c r="G4" s="67" t="s">
        <v>232</v>
      </c>
      <c r="H4" s="65">
        <v>10021003</v>
      </c>
      <c r="I4" s="68">
        <v>0</v>
      </c>
      <c r="J4" s="69">
        <v>2</v>
      </c>
      <c r="K4" s="70">
        <f t="shared" ref="K4:K8" si="10">K3+2</f>
        <v>54</v>
      </c>
      <c r="L4" s="13">
        <f t="shared" si="0"/>
        <v>270</v>
      </c>
      <c r="M4" s="13" t="str">
        <f t="shared" si="1"/>
        <v>1,270</v>
      </c>
      <c r="N4" s="65">
        <v>10022003</v>
      </c>
      <c r="O4" s="67" t="s">
        <v>258</v>
      </c>
      <c r="P4" s="65">
        <v>10022003</v>
      </c>
      <c r="Q4" s="68">
        <v>0</v>
      </c>
      <c r="R4" s="69">
        <v>2</v>
      </c>
      <c r="T4">
        <f t="shared" si="2"/>
        <v>324</v>
      </c>
      <c r="U4" s="13" t="str">
        <f t="shared" si="3"/>
        <v>1,324</v>
      </c>
      <c r="V4" s="65">
        <v>10023003</v>
      </c>
      <c r="W4" s="67" t="s">
        <v>282</v>
      </c>
      <c r="X4" s="65">
        <v>10023003</v>
      </c>
      <c r="Y4" s="68">
        <v>0</v>
      </c>
      <c r="Z4" s="69">
        <v>2</v>
      </c>
      <c r="AB4">
        <f t="shared" si="4"/>
        <v>389</v>
      </c>
      <c r="AC4" s="13" t="str">
        <f t="shared" si="5"/>
        <v>1,389</v>
      </c>
      <c r="AD4" s="65">
        <v>10024003</v>
      </c>
      <c r="AE4" s="67" t="s">
        <v>308</v>
      </c>
      <c r="AF4" s="65">
        <v>10024003</v>
      </c>
      <c r="AG4" s="68">
        <v>0</v>
      </c>
      <c r="AH4" s="69">
        <v>2</v>
      </c>
      <c r="AJ4">
        <f t="shared" si="6"/>
        <v>467</v>
      </c>
      <c r="AK4" s="13" t="str">
        <f t="shared" si="7"/>
        <v>1,467</v>
      </c>
      <c r="AL4" s="65">
        <v>10025003</v>
      </c>
      <c r="AM4" s="67" t="s">
        <v>328</v>
      </c>
      <c r="AN4" s="65">
        <v>10025003</v>
      </c>
      <c r="AO4" s="68">
        <v>0</v>
      </c>
      <c r="AP4" s="69">
        <v>2</v>
      </c>
      <c r="AR4">
        <f t="shared" si="8"/>
        <v>560</v>
      </c>
      <c r="AS4" s="13" t="str">
        <f t="shared" si="9"/>
        <v>1,560</v>
      </c>
    </row>
    <row r="5" spans="2:45" ht="20.100000000000001" customHeight="1" x14ac:dyDescent="0.2">
      <c r="F5" s="65">
        <v>10021004</v>
      </c>
      <c r="G5" s="67" t="s">
        <v>234</v>
      </c>
      <c r="H5" s="65">
        <v>10021004</v>
      </c>
      <c r="I5" s="68">
        <v>0</v>
      </c>
      <c r="J5" s="69">
        <v>2</v>
      </c>
      <c r="K5" s="70">
        <f t="shared" si="10"/>
        <v>56</v>
      </c>
      <c r="L5" s="13">
        <f t="shared" si="0"/>
        <v>280</v>
      </c>
      <c r="M5" s="13" t="str">
        <f t="shared" si="1"/>
        <v>1,280</v>
      </c>
      <c r="N5" s="65">
        <v>10022004</v>
      </c>
      <c r="O5" s="67" t="s">
        <v>260</v>
      </c>
      <c r="P5" s="65">
        <v>10022004</v>
      </c>
      <c r="Q5" s="68">
        <v>0</v>
      </c>
      <c r="R5" s="69">
        <v>2</v>
      </c>
      <c r="T5">
        <f t="shared" si="2"/>
        <v>336</v>
      </c>
      <c r="U5" s="13" t="str">
        <f t="shared" si="3"/>
        <v>1,336</v>
      </c>
      <c r="V5" s="65">
        <v>10023004</v>
      </c>
      <c r="W5" s="67" t="s">
        <v>285</v>
      </c>
      <c r="X5" s="65">
        <v>10023004</v>
      </c>
      <c r="Y5" s="68">
        <v>0</v>
      </c>
      <c r="Z5" s="69">
        <v>2</v>
      </c>
      <c r="AB5">
        <f t="shared" si="4"/>
        <v>403</v>
      </c>
      <c r="AC5" s="13" t="str">
        <f t="shared" si="5"/>
        <v>1,403</v>
      </c>
      <c r="AD5" s="65">
        <v>10024004</v>
      </c>
      <c r="AE5" s="67" t="s">
        <v>310</v>
      </c>
      <c r="AF5" s="65">
        <v>10024004</v>
      </c>
      <c r="AG5" s="68">
        <v>0</v>
      </c>
      <c r="AH5" s="69">
        <v>2</v>
      </c>
      <c r="AJ5">
        <f t="shared" si="6"/>
        <v>484</v>
      </c>
      <c r="AK5" s="13" t="str">
        <f t="shared" si="7"/>
        <v>1,484</v>
      </c>
      <c r="AL5" s="65">
        <v>10025004</v>
      </c>
      <c r="AM5" s="67" t="s">
        <v>331</v>
      </c>
      <c r="AN5" s="65">
        <v>10025004</v>
      </c>
      <c r="AO5" s="68">
        <v>0</v>
      </c>
      <c r="AP5" s="69">
        <v>2</v>
      </c>
      <c r="AR5">
        <f t="shared" si="8"/>
        <v>581</v>
      </c>
      <c r="AS5" s="13" t="str">
        <f t="shared" si="9"/>
        <v>1,581</v>
      </c>
    </row>
    <row r="6" spans="2:45" ht="20.100000000000001" customHeight="1" x14ac:dyDescent="0.2">
      <c r="F6" s="65">
        <v>10021005</v>
      </c>
      <c r="G6" s="67" t="s">
        <v>237</v>
      </c>
      <c r="H6" s="65">
        <v>10021005</v>
      </c>
      <c r="I6" s="68">
        <v>0</v>
      </c>
      <c r="J6" s="69">
        <v>2</v>
      </c>
      <c r="K6" s="70">
        <f t="shared" si="10"/>
        <v>58</v>
      </c>
      <c r="L6" s="13">
        <f t="shared" si="0"/>
        <v>290</v>
      </c>
      <c r="M6" s="13" t="str">
        <f t="shared" si="1"/>
        <v>1,290</v>
      </c>
      <c r="N6" s="65">
        <v>10022005</v>
      </c>
      <c r="O6" s="67" t="s">
        <v>262</v>
      </c>
      <c r="P6" s="65">
        <v>10022005</v>
      </c>
      <c r="Q6" s="68">
        <v>0</v>
      </c>
      <c r="R6" s="69">
        <v>2</v>
      </c>
      <c r="T6">
        <f t="shared" si="2"/>
        <v>348</v>
      </c>
      <c r="U6" s="13" t="str">
        <f t="shared" si="3"/>
        <v>1,348</v>
      </c>
      <c r="V6" s="65">
        <v>10023005</v>
      </c>
      <c r="W6" s="67" t="s">
        <v>838</v>
      </c>
      <c r="X6" s="65">
        <v>10023005</v>
      </c>
      <c r="Y6" s="68">
        <v>0</v>
      </c>
      <c r="Z6" s="69">
        <v>2</v>
      </c>
      <c r="AB6">
        <f t="shared" si="4"/>
        <v>418</v>
      </c>
      <c r="AC6" s="13" t="str">
        <f t="shared" si="5"/>
        <v>1,418</v>
      </c>
      <c r="AD6" s="65">
        <v>10024005</v>
      </c>
      <c r="AE6" s="67" t="s">
        <v>312</v>
      </c>
      <c r="AF6" s="65">
        <v>10024005</v>
      </c>
      <c r="AG6" s="68">
        <v>0</v>
      </c>
      <c r="AH6" s="69">
        <v>2</v>
      </c>
      <c r="AJ6">
        <f t="shared" si="6"/>
        <v>502</v>
      </c>
      <c r="AK6" s="13" t="str">
        <f t="shared" si="7"/>
        <v>1,502</v>
      </c>
      <c r="AL6" s="65">
        <v>10025005</v>
      </c>
      <c r="AM6" s="67" t="s">
        <v>334</v>
      </c>
      <c r="AN6" s="65">
        <v>10025005</v>
      </c>
      <c r="AO6" s="68">
        <v>0</v>
      </c>
      <c r="AP6" s="69">
        <v>2</v>
      </c>
      <c r="AR6">
        <f t="shared" si="8"/>
        <v>602</v>
      </c>
      <c r="AS6" s="13" t="str">
        <f t="shared" si="9"/>
        <v>1,602</v>
      </c>
    </row>
    <row r="7" spans="2:45" ht="20.100000000000001" customHeight="1" x14ac:dyDescent="0.2">
      <c r="F7" s="65">
        <v>10021006</v>
      </c>
      <c r="G7" s="67" t="s">
        <v>240</v>
      </c>
      <c r="H7" s="65">
        <v>10021006</v>
      </c>
      <c r="I7" s="68">
        <v>0</v>
      </c>
      <c r="J7" s="69">
        <v>2</v>
      </c>
      <c r="K7" s="70">
        <f t="shared" si="10"/>
        <v>60</v>
      </c>
      <c r="L7" s="13">
        <f t="shared" si="0"/>
        <v>300</v>
      </c>
      <c r="M7" s="13" t="str">
        <f t="shared" si="1"/>
        <v>1,300</v>
      </c>
      <c r="N7" s="65">
        <v>10022006</v>
      </c>
      <c r="O7" s="71" t="s">
        <v>266</v>
      </c>
      <c r="P7" s="65">
        <v>10022006</v>
      </c>
      <c r="Q7" s="68">
        <v>0</v>
      </c>
      <c r="R7" s="69">
        <v>2</v>
      </c>
      <c r="T7">
        <f t="shared" si="2"/>
        <v>360</v>
      </c>
      <c r="U7" s="13" t="str">
        <f t="shared" si="3"/>
        <v>1,360</v>
      </c>
      <c r="V7" s="65">
        <v>10023006</v>
      </c>
      <c r="W7" s="67" t="s">
        <v>292</v>
      </c>
      <c r="X7" s="65">
        <v>10023006</v>
      </c>
      <c r="Y7" s="68">
        <v>0</v>
      </c>
      <c r="Z7" s="69">
        <v>2</v>
      </c>
      <c r="AB7">
        <f t="shared" si="4"/>
        <v>432</v>
      </c>
      <c r="AC7" s="13" t="str">
        <f t="shared" si="5"/>
        <v>1,432</v>
      </c>
      <c r="AD7" s="65">
        <v>10024006</v>
      </c>
      <c r="AE7" s="67" t="s">
        <v>314</v>
      </c>
      <c r="AF7" s="65">
        <v>10024006</v>
      </c>
      <c r="AG7" s="68">
        <v>0</v>
      </c>
      <c r="AH7" s="69">
        <v>2</v>
      </c>
      <c r="AJ7">
        <f t="shared" si="6"/>
        <v>518</v>
      </c>
      <c r="AK7" s="13" t="str">
        <f t="shared" si="7"/>
        <v>1,518</v>
      </c>
      <c r="AL7" s="65">
        <v>10025006</v>
      </c>
      <c r="AM7" s="67" t="s">
        <v>336</v>
      </c>
      <c r="AN7" s="65">
        <v>10025006</v>
      </c>
      <c r="AO7" s="68">
        <v>0</v>
      </c>
      <c r="AP7" s="69">
        <v>2</v>
      </c>
      <c r="AR7">
        <f t="shared" si="8"/>
        <v>622</v>
      </c>
      <c r="AS7" s="13" t="str">
        <f t="shared" si="9"/>
        <v>1,622</v>
      </c>
    </row>
    <row r="8" spans="2:45" ht="20.100000000000001" customHeight="1" x14ac:dyDescent="0.2">
      <c r="F8" s="65">
        <v>10021007</v>
      </c>
      <c r="G8" s="67" t="s">
        <v>243</v>
      </c>
      <c r="H8" s="65">
        <v>10021007</v>
      </c>
      <c r="I8" s="68">
        <v>0</v>
      </c>
      <c r="J8" s="69">
        <v>2</v>
      </c>
      <c r="K8" s="70">
        <f t="shared" si="10"/>
        <v>62</v>
      </c>
      <c r="L8" s="13">
        <f t="shared" si="0"/>
        <v>310</v>
      </c>
      <c r="M8" s="13" t="str">
        <f t="shared" si="1"/>
        <v>1,310</v>
      </c>
      <c r="N8" s="65">
        <v>10022007</v>
      </c>
      <c r="O8" s="67" t="s">
        <v>272</v>
      </c>
      <c r="P8" s="65">
        <v>10022007</v>
      </c>
      <c r="Q8" s="68">
        <v>0</v>
      </c>
      <c r="R8" s="69">
        <v>2</v>
      </c>
      <c r="T8">
        <f t="shared" si="2"/>
        <v>372</v>
      </c>
      <c r="U8" s="13" t="str">
        <f t="shared" si="3"/>
        <v>1,372</v>
      </c>
      <c r="V8" s="65">
        <v>10023007</v>
      </c>
      <c r="W8" s="67" t="s">
        <v>295</v>
      </c>
      <c r="X8" s="65">
        <v>10023007</v>
      </c>
      <c r="Y8" s="68">
        <v>0</v>
      </c>
      <c r="Z8" s="69">
        <v>2</v>
      </c>
      <c r="AB8">
        <f t="shared" si="4"/>
        <v>446</v>
      </c>
      <c r="AC8" s="13" t="str">
        <f t="shared" si="5"/>
        <v>1,446</v>
      </c>
      <c r="AD8" s="65">
        <v>10024007</v>
      </c>
      <c r="AE8" s="67" t="s">
        <v>316</v>
      </c>
      <c r="AF8" s="65">
        <v>10024007</v>
      </c>
      <c r="AG8" s="68">
        <v>0</v>
      </c>
      <c r="AH8" s="69">
        <v>2</v>
      </c>
      <c r="AJ8">
        <f t="shared" si="6"/>
        <v>535</v>
      </c>
      <c r="AK8" s="13" t="str">
        <f t="shared" si="7"/>
        <v>1,535</v>
      </c>
      <c r="AL8" s="65">
        <v>10025007</v>
      </c>
      <c r="AM8" s="67" t="s">
        <v>338</v>
      </c>
      <c r="AN8" s="65">
        <v>10025007</v>
      </c>
      <c r="AO8" s="68">
        <v>0</v>
      </c>
      <c r="AP8" s="69">
        <v>2</v>
      </c>
      <c r="AR8">
        <f t="shared" si="8"/>
        <v>642</v>
      </c>
      <c r="AS8" s="13" t="str">
        <f t="shared" si="9"/>
        <v>1,642</v>
      </c>
    </row>
    <row r="9" spans="2:45" ht="20.100000000000001" customHeight="1" x14ac:dyDescent="0.2">
      <c r="F9" s="65">
        <v>10021008</v>
      </c>
      <c r="G9" s="66" t="s">
        <v>246</v>
      </c>
      <c r="H9" s="65">
        <v>10021008</v>
      </c>
      <c r="I9" s="68">
        <v>0</v>
      </c>
      <c r="J9" s="69">
        <v>4</v>
      </c>
      <c r="K9" s="70">
        <v>1250</v>
      </c>
      <c r="L9" s="13">
        <f>K9*20</f>
        <v>25000</v>
      </c>
      <c r="M9" s="13" t="str">
        <f t="shared" si="1"/>
        <v>1,25000</v>
      </c>
      <c r="N9" s="65">
        <v>10022008</v>
      </c>
      <c r="O9" s="66" t="s">
        <v>274</v>
      </c>
      <c r="P9" s="65">
        <v>10022008</v>
      </c>
      <c r="Q9" s="68">
        <v>0</v>
      </c>
      <c r="R9" s="69">
        <v>4</v>
      </c>
      <c r="T9">
        <f t="shared" si="2"/>
        <v>30000</v>
      </c>
      <c r="U9" s="13" t="str">
        <f t="shared" si="3"/>
        <v>1,30000</v>
      </c>
      <c r="V9" s="65">
        <v>10023008</v>
      </c>
      <c r="W9" s="66" t="s">
        <v>297</v>
      </c>
      <c r="X9" s="65">
        <v>10023008</v>
      </c>
      <c r="Y9" s="68">
        <v>0</v>
      </c>
      <c r="Z9" s="69">
        <v>4</v>
      </c>
      <c r="AB9">
        <f t="shared" si="4"/>
        <v>36000</v>
      </c>
      <c r="AC9" s="13" t="str">
        <f t="shared" si="5"/>
        <v>1,36000</v>
      </c>
      <c r="AD9" s="65">
        <v>10024008</v>
      </c>
      <c r="AE9" s="66" t="s">
        <v>318</v>
      </c>
      <c r="AF9" s="65">
        <v>10024008</v>
      </c>
      <c r="AG9" s="68">
        <v>0</v>
      </c>
      <c r="AH9" s="69">
        <v>4</v>
      </c>
      <c r="AJ9">
        <f t="shared" si="6"/>
        <v>43200</v>
      </c>
      <c r="AK9" s="13" t="str">
        <f t="shared" si="7"/>
        <v>1,43200</v>
      </c>
      <c r="AL9" s="65">
        <v>10025008</v>
      </c>
      <c r="AM9" s="66" t="s">
        <v>340</v>
      </c>
      <c r="AN9" s="65">
        <v>10025008</v>
      </c>
      <c r="AO9" s="68">
        <v>0</v>
      </c>
      <c r="AP9" s="69">
        <v>4</v>
      </c>
      <c r="AR9">
        <f t="shared" si="8"/>
        <v>51840</v>
      </c>
      <c r="AS9" s="13" t="str">
        <f t="shared" si="9"/>
        <v>1,51840</v>
      </c>
    </row>
    <row r="10" spans="2:45" ht="20.100000000000001" customHeight="1" x14ac:dyDescent="0.2">
      <c r="F10" s="65">
        <v>10021009</v>
      </c>
      <c r="G10" s="66" t="s">
        <v>249</v>
      </c>
      <c r="H10" s="65">
        <v>10021009</v>
      </c>
      <c r="I10" s="68">
        <v>0</v>
      </c>
      <c r="J10" s="69">
        <v>4</v>
      </c>
      <c r="K10" s="70">
        <v>2500</v>
      </c>
      <c r="L10" s="13">
        <f>K10*20</f>
        <v>50000</v>
      </c>
      <c r="M10" s="13" t="str">
        <f t="shared" si="1"/>
        <v>1,50000</v>
      </c>
      <c r="N10" s="65">
        <v>10022009</v>
      </c>
      <c r="O10" s="66" t="s">
        <v>276</v>
      </c>
      <c r="P10" s="65">
        <v>10022009</v>
      </c>
      <c r="Q10" s="68">
        <v>0</v>
      </c>
      <c r="R10" s="69">
        <v>4</v>
      </c>
      <c r="T10">
        <f t="shared" si="2"/>
        <v>60000</v>
      </c>
      <c r="U10" s="13" t="str">
        <f t="shared" si="3"/>
        <v>1,60000</v>
      </c>
      <c r="V10" s="65">
        <v>10023009</v>
      </c>
      <c r="W10" s="66" t="s">
        <v>299</v>
      </c>
      <c r="X10" s="65">
        <v>10023009</v>
      </c>
      <c r="Y10" s="68">
        <v>0</v>
      </c>
      <c r="Z10" s="69">
        <v>4</v>
      </c>
      <c r="AB10">
        <f t="shared" si="4"/>
        <v>72000</v>
      </c>
      <c r="AC10" s="13" t="str">
        <f t="shared" si="5"/>
        <v>1,72000</v>
      </c>
      <c r="AD10" s="65">
        <v>10024009</v>
      </c>
      <c r="AE10" s="66" t="s">
        <v>320</v>
      </c>
      <c r="AF10" s="65">
        <v>10024009</v>
      </c>
      <c r="AG10" s="68">
        <v>0</v>
      </c>
      <c r="AH10" s="69">
        <v>4</v>
      </c>
      <c r="AJ10">
        <f t="shared" si="6"/>
        <v>86400</v>
      </c>
      <c r="AK10" s="13" t="str">
        <f t="shared" si="7"/>
        <v>1,86400</v>
      </c>
      <c r="AL10" s="65">
        <v>10025009</v>
      </c>
      <c r="AM10" s="66" t="s">
        <v>342</v>
      </c>
      <c r="AN10" s="65">
        <v>10025009</v>
      </c>
      <c r="AO10" s="68">
        <v>0</v>
      </c>
      <c r="AP10" s="69">
        <v>4</v>
      </c>
      <c r="AR10">
        <f t="shared" si="8"/>
        <v>103680</v>
      </c>
      <c r="AS10" s="13" t="str">
        <f t="shared" si="9"/>
        <v>1,103680</v>
      </c>
    </row>
    <row r="11" spans="2:45" ht="20.100000000000001" customHeight="1" x14ac:dyDescent="0.2">
      <c r="F11" s="65">
        <v>10021010</v>
      </c>
      <c r="G11" s="66" t="s">
        <v>836</v>
      </c>
      <c r="H11" s="65">
        <v>10021010</v>
      </c>
      <c r="I11" s="68">
        <v>0</v>
      </c>
      <c r="J11" s="69">
        <v>2</v>
      </c>
      <c r="K11" s="70">
        <v>75</v>
      </c>
      <c r="L11" s="13">
        <f t="shared" si="0"/>
        <v>375</v>
      </c>
      <c r="M11" s="13" t="str">
        <f t="shared" si="1"/>
        <v>1,375</v>
      </c>
      <c r="N11" s="65">
        <v>10022010</v>
      </c>
      <c r="O11" s="67" t="s">
        <v>837</v>
      </c>
      <c r="P11" s="65">
        <v>10022010</v>
      </c>
      <c r="Q11" s="68">
        <v>0</v>
      </c>
      <c r="R11" s="69">
        <v>2</v>
      </c>
      <c r="T11">
        <f t="shared" si="2"/>
        <v>450</v>
      </c>
      <c r="U11" s="13" t="str">
        <f t="shared" si="3"/>
        <v>1,450</v>
      </c>
      <c r="V11" s="65">
        <v>10023010</v>
      </c>
      <c r="W11" s="67" t="s">
        <v>840</v>
      </c>
      <c r="X11" s="65">
        <v>10023010</v>
      </c>
      <c r="Y11" s="68">
        <v>0</v>
      </c>
      <c r="Z11" s="69">
        <v>2</v>
      </c>
      <c r="AB11">
        <f t="shared" si="4"/>
        <v>540</v>
      </c>
      <c r="AC11" s="13" t="str">
        <f t="shared" si="5"/>
        <v>1,540</v>
      </c>
      <c r="AD11" s="65">
        <v>10024010</v>
      </c>
      <c r="AE11" s="67" t="s">
        <v>851</v>
      </c>
      <c r="AF11" s="65">
        <v>10024010</v>
      </c>
      <c r="AG11" s="68">
        <v>0</v>
      </c>
      <c r="AH11" s="69">
        <v>2</v>
      </c>
      <c r="AJ11">
        <f t="shared" si="6"/>
        <v>648</v>
      </c>
      <c r="AK11" s="13" t="str">
        <f t="shared" si="7"/>
        <v>1,648</v>
      </c>
      <c r="AL11" s="65">
        <v>10025010</v>
      </c>
      <c r="AM11" s="66" t="s">
        <v>859</v>
      </c>
      <c r="AN11" s="65">
        <v>10025010</v>
      </c>
      <c r="AO11" s="68">
        <v>0</v>
      </c>
      <c r="AP11" s="69">
        <v>2</v>
      </c>
      <c r="AR11">
        <f t="shared" si="8"/>
        <v>778</v>
      </c>
      <c r="AS11" s="1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30"/>
  <sheetViews>
    <sheetView workbookViewId="0">
      <selection activeCell="T14" sqref="A2:T1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13" t="s">
        <v>1632</v>
      </c>
    </row>
    <row r="4" spans="2:16" ht="20.100000000000001" customHeight="1" x14ac:dyDescent="0.2">
      <c r="B4" s="2">
        <v>15</v>
      </c>
      <c r="C4" s="2">
        <v>1</v>
      </c>
      <c r="D4" s="2" t="s">
        <v>812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676</v>
      </c>
      <c r="K4" s="2">
        <v>5</v>
      </c>
      <c r="P4" s="16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812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676</v>
      </c>
      <c r="K5" s="2">
        <v>5</v>
      </c>
      <c r="P5" s="16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812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676</v>
      </c>
      <c r="K6" s="2">
        <v>10</v>
      </c>
      <c r="P6" s="16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812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676</v>
      </c>
      <c r="K7" s="2">
        <v>10</v>
      </c>
      <c r="P7" s="16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812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676</v>
      </c>
      <c r="K8" s="2">
        <v>15</v>
      </c>
      <c r="P8" s="16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812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676</v>
      </c>
      <c r="K9" s="2">
        <v>15</v>
      </c>
      <c r="P9" s="16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812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676</v>
      </c>
      <c r="K10" s="2">
        <v>20</v>
      </c>
      <c r="P10" s="16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812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676</v>
      </c>
      <c r="K11" s="2">
        <v>20</v>
      </c>
      <c r="P11" s="16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812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676</v>
      </c>
      <c r="K12" s="2">
        <v>20</v>
      </c>
      <c r="P12" s="16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812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676</v>
      </c>
      <c r="K13" s="2">
        <v>20</v>
      </c>
      <c r="P13" s="16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0"/>
  <sheetViews>
    <sheetView workbookViewId="0">
      <selection activeCell="U18" sqref="A1:U18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2"/>
      <c r="B2" s="2" t="s">
        <v>1633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1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888</v>
      </c>
      <c r="H3" s="2">
        <v>1</v>
      </c>
      <c r="I3" s="2"/>
      <c r="J3" s="2"/>
      <c r="K3" s="2"/>
      <c r="L3" s="2"/>
      <c r="M3" s="2"/>
      <c r="N3" s="2"/>
      <c r="O3" s="2"/>
      <c r="P3" s="16" t="str">
        <f>C3&amp;";"&amp;E3&amp;"@"&amp;F3&amp;";"&amp;H3</f>
        <v>10010042;5@10000101;1</v>
      </c>
    </row>
    <row r="4" spans="1:16" s="1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888</v>
      </c>
      <c r="H4" s="2">
        <v>1</v>
      </c>
      <c r="I4" s="2">
        <v>10000121</v>
      </c>
      <c r="J4" s="2" t="s">
        <v>891</v>
      </c>
      <c r="K4" s="2">
        <v>1</v>
      </c>
      <c r="L4" s="2"/>
      <c r="M4" s="2"/>
      <c r="N4" s="2"/>
      <c r="O4" s="2"/>
      <c r="P4" s="16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888</v>
      </c>
      <c r="H5" s="2">
        <v>1</v>
      </c>
      <c r="I5" s="2">
        <v>10000121</v>
      </c>
      <c r="J5" s="2" t="s">
        <v>891</v>
      </c>
      <c r="K5" s="2">
        <v>1</v>
      </c>
      <c r="L5" s="2">
        <v>10010083</v>
      </c>
      <c r="M5" s="2" t="s">
        <v>257</v>
      </c>
      <c r="N5" s="2">
        <v>20</v>
      </c>
      <c r="O5" s="2"/>
      <c r="P5" s="16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888</v>
      </c>
      <c r="H6" s="2">
        <v>1</v>
      </c>
      <c r="I6" s="2"/>
      <c r="J6" s="2"/>
      <c r="K6" s="2"/>
      <c r="L6" s="2"/>
      <c r="M6" s="2"/>
      <c r="N6" s="2"/>
      <c r="O6" s="2"/>
      <c r="P6" s="16" t="str">
        <f>C6&amp;";"&amp;E6&amp;"@"&amp;F6&amp;";"&amp;H6</f>
        <v>10010042;5@10000101;1</v>
      </c>
    </row>
    <row r="7" spans="1:16" s="1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888</v>
      </c>
      <c r="H7" s="2">
        <v>1</v>
      </c>
      <c r="I7" s="2">
        <v>10000122</v>
      </c>
      <c r="J7" s="2" t="s">
        <v>892</v>
      </c>
      <c r="K7" s="2">
        <v>1</v>
      </c>
      <c r="L7" s="2"/>
      <c r="M7" s="2"/>
      <c r="N7" s="2"/>
      <c r="O7" s="2"/>
      <c r="P7" s="16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888</v>
      </c>
      <c r="H8" s="2">
        <v>1</v>
      </c>
      <c r="I8" s="2">
        <v>10000122</v>
      </c>
      <c r="J8" s="2" t="s">
        <v>892</v>
      </c>
      <c r="K8" s="2">
        <v>1</v>
      </c>
      <c r="L8" s="2">
        <v>10010083</v>
      </c>
      <c r="M8" s="2" t="s">
        <v>257</v>
      </c>
      <c r="N8" s="2">
        <v>20</v>
      </c>
      <c r="O8" s="2"/>
      <c r="P8" s="16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889</v>
      </c>
      <c r="H9" s="2">
        <v>1</v>
      </c>
      <c r="I9" s="2"/>
      <c r="J9" s="2"/>
      <c r="K9" s="2"/>
      <c r="L9" s="2"/>
      <c r="M9" s="2"/>
      <c r="N9" s="2"/>
      <c r="O9" s="2"/>
      <c r="P9" s="16" t="str">
        <f>C9&amp;";"&amp;E9&amp;"@"&amp;F9&amp;";"&amp;H9</f>
        <v>10010042;5@10000102;1</v>
      </c>
    </row>
    <row r="10" spans="1:16" s="1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889</v>
      </c>
      <c r="H10" s="2">
        <v>1</v>
      </c>
      <c r="I10" s="2">
        <v>10000123</v>
      </c>
      <c r="J10" s="2" t="s">
        <v>893</v>
      </c>
      <c r="K10" s="2">
        <v>1</v>
      </c>
      <c r="L10" s="2"/>
      <c r="M10" s="2"/>
      <c r="N10" s="2"/>
      <c r="O10" s="2"/>
      <c r="P10" s="16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889</v>
      </c>
      <c r="H11" s="2">
        <v>1</v>
      </c>
      <c r="I11" s="2">
        <v>10000123</v>
      </c>
      <c r="J11" s="2" t="s">
        <v>893</v>
      </c>
      <c r="K11" s="2">
        <v>1</v>
      </c>
      <c r="L11" s="2">
        <v>10010083</v>
      </c>
      <c r="M11" s="2" t="s">
        <v>257</v>
      </c>
      <c r="N11" s="2">
        <v>20</v>
      </c>
      <c r="O11" s="2"/>
      <c r="P11" s="16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890</v>
      </c>
      <c r="H12" s="2">
        <v>1</v>
      </c>
      <c r="I12" s="2"/>
      <c r="J12" s="2"/>
      <c r="K12" s="2"/>
      <c r="L12" s="2"/>
      <c r="M12" s="2"/>
      <c r="N12" s="2"/>
      <c r="O12" s="2"/>
      <c r="P12" s="16" t="str">
        <f>C12&amp;";"&amp;E12&amp;"@"&amp;F12&amp;";"&amp;H12</f>
        <v>10010042;5@10000103;1</v>
      </c>
    </row>
    <row r="13" spans="1:16" s="1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890</v>
      </c>
      <c r="H13" s="2">
        <v>1</v>
      </c>
      <c r="I13" s="2">
        <v>10000124</v>
      </c>
      <c r="J13" s="2" t="s">
        <v>894</v>
      </c>
      <c r="K13" s="2">
        <v>1</v>
      </c>
      <c r="L13" s="2"/>
      <c r="M13" s="2"/>
      <c r="N13" s="2"/>
      <c r="O13" s="2"/>
      <c r="P13" s="16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890</v>
      </c>
      <c r="H14" s="2">
        <v>1</v>
      </c>
      <c r="I14" s="2">
        <v>10000124</v>
      </c>
      <c r="J14" s="2" t="s">
        <v>894</v>
      </c>
      <c r="K14" s="2">
        <v>1</v>
      </c>
      <c r="L14" s="2">
        <v>10010083</v>
      </c>
      <c r="M14" s="2" t="s">
        <v>257</v>
      </c>
      <c r="N14" s="2">
        <v>20</v>
      </c>
      <c r="O14" s="2"/>
      <c r="P14" s="16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16" t="str">
        <f>C15&amp;";"&amp;E15&amp;"@"&amp;F15&amp;";"&amp;H15</f>
        <v>10010042;5@10000104;1</v>
      </c>
    </row>
    <row r="16" spans="1:16" s="1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895</v>
      </c>
      <c r="K16" s="2">
        <v>1</v>
      </c>
      <c r="L16" s="2"/>
      <c r="M16" s="2"/>
      <c r="N16" s="2"/>
      <c r="O16" s="2"/>
      <c r="P16" s="16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895</v>
      </c>
      <c r="K17" s="2">
        <v>1</v>
      </c>
      <c r="L17" s="2">
        <v>10010083</v>
      </c>
      <c r="M17" s="2" t="s">
        <v>257</v>
      </c>
      <c r="N17" s="2">
        <v>20</v>
      </c>
      <c r="O17" s="2"/>
      <c r="P17" s="16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2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1634</v>
      </c>
      <c r="D3" s="4">
        <v>10010098</v>
      </c>
      <c r="E3" s="7" t="s">
        <v>676</v>
      </c>
      <c r="F3" s="2">
        <v>10</v>
      </c>
      <c r="G3" s="4">
        <v>10010099</v>
      </c>
      <c r="H3" s="7" t="s">
        <v>678</v>
      </c>
      <c r="I3" s="2">
        <v>1</v>
      </c>
      <c r="J3" s="3">
        <v>10000132</v>
      </c>
      <c r="K3" s="5" t="s">
        <v>114</v>
      </c>
      <c r="L3" s="2">
        <v>100</v>
      </c>
      <c r="N3" s="16"/>
      <c r="Q3" s="16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1606</v>
      </c>
      <c r="D4" s="4">
        <v>10010098</v>
      </c>
      <c r="E4" s="7" t="s">
        <v>676</v>
      </c>
      <c r="F4" s="2">
        <v>10</v>
      </c>
      <c r="G4" s="4">
        <v>10010099</v>
      </c>
      <c r="H4" s="7" t="s">
        <v>678</v>
      </c>
      <c r="I4" s="2">
        <v>1</v>
      </c>
      <c r="J4" s="3">
        <v>10000131</v>
      </c>
      <c r="K4" s="5" t="s">
        <v>668</v>
      </c>
      <c r="L4" s="2">
        <v>100</v>
      </c>
      <c r="Q4" s="16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1635</v>
      </c>
      <c r="D5" s="3">
        <v>10010042</v>
      </c>
      <c r="E5" s="39" t="s">
        <v>126</v>
      </c>
      <c r="F5" s="2">
        <v>10</v>
      </c>
      <c r="G5" s="3">
        <v>10010042</v>
      </c>
      <c r="H5" s="39" t="s">
        <v>126</v>
      </c>
      <c r="I5" s="2">
        <v>10</v>
      </c>
      <c r="J5" s="3">
        <v>10010043</v>
      </c>
      <c r="K5" s="39" t="s">
        <v>819</v>
      </c>
      <c r="L5" s="2">
        <v>1</v>
      </c>
      <c r="Q5" s="16" t="str">
        <f t="shared" si="0"/>
        <v>10010042;10@10010042;10@10010043;1</v>
      </c>
    </row>
    <row r="6" spans="2:17" ht="20.100000000000001" customHeight="1" x14ac:dyDescent="0.2">
      <c r="B6" s="2" t="s">
        <v>1636</v>
      </c>
      <c r="D6" s="3">
        <v>10010042</v>
      </c>
      <c r="E6" s="39" t="s">
        <v>126</v>
      </c>
      <c r="F6" s="2">
        <v>10</v>
      </c>
      <c r="G6" s="3">
        <v>10010041</v>
      </c>
      <c r="H6" s="5" t="s">
        <v>817</v>
      </c>
      <c r="I6" s="2">
        <v>20</v>
      </c>
      <c r="J6" s="3">
        <v>10010041</v>
      </c>
      <c r="K6" s="5" t="s">
        <v>817</v>
      </c>
      <c r="L6" s="2">
        <v>20</v>
      </c>
      <c r="Q6" s="16" t="str">
        <f t="shared" si="0"/>
        <v>10010042;10@10010041;20@10010041;20</v>
      </c>
    </row>
    <row r="7" spans="2:17" ht="20.100000000000001" customHeight="1" x14ac:dyDescent="0.2">
      <c r="B7" s="2" t="s">
        <v>1637</v>
      </c>
      <c r="D7" s="3">
        <v>10010083</v>
      </c>
      <c r="E7" s="8" t="s">
        <v>257</v>
      </c>
      <c r="F7" s="2">
        <v>20</v>
      </c>
      <c r="G7" s="63">
        <v>10000141</v>
      </c>
      <c r="H7" s="64" t="s">
        <v>1638</v>
      </c>
      <c r="I7" s="2">
        <v>1</v>
      </c>
      <c r="J7" s="63">
        <v>10000141</v>
      </c>
      <c r="K7" s="64" t="s">
        <v>1638</v>
      </c>
      <c r="L7" s="2">
        <v>1</v>
      </c>
      <c r="Q7" s="16" t="str">
        <f t="shared" si="0"/>
        <v>10010083;20@10000141;1@10000141;1</v>
      </c>
    </row>
    <row r="8" spans="2:17" ht="20.100000000000001" customHeight="1" x14ac:dyDescent="0.2">
      <c r="B8" s="2" t="s">
        <v>1639</v>
      </c>
      <c r="D8" s="3">
        <v>10010083</v>
      </c>
      <c r="E8" s="8" t="s">
        <v>257</v>
      </c>
      <c r="F8" s="2">
        <v>20</v>
      </c>
      <c r="G8" s="3">
        <v>10010085</v>
      </c>
      <c r="H8" s="8" t="s">
        <v>832</v>
      </c>
      <c r="I8" s="2">
        <v>100</v>
      </c>
      <c r="J8" s="63">
        <v>10000142</v>
      </c>
      <c r="K8" s="64" t="s">
        <v>1640</v>
      </c>
      <c r="L8" s="2">
        <v>1</v>
      </c>
      <c r="Q8" s="16" t="str">
        <f t="shared" si="0"/>
        <v>10010083;20@10010085;100@10000142;1</v>
      </c>
    </row>
    <row r="9" spans="2:17" ht="20.100000000000001" customHeight="1" x14ac:dyDescent="0.2">
      <c r="B9" s="2" t="s">
        <v>1641</v>
      </c>
      <c r="C9" s="2">
        <v>1</v>
      </c>
      <c r="D9" s="65">
        <v>10021010</v>
      </c>
      <c r="E9" s="66" t="s">
        <v>836</v>
      </c>
      <c r="F9" s="2">
        <v>100</v>
      </c>
      <c r="G9" s="65">
        <v>10021008</v>
      </c>
      <c r="H9" s="66" t="s">
        <v>246</v>
      </c>
      <c r="I9" s="2">
        <v>6</v>
      </c>
      <c r="J9" s="2">
        <v>10021009</v>
      </c>
      <c r="K9" s="2" t="s">
        <v>249</v>
      </c>
      <c r="L9" s="2">
        <v>3</v>
      </c>
      <c r="Q9" s="16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65">
        <v>10022010</v>
      </c>
      <c r="E10" s="67" t="s">
        <v>837</v>
      </c>
      <c r="F10" s="2">
        <v>100</v>
      </c>
      <c r="G10" s="65">
        <v>10022008</v>
      </c>
      <c r="H10" s="66" t="s">
        <v>274</v>
      </c>
      <c r="I10" s="2">
        <v>6</v>
      </c>
      <c r="J10" s="2">
        <v>10022009</v>
      </c>
      <c r="K10" s="2" t="s">
        <v>276</v>
      </c>
      <c r="L10" s="2">
        <v>3</v>
      </c>
      <c r="Q10" s="16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65">
        <v>10023010</v>
      </c>
      <c r="E11" s="67" t="s">
        <v>840</v>
      </c>
      <c r="F11" s="2">
        <v>100</v>
      </c>
      <c r="G11" s="65">
        <v>10023008</v>
      </c>
      <c r="H11" s="66" t="s">
        <v>297</v>
      </c>
      <c r="I11" s="2">
        <v>6</v>
      </c>
      <c r="J11" s="2">
        <v>10023009</v>
      </c>
      <c r="K11" s="2" t="s">
        <v>299</v>
      </c>
      <c r="L11" s="2">
        <v>3</v>
      </c>
      <c r="Q11" s="16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65">
        <v>10024010</v>
      </c>
      <c r="E12" s="67" t="s">
        <v>851</v>
      </c>
      <c r="F12" s="2">
        <v>100</v>
      </c>
      <c r="G12" s="65">
        <v>10024008</v>
      </c>
      <c r="H12" s="66" t="s">
        <v>318</v>
      </c>
      <c r="I12" s="2">
        <v>6</v>
      </c>
      <c r="J12" s="2">
        <v>10024009</v>
      </c>
      <c r="K12" s="2" t="s">
        <v>320</v>
      </c>
      <c r="L12" s="2">
        <v>3</v>
      </c>
      <c r="Q12" s="16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65">
        <v>10025010</v>
      </c>
      <c r="E13" s="66" t="s">
        <v>859</v>
      </c>
      <c r="F13" s="2">
        <v>100</v>
      </c>
      <c r="G13" s="65">
        <v>10025008</v>
      </c>
      <c r="H13" s="66" t="s">
        <v>340</v>
      </c>
      <c r="I13" s="2">
        <v>6</v>
      </c>
      <c r="J13" s="2">
        <v>10025009</v>
      </c>
      <c r="K13" s="2" t="s">
        <v>342</v>
      </c>
      <c r="L13" s="2">
        <v>3</v>
      </c>
      <c r="Q13" s="16" t="str">
        <f t="shared" si="0"/>
        <v>10025010;100@10025008;6@10025009;3</v>
      </c>
    </row>
    <row r="14" spans="2:17" ht="20.100000000000001" customHeight="1" x14ac:dyDescent="0.2">
      <c r="B14" s="2" t="s">
        <v>1642</v>
      </c>
      <c r="D14" s="3">
        <v>10010042</v>
      </c>
      <c r="E14" s="39" t="s">
        <v>126</v>
      </c>
      <c r="F14" s="2">
        <v>5</v>
      </c>
      <c r="G14" s="3">
        <v>10000121</v>
      </c>
      <c r="H14" s="5" t="s">
        <v>891</v>
      </c>
      <c r="I14" s="2">
        <v>1</v>
      </c>
      <c r="J14" s="3">
        <v>10000121</v>
      </c>
      <c r="K14" s="5" t="s">
        <v>891</v>
      </c>
      <c r="L14" s="2">
        <v>1</v>
      </c>
      <c r="Q14" s="16" t="str">
        <f t="shared" si="0"/>
        <v>10010042;5@10000121;1@10000121;1</v>
      </c>
    </row>
    <row r="15" spans="2:17" ht="20.100000000000001" customHeight="1" x14ac:dyDescent="0.2">
      <c r="B15" s="2"/>
      <c r="D15" s="3">
        <v>10010042</v>
      </c>
      <c r="E15" s="39" t="s">
        <v>126</v>
      </c>
      <c r="F15" s="2">
        <v>5</v>
      </c>
      <c r="G15" s="3">
        <v>10000122</v>
      </c>
      <c r="H15" s="5" t="s">
        <v>892</v>
      </c>
      <c r="I15" s="2">
        <v>1</v>
      </c>
      <c r="J15" s="3">
        <v>10000122</v>
      </c>
      <c r="K15" s="5" t="s">
        <v>892</v>
      </c>
      <c r="L15" s="2">
        <v>1</v>
      </c>
      <c r="Q15" s="16" t="str">
        <f t="shared" si="0"/>
        <v>10010042;5@10000122;1@10000122;1</v>
      </c>
    </row>
    <row r="16" spans="2:17" ht="20.100000000000001" customHeight="1" x14ac:dyDescent="0.2">
      <c r="B16" s="2"/>
      <c r="D16" s="3">
        <v>10010042</v>
      </c>
      <c r="E16" s="39" t="s">
        <v>126</v>
      </c>
      <c r="F16" s="2">
        <v>5</v>
      </c>
      <c r="G16" s="3">
        <v>10000123</v>
      </c>
      <c r="H16" s="5" t="s">
        <v>893</v>
      </c>
      <c r="I16" s="2">
        <v>1</v>
      </c>
      <c r="J16" s="3">
        <v>10000123</v>
      </c>
      <c r="K16" s="5" t="s">
        <v>893</v>
      </c>
      <c r="L16" s="2">
        <v>1</v>
      </c>
      <c r="Q16" s="16" t="str">
        <f t="shared" si="0"/>
        <v>10010042;5@10000123;1@10000123;1</v>
      </c>
    </row>
    <row r="17" spans="2:17" ht="20.100000000000001" customHeight="1" x14ac:dyDescent="0.2">
      <c r="B17" s="2"/>
      <c r="D17" s="3">
        <v>10010042</v>
      </c>
      <c r="E17" s="39" t="s">
        <v>126</v>
      </c>
      <c r="F17" s="2">
        <v>5</v>
      </c>
      <c r="G17" s="3">
        <v>10000124</v>
      </c>
      <c r="H17" s="5" t="s">
        <v>894</v>
      </c>
      <c r="I17" s="2">
        <v>1</v>
      </c>
      <c r="J17" s="3">
        <v>10000124</v>
      </c>
      <c r="K17" s="5" t="s">
        <v>894</v>
      </c>
      <c r="L17" s="2">
        <v>1</v>
      </c>
      <c r="Q17" s="16" t="str">
        <f t="shared" si="0"/>
        <v>10010042;5@10000124;1@10000124;1</v>
      </c>
    </row>
    <row r="18" spans="2:17" ht="20.100000000000001" customHeight="1" x14ac:dyDescent="0.2">
      <c r="B18" s="2"/>
      <c r="D18" s="3">
        <v>10010042</v>
      </c>
      <c r="E18" s="39" t="s">
        <v>126</v>
      </c>
      <c r="F18" s="2">
        <v>5</v>
      </c>
      <c r="G18" s="3">
        <v>10000125</v>
      </c>
      <c r="H18" s="5" t="s">
        <v>895</v>
      </c>
      <c r="I18" s="2">
        <v>1</v>
      </c>
      <c r="J18" s="3">
        <v>10000125</v>
      </c>
      <c r="K18" s="5" t="s">
        <v>895</v>
      </c>
      <c r="L18" s="2">
        <v>1</v>
      </c>
      <c r="Q18" s="16" t="str">
        <f t="shared" si="0"/>
        <v>10010042;5@10000125;1@10000125;1</v>
      </c>
    </row>
    <row r="19" spans="2:17" ht="20.100000000000001" customHeight="1" x14ac:dyDescent="0.2">
      <c r="B19" s="2" t="s">
        <v>1643</v>
      </c>
      <c r="D19" s="3">
        <v>10010042</v>
      </c>
      <c r="E19" s="39" t="s">
        <v>126</v>
      </c>
      <c r="F19" s="2">
        <v>5</v>
      </c>
      <c r="G19" s="3">
        <v>10010087</v>
      </c>
      <c r="H19" s="6" t="s">
        <v>887</v>
      </c>
      <c r="I19" s="2">
        <v>1</v>
      </c>
      <c r="J19" s="3">
        <v>10000101</v>
      </c>
      <c r="K19" s="5" t="s">
        <v>888</v>
      </c>
      <c r="L19" s="2">
        <v>5</v>
      </c>
      <c r="Q19" s="16" t="str">
        <f t="shared" si="0"/>
        <v>10010042;5@10010087;1@10000101;5</v>
      </c>
    </row>
    <row r="20" spans="2:17" ht="20.100000000000001" customHeight="1" x14ac:dyDescent="0.2">
      <c r="D20" s="3">
        <v>10010042</v>
      </c>
      <c r="E20" s="39" t="s">
        <v>126</v>
      </c>
      <c r="F20" s="2">
        <v>5</v>
      </c>
      <c r="G20" s="3">
        <v>10010087</v>
      </c>
      <c r="H20" s="6" t="s">
        <v>887</v>
      </c>
      <c r="I20" s="2">
        <v>1</v>
      </c>
      <c r="J20" s="3">
        <v>10000102</v>
      </c>
      <c r="K20" s="5" t="s">
        <v>889</v>
      </c>
      <c r="L20" s="2">
        <v>5</v>
      </c>
      <c r="Q20" s="16" t="str">
        <f t="shared" si="0"/>
        <v>10010042;5@10010087;1@10000102;5</v>
      </c>
    </row>
    <row r="21" spans="2:17" ht="20.100000000000001" customHeight="1" x14ac:dyDescent="0.2">
      <c r="D21" s="3">
        <v>10010042</v>
      </c>
      <c r="E21" s="39" t="s">
        <v>126</v>
      </c>
      <c r="F21" s="2">
        <v>5</v>
      </c>
      <c r="G21" s="3">
        <v>10010087</v>
      </c>
      <c r="H21" s="6" t="s">
        <v>887</v>
      </c>
      <c r="I21" s="2">
        <v>1</v>
      </c>
      <c r="J21" s="3">
        <v>10000103</v>
      </c>
      <c r="K21" s="5" t="s">
        <v>890</v>
      </c>
      <c r="L21" s="2">
        <v>5</v>
      </c>
      <c r="Q21" s="16" t="str">
        <f t="shared" si="0"/>
        <v>10010042;5@10010087;1@10000103;5</v>
      </c>
    </row>
    <row r="22" spans="2:17" ht="20.100000000000001" customHeight="1" x14ac:dyDescent="0.2">
      <c r="D22" s="3">
        <v>10010042</v>
      </c>
      <c r="E22" s="39" t="s">
        <v>126</v>
      </c>
      <c r="F22" s="2">
        <v>5</v>
      </c>
      <c r="G22" s="3">
        <v>10010087</v>
      </c>
      <c r="H22" s="6" t="s">
        <v>887</v>
      </c>
      <c r="I22" s="2">
        <v>1</v>
      </c>
      <c r="J22" s="3">
        <v>10000104</v>
      </c>
      <c r="K22" s="5" t="s">
        <v>118</v>
      </c>
      <c r="L22" s="2">
        <v>5</v>
      </c>
      <c r="Q22" s="16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A4"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80" t="s">
        <v>43</v>
      </c>
      <c r="D2" s="80" t="s">
        <v>0</v>
      </c>
      <c r="E2" s="80" t="s">
        <v>44</v>
      </c>
      <c r="F2" s="80" t="s">
        <v>45</v>
      </c>
      <c r="G2" s="80" t="s">
        <v>46</v>
      </c>
      <c r="H2" s="84"/>
      <c r="I2" s="84"/>
      <c r="J2" s="80" t="s">
        <v>47</v>
      </c>
      <c r="K2" s="80" t="s">
        <v>48</v>
      </c>
      <c r="L2" s="80" t="s">
        <v>49</v>
      </c>
      <c r="M2" s="80" t="s">
        <v>50</v>
      </c>
      <c r="N2" s="80" t="s">
        <v>51</v>
      </c>
      <c r="O2" s="80" t="s">
        <v>52</v>
      </c>
      <c r="P2" s="80" t="s">
        <v>53</v>
      </c>
      <c r="S2" s="80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1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1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1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1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1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1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1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1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1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1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D30"/>
  <sheetViews>
    <sheetView workbookViewId="0">
      <selection activeCell="E9" sqref="A1:E9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1644</v>
      </c>
      <c r="C2" s="2" t="s">
        <v>84</v>
      </c>
      <c r="D2" s="2" t="s">
        <v>1645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1646</v>
      </c>
      <c r="I3" s="2" t="s">
        <v>1647</v>
      </c>
      <c r="N3" s="2" t="s">
        <v>1517</v>
      </c>
    </row>
    <row r="4" spans="2:25" ht="20.100000000000001" customHeight="1" x14ac:dyDescent="0.2">
      <c r="B4" s="2" t="s">
        <v>1648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1649</v>
      </c>
    </row>
    <row r="6" spans="2:25" ht="20.100000000000001" customHeight="1" x14ac:dyDescent="0.2">
      <c r="C6" s="2" t="s">
        <v>1648</v>
      </c>
      <c r="D6" s="2" t="s">
        <v>0</v>
      </c>
      <c r="E6" s="2" t="s">
        <v>1650</v>
      </c>
      <c r="F6" s="2" t="s">
        <v>1651</v>
      </c>
      <c r="G6" s="2" t="s">
        <v>1652</v>
      </c>
      <c r="I6" s="2" t="s">
        <v>1648</v>
      </c>
      <c r="J6" s="2" t="s">
        <v>0</v>
      </c>
      <c r="K6" s="2" t="s">
        <v>1653</v>
      </c>
      <c r="L6" s="2" t="s">
        <v>1651</v>
      </c>
      <c r="N6" s="2" t="s">
        <v>1648</v>
      </c>
      <c r="O6" s="2" t="s">
        <v>0</v>
      </c>
      <c r="P6" s="2" t="s">
        <v>1653</v>
      </c>
      <c r="Q6" s="2" t="s">
        <v>1651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2" t="s">
        <v>1654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1655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1602</v>
      </c>
      <c r="V13" s="1"/>
      <c r="W13" s="1"/>
      <c r="X13" s="1"/>
      <c r="Y13" s="1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3">
        <v>10000144</v>
      </c>
      <c r="V14" s="3" t="s">
        <v>813</v>
      </c>
      <c r="W14" s="2">
        <v>15</v>
      </c>
      <c r="X14" s="1"/>
      <c r="Y14" s="1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3">
        <v>10000145</v>
      </c>
      <c r="V15" s="3" t="s">
        <v>814</v>
      </c>
      <c r="W15" s="2">
        <v>15</v>
      </c>
      <c r="X15" s="1"/>
      <c r="Y15" s="1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1655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3">
        <v>10000146</v>
      </c>
      <c r="V16" s="3" t="s">
        <v>815</v>
      </c>
      <c r="W16" s="2">
        <v>15</v>
      </c>
      <c r="X16" s="1"/>
      <c r="Y16" s="1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3">
        <v>10000147</v>
      </c>
      <c r="V17" s="3" t="s">
        <v>816</v>
      </c>
      <c r="W17" s="2">
        <v>15</v>
      </c>
      <c r="X17" s="1"/>
      <c r="Y17" s="1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3">
        <v>10010033</v>
      </c>
      <c r="V18" s="5" t="s">
        <v>801</v>
      </c>
      <c r="W18" s="56">
        <v>50</v>
      </c>
      <c r="X18" s="56"/>
      <c r="Y18" s="56"/>
      <c r="Z18" s="56"/>
      <c r="AA18" s="56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3">
        <v>10010083</v>
      </c>
      <c r="V19" s="8" t="s">
        <v>257</v>
      </c>
      <c r="W19" s="56">
        <v>5</v>
      </c>
      <c r="X19" s="56"/>
      <c r="Y19" s="56"/>
      <c r="Z19" s="56"/>
      <c r="AA19" s="56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4">
        <v>10010098</v>
      </c>
      <c r="V20" s="7" t="s">
        <v>676</v>
      </c>
      <c r="W20" s="56">
        <v>5</v>
      </c>
      <c r="X20" s="56"/>
      <c r="Y20" s="56"/>
      <c r="Z20" s="56"/>
      <c r="AA20" s="56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1655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3">
        <v>10010085</v>
      </c>
      <c r="V21" s="8" t="s">
        <v>832</v>
      </c>
      <c r="W21" s="56">
        <v>2</v>
      </c>
      <c r="X21" s="56"/>
      <c r="Y21" s="56"/>
      <c r="Z21" s="56"/>
      <c r="AA21" s="56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3">
        <v>10000131</v>
      </c>
      <c r="V22" s="5" t="s">
        <v>668</v>
      </c>
      <c r="W22" s="56">
        <v>3</v>
      </c>
      <c r="X22" s="56"/>
      <c r="Y22" s="56"/>
      <c r="Z22" s="56"/>
      <c r="AA22" s="56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3">
        <v>10000132</v>
      </c>
      <c r="V23" s="5" t="s">
        <v>114</v>
      </c>
      <c r="W23" s="56">
        <v>3</v>
      </c>
      <c r="X23" s="56"/>
      <c r="Y23" s="56"/>
      <c r="Z23" s="56"/>
      <c r="AA23" s="56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57"/>
      <c r="V24" s="57"/>
      <c r="W24" s="57"/>
      <c r="X24" s="56"/>
      <c r="Y24" s="57"/>
      <c r="Z24" s="57"/>
      <c r="AA24" s="57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56"/>
      <c r="V25" s="56"/>
      <c r="W25" s="56"/>
      <c r="X25" s="56"/>
      <c r="Y25" s="56"/>
      <c r="Z25" s="56"/>
      <c r="AA25" s="56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1655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58"/>
      <c r="V26" s="59"/>
      <c r="W26" s="59"/>
      <c r="X26" s="56"/>
      <c r="Y26" s="59"/>
      <c r="Z26" s="59"/>
      <c r="AA26" s="59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56"/>
      <c r="V27" s="56"/>
      <c r="W27" s="56"/>
      <c r="X27" s="56"/>
      <c r="Y27" s="56"/>
      <c r="Z27" s="56"/>
      <c r="AA27" s="56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57"/>
      <c r="V28" s="57"/>
      <c r="W28" s="57"/>
      <c r="X28" s="56"/>
      <c r="Y28" s="57"/>
      <c r="Z28" s="57"/>
      <c r="AA28" s="57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57"/>
      <c r="V29" s="57"/>
      <c r="W29" s="57"/>
      <c r="X29" s="56"/>
      <c r="Y29" s="57"/>
      <c r="Z29" s="57"/>
      <c r="AA29" s="57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56"/>
      <c r="V30" s="56"/>
      <c r="W30" s="56"/>
      <c r="X30" s="56"/>
      <c r="Y30" s="56"/>
      <c r="Z30" s="56"/>
      <c r="AA30" s="56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1655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59"/>
      <c r="V31" s="59"/>
      <c r="W31" s="59"/>
      <c r="X31" s="56"/>
      <c r="Y31" s="59"/>
      <c r="Z31" s="59"/>
      <c r="AA31" s="59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59"/>
      <c r="V32" s="59"/>
      <c r="W32" s="59"/>
      <c r="X32" s="56"/>
      <c r="Y32" s="59"/>
      <c r="Z32" s="59"/>
      <c r="AA32" s="59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57"/>
      <c r="V33" s="57"/>
      <c r="W33" s="57"/>
      <c r="X33" s="56"/>
      <c r="Y33" s="57"/>
      <c r="Z33" s="57"/>
      <c r="AA33" s="57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57"/>
      <c r="V34" s="57"/>
      <c r="W34" s="57"/>
      <c r="X34" s="56"/>
      <c r="Y34" s="57"/>
      <c r="Z34" s="57"/>
      <c r="AA34" s="57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59"/>
      <c r="V35" s="59"/>
      <c r="W35" s="59"/>
      <c r="X35" s="56"/>
      <c r="Y35" s="59"/>
      <c r="Z35" s="59"/>
      <c r="AA35" s="59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1655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56"/>
      <c r="V36" s="56"/>
      <c r="W36" s="56"/>
      <c r="X36" s="56"/>
      <c r="Y36" s="56"/>
      <c r="Z36" s="56"/>
      <c r="AA36" s="56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59"/>
      <c r="V37" s="59"/>
      <c r="W37" s="59"/>
      <c r="X37" s="56"/>
      <c r="Y37" s="59"/>
      <c r="Z37" s="59"/>
      <c r="AA37" s="59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59"/>
      <c r="V38" s="59"/>
      <c r="W38" s="59"/>
      <c r="X38" s="56"/>
      <c r="Y38" s="59"/>
      <c r="Z38" s="59"/>
      <c r="AA38" s="59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59"/>
      <c r="V39" s="59"/>
      <c r="W39" s="59"/>
      <c r="X39" s="56"/>
      <c r="Y39" s="59"/>
      <c r="Z39" s="59"/>
      <c r="AA39" s="59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56"/>
      <c r="V40" s="56"/>
      <c r="W40" s="56"/>
      <c r="X40" s="56"/>
      <c r="Y40" s="56"/>
      <c r="Z40" s="56"/>
      <c r="AA40" s="56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56"/>
      <c r="V41" s="56"/>
      <c r="W41" s="56"/>
      <c r="X41" s="56"/>
      <c r="Y41" s="56"/>
      <c r="Z41" s="56"/>
      <c r="AA41" s="56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56"/>
      <c r="V42" s="56"/>
      <c r="W42" s="56"/>
      <c r="X42" s="56"/>
      <c r="Y42" s="56"/>
      <c r="Z42" s="56"/>
      <c r="AA42" s="56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57"/>
      <c r="V43" s="57"/>
      <c r="W43" s="57"/>
      <c r="X43" s="56"/>
      <c r="Y43" s="57"/>
      <c r="Z43" s="57"/>
      <c r="AA43" s="57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56"/>
      <c r="V44" s="56"/>
      <c r="W44" s="56"/>
      <c r="X44" s="56"/>
      <c r="Y44" s="56"/>
      <c r="Z44" s="56"/>
      <c r="AA44" s="56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57"/>
      <c r="V45" s="57"/>
      <c r="W45" s="57"/>
      <c r="X45" s="56"/>
      <c r="Y45" s="57"/>
      <c r="Z45" s="57"/>
      <c r="AA45" s="57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57"/>
      <c r="V46" s="57"/>
      <c r="W46" s="57"/>
      <c r="X46" s="56"/>
      <c r="Y46" s="57"/>
      <c r="Z46" s="57"/>
      <c r="AA46" s="57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56"/>
      <c r="V47" s="56"/>
      <c r="W47" s="56"/>
      <c r="X47" s="56"/>
      <c r="Y47" s="56"/>
      <c r="Z47" s="56"/>
      <c r="AA47" s="56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56"/>
      <c r="V48" s="56"/>
      <c r="W48" s="56"/>
      <c r="X48" s="56"/>
      <c r="Y48" s="56"/>
      <c r="Z48" s="56"/>
      <c r="AA48" s="56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57"/>
      <c r="V49" s="57"/>
      <c r="W49" s="57"/>
      <c r="X49" s="56"/>
      <c r="Y49" s="57"/>
      <c r="Z49" s="57"/>
      <c r="AA49" s="57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56"/>
      <c r="V50" s="56"/>
      <c r="W50" s="56"/>
      <c r="X50" s="56"/>
      <c r="Y50" s="56"/>
      <c r="Z50" s="56"/>
      <c r="AA50" s="56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56"/>
      <c r="V51" s="56"/>
      <c r="W51" s="56"/>
      <c r="X51" s="56"/>
      <c r="Y51" s="56"/>
      <c r="Z51" s="56"/>
      <c r="AA51" s="56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56"/>
      <c r="V52" s="56"/>
      <c r="W52" s="56"/>
      <c r="X52" s="56"/>
      <c r="Y52" s="56"/>
      <c r="Z52" s="56"/>
      <c r="AA52" s="56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56"/>
      <c r="V53" s="56"/>
      <c r="W53" s="56"/>
      <c r="X53" s="56"/>
      <c r="Y53" s="56"/>
      <c r="Z53" s="56"/>
      <c r="AA53" s="56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56"/>
      <c r="V54" s="56"/>
      <c r="W54" s="56"/>
      <c r="X54" s="56"/>
      <c r="Y54" s="56"/>
      <c r="Z54" s="56"/>
      <c r="AA54" s="56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56"/>
      <c r="V55" s="56"/>
      <c r="W55" s="56"/>
      <c r="X55" s="56"/>
      <c r="Y55" s="56"/>
      <c r="Z55" s="56"/>
      <c r="AA55" s="56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56"/>
      <c r="V56" s="56"/>
      <c r="W56" s="56"/>
      <c r="X56" s="56"/>
      <c r="Y56" s="56"/>
      <c r="Z56" s="56"/>
      <c r="AA56" s="56"/>
    </row>
    <row r="57" spans="14:27" ht="20.100000000000001" customHeight="1" x14ac:dyDescent="0.2">
      <c r="U57" s="56"/>
      <c r="V57" s="56"/>
      <c r="W57" s="56"/>
      <c r="X57" s="56"/>
      <c r="Y57" s="56"/>
      <c r="Z57" s="56"/>
      <c r="AA57" s="56"/>
    </row>
    <row r="58" spans="14:27" ht="20.100000000000001" customHeight="1" x14ac:dyDescent="0.2">
      <c r="U58" s="56"/>
      <c r="V58" s="56"/>
      <c r="W58" s="56"/>
      <c r="X58" s="56"/>
      <c r="Y58" s="56"/>
      <c r="Z58" s="56"/>
      <c r="AA58" s="56"/>
    </row>
    <row r="59" spans="14:27" ht="20.100000000000001" customHeight="1" x14ac:dyDescent="0.2">
      <c r="U59" s="56"/>
      <c r="V59" s="56"/>
      <c r="W59" s="56"/>
      <c r="X59" s="56"/>
      <c r="Y59" s="56"/>
      <c r="Z59" s="56"/>
      <c r="AA59" s="56"/>
    </row>
    <row r="60" spans="14:27" ht="20.100000000000001" customHeight="1" x14ac:dyDescent="0.2">
      <c r="U60" s="56"/>
      <c r="V60" s="56"/>
      <c r="W60" s="56"/>
      <c r="X60" s="56"/>
      <c r="Y60" s="56"/>
      <c r="Z60" s="56"/>
      <c r="AA60" s="56"/>
    </row>
    <row r="61" spans="14:27" ht="20.100000000000001" customHeight="1" x14ac:dyDescent="0.2">
      <c r="U61" s="56"/>
      <c r="V61" s="56"/>
      <c r="W61" s="56"/>
      <c r="X61" s="56"/>
      <c r="Y61" s="56"/>
      <c r="Z61" s="56"/>
      <c r="AA61" s="56"/>
    </row>
    <row r="62" spans="14:27" ht="20.100000000000001" customHeight="1" x14ac:dyDescent="0.2">
      <c r="U62" s="57"/>
      <c r="V62" s="57"/>
      <c r="W62" s="57"/>
      <c r="X62" s="56"/>
      <c r="Y62" s="57"/>
      <c r="Z62" s="57"/>
      <c r="AA62" s="57"/>
    </row>
    <row r="63" spans="14:27" ht="20.100000000000001" customHeight="1" x14ac:dyDescent="0.2">
      <c r="U63" s="56"/>
      <c r="V63" s="56"/>
      <c r="W63" s="56"/>
      <c r="X63" s="56"/>
      <c r="Y63" s="56"/>
      <c r="Z63" s="56"/>
      <c r="AA63" s="56"/>
    </row>
    <row r="64" spans="14:27" ht="20.100000000000001" customHeight="1" x14ac:dyDescent="0.2">
      <c r="U64" s="57"/>
      <c r="V64" s="57"/>
      <c r="W64" s="57"/>
      <c r="X64" s="56"/>
      <c r="Y64" s="57"/>
      <c r="Z64" s="57"/>
      <c r="AA64" s="57"/>
    </row>
    <row r="65" spans="21:27" ht="20.100000000000001" customHeight="1" x14ac:dyDescent="0.2">
      <c r="U65" s="56"/>
      <c r="V65" s="56"/>
      <c r="W65" s="56"/>
      <c r="X65" s="56"/>
      <c r="Y65" s="56"/>
      <c r="Z65" s="56"/>
      <c r="AA65" s="56"/>
    </row>
    <row r="66" spans="21:27" ht="20.100000000000001" customHeight="1" x14ac:dyDescent="0.2">
      <c r="U66" s="56"/>
      <c r="V66" s="56"/>
      <c r="W66" s="56"/>
      <c r="X66" s="56"/>
      <c r="Y66" s="56"/>
      <c r="Z66" s="56"/>
      <c r="AA66" s="56"/>
    </row>
    <row r="67" spans="21:27" ht="20.100000000000001" customHeight="1" x14ac:dyDescent="0.2">
      <c r="U67" s="56"/>
      <c r="V67" s="56"/>
      <c r="W67" s="56"/>
      <c r="X67" s="56"/>
      <c r="Y67" s="56"/>
      <c r="Z67" s="56"/>
      <c r="AA67" s="56"/>
    </row>
    <row r="68" spans="21:27" ht="20.100000000000001" customHeight="1" x14ac:dyDescent="0.2">
      <c r="U68" s="60"/>
      <c r="V68" s="61"/>
      <c r="W68" s="61"/>
      <c r="X68" s="56"/>
      <c r="Y68" s="61"/>
      <c r="Z68" s="61"/>
      <c r="AA68" s="56"/>
    </row>
    <row r="69" spans="21:27" ht="20.100000000000001" customHeight="1" x14ac:dyDescent="0.2">
      <c r="U69" s="57"/>
      <c r="V69" s="57"/>
      <c r="W69" s="57"/>
      <c r="X69" s="56"/>
      <c r="Y69" s="57"/>
      <c r="Z69" s="57"/>
      <c r="AA69" s="57"/>
    </row>
    <row r="70" spans="21:27" ht="20.100000000000001" customHeight="1" x14ac:dyDescent="0.2">
      <c r="U70" s="57"/>
      <c r="V70" s="57"/>
      <c r="W70" s="57"/>
      <c r="X70" s="56"/>
      <c r="Y70" s="57"/>
      <c r="Z70" s="57"/>
      <c r="AA70" s="57"/>
    </row>
    <row r="71" spans="21:27" x14ac:dyDescent="0.2">
      <c r="U71" s="56"/>
      <c r="V71" s="56"/>
      <c r="W71" s="56"/>
      <c r="X71" s="56"/>
      <c r="Y71" s="56"/>
      <c r="Z71" s="56"/>
      <c r="AA71" s="56"/>
    </row>
    <row r="72" spans="21:27" x14ac:dyDescent="0.2">
      <c r="U72" s="57"/>
      <c r="V72" s="57"/>
      <c r="W72" s="57"/>
      <c r="X72" s="56"/>
      <c r="Y72" s="57"/>
      <c r="Z72" s="57"/>
      <c r="AA72" s="57"/>
    </row>
    <row r="73" spans="21:27" x14ac:dyDescent="0.2">
      <c r="U73" s="57"/>
      <c r="V73" s="57"/>
      <c r="W73" s="57"/>
      <c r="X73" s="56"/>
      <c r="Y73" s="57"/>
      <c r="Z73" s="57"/>
      <c r="AA73" s="57"/>
    </row>
    <row r="74" spans="21:27" x14ac:dyDescent="0.2">
      <c r="U74" s="57"/>
      <c r="V74" s="57"/>
      <c r="W74" s="57"/>
      <c r="X74" s="56"/>
      <c r="Y74" s="57"/>
      <c r="Z74" s="57"/>
      <c r="AA74" s="57"/>
    </row>
    <row r="75" spans="21:27" x14ac:dyDescent="0.2">
      <c r="U75" s="56"/>
      <c r="V75" s="56"/>
      <c r="W75" s="56"/>
      <c r="X75" s="56"/>
      <c r="Y75" s="56"/>
      <c r="Z75" s="56"/>
      <c r="AA75" s="56"/>
    </row>
    <row r="76" spans="21:27" x14ac:dyDescent="0.2">
      <c r="U76" s="56"/>
      <c r="V76" s="56"/>
      <c r="W76" s="56"/>
      <c r="X76" s="56"/>
      <c r="Y76" s="56"/>
      <c r="Z76" s="56"/>
      <c r="AA76" s="56"/>
    </row>
    <row r="77" spans="21:27" x14ac:dyDescent="0.2">
      <c r="U77" s="56"/>
      <c r="V77" s="56"/>
      <c r="W77" s="56"/>
      <c r="X77" s="56"/>
      <c r="Y77" s="56"/>
      <c r="Z77" s="56"/>
      <c r="AA77" s="56"/>
    </row>
    <row r="78" spans="21:27" x14ac:dyDescent="0.2">
      <c r="U78" s="56"/>
      <c r="V78" s="56"/>
      <c r="W78" s="56"/>
      <c r="X78" s="56"/>
      <c r="Y78" s="56"/>
      <c r="Z78" s="56"/>
      <c r="AA78" s="56"/>
    </row>
    <row r="79" spans="21:27" x14ac:dyDescent="0.2">
      <c r="U79" s="56"/>
      <c r="V79" s="56"/>
      <c r="W79" s="56"/>
      <c r="X79" s="56"/>
      <c r="Y79" s="56"/>
      <c r="Z79" s="56"/>
      <c r="AA79" s="56"/>
    </row>
    <row r="80" spans="21:27" x14ac:dyDescent="0.2">
      <c r="U80" s="56"/>
      <c r="V80" s="56"/>
      <c r="W80" s="56"/>
      <c r="X80" s="56"/>
      <c r="Y80" s="56"/>
      <c r="Z80" s="56"/>
      <c r="AA80" s="56"/>
    </row>
    <row r="81" spans="21:27" x14ac:dyDescent="0.2">
      <c r="U81" s="57"/>
      <c r="V81" s="57"/>
      <c r="W81" s="57"/>
      <c r="X81" s="56"/>
      <c r="Y81" s="57"/>
      <c r="Z81" s="57"/>
      <c r="AA81" s="57"/>
    </row>
    <row r="82" spans="21:27" x14ac:dyDescent="0.2">
      <c r="U82" s="56"/>
      <c r="V82" s="56"/>
      <c r="W82" s="56"/>
      <c r="X82" s="56"/>
      <c r="Y82" s="56"/>
      <c r="Z82" s="56"/>
      <c r="AA82" s="56"/>
    </row>
    <row r="83" spans="21:27" x14ac:dyDescent="0.2">
      <c r="U83" s="56"/>
      <c r="V83" s="56"/>
      <c r="W83" s="56"/>
      <c r="X83" s="56"/>
      <c r="Y83" s="56"/>
      <c r="Z83" s="56"/>
      <c r="AA83" s="56"/>
    </row>
    <row r="84" spans="21:27" x14ac:dyDescent="0.2">
      <c r="U84" s="56"/>
      <c r="V84" s="56"/>
      <c r="W84" s="56"/>
      <c r="X84" s="56"/>
      <c r="Y84" s="56"/>
      <c r="Z84" s="56"/>
      <c r="AA84" s="56"/>
    </row>
    <row r="85" spans="21:27" x14ac:dyDescent="0.2">
      <c r="U85" s="56"/>
      <c r="V85" s="56"/>
      <c r="W85" s="56"/>
      <c r="X85" s="56"/>
      <c r="Y85" s="56"/>
      <c r="Z85" s="56"/>
      <c r="AA85" s="56"/>
    </row>
    <row r="86" spans="21:27" x14ac:dyDescent="0.2">
      <c r="U86" s="56"/>
      <c r="V86" s="56"/>
      <c r="W86" s="56"/>
      <c r="X86" s="56"/>
      <c r="Y86" s="56"/>
      <c r="Z86" s="56"/>
      <c r="AA86" s="56"/>
    </row>
    <row r="87" spans="21:27" x14ac:dyDescent="0.2">
      <c r="U87" s="57"/>
      <c r="V87" s="57"/>
      <c r="W87" s="57"/>
      <c r="X87" s="56"/>
      <c r="Y87" s="57"/>
      <c r="Z87" s="57"/>
      <c r="AA87" s="57"/>
    </row>
    <row r="88" spans="21:27" x14ac:dyDescent="0.2">
      <c r="U88" s="57"/>
      <c r="V88" s="57"/>
      <c r="W88" s="57"/>
      <c r="X88" s="56"/>
      <c r="Y88" s="57"/>
      <c r="Z88" s="57"/>
      <c r="AA88" s="57"/>
    </row>
    <row r="89" spans="21:27" x14ac:dyDescent="0.2">
      <c r="U89" s="57"/>
      <c r="V89" s="57"/>
      <c r="W89" s="57"/>
      <c r="X89" s="56"/>
      <c r="Y89" s="57"/>
      <c r="Z89" s="57"/>
      <c r="AA89" s="57"/>
    </row>
    <row r="90" spans="21:27" x14ac:dyDescent="0.2">
      <c r="U90" s="56"/>
      <c r="V90" s="56"/>
      <c r="W90" s="56"/>
      <c r="X90" s="56"/>
      <c r="Y90" s="56"/>
      <c r="Z90" s="56"/>
      <c r="AA90" s="56"/>
    </row>
    <row r="91" spans="21:27" x14ac:dyDescent="0.2">
      <c r="U91" s="62"/>
      <c r="V91" s="62"/>
      <c r="W91" s="62"/>
      <c r="X91" s="56"/>
      <c r="Y91" s="62"/>
      <c r="Z91" s="62"/>
      <c r="AA91" s="62"/>
    </row>
    <row r="92" spans="21:27" x14ac:dyDescent="0.2">
      <c r="U92" s="56"/>
      <c r="V92" s="56"/>
      <c r="W92" s="56"/>
      <c r="X92" s="56"/>
      <c r="Y92" s="56"/>
      <c r="Z92" s="56"/>
      <c r="AA92" s="56"/>
    </row>
    <row r="93" spans="21:27" x14ac:dyDescent="0.2">
      <c r="U93" s="56"/>
      <c r="V93" s="56"/>
      <c r="W93" s="56"/>
      <c r="X93" s="56"/>
      <c r="Y93" s="56"/>
      <c r="Z93" s="56"/>
      <c r="AA93" s="56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U127"/>
  <sheetViews>
    <sheetView topLeftCell="O91" workbookViewId="0">
      <selection activeCell="AE110" sqref="AE110"/>
    </sheetView>
  </sheetViews>
  <sheetFormatPr defaultColWidth="9" defaultRowHeight="14.25" x14ac:dyDescent="0.2"/>
  <cols>
    <col min="6" max="6" width="11.25" customWidth="1"/>
    <col min="9" max="9" width="33.125" customWidth="1"/>
    <col min="12" max="12" width="13.125" customWidth="1"/>
    <col min="14" max="14" width="14.875" customWidth="1"/>
    <col min="15" max="15" width="11.5" customWidth="1"/>
    <col min="17" max="17" width="11.25" customWidth="1"/>
    <col min="20" max="20" width="10.75" customWidth="1"/>
    <col min="21" max="21" width="11.25" customWidth="1"/>
    <col min="23" max="23" width="13" customWidth="1"/>
    <col min="24" max="24" width="13.5" customWidth="1"/>
    <col min="25" max="25" width="12.375" customWidth="1"/>
    <col min="34" max="34" width="11.25" customWidth="1"/>
    <col min="35" max="35" width="13.125" customWidth="1"/>
    <col min="36" max="36" width="14.875" customWidth="1"/>
    <col min="37" max="39" width="13.125" customWidth="1"/>
  </cols>
  <sheetData>
    <row r="1" spans="1:47" ht="20.100000000000001" customHeight="1" x14ac:dyDescent="0.2"/>
    <row r="2" spans="1:47" ht="20.100000000000001" customHeight="1" x14ac:dyDescent="0.2">
      <c r="E2" t="s">
        <v>1656</v>
      </c>
      <c r="F2" t="s">
        <v>1657</v>
      </c>
      <c r="AA2" t="s">
        <v>1658</v>
      </c>
      <c r="AB2" t="s">
        <v>1657</v>
      </c>
    </row>
    <row r="3" spans="1:47" ht="20.100000000000001" customHeight="1" x14ac:dyDescent="0.2"/>
    <row r="4" spans="1:47" ht="20.100000000000001" customHeight="1" x14ac:dyDescent="0.2"/>
    <row r="5" spans="1:47" ht="20.100000000000001" customHeight="1" x14ac:dyDescent="0.2">
      <c r="A5" s="3">
        <v>10000131</v>
      </c>
      <c r="B5" s="5" t="s">
        <v>668</v>
      </c>
      <c r="E5" s="13">
        <v>1</v>
      </c>
      <c r="F5" s="13" t="s">
        <v>812</v>
      </c>
      <c r="G5" s="13">
        <v>1</v>
      </c>
      <c r="H5" s="13">
        <v>300000</v>
      </c>
      <c r="I5" s="5" t="s">
        <v>114</v>
      </c>
      <c r="J5" s="3">
        <v>10000132</v>
      </c>
      <c r="K5" s="13">
        <v>100</v>
      </c>
      <c r="L5" s="5" t="s">
        <v>668</v>
      </c>
      <c r="M5" s="3">
        <v>10000131</v>
      </c>
      <c r="N5" s="13">
        <v>100</v>
      </c>
      <c r="O5" s="3">
        <v>10010083</v>
      </c>
      <c r="P5" s="8" t="s">
        <v>257</v>
      </c>
      <c r="Q5" s="13">
        <v>50</v>
      </c>
      <c r="R5" s="8" t="s">
        <v>257</v>
      </c>
      <c r="S5" s="13">
        <v>50</v>
      </c>
      <c r="T5" s="4">
        <v>10010099</v>
      </c>
      <c r="U5" s="7" t="s">
        <v>678</v>
      </c>
      <c r="V5">
        <v>1</v>
      </c>
      <c r="W5" s="3">
        <v>10010046</v>
      </c>
      <c r="X5" s="5" t="s">
        <v>818</v>
      </c>
      <c r="Y5">
        <v>1</v>
      </c>
      <c r="AA5" t="str">
        <f>G5&amp;";"&amp;H5&amp;"@"&amp;J5&amp;";"&amp;K5&amp;"@"&amp;M5&amp;";"&amp;N5&amp;"@"&amp;O5&amp;";"&amp;S5&amp;"@"&amp;T5&amp;";"&amp;V5&amp;"@"&amp;W5&amp;";"&amp;Y5</f>
        <v>1;300000@10000132;100@10000131;100@10010083;50@10010099;1@10010046;1</v>
      </c>
      <c r="AU5">
        <v>1</v>
      </c>
    </row>
    <row r="6" spans="1:47" ht="20.100000000000001" customHeight="1" x14ac:dyDescent="0.2">
      <c r="A6" s="3">
        <v>10000132</v>
      </c>
      <c r="B6" s="5" t="s">
        <v>114</v>
      </c>
      <c r="E6" s="13">
        <v>2</v>
      </c>
      <c r="F6" s="13" t="s">
        <v>812</v>
      </c>
      <c r="G6" s="13">
        <v>1</v>
      </c>
      <c r="H6" s="13">
        <v>250000</v>
      </c>
      <c r="I6" s="5" t="s">
        <v>114</v>
      </c>
      <c r="J6" s="3">
        <v>10000132</v>
      </c>
      <c r="K6" s="13">
        <v>80</v>
      </c>
      <c r="L6" s="5" t="s">
        <v>668</v>
      </c>
      <c r="M6" s="3">
        <v>10000131</v>
      </c>
      <c r="N6" s="13">
        <v>80</v>
      </c>
      <c r="O6" s="3">
        <v>10010083</v>
      </c>
      <c r="P6" s="8" t="s">
        <v>257</v>
      </c>
      <c r="Q6" s="13">
        <v>40</v>
      </c>
      <c r="R6" s="8" t="s">
        <v>257</v>
      </c>
      <c r="S6" s="13">
        <v>40</v>
      </c>
      <c r="T6" s="4">
        <v>10010099</v>
      </c>
      <c r="U6" s="7" t="s">
        <v>678</v>
      </c>
      <c r="V6">
        <v>1</v>
      </c>
      <c r="W6" s="3"/>
      <c r="X6" s="5"/>
      <c r="AA6" t="str">
        <f>G6&amp;";"&amp;H6&amp;"@"&amp;J6&amp;";"&amp;K6&amp;"@"&amp;M6&amp;";"&amp;N6&amp;"@"&amp;O6&amp;";"&amp;S6&amp;"@"&amp;T6&amp;";"&amp;V6</f>
        <v>1;250000@10000132;80@10000131;80@10010083;40@10010099;1</v>
      </c>
    </row>
    <row r="7" spans="1:47" ht="20.100000000000001" customHeight="1" x14ac:dyDescent="0.2">
      <c r="A7" s="4">
        <v>10010099</v>
      </c>
      <c r="B7" s="7" t="s">
        <v>678</v>
      </c>
      <c r="E7" s="13">
        <v>3</v>
      </c>
      <c r="F7" s="13" t="s">
        <v>812</v>
      </c>
      <c r="G7" s="13">
        <v>1</v>
      </c>
      <c r="H7" s="13">
        <v>200000</v>
      </c>
      <c r="I7" s="5" t="s">
        <v>114</v>
      </c>
      <c r="J7" s="3">
        <v>10000132</v>
      </c>
      <c r="K7" s="13">
        <v>60</v>
      </c>
      <c r="L7" s="5" t="s">
        <v>668</v>
      </c>
      <c r="M7" s="3">
        <v>10000131</v>
      </c>
      <c r="N7" s="13">
        <v>60</v>
      </c>
      <c r="O7" s="3">
        <v>10010083</v>
      </c>
      <c r="P7" s="8" t="s">
        <v>257</v>
      </c>
      <c r="Q7" s="13">
        <v>30</v>
      </c>
      <c r="R7" s="8" t="s">
        <v>257</v>
      </c>
      <c r="S7" s="13">
        <v>30</v>
      </c>
      <c r="T7" s="4">
        <v>10010099</v>
      </c>
      <c r="U7" s="7" t="s">
        <v>678</v>
      </c>
      <c r="V7">
        <v>1</v>
      </c>
      <c r="W7" s="3"/>
      <c r="X7" s="5"/>
      <c r="AA7" t="str">
        <f>G7&amp;";"&amp;H7&amp;"@"&amp;J7&amp;";"&amp;K7&amp;"@"&amp;M7&amp;";"&amp;N7&amp;"@"&amp;O7&amp;";"&amp;S7&amp;"@"&amp;T7&amp;";"&amp;V7</f>
        <v>1;200000@10000132;60@10000131;60@10010083;30@10010099;1</v>
      </c>
    </row>
    <row r="8" spans="1:47" ht="20.100000000000001" customHeight="1" x14ac:dyDescent="0.2">
      <c r="A8" s="3">
        <v>10010083</v>
      </c>
      <c r="B8" s="8" t="s">
        <v>257</v>
      </c>
      <c r="E8" s="157" t="s">
        <v>1659</v>
      </c>
      <c r="F8" s="13" t="s">
        <v>812</v>
      </c>
      <c r="G8" s="13">
        <v>1</v>
      </c>
      <c r="H8" s="13">
        <v>150000</v>
      </c>
      <c r="I8" s="5" t="s">
        <v>114</v>
      </c>
      <c r="J8" s="3">
        <v>10000132</v>
      </c>
      <c r="K8" s="13">
        <v>50</v>
      </c>
      <c r="L8" s="5" t="s">
        <v>668</v>
      </c>
      <c r="M8" s="3">
        <v>10000131</v>
      </c>
      <c r="N8" s="13">
        <v>50</v>
      </c>
      <c r="O8" s="3">
        <v>10010083</v>
      </c>
      <c r="P8" s="8" t="s">
        <v>257</v>
      </c>
      <c r="Q8" s="13">
        <v>20</v>
      </c>
      <c r="R8" s="8" t="s">
        <v>257</v>
      </c>
      <c r="S8" s="13">
        <v>20</v>
      </c>
      <c r="AA8" t="str">
        <f>G8&amp;";"&amp;H8&amp;"@"&amp;J8&amp;";"&amp;K8&amp;"@"&amp;M8&amp;";"&amp;N8&amp;"@"&amp;O8&amp;";"&amp;S8&amp;""</f>
        <v>1;150000@10000132;50@10000131;50@10010083;20</v>
      </c>
    </row>
    <row r="9" spans="1:47" ht="20.100000000000001" customHeight="1" x14ac:dyDescent="0.2">
      <c r="E9" s="158" t="s">
        <v>1660</v>
      </c>
      <c r="F9" s="13" t="s">
        <v>812</v>
      </c>
      <c r="G9" s="13">
        <v>1</v>
      </c>
      <c r="H9" s="13">
        <v>100000</v>
      </c>
      <c r="I9" s="5" t="s">
        <v>114</v>
      </c>
      <c r="J9" s="3">
        <v>10000132</v>
      </c>
      <c r="K9" s="13">
        <v>40</v>
      </c>
      <c r="L9" s="5" t="s">
        <v>668</v>
      </c>
      <c r="M9" s="3">
        <v>10000131</v>
      </c>
      <c r="N9" s="13">
        <v>40</v>
      </c>
      <c r="O9" s="3">
        <v>10010083</v>
      </c>
      <c r="P9" s="8" t="s">
        <v>257</v>
      </c>
      <c r="Q9" s="13">
        <v>15</v>
      </c>
      <c r="R9" s="8" t="s">
        <v>257</v>
      </c>
      <c r="S9" s="13">
        <v>15</v>
      </c>
      <c r="AA9" t="str">
        <f t="shared" ref="AA9:AA10" si="0">G9&amp;";"&amp;H9&amp;"@"&amp;J9&amp;";"&amp;K9&amp;"@"&amp;M9&amp;";"&amp;N9&amp;"@"&amp;O9&amp;";"&amp;S9&amp;""</f>
        <v>1;100000@10000132;40@10000131;40@10010083;15</v>
      </c>
    </row>
    <row r="10" spans="1:47" ht="20.100000000000001" customHeight="1" x14ac:dyDescent="0.2">
      <c r="E10" s="158" t="s">
        <v>1661</v>
      </c>
      <c r="F10" s="13" t="s">
        <v>812</v>
      </c>
      <c r="G10" s="13">
        <v>1</v>
      </c>
      <c r="H10" s="13">
        <v>80000</v>
      </c>
      <c r="I10" s="5" t="s">
        <v>114</v>
      </c>
      <c r="J10" s="3">
        <v>10000132</v>
      </c>
      <c r="K10" s="13">
        <v>30</v>
      </c>
      <c r="L10" s="5" t="s">
        <v>668</v>
      </c>
      <c r="M10" s="3">
        <v>10000131</v>
      </c>
      <c r="N10" s="13">
        <v>30</v>
      </c>
      <c r="O10" s="3">
        <v>10010083</v>
      </c>
      <c r="P10" s="8" t="s">
        <v>257</v>
      </c>
      <c r="Q10" s="13">
        <v>10</v>
      </c>
      <c r="R10" s="8" t="s">
        <v>257</v>
      </c>
      <c r="S10" s="13">
        <v>10</v>
      </c>
      <c r="AA10" t="str">
        <f t="shared" si="0"/>
        <v>1;80000@10000132;30@10000131;30@10010083;10</v>
      </c>
    </row>
    <row r="11" spans="1:47" ht="20.100000000000001" customHeight="1" x14ac:dyDescent="0.2">
      <c r="E11" s="158" t="s">
        <v>1662</v>
      </c>
      <c r="F11" s="13" t="s">
        <v>812</v>
      </c>
      <c r="G11" s="13">
        <v>1</v>
      </c>
      <c r="H11" s="13">
        <v>60000</v>
      </c>
      <c r="I11" s="5" t="s">
        <v>114</v>
      </c>
      <c r="J11" s="3">
        <v>10000132</v>
      </c>
      <c r="K11" s="13">
        <v>20</v>
      </c>
      <c r="L11" s="5" t="s">
        <v>668</v>
      </c>
      <c r="M11" s="3">
        <v>10000131</v>
      </c>
      <c r="N11" s="13">
        <v>20</v>
      </c>
      <c r="O11" s="3">
        <v>10010083</v>
      </c>
      <c r="P11" s="8" t="s">
        <v>257</v>
      </c>
      <c r="Q11" s="13">
        <v>5</v>
      </c>
      <c r="R11" s="8" t="s">
        <v>257</v>
      </c>
      <c r="S11" s="13">
        <v>5</v>
      </c>
      <c r="AA11" t="str">
        <f>G11&amp;";"&amp;H11&amp;"@"&amp;J11&amp;";"&amp;K11&amp;"@"&amp;M11&amp;";"&amp;N11</f>
        <v>1;60000@10000132;20@10000131;20</v>
      </c>
    </row>
    <row r="12" spans="1:47" ht="20.100000000000001" customHeight="1" x14ac:dyDescent="0.2">
      <c r="E12" s="158" t="s">
        <v>1663</v>
      </c>
      <c r="F12" s="13" t="s">
        <v>812</v>
      </c>
      <c r="G12" s="13">
        <v>1</v>
      </c>
      <c r="H12" s="13">
        <v>40000</v>
      </c>
      <c r="I12" s="5" t="s">
        <v>114</v>
      </c>
      <c r="J12" s="3">
        <v>10000132</v>
      </c>
      <c r="K12" s="13">
        <v>15</v>
      </c>
      <c r="L12" s="5" t="s">
        <v>668</v>
      </c>
      <c r="M12" s="3">
        <v>10000131</v>
      </c>
      <c r="N12" s="13">
        <v>10</v>
      </c>
      <c r="O12" s="3"/>
      <c r="P12" s="8"/>
      <c r="R12" s="8"/>
      <c r="AA12" t="str">
        <f t="shared" ref="AA12:AA13" si="1">G12&amp;";"&amp;H12&amp;"@"&amp;J12&amp;";"&amp;K12&amp;"@"&amp;M12&amp;";"&amp;N12</f>
        <v>1;40000@10000132;15@10000131;10</v>
      </c>
    </row>
    <row r="13" spans="1:47" ht="20.100000000000001" customHeight="1" x14ac:dyDescent="0.2">
      <c r="E13" s="158" t="s">
        <v>1664</v>
      </c>
      <c r="F13" s="13" t="s">
        <v>812</v>
      </c>
      <c r="G13" s="13">
        <v>1</v>
      </c>
      <c r="H13" s="13">
        <v>30000</v>
      </c>
      <c r="I13" s="5" t="s">
        <v>114</v>
      </c>
      <c r="J13" s="3">
        <v>10000132</v>
      </c>
      <c r="K13" s="13">
        <v>10</v>
      </c>
      <c r="L13" s="5" t="s">
        <v>668</v>
      </c>
      <c r="M13" s="3">
        <v>10000131</v>
      </c>
      <c r="N13" s="13">
        <v>5</v>
      </c>
      <c r="AA13" t="str">
        <f t="shared" si="1"/>
        <v>1;30000@10000132;10@10000131;5</v>
      </c>
    </row>
    <row r="14" spans="1:47" ht="20.100000000000001" customHeight="1" x14ac:dyDescent="0.2">
      <c r="E14" s="158" t="s">
        <v>1665</v>
      </c>
      <c r="F14" s="13" t="s">
        <v>812</v>
      </c>
      <c r="G14" s="13">
        <v>1</v>
      </c>
      <c r="H14" s="13">
        <v>20000</v>
      </c>
      <c r="I14" s="5" t="s">
        <v>114</v>
      </c>
      <c r="J14" s="3">
        <v>10000132</v>
      </c>
      <c r="K14" s="13">
        <v>7</v>
      </c>
      <c r="L14" s="5"/>
      <c r="M14" s="47"/>
      <c r="N14" s="13"/>
      <c r="AA14" t="str">
        <f>G14&amp;";"&amp;H14&amp;"@"&amp;J14&amp;";"&amp;K14</f>
        <v>1;20000@10000132;7</v>
      </c>
    </row>
    <row r="15" spans="1:47" ht="20.100000000000001" customHeight="1" x14ac:dyDescent="0.2">
      <c r="E15" s="158" t="s">
        <v>1666</v>
      </c>
      <c r="F15" s="13" t="s">
        <v>812</v>
      </c>
      <c r="G15" s="13">
        <v>1</v>
      </c>
      <c r="H15" s="13">
        <v>10000</v>
      </c>
      <c r="I15" s="5" t="s">
        <v>114</v>
      </c>
      <c r="J15" s="3">
        <v>10000132</v>
      </c>
      <c r="K15" s="13">
        <v>5</v>
      </c>
      <c r="L15" s="5"/>
      <c r="M15" s="47"/>
      <c r="N15" s="13"/>
      <c r="AA15" t="str">
        <f>G15&amp;";"&amp;H15&amp;"@"&amp;J15&amp;";"&amp;K15</f>
        <v>1;10000@10000132;5</v>
      </c>
    </row>
    <row r="16" spans="1:47" ht="20.100000000000001" customHeight="1" x14ac:dyDescent="0.2">
      <c r="G16" s="13"/>
      <c r="H16" s="13"/>
      <c r="I16" s="5"/>
      <c r="J16" s="47"/>
      <c r="K16" s="13"/>
      <c r="L16" s="5"/>
      <c r="M16" s="47"/>
      <c r="N16" s="13"/>
      <c r="AS16" s="3">
        <v>10000143</v>
      </c>
      <c r="AT16" s="5" t="s">
        <v>122</v>
      </c>
    </row>
    <row r="17" spans="5:42" ht="20.100000000000001" customHeight="1" x14ac:dyDescent="0.2"/>
    <row r="18" spans="5:42" ht="20.100000000000001" customHeight="1" x14ac:dyDescent="0.2">
      <c r="E18" s="13">
        <v>1</v>
      </c>
      <c r="F18" s="13" t="s">
        <v>812</v>
      </c>
      <c r="G18" s="13">
        <v>1</v>
      </c>
      <c r="H18" s="13">
        <v>500000</v>
      </c>
      <c r="I18" s="8" t="s">
        <v>832</v>
      </c>
      <c r="J18">
        <v>10010085</v>
      </c>
      <c r="K18" s="13">
        <v>300</v>
      </c>
      <c r="L18" s="8" t="s">
        <v>257</v>
      </c>
      <c r="M18" s="3">
        <v>10010083</v>
      </c>
      <c r="N18" s="13">
        <v>100</v>
      </c>
      <c r="O18" s="3">
        <v>10000142</v>
      </c>
      <c r="P18" s="5" t="s">
        <v>108</v>
      </c>
      <c r="Q18" s="13">
        <v>1</v>
      </c>
      <c r="R18" s="5" t="s">
        <v>108</v>
      </c>
      <c r="S18" s="13">
        <v>1</v>
      </c>
      <c r="T18" s="3">
        <v>10000143</v>
      </c>
      <c r="U18" s="5" t="s">
        <v>122</v>
      </c>
      <c r="V18">
        <v>5</v>
      </c>
      <c r="W18" s="3">
        <v>10010046</v>
      </c>
      <c r="X18" s="5" t="s">
        <v>818</v>
      </c>
      <c r="Y18">
        <v>1</v>
      </c>
      <c r="AA18" t="str">
        <f>G18&amp;";"&amp;H18&amp;"@"&amp;J18&amp;";"&amp;K18&amp;"@"&amp;M18&amp;";"&amp;N18&amp;"@"&amp;O18&amp;";"&amp;S18&amp;"@"&amp;T18&amp;";"&amp;V18&amp;"@"&amp;W18&amp;";"&amp;Y18</f>
        <v>1;500000@10010085;300@10010083;100@10000142;1@10000143;5@10010046;1</v>
      </c>
    </row>
    <row r="19" spans="5:42" ht="20.100000000000001" customHeight="1" x14ac:dyDescent="0.2">
      <c r="E19" s="13">
        <v>2</v>
      </c>
      <c r="F19" s="13" t="s">
        <v>812</v>
      </c>
      <c r="G19" s="13">
        <v>1</v>
      </c>
      <c r="H19" s="13">
        <v>350000</v>
      </c>
      <c r="I19" s="8" t="s">
        <v>832</v>
      </c>
      <c r="J19">
        <v>10010085</v>
      </c>
      <c r="K19" s="13">
        <v>240</v>
      </c>
      <c r="L19" s="8" t="s">
        <v>257</v>
      </c>
      <c r="M19" s="3">
        <v>10010083</v>
      </c>
      <c r="N19" s="13">
        <v>80</v>
      </c>
      <c r="O19" s="3">
        <v>10000142</v>
      </c>
      <c r="P19" s="5" t="s">
        <v>108</v>
      </c>
      <c r="Q19" s="13">
        <v>1</v>
      </c>
      <c r="R19" s="5" t="s">
        <v>108</v>
      </c>
      <c r="S19" s="13">
        <v>1</v>
      </c>
      <c r="T19" s="3">
        <v>10000143</v>
      </c>
      <c r="U19" s="5" t="s">
        <v>122</v>
      </c>
      <c r="V19">
        <v>3</v>
      </c>
      <c r="W19" s="3"/>
      <c r="X19" s="5"/>
      <c r="AA19" t="str">
        <f>G19&amp;";"&amp;H19&amp;"@"&amp;J19&amp;";"&amp;K19&amp;"@"&amp;M19&amp;";"&amp;N19&amp;"@"&amp;O19&amp;";"&amp;S19&amp;"@"&amp;T19&amp;";"&amp;V19</f>
        <v>1;350000@10010085;240@10010083;80@10000142;1@10000143;3</v>
      </c>
    </row>
    <row r="20" spans="5:42" ht="20.100000000000001" customHeight="1" x14ac:dyDescent="0.2">
      <c r="E20" s="13">
        <v>3</v>
      </c>
      <c r="F20" s="13" t="s">
        <v>812</v>
      </c>
      <c r="G20" s="13">
        <v>1</v>
      </c>
      <c r="H20" s="13">
        <v>250000</v>
      </c>
      <c r="I20" s="8" t="s">
        <v>832</v>
      </c>
      <c r="J20">
        <v>10010085</v>
      </c>
      <c r="K20" s="13">
        <v>180</v>
      </c>
      <c r="L20" s="8" t="s">
        <v>257</v>
      </c>
      <c r="M20" s="3">
        <v>10010083</v>
      </c>
      <c r="N20" s="13">
        <v>60</v>
      </c>
      <c r="O20" s="3">
        <v>10000142</v>
      </c>
      <c r="P20" s="5" t="s">
        <v>108</v>
      </c>
      <c r="Q20" s="13">
        <v>1</v>
      </c>
      <c r="R20" s="5" t="s">
        <v>108</v>
      </c>
      <c r="S20" s="13">
        <v>1</v>
      </c>
      <c r="T20" s="3">
        <v>10000143</v>
      </c>
      <c r="U20" s="5" t="s">
        <v>122</v>
      </c>
      <c r="V20">
        <v>2</v>
      </c>
      <c r="W20" s="3"/>
      <c r="X20" s="5"/>
      <c r="AA20" t="str">
        <f>G20&amp;";"&amp;H20&amp;"@"&amp;J20&amp;";"&amp;K20&amp;"@"&amp;M20&amp;";"&amp;N20&amp;"@"&amp;O20&amp;";"&amp;S20&amp;"@"&amp;T20&amp;";"&amp;V20</f>
        <v>1;250000@10010085;180@10010083;60@10000142;1@10000143;2</v>
      </c>
    </row>
    <row r="21" spans="5:42" ht="20.100000000000001" customHeight="1" x14ac:dyDescent="0.2">
      <c r="E21" s="157" t="s">
        <v>1659</v>
      </c>
      <c r="F21" s="13" t="s">
        <v>812</v>
      </c>
      <c r="G21" s="13">
        <v>1</v>
      </c>
      <c r="H21" s="13">
        <v>200000</v>
      </c>
      <c r="I21" s="8" t="s">
        <v>832</v>
      </c>
      <c r="J21">
        <v>10010085</v>
      </c>
      <c r="K21" s="13">
        <v>150</v>
      </c>
      <c r="L21" s="8" t="s">
        <v>257</v>
      </c>
      <c r="M21" s="3">
        <v>10010083</v>
      </c>
      <c r="N21" s="13">
        <v>40</v>
      </c>
      <c r="O21" s="3">
        <v>10000142</v>
      </c>
      <c r="P21" s="5" t="s">
        <v>108</v>
      </c>
      <c r="Q21" s="13">
        <v>1</v>
      </c>
      <c r="R21" s="5" t="s">
        <v>108</v>
      </c>
      <c r="S21" s="13">
        <v>1</v>
      </c>
      <c r="AA21" t="str">
        <f>G21&amp;";"&amp;H21&amp;"@"&amp;J21&amp;";"&amp;K21&amp;"@"&amp;M21&amp;";"&amp;N21&amp;"@"&amp;O21&amp;";"&amp;S21&amp;""</f>
        <v>1;200000@10010085;150@10010083;40@10000142;1</v>
      </c>
    </row>
    <row r="22" spans="5:42" ht="20.100000000000001" customHeight="1" x14ac:dyDescent="0.2">
      <c r="E22" s="158" t="s">
        <v>1660</v>
      </c>
      <c r="F22" s="13" t="s">
        <v>812</v>
      </c>
      <c r="G22" s="13">
        <v>1</v>
      </c>
      <c r="H22" s="13">
        <v>150000</v>
      </c>
      <c r="I22" s="8" t="s">
        <v>832</v>
      </c>
      <c r="J22">
        <v>10010085</v>
      </c>
      <c r="K22" s="13">
        <v>120</v>
      </c>
      <c r="L22" s="8" t="s">
        <v>257</v>
      </c>
      <c r="M22" s="3">
        <v>10010083</v>
      </c>
      <c r="N22" s="13">
        <v>30</v>
      </c>
      <c r="O22" s="3">
        <v>10000142</v>
      </c>
      <c r="P22" s="5" t="s">
        <v>108</v>
      </c>
      <c r="Q22" s="13">
        <v>1</v>
      </c>
      <c r="R22" s="5" t="s">
        <v>108</v>
      </c>
      <c r="S22" s="13">
        <v>1</v>
      </c>
      <c r="AA22" t="str">
        <f t="shared" ref="AA22:AA23" si="2">G22&amp;";"&amp;H22&amp;"@"&amp;J22&amp;";"&amp;K22&amp;"@"&amp;M22&amp;";"&amp;N22&amp;"@"&amp;O22&amp;";"&amp;S22&amp;""</f>
        <v>1;150000@10010085;120@10010083;30@10000142;1</v>
      </c>
    </row>
    <row r="23" spans="5:42" ht="20.100000000000001" customHeight="1" x14ac:dyDescent="0.2">
      <c r="E23" s="158" t="s">
        <v>1661</v>
      </c>
      <c r="F23" s="13" t="s">
        <v>812</v>
      </c>
      <c r="G23" s="13">
        <v>1</v>
      </c>
      <c r="H23" s="13">
        <v>120000</v>
      </c>
      <c r="I23" s="8" t="s">
        <v>832</v>
      </c>
      <c r="J23">
        <v>10010085</v>
      </c>
      <c r="K23" s="13">
        <v>90</v>
      </c>
      <c r="L23" s="8" t="s">
        <v>257</v>
      </c>
      <c r="M23" s="3">
        <v>10010083</v>
      </c>
      <c r="N23" s="13">
        <v>20</v>
      </c>
      <c r="O23" s="3">
        <v>10000142</v>
      </c>
      <c r="P23" s="5" t="s">
        <v>108</v>
      </c>
      <c r="Q23" s="13">
        <v>1</v>
      </c>
      <c r="R23" s="5" t="s">
        <v>108</v>
      </c>
      <c r="S23" s="13">
        <v>1</v>
      </c>
      <c r="AA23" t="str">
        <f t="shared" si="2"/>
        <v>1;120000@10010085;90@10010083;20@10000142;1</v>
      </c>
    </row>
    <row r="24" spans="5:42" ht="20.100000000000001" customHeight="1" x14ac:dyDescent="0.2">
      <c r="E24" s="158" t="s">
        <v>1662</v>
      </c>
      <c r="F24" s="13" t="s">
        <v>812</v>
      </c>
      <c r="G24" s="13">
        <v>1</v>
      </c>
      <c r="H24" s="13">
        <v>90000</v>
      </c>
      <c r="I24" s="8" t="s">
        <v>832</v>
      </c>
      <c r="J24">
        <v>10010085</v>
      </c>
      <c r="K24" s="13">
        <v>60</v>
      </c>
      <c r="L24" s="8" t="s">
        <v>257</v>
      </c>
      <c r="M24" s="3">
        <v>10010083</v>
      </c>
      <c r="N24" s="13">
        <v>10</v>
      </c>
      <c r="AA24" t="str">
        <f>G24&amp;";"&amp;H24&amp;"@"&amp;J24&amp;";"&amp;K24&amp;"@"&amp;M24&amp;";"&amp;N24</f>
        <v>1;90000@10010085;60@10010083;10</v>
      </c>
    </row>
    <row r="25" spans="5:42" ht="20.100000000000001" customHeight="1" x14ac:dyDescent="0.2">
      <c r="E25" s="158" t="s">
        <v>1663</v>
      </c>
      <c r="F25" s="13" t="s">
        <v>812</v>
      </c>
      <c r="G25" s="13">
        <v>1</v>
      </c>
      <c r="H25" s="13">
        <v>60000</v>
      </c>
      <c r="I25" s="8" t="s">
        <v>832</v>
      </c>
      <c r="J25">
        <v>10010085</v>
      </c>
      <c r="K25" s="13">
        <v>40</v>
      </c>
      <c r="L25" s="8" t="s">
        <v>257</v>
      </c>
      <c r="M25" s="3">
        <v>10010083</v>
      </c>
      <c r="N25" s="13">
        <v>5</v>
      </c>
      <c r="AA25" t="str">
        <f t="shared" ref="AA25:AA26" si="3">G25&amp;";"&amp;H25&amp;"@"&amp;J25&amp;";"&amp;K25&amp;"@"&amp;M25&amp;";"&amp;N25</f>
        <v>1;60000@10010085;40@10010083;5</v>
      </c>
      <c r="AN25" s="3"/>
      <c r="AO25" s="5"/>
      <c r="AP25" s="13"/>
    </row>
    <row r="26" spans="5:42" ht="20.100000000000001" customHeight="1" x14ac:dyDescent="0.2">
      <c r="E26" s="158" t="s">
        <v>1664</v>
      </c>
      <c r="F26" s="13" t="s">
        <v>812</v>
      </c>
      <c r="G26" s="13">
        <v>1</v>
      </c>
      <c r="H26" s="13">
        <v>45000</v>
      </c>
      <c r="I26" s="8" t="s">
        <v>832</v>
      </c>
      <c r="J26">
        <v>10010085</v>
      </c>
      <c r="K26" s="13">
        <v>30</v>
      </c>
      <c r="L26" s="8" t="s">
        <v>257</v>
      </c>
      <c r="M26" s="3">
        <v>10010083</v>
      </c>
      <c r="N26" s="13">
        <v>5</v>
      </c>
      <c r="AA26" t="str">
        <f t="shared" si="3"/>
        <v>1;45000@10010085;30@10010083;5</v>
      </c>
      <c r="AN26" s="3"/>
      <c r="AO26" s="5"/>
      <c r="AP26" s="13"/>
    </row>
    <row r="27" spans="5:42" ht="20.100000000000001" customHeight="1" x14ac:dyDescent="0.2">
      <c r="E27" s="158" t="s">
        <v>1665</v>
      </c>
      <c r="F27" s="13" t="s">
        <v>812</v>
      </c>
      <c r="G27" s="13">
        <v>1</v>
      </c>
      <c r="H27" s="13">
        <v>30000</v>
      </c>
      <c r="I27" s="8" t="s">
        <v>832</v>
      </c>
      <c r="J27">
        <v>10010085</v>
      </c>
      <c r="K27" s="13">
        <v>20</v>
      </c>
      <c r="L27" s="13"/>
      <c r="M27" s="3"/>
      <c r="N27" s="13"/>
      <c r="W27" s="3">
        <v>10000104</v>
      </c>
      <c r="X27" s="5" t="s">
        <v>118</v>
      </c>
      <c r="AA27" t="str">
        <f>G27&amp;";"&amp;H27&amp;"@"&amp;J27&amp;";"&amp;K27</f>
        <v>1;30000@10010085;20</v>
      </c>
      <c r="AN27" s="3"/>
      <c r="AO27" s="5"/>
      <c r="AP27" s="13"/>
    </row>
    <row r="28" spans="5:42" ht="20.100000000000001" customHeight="1" x14ac:dyDescent="0.2">
      <c r="E28" s="158" t="s">
        <v>1666</v>
      </c>
      <c r="F28" s="13" t="s">
        <v>812</v>
      </c>
      <c r="G28" s="13">
        <v>1</v>
      </c>
      <c r="H28" s="13">
        <v>15000</v>
      </c>
      <c r="I28" s="8" t="s">
        <v>832</v>
      </c>
      <c r="J28">
        <v>10010085</v>
      </c>
      <c r="K28" s="13">
        <v>10</v>
      </c>
      <c r="L28" s="13"/>
      <c r="M28" s="5"/>
      <c r="N28" s="13"/>
      <c r="AA28" t="str">
        <f>G28&amp;";"&amp;H28&amp;"@"&amp;J28&amp;";"&amp;K28</f>
        <v>1;15000@10010085;10</v>
      </c>
    </row>
    <row r="29" spans="5:42" ht="20.100000000000001" customHeight="1" x14ac:dyDescent="0.2"/>
    <row r="30" spans="5:42" ht="20.100000000000001" customHeight="1" x14ac:dyDescent="0.2"/>
    <row r="31" spans="5:42" ht="20.100000000000001" customHeight="1" x14ac:dyDescent="0.2"/>
    <row r="32" spans="5:42" ht="20.100000000000001" customHeight="1" x14ac:dyDescent="0.2"/>
    <row r="33" spans="3:21" ht="20.100000000000001" customHeight="1" x14ac:dyDescent="0.2"/>
    <row r="34" spans="3:21" ht="20.100000000000001" customHeight="1" x14ac:dyDescent="0.2"/>
    <row r="35" spans="3:21" ht="20.100000000000001" customHeight="1" x14ac:dyDescent="0.2">
      <c r="C35" s="1"/>
      <c r="D35" s="1"/>
      <c r="E35" s="1"/>
      <c r="F35" s="1"/>
      <c r="G35" s="1"/>
      <c r="H35" s="1"/>
      <c r="I35" s="1"/>
    </row>
    <row r="36" spans="3:21" ht="20.100000000000001" customHeight="1" x14ac:dyDescent="0.2">
      <c r="C36" s="1"/>
      <c r="D36" s="1"/>
      <c r="E36" s="1"/>
      <c r="F36" s="1"/>
      <c r="G36" s="1"/>
      <c r="H36" s="1"/>
      <c r="I36" s="1"/>
    </row>
    <row r="37" spans="3:21" ht="20.100000000000001" customHeight="1" x14ac:dyDescent="0.2">
      <c r="C37" s="1"/>
      <c r="D37" s="1"/>
      <c r="E37" s="2" t="s">
        <v>1667</v>
      </c>
      <c r="F37" s="2" t="s">
        <v>1668</v>
      </c>
      <c r="G37" s="1"/>
      <c r="H37" s="1"/>
      <c r="I37" s="1"/>
    </row>
    <row r="38" spans="3:21" ht="20.100000000000001" customHeight="1" x14ac:dyDescent="0.2">
      <c r="C38" s="1"/>
      <c r="D38" s="1"/>
      <c r="E38" s="1"/>
      <c r="F38" s="2">
        <v>5</v>
      </c>
      <c r="G38" s="1"/>
      <c r="H38" s="1"/>
      <c r="I38" s="1"/>
    </row>
    <row r="39" spans="3:21" ht="20.100000000000001" customHeight="1" x14ac:dyDescent="0.2">
      <c r="C39" s="1"/>
      <c r="D39" s="1"/>
      <c r="E39" s="1" t="s">
        <v>1669</v>
      </c>
      <c r="F39" s="1"/>
      <c r="G39" s="1"/>
      <c r="H39" s="1"/>
      <c r="I39" s="1"/>
    </row>
    <row r="40" spans="3:21" ht="20.100000000000001" customHeight="1" x14ac:dyDescent="0.2">
      <c r="C40" s="1"/>
      <c r="D40" s="1"/>
      <c r="E40" s="1"/>
      <c r="F40" s="1" t="s">
        <v>812</v>
      </c>
      <c r="G40" s="1" t="s">
        <v>1670</v>
      </c>
      <c r="H40" s="1"/>
      <c r="I40" s="1"/>
    </row>
    <row r="41" spans="3:21" ht="20.100000000000001" customHeight="1" x14ac:dyDescent="0.2">
      <c r="C41" s="1"/>
      <c r="D41" s="1"/>
      <c r="E41" s="1"/>
      <c r="F41" s="5" t="s">
        <v>114</v>
      </c>
      <c r="G41" s="159" t="s">
        <v>1671</v>
      </c>
      <c r="H41" s="1"/>
      <c r="I41" s="1"/>
    </row>
    <row r="42" spans="3:21" ht="20.100000000000001" customHeight="1" x14ac:dyDescent="0.2">
      <c r="C42" s="1"/>
      <c r="D42" s="1"/>
      <c r="E42" s="1"/>
      <c r="F42" s="5" t="s">
        <v>668</v>
      </c>
      <c r="G42" s="159" t="s">
        <v>1671</v>
      </c>
      <c r="H42" s="1"/>
      <c r="I42" s="1"/>
    </row>
    <row r="43" spans="3:21" ht="20.100000000000001" customHeight="1" x14ac:dyDescent="0.2">
      <c r="C43" s="1"/>
      <c r="D43" s="1"/>
      <c r="E43" s="1"/>
      <c r="F43" s="1"/>
      <c r="G43" s="1"/>
      <c r="H43" s="1"/>
      <c r="I43" s="1"/>
    </row>
    <row r="44" spans="3:21" ht="20.100000000000001" customHeight="1" x14ac:dyDescent="0.2">
      <c r="C44" s="1"/>
      <c r="D44" s="1"/>
      <c r="E44" s="1" t="s">
        <v>1672</v>
      </c>
      <c r="F44" s="1"/>
      <c r="G44" s="1"/>
      <c r="H44" s="1"/>
      <c r="I44" s="1"/>
    </row>
    <row r="45" spans="3:21" ht="20.100000000000001" customHeight="1" x14ac:dyDescent="0.2">
      <c r="C45" s="1"/>
      <c r="D45" s="1"/>
      <c r="E45" s="1"/>
      <c r="F45" s="1"/>
      <c r="G45" s="1"/>
      <c r="H45" s="1"/>
      <c r="I45" s="1"/>
    </row>
    <row r="46" spans="3:21" ht="20.100000000000001" customHeight="1" x14ac:dyDescent="0.2">
      <c r="C46" s="1"/>
      <c r="D46" s="1"/>
      <c r="E46" s="1" t="s">
        <v>1673</v>
      </c>
      <c r="F46" s="1"/>
      <c r="G46" s="1"/>
      <c r="H46" s="1"/>
      <c r="I46" s="1"/>
    </row>
    <row r="47" spans="3:21" ht="20.100000000000001" customHeight="1" x14ac:dyDescent="0.2">
      <c r="C47" s="1"/>
      <c r="D47" s="1"/>
      <c r="E47" s="1"/>
      <c r="F47" s="1"/>
      <c r="G47" s="1"/>
      <c r="H47" s="1"/>
      <c r="I47" s="1"/>
    </row>
    <row r="48" spans="3:21" s="1" customFormat="1" ht="20.100000000000001" customHeight="1" x14ac:dyDescent="0.2">
      <c r="M48"/>
      <c r="N48"/>
      <c r="O48"/>
      <c r="P48"/>
      <c r="Q48"/>
      <c r="R48"/>
      <c r="S48"/>
      <c r="T48"/>
      <c r="U48"/>
    </row>
    <row r="49" spans="2:37" s="1" customFormat="1" ht="20.100000000000001" customHeight="1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/>
      <c r="N49"/>
      <c r="O49"/>
      <c r="P49"/>
      <c r="Q49"/>
      <c r="R49"/>
      <c r="S49"/>
      <c r="T49"/>
      <c r="U49"/>
    </row>
    <row r="50" spans="2:37" s="1" customFormat="1" ht="20.100000000000001" customHeight="1" x14ac:dyDescent="0.2">
      <c r="B50" s="2"/>
      <c r="C50" s="2" t="s">
        <v>1674</v>
      </c>
      <c r="D50" s="2"/>
      <c r="E50" s="2"/>
      <c r="F50" s="2"/>
      <c r="G50" s="2"/>
      <c r="H50" s="2"/>
      <c r="I50" s="2"/>
      <c r="J50" s="2"/>
      <c r="K50" s="2"/>
      <c r="M50" s="2"/>
      <c r="N50" s="2"/>
      <c r="O50" s="2"/>
      <c r="P50" s="2"/>
      <c r="Q50" s="2"/>
      <c r="R50" s="2"/>
      <c r="S50" s="2"/>
      <c r="T50" s="2"/>
    </row>
    <row r="51" spans="2:37" s="1" customFormat="1" ht="20.100000000000001" customHeight="1" x14ac:dyDescent="0.2">
      <c r="B51" s="2"/>
      <c r="C51" s="2">
        <v>1</v>
      </c>
      <c r="D51" s="2"/>
      <c r="E51" s="46"/>
      <c r="F51" s="46" t="s">
        <v>812</v>
      </c>
      <c r="G51" s="46">
        <v>1</v>
      </c>
      <c r="H51" s="2">
        <v>1000000</v>
      </c>
      <c r="I51" s="5" t="s">
        <v>122</v>
      </c>
      <c r="J51" s="3">
        <v>10000143</v>
      </c>
      <c r="K51" s="2">
        <v>10</v>
      </c>
      <c r="L51" s="6" t="s">
        <v>675</v>
      </c>
      <c r="M51" s="3">
        <v>10010093</v>
      </c>
      <c r="N51" s="2">
        <v>1</v>
      </c>
      <c r="O51" s="3" t="s">
        <v>753</v>
      </c>
      <c r="P51" s="3">
        <v>10010040</v>
      </c>
      <c r="Q51" s="2">
        <v>1</v>
      </c>
      <c r="R51" s="3">
        <v>10010040</v>
      </c>
      <c r="S51" s="2">
        <v>1</v>
      </c>
      <c r="T51" s="5" t="s">
        <v>852</v>
      </c>
      <c r="U51" s="3">
        <v>10000141</v>
      </c>
      <c r="V51" s="2">
        <v>1</v>
      </c>
      <c r="AA51" s="1" t="str">
        <f>G51&amp;";"&amp;H51&amp;"@"&amp;J51&amp;";"&amp;K51&amp;"@"&amp;L51&amp;";"&amp;N51&amp;"@"&amp;R51&amp;";"&amp;S51&amp;"@"&amp;U51&amp;";"&amp;V51</f>
        <v>1;1000000@10000143;10@珍贵的宠物蛋;1@10010040;1@10000141;1</v>
      </c>
    </row>
    <row r="52" spans="2:37" s="1" customFormat="1" ht="20.100000000000001" customHeight="1" x14ac:dyDescent="0.2">
      <c r="B52" s="2"/>
      <c r="C52" s="2">
        <v>2</v>
      </c>
      <c r="D52" s="2"/>
      <c r="E52" s="46"/>
      <c r="F52" s="46" t="s">
        <v>812</v>
      </c>
      <c r="G52" s="46">
        <v>1</v>
      </c>
      <c r="H52" s="2">
        <v>750000</v>
      </c>
      <c r="I52" s="5" t="s">
        <v>122</v>
      </c>
      <c r="J52" s="3">
        <v>10000143</v>
      </c>
      <c r="K52" s="2">
        <v>5</v>
      </c>
      <c r="L52" s="6" t="s">
        <v>675</v>
      </c>
      <c r="M52" s="3">
        <v>10010093</v>
      </c>
      <c r="N52" s="2">
        <v>1</v>
      </c>
      <c r="O52" s="3" t="s">
        <v>753</v>
      </c>
      <c r="P52" s="3">
        <v>10010040</v>
      </c>
      <c r="Q52" s="2">
        <v>1</v>
      </c>
      <c r="R52" s="3">
        <v>10010040</v>
      </c>
      <c r="S52" s="2">
        <v>1</v>
      </c>
      <c r="T52" s="2"/>
      <c r="U52" s="2"/>
      <c r="V52" s="2"/>
      <c r="AA52" s="1" t="str">
        <f>G52&amp;";"&amp;H52&amp;"@"&amp;J52&amp;";"&amp;K52&amp;"@"&amp;M52&amp;";"&amp;N52&amp;"@"&amp;R52&amp;";"&amp;S52</f>
        <v>1;750000@10000143;5@10010093;1@10010040;1</v>
      </c>
    </row>
    <row r="53" spans="2:37" s="1" customFormat="1" ht="20.100000000000001" customHeight="1" x14ac:dyDescent="0.2">
      <c r="B53" s="2"/>
      <c r="C53" s="2">
        <v>3</v>
      </c>
      <c r="D53" s="2"/>
      <c r="E53" s="46"/>
      <c r="F53" s="46" t="s">
        <v>812</v>
      </c>
      <c r="G53" s="46">
        <v>1</v>
      </c>
      <c r="H53" s="2">
        <v>500000</v>
      </c>
      <c r="I53" s="5" t="s">
        <v>122</v>
      </c>
      <c r="J53" s="3">
        <v>10000143</v>
      </c>
      <c r="K53" s="2">
        <v>3</v>
      </c>
      <c r="L53" s="6" t="s">
        <v>675</v>
      </c>
      <c r="M53" s="3">
        <v>10010093</v>
      </c>
      <c r="N53" s="2">
        <v>1</v>
      </c>
      <c r="O53" s="2"/>
      <c r="P53" s="2"/>
      <c r="Q53" s="2"/>
      <c r="R53" s="2"/>
      <c r="S53" s="2"/>
      <c r="T53" s="2"/>
      <c r="U53" s="2"/>
      <c r="V53" s="2"/>
      <c r="AA53" s="1" t="str">
        <f>G53&amp;";"&amp;H53&amp;"@"&amp;J53&amp;";"&amp;K53&amp;"@"&amp;M53&amp;";"&amp;N53&amp;""</f>
        <v>1;500000@10000143;3@10010093;1</v>
      </c>
    </row>
    <row r="54" spans="2:37" s="1" customFormat="1" ht="20.100000000000001" customHeight="1" x14ac:dyDescent="0.2">
      <c r="B54" s="2"/>
      <c r="C54" s="159" t="s">
        <v>1675</v>
      </c>
      <c r="D54" s="2"/>
      <c r="E54" s="46"/>
      <c r="F54" s="46" t="s">
        <v>812</v>
      </c>
      <c r="G54" s="46">
        <v>1</v>
      </c>
      <c r="H54" s="2">
        <v>300000</v>
      </c>
      <c r="I54" s="5" t="s">
        <v>122</v>
      </c>
      <c r="J54" s="3">
        <v>10000143</v>
      </c>
      <c r="K54" s="2">
        <v>2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A54" s="1" t="str">
        <f>G54&amp;";"&amp;H54&amp;"@"&amp;J54&amp;";"&amp;K54</f>
        <v>1;300000@10000143;2</v>
      </c>
    </row>
    <row r="55" spans="2:37" s="1" customFormat="1" ht="20.100000000000001" customHeight="1" x14ac:dyDescent="0.2">
      <c r="B55" s="2"/>
      <c r="C55" s="2" t="s">
        <v>1676</v>
      </c>
      <c r="D55" s="2"/>
      <c r="E55" s="46"/>
      <c r="F55" s="46" t="s">
        <v>812</v>
      </c>
      <c r="G55" s="46">
        <v>1</v>
      </c>
      <c r="H55" s="2">
        <v>200000</v>
      </c>
      <c r="I55" s="5" t="s">
        <v>122</v>
      </c>
      <c r="J55" s="3">
        <v>10000143</v>
      </c>
      <c r="K55" s="2">
        <v>1</v>
      </c>
      <c r="L55" s="2"/>
      <c r="M55" s="2"/>
      <c r="N55" s="2"/>
      <c r="O55" s="2"/>
      <c r="P55" s="2"/>
      <c r="Q55" s="2"/>
      <c r="R55" s="2"/>
      <c r="S55" s="2"/>
      <c r="T55" s="2"/>
      <c r="U55" s="2"/>
      <c r="AA55" s="1" t="str">
        <f>G55&amp;";"&amp;H55&amp;"@"&amp;J55&amp;";"&amp;K55</f>
        <v>1;200000@10000143;1</v>
      </c>
    </row>
    <row r="56" spans="2:37" s="1" customFormat="1" ht="20.100000000000001" customHeight="1" x14ac:dyDescent="0.2">
      <c r="B56" s="2"/>
      <c r="C56" s="159" t="s">
        <v>1663</v>
      </c>
      <c r="D56" s="2"/>
      <c r="E56" s="46"/>
      <c r="F56" s="46" t="s">
        <v>812</v>
      </c>
      <c r="G56" s="46">
        <v>1</v>
      </c>
      <c r="H56" s="2">
        <v>100000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AA56" s="1" t="str">
        <f>G56&amp;";"&amp;H56</f>
        <v>1;100000</v>
      </c>
    </row>
    <row r="57" spans="2:37" s="1" customFormat="1" ht="20.100000000000001" customHeight="1" x14ac:dyDescent="0.2">
      <c r="B57" s="2"/>
      <c r="C57" s="159" t="s">
        <v>1664</v>
      </c>
      <c r="D57" s="2"/>
      <c r="E57" s="46"/>
      <c r="F57" s="46" t="s">
        <v>812</v>
      </c>
      <c r="G57" s="46">
        <v>1</v>
      </c>
      <c r="H57" s="2">
        <v>75000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AA57" s="1" t="str">
        <f t="shared" ref="AA57:AA58" si="4">G57&amp;";"&amp;H57</f>
        <v>1;75000</v>
      </c>
    </row>
    <row r="58" spans="2:37" s="1" customFormat="1" ht="20.100000000000001" customHeight="1" x14ac:dyDescent="0.2">
      <c r="B58" s="2"/>
      <c r="C58" s="2" t="s">
        <v>1665</v>
      </c>
      <c r="D58" s="2"/>
      <c r="E58" s="46"/>
      <c r="F58" s="46" t="s">
        <v>812</v>
      </c>
      <c r="G58" s="46">
        <v>1</v>
      </c>
      <c r="H58" s="2">
        <v>50000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AA58" s="1" t="str">
        <f t="shared" si="4"/>
        <v>1;50000</v>
      </c>
    </row>
    <row r="59" spans="2:37" s="1" customFormat="1" ht="20.100000000000001" customHeight="1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2:37" s="1" customFormat="1" ht="20.100000000000001" customHeight="1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2:37" s="1" customFormat="1" ht="20.100000000000001" customHeight="1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2:37" s="1" customFormat="1" ht="20.100000000000001" customHeight="1" x14ac:dyDescent="0.2">
      <c r="B62" s="2"/>
      <c r="C62" s="2" t="s">
        <v>1674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2:37" s="1" customFormat="1" ht="20.100000000000001" customHeight="1" x14ac:dyDescent="0.2">
      <c r="C63" s="2">
        <v>1</v>
      </c>
      <c r="D63" s="2"/>
      <c r="E63" s="46"/>
      <c r="F63" s="46" t="s">
        <v>812</v>
      </c>
      <c r="G63" s="46">
        <v>1</v>
      </c>
      <c r="H63" s="2">
        <v>500000</v>
      </c>
      <c r="I63" s="8" t="s">
        <v>832</v>
      </c>
      <c r="J63" s="3">
        <v>10010085</v>
      </c>
      <c r="K63" s="2">
        <v>300</v>
      </c>
      <c r="L63" s="5" t="s">
        <v>122</v>
      </c>
      <c r="M63" s="3">
        <v>10000143</v>
      </c>
      <c r="N63" s="2">
        <v>1</v>
      </c>
      <c r="O63" s="5" t="s">
        <v>114</v>
      </c>
      <c r="P63" s="3">
        <v>10000132</v>
      </c>
      <c r="Q63" s="2">
        <v>25</v>
      </c>
      <c r="R63" s="3">
        <v>10000132</v>
      </c>
      <c r="S63" s="2">
        <v>25</v>
      </c>
      <c r="T63" s="5" t="s">
        <v>1677</v>
      </c>
      <c r="U63" s="5" t="s">
        <v>1678</v>
      </c>
      <c r="V63" s="2">
        <v>30</v>
      </c>
      <c r="AA63" s="1" t="str">
        <f>G63&amp;";"&amp;H63&amp;"@"&amp;J63&amp;";"&amp;K63&amp;"@"&amp;M63&amp;";"&amp;N63&amp;"@"&amp;R63&amp;";"&amp;S63&amp;"@"&amp;U63&amp;";"&amp;V63</f>
        <v>1;500000@10010085;300@10000143;1@10000132;25@10010037;30</v>
      </c>
      <c r="AI63" s="3">
        <v>10000122</v>
      </c>
      <c r="AJ63" s="5" t="s">
        <v>1518</v>
      </c>
      <c r="AK63" s="2">
        <v>1</v>
      </c>
    </row>
    <row r="64" spans="2:37" s="1" customFormat="1" ht="20.100000000000001" customHeight="1" x14ac:dyDescent="0.2">
      <c r="C64" s="2">
        <v>2</v>
      </c>
      <c r="D64" s="2"/>
      <c r="E64" s="46"/>
      <c r="F64" s="46" t="s">
        <v>812</v>
      </c>
      <c r="G64" s="46">
        <v>1</v>
      </c>
      <c r="H64" s="2">
        <v>300000</v>
      </c>
      <c r="I64" s="8" t="s">
        <v>832</v>
      </c>
      <c r="J64" s="3">
        <v>10010085</v>
      </c>
      <c r="K64" s="2">
        <v>200</v>
      </c>
      <c r="L64" s="5" t="s">
        <v>122</v>
      </c>
      <c r="M64" s="3">
        <v>10000143</v>
      </c>
      <c r="N64" s="2">
        <v>1</v>
      </c>
      <c r="O64" s="5" t="s">
        <v>114</v>
      </c>
      <c r="P64" s="3">
        <v>10000132</v>
      </c>
      <c r="Q64" s="2">
        <v>10</v>
      </c>
      <c r="R64" s="3">
        <v>10000132</v>
      </c>
      <c r="S64" s="2">
        <v>10</v>
      </c>
      <c r="T64" s="2"/>
      <c r="U64" s="2"/>
      <c r="V64" s="2"/>
      <c r="AA64" s="1" t="str">
        <f>G64&amp;";"&amp;H64&amp;"@"&amp;J64&amp;";"&amp;K64&amp;"@"&amp;M64&amp;";"&amp;N64&amp;"@"&amp;R64&amp;";"&amp;S64</f>
        <v>1;300000@10010085;200@10000143;1@10000132;10</v>
      </c>
    </row>
    <row r="65" spans="3:38" s="1" customFormat="1" ht="20.100000000000001" customHeight="1" x14ac:dyDescent="0.2">
      <c r="C65" s="2">
        <v>3</v>
      </c>
      <c r="D65" s="2"/>
      <c r="E65" s="46"/>
      <c r="F65" s="46" t="s">
        <v>812</v>
      </c>
      <c r="G65" s="46">
        <v>1</v>
      </c>
      <c r="H65" s="2">
        <v>250000</v>
      </c>
      <c r="I65" s="8" t="s">
        <v>832</v>
      </c>
      <c r="J65" s="3">
        <v>10010085</v>
      </c>
      <c r="K65" s="2">
        <v>150</v>
      </c>
      <c r="L65" s="5" t="s">
        <v>122</v>
      </c>
      <c r="M65" s="3">
        <v>10000143</v>
      </c>
      <c r="N65" s="2">
        <v>1</v>
      </c>
      <c r="O65" s="2"/>
      <c r="P65" s="2"/>
      <c r="Q65" s="2"/>
      <c r="R65" s="2"/>
      <c r="S65" s="2"/>
      <c r="T65" s="2"/>
      <c r="U65" s="2"/>
      <c r="V65" s="2"/>
      <c r="AA65" s="1" t="str">
        <f>G65&amp;";"&amp;H65&amp;"@"&amp;J65&amp;";"&amp;K65&amp;"@"&amp;M65&amp;";"&amp;N65&amp;""</f>
        <v>1;250000@10010085;150@10000143;1</v>
      </c>
    </row>
    <row r="66" spans="3:38" s="1" customFormat="1" ht="20.100000000000001" customHeight="1" x14ac:dyDescent="0.2">
      <c r="C66" s="159" t="s">
        <v>1675</v>
      </c>
      <c r="D66" s="2"/>
      <c r="E66" s="46"/>
      <c r="F66" s="46" t="s">
        <v>812</v>
      </c>
      <c r="G66" s="46">
        <v>1</v>
      </c>
      <c r="H66" s="2">
        <v>150000</v>
      </c>
      <c r="I66" s="8" t="s">
        <v>832</v>
      </c>
      <c r="J66" s="3">
        <v>10010085</v>
      </c>
      <c r="K66" s="2">
        <v>100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A66" s="1" t="str">
        <f>G66&amp;";"&amp;H66&amp;"@"&amp;J66&amp;";"&amp;K66</f>
        <v>1;150000@10010085;100</v>
      </c>
    </row>
    <row r="67" spans="3:38" s="1" customFormat="1" ht="20.100000000000001" customHeight="1" x14ac:dyDescent="0.2">
      <c r="C67" s="2" t="s">
        <v>1679</v>
      </c>
      <c r="D67" s="2"/>
      <c r="E67" s="46"/>
      <c r="F67" s="46" t="s">
        <v>812</v>
      </c>
      <c r="G67" s="46">
        <v>1</v>
      </c>
      <c r="H67" s="2">
        <v>100000</v>
      </c>
      <c r="I67" s="8" t="s">
        <v>832</v>
      </c>
      <c r="J67" s="3">
        <v>10010085</v>
      </c>
      <c r="K67" s="2">
        <v>50</v>
      </c>
      <c r="L67" s="2"/>
      <c r="M67" s="2"/>
      <c r="N67" s="2"/>
      <c r="O67" s="2"/>
      <c r="P67" s="2"/>
      <c r="Q67" s="2"/>
      <c r="R67" s="2"/>
      <c r="S67" s="2"/>
      <c r="T67" s="2"/>
      <c r="U67" s="2"/>
      <c r="AA67" s="1" t="str">
        <f>G67&amp;";"&amp;H67&amp;"@"&amp;J67&amp;";"&amp;K67</f>
        <v>1;100000@10010085;50</v>
      </c>
    </row>
    <row r="68" spans="3:38" s="1" customFormat="1" ht="20.100000000000001" customHeight="1" x14ac:dyDescent="0.2">
      <c r="C68" s="2" t="s">
        <v>1680</v>
      </c>
      <c r="D68" s="2"/>
      <c r="E68" s="46"/>
      <c r="F68" s="46" t="s">
        <v>812</v>
      </c>
      <c r="G68" s="46">
        <v>1</v>
      </c>
      <c r="H68" s="2">
        <v>100000</v>
      </c>
      <c r="AA68" s="1" t="str">
        <f>G68&amp;";"&amp;H68</f>
        <v>1;100000</v>
      </c>
    </row>
    <row r="69" spans="3:38" s="1" customFormat="1" ht="20.100000000000001" customHeight="1" x14ac:dyDescent="0.2"/>
    <row r="70" spans="3:38" s="16" customFormat="1" ht="20.100000000000001" customHeight="1" x14ac:dyDescent="0.2">
      <c r="AI70" s="3">
        <v>10010086</v>
      </c>
      <c r="AJ70" s="6" t="s">
        <v>681</v>
      </c>
      <c r="AK70" s="2">
        <v>1</v>
      </c>
    </row>
    <row r="71" spans="3:38" s="16" customFormat="1" ht="20.100000000000001" customHeight="1" x14ac:dyDescent="0.2"/>
    <row r="72" spans="3:38" s="16" customFormat="1" ht="20.100000000000001" customHeight="1" x14ac:dyDescent="0.2">
      <c r="H72" s="16" t="s">
        <v>896</v>
      </c>
    </row>
    <row r="73" spans="3:38" s="16" customFormat="1" ht="20.100000000000001" customHeight="1" x14ac:dyDescent="0.2"/>
    <row r="74" spans="3:38" s="16" customFormat="1" ht="20.100000000000001" customHeight="1" x14ac:dyDescent="0.2">
      <c r="E74" s="16" t="s">
        <v>1681</v>
      </c>
      <c r="H74" s="2">
        <v>1</v>
      </c>
      <c r="M74" s="2"/>
      <c r="N74" s="2"/>
      <c r="O74" s="2"/>
      <c r="P74" s="2"/>
      <c r="Q74" s="2"/>
      <c r="R74" s="2"/>
      <c r="S74" s="2"/>
    </row>
    <row r="75" spans="3:38" s="16" customFormat="1" ht="20.100000000000001" customHeight="1" x14ac:dyDescent="0.2">
      <c r="E75" s="16" t="s">
        <v>1682</v>
      </c>
      <c r="H75" s="2"/>
      <c r="I75" s="16" t="s">
        <v>1683</v>
      </c>
      <c r="J75" s="2">
        <v>1</v>
      </c>
      <c r="K75" s="2" t="s">
        <v>812</v>
      </c>
      <c r="L75" s="2">
        <v>30000</v>
      </c>
      <c r="M75" s="3">
        <v>10010088</v>
      </c>
      <c r="N75" s="6" t="s">
        <v>1469</v>
      </c>
      <c r="O75" s="2">
        <v>2</v>
      </c>
      <c r="P75" s="2"/>
      <c r="Q75" s="2"/>
      <c r="R75" s="2"/>
      <c r="S75" s="2"/>
      <c r="T75" s="3">
        <v>10000122</v>
      </c>
      <c r="U75" s="5" t="s">
        <v>860</v>
      </c>
      <c r="W75" s="3">
        <v>10000131</v>
      </c>
      <c r="X75" s="5" t="s">
        <v>668</v>
      </c>
      <c r="AA75" s="16" t="str">
        <f>J75&amp;";"&amp;L75&amp;"@"&amp;M75&amp;";"&amp;O75</f>
        <v>1;30000@10010088;2</v>
      </c>
      <c r="AG75" s="2" t="s">
        <v>1684</v>
      </c>
      <c r="AH75" s="2">
        <v>1</v>
      </c>
      <c r="AI75" s="2">
        <v>10000161</v>
      </c>
      <c r="AK75" s="2">
        <v>2</v>
      </c>
    </row>
    <row r="76" spans="3:38" s="16" customFormat="1" ht="20.100000000000001" customHeight="1" x14ac:dyDescent="0.2">
      <c r="H76" s="2"/>
      <c r="I76" s="16" t="s">
        <v>1685</v>
      </c>
      <c r="J76" s="2">
        <v>1</v>
      </c>
      <c r="K76" s="2" t="s">
        <v>812</v>
      </c>
      <c r="L76" s="2">
        <v>30000</v>
      </c>
      <c r="M76" s="3">
        <v>10010083</v>
      </c>
      <c r="N76" s="8" t="s">
        <v>257</v>
      </c>
      <c r="O76" s="2">
        <v>5</v>
      </c>
      <c r="P76" s="2"/>
      <c r="Q76" s="2"/>
      <c r="R76" s="2"/>
      <c r="S76" s="2"/>
      <c r="T76" s="3">
        <v>10000123</v>
      </c>
      <c r="U76" s="5" t="s">
        <v>1520</v>
      </c>
      <c r="W76" s="3">
        <v>10000132</v>
      </c>
      <c r="X76" s="5" t="s">
        <v>114</v>
      </c>
      <c r="AA76" s="16" t="str">
        <f t="shared" ref="AA76:AA80" si="5">J76&amp;";"&amp;L76&amp;"@"&amp;M76&amp;";"&amp;O76</f>
        <v>1;30000@10010083;5</v>
      </c>
      <c r="AH76" s="2">
        <v>2</v>
      </c>
      <c r="AI76" s="11">
        <v>11200000</v>
      </c>
      <c r="AJ76" s="53" t="s">
        <v>879</v>
      </c>
      <c r="AK76" s="2">
        <v>1</v>
      </c>
    </row>
    <row r="77" spans="3:38" s="16" customFormat="1" ht="20.100000000000001" customHeight="1" x14ac:dyDescent="0.2">
      <c r="H77" s="2"/>
      <c r="I77" s="16" t="s">
        <v>1686</v>
      </c>
      <c r="J77" s="2">
        <v>1</v>
      </c>
      <c r="K77" s="2" t="s">
        <v>812</v>
      </c>
      <c r="L77" s="2">
        <v>30000</v>
      </c>
      <c r="M77" s="3">
        <v>10010091</v>
      </c>
      <c r="N77" s="6" t="s">
        <v>672</v>
      </c>
      <c r="O77" s="2">
        <v>1</v>
      </c>
      <c r="P77" s="2"/>
      <c r="Q77" s="2"/>
      <c r="R77" s="2"/>
      <c r="S77" s="2"/>
      <c r="T77" s="3">
        <v>10000124</v>
      </c>
      <c r="U77" s="5" t="s">
        <v>1521</v>
      </c>
      <c r="AA77" s="16" t="str">
        <f t="shared" si="5"/>
        <v>1;30000@10010091;1</v>
      </c>
      <c r="AH77" s="2">
        <v>3</v>
      </c>
      <c r="AI77" s="2">
        <v>10010072</v>
      </c>
      <c r="AJ77" s="2" t="s">
        <v>1687</v>
      </c>
      <c r="AK77" s="2">
        <v>1</v>
      </c>
      <c r="AL77" s="2" t="s">
        <v>1688</v>
      </c>
    </row>
    <row r="78" spans="3:38" s="16" customFormat="1" ht="20.100000000000001" customHeight="1" x14ac:dyDescent="0.2">
      <c r="H78" s="2"/>
      <c r="I78" s="16" t="s">
        <v>1689</v>
      </c>
      <c r="J78" s="2">
        <v>1</v>
      </c>
      <c r="K78" s="2" t="s">
        <v>812</v>
      </c>
      <c r="L78" s="2">
        <v>30000</v>
      </c>
      <c r="M78" s="3">
        <v>10000122</v>
      </c>
      <c r="N78" s="5" t="s">
        <v>860</v>
      </c>
      <c r="O78" s="2">
        <v>1</v>
      </c>
      <c r="P78" s="2"/>
      <c r="Q78" s="2"/>
      <c r="R78" s="2"/>
      <c r="S78" s="2"/>
      <c r="T78" s="3">
        <v>10000125</v>
      </c>
      <c r="U78" s="5" t="s">
        <v>1522</v>
      </c>
      <c r="W78" s="3">
        <v>10000101</v>
      </c>
      <c r="X78" s="5" t="s">
        <v>888</v>
      </c>
      <c r="AA78" s="16" t="str">
        <f t="shared" si="5"/>
        <v>1;30000@10000122;1</v>
      </c>
      <c r="AH78" s="2">
        <v>4</v>
      </c>
      <c r="AI78" s="3">
        <v>10010033</v>
      </c>
      <c r="AJ78" s="5" t="s">
        <v>801</v>
      </c>
      <c r="AK78" s="2">
        <v>1</v>
      </c>
    </row>
    <row r="79" spans="3:38" s="16" customFormat="1" ht="20.100000000000001" customHeight="1" x14ac:dyDescent="0.2">
      <c r="E79" s="16" t="s">
        <v>1690</v>
      </c>
      <c r="I79" s="16" t="s">
        <v>1691</v>
      </c>
      <c r="J79" s="2">
        <v>1</v>
      </c>
      <c r="K79" s="2" t="s">
        <v>812</v>
      </c>
      <c r="L79" s="2">
        <v>30000</v>
      </c>
      <c r="M79" s="3">
        <v>10010041</v>
      </c>
      <c r="N79" s="5" t="s">
        <v>817</v>
      </c>
      <c r="O79" s="2">
        <v>3</v>
      </c>
      <c r="P79" s="2"/>
      <c r="Q79" s="2"/>
      <c r="R79" s="2"/>
      <c r="S79" s="2"/>
      <c r="W79" s="3">
        <v>10000102</v>
      </c>
      <c r="X79" s="5" t="s">
        <v>889</v>
      </c>
      <c r="AA79" s="16" t="str">
        <f t="shared" si="5"/>
        <v>1;30000@10010041;3</v>
      </c>
      <c r="AH79" s="2">
        <v>5</v>
      </c>
      <c r="AI79" s="3">
        <v>10010093</v>
      </c>
      <c r="AJ79" s="6" t="s">
        <v>675</v>
      </c>
      <c r="AK79" s="2">
        <v>1</v>
      </c>
      <c r="AL79" s="2" t="s">
        <v>1692</v>
      </c>
    </row>
    <row r="80" spans="3:38" s="16" customFormat="1" ht="20.100000000000001" customHeight="1" x14ac:dyDescent="0.2">
      <c r="I80" s="16" t="s">
        <v>1693</v>
      </c>
      <c r="J80" s="2">
        <v>1</v>
      </c>
      <c r="K80" s="2" t="s">
        <v>812</v>
      </c>
      <c r="L80" s="2">
        <v>30000</v>
      </c>
      <c r="M80" s="3">
        <v>10010043</v>
      </c>
      <c r="N80" s="39" t="s">
        <v>819</v>
      </c>
      <c r="O80" s="2">
        <v>2</v>
      </c>
      <c r="P80" s="2"/>
      <c r="Q80" s="2"/>
      <c r="R80" s="2"/>
      <c r="S80" s="2"/>
      <c r="W80" s="3">
        <v>10000103</v>
      </c>
      <c r="X80" s="5" t="s">
        <v>890</v>
      </c>
      <c r="AA80" s="16" t="str">
        <f t="shared" si="5"/>
        <v>1;30000@10010043;2</v>
      </c>
      <c r="AH80" s="2">
        <v>6</v>
      </c>
      <c r="AI80" s="16">
        <v>10010073</v>
      </c>
      <c r="AJ80" s="20" t="s">
        <v>1694</v>
      </c>
    </row>
    <row r="81" spans="8:38" s="16" customFormat="1" ht="20.100000000000001" customHeight="1" x14ac:dyDescent="0.2">
      <c r="J81" s="2">
        <v>1</v>
      </c>
      <c r="K81" s="2" t="s">
        <v>812</v>
      </c>
      <c r="L81" s="2">
        <v>50000</v>
      </c>
      <c r="M81" s="3">
        <v>10010033</v>
      </c>
      <c r="N81" s="5" t="s">
        <v>801</v>
      </c>
      <c r="O81" s="2">
        <v>1</v>
      </c>
      <c r="P81" s="3">
        <v>10010092</v>
      </c>
      <c r="Q81" s="6" t="s">
        <v>673</v>
      </c>
      <c r="R81" s="2">
        <v>1</v>
      </c>
      <c r="S81" s="2"/>
      <c r="W81" s="3">
        <v>10000104</v>
      </c>
      <c r="X81" s="5" t="s">
        <v>118</v>
      </c>
      <c r="AA81" s="16" t="str">
        <f>J81&amp;";"&amp;L81&amp;"@"&amp;M81&amp;";"&amp;O81&amp;"@"&amp;P81&amp;";"&amp;R81</f>
        <v>1;50000@10010033;1@10010092;1</v>
      </c>
      <c r="AF81" s="52">
        <v>14000001</v>
      </c>
      <c r="AG81" s="54" t="s">
        <v>1695</v>
      </c>
      <c r="AH81" s="2">
        <v>7</v>
      </c>
      <c r="AJ81" s="2" t="s">
        <v>1687</v>
      </c>
      <c r="AK81" s="2">
        <v>1</v>
      </c>
      <c r="AL81" s="2" t="s">
        <v>1696</v>
      </c>
    </row>
    <row r="82" spans="8:38" s="16" customFormat="1" ht="20.100000000000001" customHeight="1" x14ac:dyDescent="0.2">
      <c r="H82" s="2">
        <v>2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3">
        <v>10010091</v>
      </c>
      <c r="U82" s="6" t="s">
        <v>672</v>
      </c>
      <c r="W82" s="3">
        <v>10000105</v>
      </c>
      <c r="X82" s="5" t="s">
        <v>1697</v>
      </c>
      <c r="AF82" s="52">
        <v>14000002</v>
      </c>
      <c r="AG82" s="54" t="s">
        <v>1698</v>
      </c>
      <c r="AH82" s="2"/>
    </row>
    <row r="83" spans="8:38" s="16" customFormat="1" ht="20.100000000000001" customHeight="1" x14ac:dyDescent="0.2">
      <c r="H83" s="2"/>
      <c r="I83" s="16" t="s">
        <v>1699</v>
      </c>
      <c r="J83" s="2">
        <v>1</v>
      </c>
      <c r="K83" s="2" t="s">
        <v>812</v>
      </c>
      <c r="L83" s="2">
        <v>35000</v>
      </c>
      <c r="M83" s="3">
        <v>10010039</v>
      </c>
      <c r="N83" s="3" t="s">
        <v>846</v>
      </c>
      <c r="O83" s="2">
        <v>1</v>
      </c>
      <c r="P83" s="2"/>
      <c r="Q83" s="2"/>
      <c r="R83" s="2"/>
      <c r="S83" s="2"/>
      <c r="T83" s="3">
        <v>10010092</v>
      </c>
      <c r="U83" s="6" t="s">
        <v>673</v>
      </c>
      <c r="AA83" s="16" t="str">
        <f t="shared" ref="AA83:AA88" si="6">J83&amp;";"&amp;L83&amp;"@"&amp;M83&amp;";"&amp;O83</f>
        <v>1;35000@10010039;1</v>
      </c>
      <c r="AF83" s="52">
        <v>14000003</v>
      </c>
      <c r="AG83" s="54" t="s">
        <v>1700</v>
      </c>
      <c r="AI83" s="3"/>
      <c r="AJ83" s="6"/>
      <c r="AK83" s="2"/>
    </row>
    <row r="84" spans="8:38" s="16" customFormat="1" ht="20.100000000000001" customHeight="1" x14ac:dyDescent="0.2">
      <c r="H84" s="2"/>
      <c r="I84" s="16" t="s">
        <v>1701</v>
      </c>
      <c r="J84" s="2">
        <v>1</v>
      </c>
      <c r="K84" s="2" t="s">
        <v>812</v>
      </c>
      <c r="L84" s="2">
        <v>35000</v>
      </c>
      <c r="M84" s="3">
        <v>10000158</v>
      </c>
      <c r="N84" s="3" t="s">
        <v>853</v>
      </c>
      <c r="O84" s="2">
        <v>1</v>
      </c>
      <c r="P84" s="3"/>
      <c r="Q84" s="5"/>
      <c r="R84" s="2"/>
      <c r="S84" s="2"/>
      <c r="T84" s="3">
        <v>10010093</v>
      </c>
      <c r="U84" s="6" t="s">
        <v>675</v>
      </c>
      <c r="W84" s="16" t="s">
        <v>1702</v>
      </c>
      <c r="AA84" s="16" t="str">
        <f t="shared" si="6"/>
        <v>1;35000@10000158;1</v>
      </c>
      <c r="AF84" s="52">
        <v>14000004</v>
      </c>
      <c r="AG84" s="54" t="s">
        <v>1703</v>
      </c>
    </row>
    <row r="85" spans="8:38" s="16" customFormat="1" ht="20.100000000000001" customHeight="1" x14ac:dyDescent="0.2">
      <c r="H85" s="2"/>
      <c r="I85" s="16" t="s">
        <v>1704</v>
      </c>
      <c r="J85" s="2">
        <v>1</v>
      </c>
      <c r="K85" s="2" t="s">
        <v>812</v>
      </c>
      <c r="L85" s="2">
        <v>35000</v>
      </c>
      <c r="M85" s="3">
        <v>10000143</v>
      </c>
      <c r="N85" s="5" t="s">
        <v>122</v>
      </c>
      <c r="O85" s="2">
        <v>1</v>
      </c>
      <c r="P85" s="2"/>
      <c r="Q85" s="2"/>
      <c r="R85" s="2"/>
      <c r="S85" s="2"/>
      <c r="W85" s="16" t="s">
        <v>1705</v>
      </c>
      <c r="AA85" s="16" t="str">
        <f t="shared" si="6"/>
        <v>1;35000@10000143;1</v>
      </c>
      <c r="AF85" s="52">
        <v>14000005</v>
      </c>
      <c r="AG85" s="54" t="s">
        <v>1706</v>
      </c>
      <c r="AH85" s="16" t="s">
        <v>1707</v>
      </c>
    </row>
    <row r="86" spans="8:38" s="16" customFormat="1" ht="20.100000000000001" customHeight="1" x14ac:dyDescent="0.2">
      <c r="H86" s="2"/>
      <c r="I86" s="16" t="s">
        <v>1708</v>
      </c>
      <c r="J86" s="2">
        <v>1</v>
      </c>
      <c r="K86" s="2" t="s">
        <v>812</v>
      </c>
      <c r="L86" s="2">
        <v>35000</v>
      </c>
      <c r="M86" s="3">
        <v>10000123</v>
      </c>
      <c r="N86" s="5" t="s">
        <v>1520</v>
      </c>
      <c r="O86" s="2">
        <v>1</v>
      </c>
      <c r="P86" s="2"/>
      <c r="Q86" s="2"/>
      <c r="R86" s="2"/>
      <c r="S86" s="2"/>
      <c r="T86" s="3">
        <v>10010083</v>
      </c>
      <c r="U86" s="8" t="s">
        <v>257</v>
      </c>
      <c r="W86" s="16" t="s">
        <v>1709</v>
      </c>
      <c r="AA86" s="16" t="str">
        <f t="shared" si="6"/>
        <v>1;35000@10000123;1</v>
      </c>
    </row>
    <row r="87" spans="8:38" s="16" customFormat="1" ht="20.100000000000001" customHeight="1" x14ac:dyDescent="0.2">
      <c r="I87" s="16" t="s">
        <v>1710</v>
      </c>
      <c r="J87" s="2">
        <v>1</v>
      </c>
      <c r="K87" s="2" t="s">
        <v>812</v>
      </c>
      <c r="L87" s="2">
        <v>35000</v>
      </c>
      <c r="M87" s="3">
        <v>10000102</v>
      </c>
      <c r="N87" s="5" t="s">
        <v>889</v>
      </c>
      <c r="O87" s="2">
        <v>1</v>
      </c>
      <c r="P87" s="2"/>
      <c r="Q87" s="2"/>
      <c r="R87" s="2"/>
      <c r="S87" s="2"/>
      <c r="T87" s="48">
        <v>10010084</v>
      </c>
      <c r="U87" s="49" t="s">
        <v>1711</v>
      </c>
      <c r="W87" s="16" t="s">
        <v>1712</v>
      </c>
      <c r="AA87" s="16" t="str">
        <f t="shared" si="6"/>
        <v>1;35000@10000102;1</v>
      </c>
    </row>
    <row r="88" spans="8:38" s="16" customFormat="1" ht="20.100000000000001" customHeight="1" x14ac:dyDescent="0.2">
      <c r="I88" s="16" t="s">
        <v>1713</v>
      </c>
      <c r="J88" s="2">
        <v>1</v>
      </c>
      <c r="K88" s="2" t="s">
        <v>812</v>
      </c>
      <c r="L88" s="2">
        <v>35000</v>
      </c>
      <c r="M88" s="3">
        <v>10010043</v>
      </c>
      <c r="N88" s="39" t="s">
        <v>819</v>
      </c>
      <c r="O88" s="2">
        <v>2</v>
      </c>
      <c r="P88" s="2"/>
      <c r="Q88" s="2"/>
      <c r="R88" s="2"/>
      <c r="S88" s="2"/>
      <c r="T88" s="3">
        <v>10010085</v>
      </c>
      <c r="U88" s="8" t="s">
        <v>832</v>
      </c>
      <c r="W88" s="16" t="s">
        <v>1714</v>
      </c>
      <c r="AA88" s="16" t="str">
        <f t="shared" si="6"/>
        <v>1;35000@10010043;2</v>
      </c>
    </row>
    <row r="89" spans="8:38" s="16" customFormat="1" ht="20.100000000000001" customHeight="1" x14ac:dyDescent="0.2">
      <c r="J89" s="2">
        <v>1</v>
      </c>
      <c r="K89" s="2" t="s">
        <v>812</v>
      </c>
      <c r="L89" s="2">
        <v>60000</v>
      </c>
      <c r="M89" s="3">
        <v>10010051</v>
      </c>
      <c r="N89" s="8" t="s">
        <v>1715</v>
      </c>
      <c r="O89" s="2">
        <v>1</v>
      </c>
      <c r="P89" s="3">
        <v>10010093</v>
      </c>
      <c r="Q89" s="6" t="s">
        <v>675</v>
      </c>
      <c r="R89" s="2">
        <v>1</v>
      </c>
      <c r="S89" s="2"/>
      <c r="T89" s="3"/>
      <c r="U89" s="50"/>
      <c r="W89" s="16" t="s">
        <v>1716</v>
      </c>
      <c r="AA89" s="16" t="str">
        <f>J89&amp;";"&amp;L89&amp;"@"&amp;M89&amp;";"&amp;O89&amp;"@"&amp;P89&amp;";"&amp;R89</f>
        <v>1;60000@10010051;1@10010093;1</v>
      </c>
      <c r="AI89" s="3">
        <v>10000143</v>
      </c>
      <c r="AJ89" s="5" t="s">
        <v>122</v>
      </c>
      <c r="AK89" s="2">
        <v>3</v>
      </c>
    </row>
    <row r="90" spans="8:38" s="16" customFormat="1" ht="20.100000000000001" customHeight="1" x14ac:dyDescent="0.2">
      <c r="H90" s="2">
        <v>3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3">
        <v>10010086</v>
      </c>
      <c r="U90" s="6" t="s">
        <v>681</v>
      </c>
      <c r="W90" s="16" t="s">
        <v>1717</v>
      </c>
    </row>
    <row r="91" spans="8:38" s="16" customFormat="1" ht="20.100000000000001" customHeight="1" x14ac:dyDescent="0.2">
      <c r="H91" s="2"/>
      <c r="I91" s="16" t="s">
        <v>1718</v>
      </c>
      <c r="J91" s="2">
        <v>1</v>
      </c>
      <c r="K91" s="2" t="s">
        <v>812</v>
      </c>
      <c r="L91" s="2">
        <v>40000</v>
      </c>
      <c r="M91" s="3">
        <v>10010039</v>
      </c>
      <c r="N91" s="3" t="s">
        <v>846</v>
      </c>
      <c r="O91" s="2">
        <v>1</v>
      </c>
      <c r="P91" s="2"/>
      <c r="Q91" s="2"/>
      <c r="R91" s="2"/>
      <c r="S91" s="2"/>
      <c r="T91" s="3">
        <v>10010087</v>
      </c>
      <c r="U91" s="6" t="s">
        <v>887</v>
      </c>
      <c r="W91" s="16" t="s">
        <v>1719</v>
      </c>
      <c r="AA91" s="16" t="str">
        <f t="shared" ref="AA91:AA95" si="7">J91&amp;";"&amp;L91&amp;"@"&amp;M91&amp;";"&amp;O91</f>
        <v>1;40000@10010039;1</v>
      </c>
    </row>
    <row r="92" spans="8:38" s="16" customFormat="1" ht="20.100000000000001" customHeight="1" x14ac:dyDescent="0.2">
      <c r="H92" s="2"/>
      <c r="I92" s="16" t="s">
        <v>1720</v>
      </c>
      <c r="J92" s="2">
        <v>1</v>
      </c>
      <c r="K92" s="2" t="s">
        <v>812</v>
      </c>
      <c r="L92" s="2">
        <v>40000</v>
      </c>
      <c r="M92" s="3">
        <v>10000102</v>
      </c>
      <c r="N92" s="5" t="s">
        <v>889</v>
      </c>
      <c r="O92" s="2">
        <v>1</v>
      </c>
      <c r="P92" s="2"/>
      <c r="Q92" s="2"/>
      <c r="R92" s="2"/>
      <c r="S92" s="2"/>
      <c r="T92" s="3">
        <v>10010088</v>
      </c>
      <c r="U92" s="6" t="s">
        <v>1469</v>
      </c>
      <c r="W92" s="16" t="s">
        <v>1721</v>
      </c>
      <c r="AA92" s="16" t="str">
        <f t="shared" si="7"/>
        <v>1;40000@10000102;1</v>
      </c>
    </row>
    <row r="93" spans="8:38" s="16" customFormat="1" ht="20.100000000000001" customHeight="1" x14ac:dyDescent="0.2">
      <c r="H93" s="2"/>
      <c r="I93" s="16" t="s">
        <v>1722</v>
      </c>
      <c r="J93" s="2">
        <v>1</v>
      </c>
      <c r="K93" s="2" t="s">
        <v>812</v>
      </c>
      <c r="L93" s="2">
        <v>40000</v>
      </c>
      <c r="M93" s="3">
        <v>10000143</v>
      </c>
      <c r="N93" s="5" t="s">
        <v>122</v>
      </c>
      <c r="O93" s="2">
        <v>1</v>
      </c>
      <c r="P93" s="2"/>
      <c r="Q93" s="2"/>
      <c r="R93" s="2"/>
      <c r="S93" s="2"/>
      <c r="T93" s="3">
        <v>10010089</v>
      </c>
      <c r="U93" s="6" t="s">
        <v>1723</v>
      </c>
      <c r="W93" s="16" t="s">
        <v>1724</v>
      </c>
      <c r="AA93" s="16" t="str">
        <f t="shared" si="7"/>
        <v>1;40000@10000143;1</v>
      </c>
    </row>
    <row r="94" spans="8:38" s="16" customFormat="1" ht="20.100000000000001" customHeight="1" x14ac:dyDescent="0.2">
      <c r="H94" s="2"/>
      <c r="I94" s="16" t="s">
        <v>1725</v>
      </c>
      <c r="J94" s="2">
        <v>1</v>
      </c>
      <c r="K94" s="2" t="s">
        <v>812</v>
      </c>
      <c r="L94" s="2">
        <v>40000</v>
      </c>
      <c r="M94" s="3">
        <v>10000123</v>
      </c>
      <c r="N94" s="5" t="s">
        <v>1520</v>
      </c>
      <c r="O94" s="2">
        <v>1</v>
      </c>
      <c r="P94" s="2"/>
      <c r="Q94" s="2"/>
      <c r="R94" s="2"/>
      <c r="S94" s="2"/>
      <c r="W94" s="16" t="s">
        <v>1726</v>
      </c>
      <c r="X94" s="3">
        <v>10010083</v>
      </c>
      <c r="Y94" s="8" t="s">
        <v>257</v>
      </c>
      <c r="Z94" s="2">
        <v>5</v>
      </c>
      <c r="AA94" s="16" t="str">
        <f t="shared" si="7"/>
        <v>1;40000@10000123;1</v>
      </c>
      <c r="AH94" s="3">
        <v>10010028</v>
      </c>
      <c r="AI94" s="55" t="s">
        <v>1727</v>
      </c>
    </row>
    <row r="95" spans="8:38" s="16" customFormat="1" ht="20.100000000000001" customHeight="1" x14ac:dyDescent="0.2">
      <c r="I95" s="16" t="s">
        <v>1728</v>
      </c>
      <c r="J95" s="2">
        <v>1</v>
      </c>
      <c r="K95" s="2" t="s">
        <v>812</v>
      </c>
      <c r="L95" s="2">
        <v>40000</v>
      </c>
      <c r="M95" s="3">
        <v>10010043</v>
      </c>
      <c r="N95" s="39" t="s">
        <v>819</v>
      </c>
      <c r="O95" s="2">
        <v>3</v>
      </c>
      <c r="P95" s="2"/>
      <c r="Q95" s="2"/>
      <c r="R95" s="2"/>
      <c r="S95" s="2"/>
      <c r="T95" s="3">
        <v>10010039</v>
      </c>
      <c r="U95" s="3" t="s">
        <v>846</v>
      </c>
      <c r="W95" s="16" t="s">
        <v>1729</v>
      </c>
      <c r="AA95" s="16" t="str">
        <f t="shared" si="7"/>
        <v>1;40000@10010043;3</v>
      </c>
    </row>
    <row r="96" spans="8:38" s="16" customFormat="1" ht="20.100000000000001" customHeight="1" x14ac:dyDescent="0.2">
      <c r="J96" s="2">
        <v>1</v>
      </c>
      <c r="K96" s="2" t="s">
        <v>812</v>
      </c>
      <c r="L96" s="2">
        <v>70000</v>
      </c>
      <c r="M96" s="3">
        <v>10000158</v>
      </c>
      <c r="N96" s="3" t="s">
        <v>853</v>
      </c>
      <c r="O96" s="2">
        <v>1</v>
      </c>
      <c r="P96" s="3">
        <v>10010046</v>
      </c>
      <c r="Q96" s="5" t="s">
        <v>818</v>
      </c>
      <c r="R96" s="2">
        <v>1</v>
      </c>
      <c r="S96" s="2"/>
      <c r="T96" s="3"/>
      <c r="U96" s="3"/>
      <c r="W96" s="16" t="s">
        <v>1730</v>
      </c>
      <c r="AA96" s="16" t="str">
        <f>J96&amp;";"&amp;L96&amp;"@"&amp;M96&amp;";"&amp;O96&amp;"@"&amp;P96&amp;";"&amp;R96</f>
        <v>1;70000@10000158;1@10010046;1</v>
      </c>
      <c r="AI96" s="16" t="s">
        <v>1731</v>
      </c>
    </row>
    <row r="97" spans="4:38" s="16" customFormat="1" ht="20.100000000000001" customHeight="1" x14ac:dyDescent="0.2">
      <c r="H97" s="2">
        <v>4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3">
        <v>10010040</v>
      </c>
      <c r="U97" s="3" t="s">
        <v>753</v>
      </c>
      <c r="W97" s="16" t="s">
        <v>1732</v>
      </c>
      <c r="AI97" s="16" t="s">
        <v>1733</v>
      </c>
    </row>
    <row r="98" spans="4:38" s="16" customFormat="1" ht="20.100000000000001" customHeight="1" x14ac:dyDescent="0.2">
      <c r="H98" s="2"/>
      <c r="I98" s="16" t="s">
        <v>1734</v>
      </c>
      <c r="J98" s="2">
        <v>1</v>
      </c>
      <c r="K98" s="2" t="s">
        <v>812</v>
      </c>
      <c r="L98" s="2">
        <v>45000</v>
      </c>
      <c r="M98" s="3">
        <v>10010039</v>
      </c>
      <c r="N98" s="3" t="s">
        <v>846</v>
      </c>
      <c r="O98" s="2">
        <v>1</v>
      </c>
      <c r="P98" s="2"/>
      <c r="Q98" s="2"/>
      <c r="R98" s="2"/>
      <c r="S98" s="2"/>
      <c r="T98" s="3">
        <v>10010041</v>
      </c>
      <c r="U98" s="5" t="s">
        <v>817</v>
      </c>
      <c r="W98" s="16" t="s">
        <v>1735</v>
      </c>
      <c r="AA98" s="16" t="str">
        <f t="shared" ref="AA98:AA102" si="8">J98&amp;";"&amp;L98&amp;"@"&amp;M98&amp;";"&amp;O98</f>
        <v>1;45000@10010039;1</v>
      </c>
    </row>
    <row r="99" spans="4:38" s="16" customFormat="1" ht="20.100000000000001" customHeight="1" x14ac:dyDescent="0.2">
      <c r="H99" s="2"/>
      <c r="I99" s="16" t="s">
        <v>1736</v>
      </c>
      <c r="J99" s="2">
        <v>1</v>
      </c>
      <c r="K99" s="2" t="s">
        <v>812</v>
      </c>
      <c r="L99" s="2">
        <v>45000</v>
      </c>
      <c r="M99" s="3">
        <v>10000103</v>
      </c>
      <c r="N99" s="5" t="s">
        <v>890</v>
      </c>
      <c r="O99" s="2">
        <v>1</v>
      </c>
      <c r="P99" s="2"/>
      <c r="Q99" s="2"/>
      <c r="R99" s="2"/>
      <c r="S99" s="2"/>
      <c r="T99" s="3">
        <v>10010042</v>
      </c>
      <c r="U99" s="39" t="s">
        <v>126</v>
      </c>
      <c r="W99" s="16" t="s">
        <v>1737</v>
      </c>
      <c r="AA99" s="16" t="str">
        <f t="shared" si="8"/>
        <v>1;45000@10000103;1</v>
      </c>
    </row>
    <row r="100" spans="4:38" s="16" customFormat="1" ht="20.100000000000001" customHeight="1" x14ac:dyDescent="0.2">
      <c r="D100" s="16" t="s">
        <v>1738</v>
      </c>
      <c r="H100" s="2"/>
      <c r="I100" s="16" t="s">
        <v>1739</v>
      </c>
      <c r="J100" s="2">
        <v>1</v>
      </c>
      <c r="K100" s="2" t="s">
        <v>812</v>
      </c>
      <c r="L100" s="2">
        <v>45000</v>
      </c>
      <c r="M100" s="3">
        <v>10010083</v>
      </c>
      <c r="N100" s="8" t="s">
        <v>257</v>
      </c>
      <c r="O100" s="2">
        <v>5</v>
      </c>
      <c r="P100" s="2"/>
      <c r="Q100" s="2"/>
      <c r="R100" s="2"/>
      <c r="S100" s="2"/>
      <c r="T100" s="3">
        <v>10010043</v>
      </c>
      <c r="U100" s="39" t="s">
        <v>819</v>
      </c>
      <c r="W100" s="16" t="s">
        <v>1740</v>
      </c>
      <c r="AA100" s="16" t="str">
        <f t="shared" si="8"/>
        <v>1;45000@10010083;5</v>
      </c>
      <c r="AH100" s="16" t="s">
        <v>1741</v>
      </c>
      <c r="AI100" s="2">
        <v>1</v>
      </c>
      <c r="AJ100" s="2">
        <f>AI100*10000</f>
        <v>10000</v>
      </c>
      <c r="AL100" s="16" t="s">
        <v>1694</v>
      </c>
    </row>
    <row r="101" spans="4:38" s="16" customFormat="1" ht="20.100000000000001" customHeight="1" x14ac:dyDescent="0.2">
      <c r="H101" s="2"/>
      <c r="I101" s="16" t="s">
        <v>1742</v>
      </c>
      <c r="J101" s="2">
        <v>1</v>
      </c>
      <c r="K101" s="2" t="s">
        <v>812</v>
      </c>
      <c r="L101" s="2">
        <v>45000</v>
      </c>
      <c r="M101" s="3">
        <v>10000158</v>
      </c>
      <c r="N101" s="3" t="s">
        <v>853</v>
      </c>
      <c r="O101" s="2">
        <v>1</v>
      </c>
      <c r="P101" s="2"/>
      <c r="Q101" s="2"/>
      <c r="R101" s="2"/>
      <c r="S101" s="2"/>
      <c r="T101" s="3">
        <v>10010044</v>
      </c>
      <c r="U101" s="8" t="s">
        <v>1593</v>
      </c>
      <c r="W101" s="16" t="s">
        <v>1743</v>
      </c>
      <c r="AA101" s="16" t="str">
        <f t="shared" si="8"/>
        <v>1;45000@10000158;1</v>
      </c>
      <c r="AI101" s="2">
        <v>10</v>
      </c>
      <c r="AJ101" s="2">
        <f t="shared" ref="AJ101:AJ106" si="9">AI101*10000</f>
        <v>100000</v>
      </c>
    </row>
    <row r="102" spans="4:38" s="16" customFormat="1" ht="20.100000000000001" customHeight="1" x14ac:dyDescent="0.2">
      <c r="D102" s="16" t="s">
        <v>1744</v>
      </c>
      <c r="I102" s="16" t="s">
        <v>1745</v>
      </c>
      <c r="J102" s="2">
        <v>1</v>
      </c>
      <c r="K102" s="2" t="s">
        <v>812</v>
      </c>
      <c r="L102" s="2">
        <v>45000</v>
      </c>
      <c r="M102" s="3">
        <v>10000143</v>
      </c>
      <c r="N102" s="5" t="s">
        <v>122</v>
      </c>
      <c r="O102" s="2">
        <v>1</v>
      </c>
      <c r="P102" s="2"/>
      <c r="Q102" s="2"/>
      <c r="R102" s="2"/>
      <c r="S102" s="2"/>
      <c r="T102" s="3">
        <v>10010045</v>
      </c>
      <c r="U102" s="5" t="s">
        <v>92</v>
      </c>
      <c r="W102" s="16" t="s">
        <v>1746</v>
      </c>
      <c r="AA102" s="16" t="str">
        <f t="shared" si="8"/>
        <v>1;45000@10000143;1</v>
      </c>
      <c r="AI102" s="2">
        <v>20</v>
      </c>
      <c r="AJ102" s="2">
        <f t="shared" si="9"/>
        <v>200000</v>
      </c>
    </row>
    <row r="103" spans="4:38" s="16" customFormat="1" ht="20.100000000000001" customHeight="1" x14ac:dyDescent="0.2">
      <c r="J103" s="2">
        <v>1</v>
      </c>
      <c r="K103" s="2" t="s">
        <v>812</v>
      </c>
      <c r="L103" s="2">
        <v>80000</v>
      </c>
      <c r="M103" s="3">
        <v>10010033</v>
      </c>
      <c r="N103" s="5" t="s">
        <v>801</v>
      </c>
      <c r="O103" s="2">
        <v>1</v>
      </c>
      <c r="P103" s="3">
        <v>10010086</v>
      </c>
      <c r="Q103" s="6" t="s">
        <v>681</v>
      </c>
      <c r="R103" s="2">
        <v>1</v>
      </c>
      <c r="S103" s="2"/>
      <c r="T103" s="3"/>
      <c r="U103" s="5"/>
      <c r="W103" s="16" t="s">
        <v>1747</v>
      </c>
      <c r="AA103" s="16" t="str">
        <f>J103&amp;";"&amp;L103&amp;"@"&amp;M103&amp;";"&amp;O103&amp;"@"&amp;P103&amp;";"&amp;R103</f>
        <v>1;80000@10010033;1@10010086;1</v>
      </c>
      <c r="AI103" s="2">
        <v>30</v>
      </c>
      <c r="AJ103" s="2">
        <f t="shared" si="9"/>
        <v>300000</v>
      </c>
    </row>
    <row r="104" spans="4:38" s="16" customFormat="1" ht="20.100000000000001" customHeight="1" x14ac:dyDescent="0.2">
      <c r="H104" s="2">
        <v>5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3">
        <v>10010046</v>
      </c>
      <c r="U104" s="5" t="s">
        <v>818</v>
      </c>
      <c r="W104" s="16" t="s">
        <v>1748</v>
      </c>
      <c r="AI104" s="2">
        <v>50</v>
      </c>
      <c r="AJ104" s="2">
        <f t="shared" si="9"/>
        <v>500000</v>
      </c>
    </row>
    <row r="105" spans="4:38" s="16" customFormat="1" ht="20.100000000000001" customHeight="1" x14ac:dyDescent="0.2">
      <c r="H105" s="2"/>
      <c r="I105" s="16" t="s">
        <v>1749</v>
      </c>
      <c r="J105" s="2">
        <v>1</v>
      </c>
      <c r="K105" s="2" t="s">
        <v>812</v>
      </c>
      <c r="L105" s="2">
        <v>50000</v>
      </c>
      <c r="M105" s="3">
        <v>10010039</v>
      </c>
      <c r="N105" s="3" t="s">
        <v>846</v>
      </c>
      <c r="O105" s="2">
        <v>1</v>
      </c>
      <c r="P105" s="2"/>
      <c r="Q105" s="2"/>
      <c r="R105" s="2"/>
      <c r="S105" s="2"/>
      <c r="T105" s="3">
        <v>10010047</v>
      </c>
      <c r="U105" s="8" t="s">
        <v>1750</v>
      </c>
      <c r="W105" s="16" t="s">
        <v>1751</v>
      </c>
      <c r="AA105" s="16" t="str">
        <f t="shared" ref="AA105:AA109" si="10">J105&amp;";"&amp;L105&amp;"@"&amp;M105&amp;";"&amp;O105</f>
        <v>1;50000@10010039;1</v>
      </c>
      <c r="AI105" s="2">
        <v>60</v>
      </c>
      <c r="AJ105" s="2">
        <f t="shared" si="9"/>
        <v>600000</v>
      </c>
    </row>
    <row r="106" spans="4:38" s="16" customFormat="1" ht="20.100000000000001" customHeight="1" x14ac:dyDescent="0.2">
      <c r="H106" s="2"/>
      <c r="I106" s="16" t="s">
        <v>1752</v>
      </c>
      <c r="J106" s="2">
        <v>1</v>
      </c>
      <c r="K106" s="2" t="s">
        <v>812</v>
      </c>
      <c r="L106" s="2">
        <v>50000</v>
      </c>
      <c r="M106" s="3">
        <v>10000143</v>
      </c>
      <c r="N106" s="5" t="s">
        <v>122</v>
      </c>
      <c r="O106" s="2">
        <v>1</v>
      </c>
      <c r="P106" s="2"/>
      <c r="Q106" s="2"/>
      <c r="R106" s="2"/>
      <c r="S106" s="2"/>
      <c r="T106" s="3">
        <v>10010048</v>
      </c>
      <c r="U106" s="5" t="s">
        <v>841</v>
      </c>
      <c r="W106" s="16" t="s">
        <v>1753</v>
      </c>
      <c r="AA106" s="16" t="str">
        <f t="shared" si="10"/>
        <v>1;50000@10000143;1</v>
      </c>
      <c r="AI106" s="2">
        <v>70</v>
      </c>
      <c r="AJ106" s="2">
        <f t="shared" si="9"/>
        <v>700000</v>
      </c>
    </row>
    <row r="107" spans="4:38" s="16" customFormat="1" ht="20.100000000000001" customHeight="1" x14ac:dyDescent="0.2">
      <c r="H107" s="2"/>
      <c r="I107" s="16" t="s">
        <v>1754</v>
      </c>
      <c r="J107" s="2">
        <v>1</v>
      </c>
      <c r="K107" s="2" t="s">
        <v>812</v>
      </c>
      <c r="L107" s="2">
        <v>50000</v>
      </c>
      <c r="M107" s="3">
        <v>10010046</v>
      </c>
      <c r="N107" s="5" t="s">
        <v>818</v>
      </c>
      <c r="O107" s="2">
        <v>1</v>
      </c>
      <c r="P107" s="2"/>
      <c r="Q107" s="2"/>
      <c r="R107" s="2"/>
      <c r="S107" s="2"/>
      <c r="T107" s="3">
        <v>10010051</v>
      </c>
      <c r="U107" s="8" t="s">
        <v>1715</v>
      </c>
      <c r="W107" s="16" t="s">
        <v>1755</v>
      </c>
      <c r="AA107" s="16" t="str">
        <f t="shared" si="10"/>
        <v>1;50000@10010046;1</v>
      </c>
    </row>
    <row r="108" spans="4:38" s="16" customFormat="1" ht="20.100000000000001" customHeight="1" x14ac:dyDescent="0.2">
      <c r="I108" s="16" t="s">
        <v>1756</v>
      </c>
      <c r="J108" s="2">
        <v>1</v>
      </c>
      <c r="K108" s="2" t="s">
        <v>812</v>
      </c>
      <c r="L108" s="2">
        <v>50000</v>
      </c>
      <c r="M108" s="3">
        <v>10000132</v>
      </c>
      <c r="N108" s="5" t="s">
        <v>114</v>
      </c>
      <c r="O108" s="2">
        <v>10</v>
      </c>
      <c r="P108" s="2"/>
      <c r="Q108" s="2"/>
      <c r="R108" s="2"/>
      <c r="S108" s="2"/>
      <c r="T108" s="3">
        <v>10010052</v>
      </c>
      <c r="U108" s="8" t="s">
        <v>1757</v>
      </c>
      <c r="W108" s="16" t="s">
        <v>1758</v>
      </c>
      <c r="AA108" s="16" t="str">
        <f t="shared" si="10"/>
        <v>1;50000@10000132;10</v>
      </c>
    </row>
    <row r="109" spans="4:38" s="16" customFormat="1" ht="20.100000000000001" customHeight="1" x14ac:dyDescent="0.2">
      <c r="I109" s="16" t="s">
        <v>1759</v>
      </c>
      <c r="J109" s="2">
        <v>1</v>
      </c>
      <c r="K109" s="2" t="s">
        <v>812</v>
      </c>
      <c r="L109" s="2">
        <v>50000</v>
      </c>
      <c r="M109" s="3">
        <v>10000124</v>
      </c>
      <c r="N109" s="5" t="s">
        <v>1521</v>
      </c>
      <c r="O109" s="2">
        <v>1</v>
      </c>
      <c r="P109" s="2"/>
      <c r="Q109" s="2"/>
      <c r="R109" s="2"/>
      <c r="S109" s="2"/>
      <c r="T109" s="3">
        <v>10010053</v>
      </c>
      <c r="U109" s="8" t="s">
        <v>854</v>
      </c>
      <c r="W109" s="16" t="s">
        <v>1760</v>
      </c>
      <c r="AA109" s="16" t="str">
        <f t="shared" si="10"/>
        <v>1;50000@10000124;1</v>
      </c>
    </row>
    <row r="110" spans="4:38" s="16" customFormat="1" ht="20.100000000000001" customHeight="1" x14ac:dyDescent="0.2">
      <c r="J110" s="2">
        <v>1</v>
      </c>
      <c r="K110" s="2" t="s">
        <v>812</v>
      </c>
      <c r="L110" s="2">
        <v>100000</v>
      </c>
      <c r="M110" s="3">
        <v>10010040</v>
      </c>
      <c r="N110" s="3" t="s">
        <v>753</v>
      </c>
      <c r="O110" s="2">
        <v>1</v>
      </c>
      <c r="P110" s="3">
        <v>10000158</v>
      </c>
      <c r="Q110" s="3" t="s">
        <v>853</v>
      </c>
      <c r="R110" s="2">
        <v>1</v>
      </c>
      <c r="S110" s="2"/>
      <c r="T110" s="17"/>
      <c r="U110" s="51"/>
      <c r="W110" s="16" t="s">
        <v>1761</v>
      </c>
      <c r="AA110" s="16" t="str">
        <f>J110&amp;";"&amp;L110&amp;"@"&amp;M110&amp;";"&amp;O110&amp;"@"&amp;P110&amp;";"&amp;R110</f>
        <v>1;100000@10010040;1@10000158;1</v>
      </c>
    </row>
    <row r="111" spans="4:38" s="16" customFormat="1" ht="20.100000000000001" customHeight="1" x14ac:dyDescent="0.2">
      <c r="H111" s="2">
        <v>6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W111" s="16" t="s">
        <v>1762</v>
      </c>
    </row>
    <row r="112" spans="4:38" s="16" customFormat="1" ht="20.100000000000001" customHeight="1" x14ac:dyDescent="0.2">
      <c r="H112" s="2"/>
      <c r="I112" s="16" t="s">
        <v>1763</v>
      </c>
      <c r="J112" s="2">
        <v>1</v>
      </c>
      <c r="K112" s="2" t="s">
        <v>812</v>
      </c>
      <c r="L112" s="2">
        <v>50000</v>
      </c>
      <c r="M112" s="3">
        <v>10010039</v>
      </c>
      <c r="N112" s="3" t="s">
        <v>846</v>
      </c>
      <c r="O112" s="2">
        <v>1</v>
      </c>
      <c r="P112" s="2"/>
      <c r="Q112" s="2"/>
      <c r="R112" s="2"/>
      <c r="S112" s="2"/>
      <c r="T112" s="3">
        <v>10010033</v>
      </c>
      <c r="U112" s="5" t="s">
        <v>801</v>
      </c>
      <c r="W112" s="16" t="s">
        <v>1764</v>
      </c>
      <c r="AA112" s="16" t="str">
        <f t="shared" ref="AA112:AA116" si="11">J112&amp;";"&amp;L112&amp;"@"&amp;M112&amp;";"&amp;O112</f>
        <v>1;50000@10010039;1</v>
      </c>
    </row>
    <row r="113" spans="8:27" s="16" customFormat="1" ht="20.100000000000001" customHeight="1" x14ac:dyDescent="0.2">
      <c r="H113" s="2"/>
      <c r="I113" s="16" t="s">
        <v>1765</v>
      </c>
      <c r="J113" s="2">
        <v>1</v>
      </c>
      <c r="K113" s="2" t="s">
        <v>812</v>
      </c>
      <c r="L113" s="2">
        <v>50000</v>
      </c>
      <c r="M113" s="3">
        <v>10000103</v>
      </c>
      <c r="N113" s="5" t="s">
        <v>890</v>
      </c>
      <c r="O113" s="2">
        <v>1</v>
      </c>
      <c r="P113" s="2"/>
      <c r="Q113" s="2"/>
      <c r="R113" s="2"/>
      <c r="S113" s="2"/>
      <c r="W113" s="16" t="s">
        <v>1766</v>
      </c>
      <c r="AA113" s="16" t="str">
        <f t="shared" si="11"/>
        <v>1;50000@10000103;1</v>
      </c>
    </row>
    <row r="114" spans="8:27" s="16" customFormat="1" ht="20.100000000000001" customHeight="1" x14ac:dyDescent="0.2">
      <c r="H114" s="2"/>
      <c r="I114" s="16" t="s">
        <v>1767</v>
      </c>
      <c r="J114" s="2">
        <v>1</v>
      </c>
      <c r="K114" s="2" t="s">
        <v>812</v>
      </c>
      <c r="L114" s="2">
        <v>50000</v>
      </c>
      <c r="M114" s="3">
        <v>10000158</v>
      </c>
      <c r="N114" s="3" t="s">
        <v>853</v>
      </c>
      <c r="O114" s="2">
        <v>1</v>
      </c>
      <c r="P114" s="2"/>
      <c r="Q114" s="2"/>
      <c r="R114" s="2"/>
      <c r="S114" s="2"/>
      <c r="T114" s="3">
        <v>10000158</v>
      </c>
      <c r="U114" s="3" t="s">
        <v>853</v>
      </c>
      <c r="W114" s="16" t="s">
        <v>1768</v>
      </c>
      <c r="AA114" s="16" t="str">
        <f t="shared" si="11"/>
        <v>1;50000@10000158;1</v>
      </c>
    </row>
    <row r="115" spans="8:27" s="16" customFormat="1" ht="20.100000000000001" customHeight="1" x14ac:dyDescent="0.2">
      <c r="H115" s="2"/>
      <c r="I115" s="16" t="s">
        <v>1769</v>
      </c>
      <c r="J115" s="2">
        <v>1</v>
      </c>
      <c r="K115" s="2" t="s">
        <v>812</v>
      </c>
      <c r="L115" s="2">
        <v>50000</v>
      </c>
      <c r="M115" s="3">
        <v>10000132</v>
      </c>
      <c r="N115" s="5" t="s">
        <v>114</v>
      </c>
      <c r="O115" s="2">
        <v>10</v>
      </c>
      <c r="P115" s="2"/>
      <c r="Q115" s="2"/>
      <c r="R115" s="2"/>
      <c r="S115" s="2"/>
      <c r="W115" s="16" t="s">
        <v>1770</v>
      </c>
      <c r="AA115" s="16" t="str">
        <f t="shared" si="11"/>
        <v>1;50000@10000132;10</v>
      </c>
    </row>
    <row r="116" spans="8:27" s="16" customFormat="1" ht="20.100000000000001" customHeight="1" x14ac:dyDescent="0.2">
      <c r="I116" s="16" t="s">
        <v>1771</v>
      </c>
      <c r="J116" s="2">
        <v>1</v>
      </c>
      <c r="K116" s="2" t="s">
        <v>812</v>
      </c>
      <c r="L116" s="2">
        <v>50000</v>
      </c>
      <c r="M116" s="3">
        <v>10010083</v>
      </c>
      <c r="N116" s="8" t="s">
        <v>257</v>
      </c>
      <c r="O116" s="2">
        <v>5</v>
      </c>
      <c r="P116" s="2"/>
      <c r="Q116" s="2"/>
      <c r="R116" s="2"/>
      <c r="S116" s="2"/>
      <c r="T116" s="3">
        <v>10000152</v>
      </c>
      <c r="U116" s="5" t="s">
        <v>143</v>
      </c>
      <c r="W116" s="16" t="s">
        <v>1772</v>
      </c>
      <c r="AA116" s="16" t="str">
        <f t="shared" si="11"/>
        <v>1;50000@10010083;5</v>
      </c>
    </row>
    <row r="117" spans="8:27" s="16" customFormat="1" ht="20.100000000000001" customHeight="1" x14ac:dyDescent="0.2">
      <c r="J117" s="2">
        <v>1</v>
      </c>
      <c r="K117" s="2" t="s">
        <v>812</v>
      </c>
      <c r="L117" s="2">
        <v>100000</v>
      </c>
      <c r="M117" s="3">
        <v>10000143</v>
      </c>
      <c r="N117" s="5" t="s">
        <v>122</v>
      </c>
      <c r="O117" s="2">
        <v>3</v>
      </c>
      <c r="P117" s="3">
        <v>10010086</v>
      </c>
      <c r="Q117" s="6" t="s">
        <v>681</v>
      </c>
      <c r="R117" s="2">
        <v>1</v>
      </c>
      <c r="S117" s="2"/>
      <c r="T117" s="17"/>
      <c r="U117" s="47"/>
      <c r="W117" s="16" t="s">
        <v>1773</v>
      </c>
      <c r="AA117" s="16" t="str">
        <f>J117&amp;";"&amp;L117&amp;"@"&amp;M117&amp;";"&amp;O117&amp;"@"&amp;P117&amp;";"&amp;R117</f>
        <v>1;100000@10000143;3@10010086;1</v>
      </c>
    </row>
    <row r="118" spans="8:27" s="16" customFormat="1" ht="20.100000000000001" customHeight="1" x14ac:dyDescent="0.2">
      <c r="H118" s="2">
        <v>7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W118" s="16" t="s">
        <v>1774</v>
      </c>
    </row>
    <row r="119" spans="8:27" s="16" customFormat="1" ht="20.100000000000001" customHeight="1" x14ac:dyDescent="0.2">
      <c r="H119" s="2"/>
      <c r="I119" s="16" t="s">
        <v>1775</v>
      </c>
      <c r="J119" s="2">
        <v>1</v>
      </c>
      <c r="K119" s="2" t="s">
        <v>812</v>
      </c>
      <c r="L119" s="2">
        <v>50000</v>
      </c>
      <c r="M119" s="3">
        <v>10010039</v>
      </c>
      <c r="N119" s="3" t="s">
        <v>846</v>
      </c>
      <c r="O119" s="2">
        <v>1</v>
      </c>
      <c r="P119" s="2"/>
      <c r="Q119" s="2"/>
      <c r="R119" s="2"/>
      <c r="S119" s="2"/>
      <c r="T119" s="3">
        <v>10000141</v>
      </c>
      <c r="U119" s="5" t="s">
        <v>852</v>
      </c>
      <c r="W119" s="16" t="s">
        <v>1776</v>
      </c>
      <c r="AA119" s="16" t="str">
        <f t="shared" ref="AA119:AA123" si="12">J119&amp;";"&amp;L119&amp;"@"&amp;M119&amp;";"&amp;O119</f>
        <v>1;50000@10010039;1</v>
      </c>
    </row>
    <row r="120" spans="8:27" s="16" customFormat="1" ht="20.100000000000001" customHeight="1" x14ac:dyDescent="0.2">
      <c r="I120" s="16" t="s">
        <v>1777</v>
      </c>
      <c r="J120" s="2">
        <v>1</v>
      </c>
      <c r="K120" s="2" t="s">
        <v>812</v>
      </c>
      <c r="L120" s="2">
        <v>50000</v>
      </c>
      <c r="M120" s="3">
        <v>10000158</v>
      </c>
      <c r="N120" s="3" t="s">
        <v>853</v>
      </c>
      <c r="O120" s="2">
        <v>1</v>
      </c>
      <c r="P120" s="2"/>
      <c r="Q120" s="2"/>
      <c r="R120" s="2"/>
      <c r="S120" s="2"/>
      <c r="T120" s="3">
        <v>10000142</v>
      </c>
      <c r="U120" s="5" t="s">
        <v>108</v>
      </c>
      <c r="AA120" s="16" t="str">
        <f t="shared" si="12"/>
        <v>1;50000@10000158;1</v>
      </c>
    </row>
    <row r="121" spans="8:27" s="16" customFormat="1" ht="20.100000000000001" customHeight="1" x14ac:dyDescent="0.2">
      <c r="I121" s="16" t="s">
        <v>1778</v>
      </c>
      <c r="J121" s="2">
        <v>1</v>
      </c>
      <c r="K121" s="2" t="s">
        <v>812</v>
      </c>
      <c r="L121" s="2">
        <v>50000</v>
      </c>
      <c r="M121" s="3">
        <v>10000104</v>
      </c>
      <c r="N121" s="5" t="s">
        <v>118</v>
      </c>
      <c r="O121" s="2">
        <v>1</v>
      </c>
      <c r="P121" s="2"/>
      <c r="Q121" s="2"/>
      <c r="R121" s="2"/>
      <c r="S121" s="2"/>
      <c r="T121" s="3">
        <v>10000143</v>
      </c>
      <c r="U121" s="5" t="s">
        <v>122</v>
      </c>
      <c r="AA121" s="16" t="str">
        <f t="shared" si="12"/>
        <v>1;50000@10000104;1</v>
      </c>
    </row>
    <row r="122" spans="8:27" s="16" customFormat="1" ht="20.100000000000001" customHeight="1" x14ac:dyDescent="0.2">
      <c r="I122" s="16" t="s">
        <v>1779</v>
      </c>
      <c r="J122" s="2">
        <v>1</v>
      </c>
      <c r="K122" s="2" t="s">
        <v>812</v>
      </c>
      <c r="L122" s="2">
        <v>50000</v>
      </c>
      <c r="M122" s="3">
        <v>10010083</v>
      </c>
      <c r="N122" s="8" t="s">
        <v>257</v>
      </c>
      <c r="O122" s="2">
        <v>5</v>
      </c>
      <c r="P122" s="2"/>
      <c r="Q122" s="2"/>
      <c r="R122" s="2"/>
      <c r="S122" s="2"/>
      <c r="AA122" s="16" t="str">
        <f t="shared" si="12"/>
        <v>1;50000@10010083;5</v>
      </c>
    </row>
    <row r="123" spans="8:27" s="16" customFormat="1" ht="20.100000000000001" customHeight="1" x14ac:dyDescent="0.2">
      <c r="I123" s="16" t="s">
        <v>1780</v>
      </c>
      <c r="J123" s="2">
        <v>1</v>
      </c>
      <c r="K123" s="2" t="s">
        <v>812</v>
      </c>
      <c r="L123" s="2">
        <v>50000</v>
      </c>
      <c r="M123" s="3">
        <v>10000143</v>
      </c>
      <c r="N123" s="5" t="s">
        <v>122</v>
      </c>
      <c r="O123" s="2">
        <v>1</v>
      </c>
      <c r="P123" s="2"/>
      <c r="Q123" s="2"/>
      <c r="R123" s="2"/>
      <c r="S123" s="2"/>
      <c r="AA123" s="16" t="str">
        <f t="shared" si="12"/>
        <v>1;50000@10000143;1</v>
      </c>
    </row>
    <row r="124" spans="8:27" s="16" customFormat="1" ht="20.100000000000001" customHeight="1" x14ac:dyDescent="0.2">
      <c r="J124" s="2">
        <v>1</v>
      </c>
      <c r="K124" s="2" t="s">
        <v>812</v>
      </c>
      <c r="L124" s="2">
        <v>100000</v>
      </c>
      <c r="M124" s="45">
        <v>10049003</v>
      </c>
      <c r="N124" s="45" t="s">
        <v>1781</v>
      </c>
      <c r="O124" s="2">
        <v>1</v>
      </c>
      <c r="P124" s="3">
        <v>10010052</v>
      </c>
      <c r="Q124" s="8" t="s">
        <v>1757</v>
      </c>
      <c r="R124" s="2">
        <v>1</v>
      </c>
      <c r="S124" s="2"/>
      <c r="AA124" s="16" t="str">
        <f>J124&amp;";"&amp;L124&amp;"@"&amp;M124&amp;";"&amp;O124&amp;"@"&amp;P124&amp;";"&amp;R124</f>
        <v>1;100000@10049003;1@10010052;1</v>
      </c>
    </row>
    <row r="125" spans="8:27" s="16" customFormat="1" ht="20.100000000000001" customHeight="1" x14ac:dyDescent="0.2">
      <c r="M125" s="2"/>
      <c r="N125" s="2"/>
      <c r="O125" s="2"/>
      <c r="P125" s="2"/>
      <c r="Q125" s="2"/>
      <c r="R125" s="2"/>
      <c r="S125" s="2"/>
    </row>
    <row r="126" spans="8:27" s="16" customFormat="1" ht="20.100000000000001" customHeight="1" x14ac:dyDescent="0.2">
      <c r="M126" s="2"/>
      <c r="N126" s="2"/>
      <c r="O126" s="2"/>
      <c r="P126" s="2"/>
      <c r="Q126" s="2"/>
      <c r="R126" s="2"/>
      <c r="S126" s="2"/>
    </row>
    <row r="127" spans="8:27" s="16" customFormat="1" ht="20.100000000000001" customHeight="1" x14ac:dyDescent="0.2"/>
  </sheetData>
  <phoneticPr fontId="23" type="noConversion"/>
  <pageMargins left="0.75" right="0.75" top="1" bottom="1" header="0.51180555555555596" footer="0.51180555555555596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Z110"/>
  <sheetViews>
    <sheetView workbookViewId="0">
      <selection activeCell="J25" sqref="J25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1488</v>
      </c>
      <c r="C3" s="2" t="s">
        <v>1782</v>
      </c>
      <c r="D3" s="2" t="s">
        <v>1783</v>
      </c>
      <c r="H3" s="2" t="s">
        <v>1784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257</v>
      </c>
      <c r="K4" s="2">
        <v>5</v>
      </c>
      <c r="M4" t="s">
        <v>1785</v>
      </c>
      <c r="P4" t="str">
        <f>M4&amp;G4&amp;""",Get = “"&amp;I4&amp;";"&amp;K4&amp;"""},"</f>
        <v>new BuyCellCost{ Cost = "3;360",Get = “10010083;5"},</v>
      </c>
      <c r="X4" s="16" t="s">
        <v>846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832</v>
      </c>
      <c r="K5" s="2">
        <v>200</v>
      </c>
      <c r="M5" t="s">
        <v>1785</v>
      </c>
      <c r="P5" t="str">
        <f t="shared" ref="P5:P13" si="1">M5&amp;G5&amp;""",Get = “"&amp;I5&amp;";"&amp;K5&amp;"""},"</f>
        <v>new BuyCellCost{ Cost = "3;360",Get = “10010085;200"},</v>
      </c>
      <c r="X5" s="16" t="s">
        <v>1786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846</v>
      </c>
      <c r="K6" s="2">
        <v>1</v>
      </c>
      <c r="M6" t="s">
        <v>1785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818</v>
      </c>
      <c r="K7" s="2">
        <v>1</v>
      </c>
      <c r="M7" t="s">
        <v>1785</v>
      </c>
      <c r="P7" t="str">
        <f t="shared" si="1"/>
        <v>new BuyCellCost{ Cost = "3;360",Get = “10010046;1"},</v>
      </c>
      <c r="X7" t="s">
        <v>1787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1785</v>
      </c>
      <c r="P8" t="str">
        <f t="shared" si="1"/>
        <v>new BuyCellCost{ Cost = "3;360",Get = “10000143;2"},</v>
      </c>
      <c r="X8" s="3">
        <v>10010083</v>
      </c>
      <c r="Y8" s="8" t="s">
        <v>257</v>
      </c>
      <c r="Z8" s="13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3">
        <v>10010041</v>
      </c>
      <c r="J9" s="5" t="s">
        <v>817</v>
      </c>
      <c r="K9" s="2">
        <v>1</v>
      </c>
      <c r="M9" t="s">
        <v>1785</v>
      </c>
      <c r="P9" t="str">
        <f t="shared" si="1"/>
        <v>new BuyCellCost{ Cost = "3;360",Get = “10010041;1"},</v>
      </c>
      <c r="X9" s="13">
        <v>1</v>
      </c>
      <c r="Y9" s="13" t="s">
        <v>812</v>
      </c>
      <c r="Z9" s="13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888</v>
      </c>
      <c r="K10" s="2">
        <v>1</v>
      </c>
      <c r="M10" t="s">
        <v>1785</v>
      </c>
      <c r="P10" t="str">
        <f t="shared" si="1"/>
        <v>new BuyCellCost{ Cost = "3;360",Get = “10000101;1"},</v>
      </c>
      <c r="X10" s="3">
        <v>10010092</v>
      </c>
      <c r="Y10" s="6" t="s">
        <v>673</v>
      </c>
      <c r="Z10" s="13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860</v>
      </c>
      <c r="K11" s="2">
        <v>1</v>
      </c>
      <c r="M11" t="s">
        <v>1785</v>
      </c>
      <c r="P11" t="str">
        <f t="shared" si="1"/>
        <v>new BuyCellCost{ Cost = "3;360",Get = “10000122;1"},</v>
      </c>
      <c r="X11" s="3">
        <v>10010046</v>
      </c>
      <c r="Y11" s="5" t="s">
        <v>818</v>
      </c>
      <c r="Z11" s="13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1785</v>
      </c>
      <c r="P12" t="str">
        <f t="shared" si="1"/>
        <v>new BuyCellCost{ Cost = "3;360",Get = “10000132;10"},</v>
      </c>
      <c r="X12" t="s">
        <v>1788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1785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1715</v>
      </c>
      <c r="E14" s="2">
        <v>1</v>
      </c>
      <c r="G14" s="2"/>
      <c r="X14" t="s">
        <v>1789</v>
      </c>
    </row>
    <row r="15" spans="2:26" ht="20.100000000000001" customHeight="1" x14ac:dyDescent="0.2">
      <c r="B15" s="2"/>
      <c r="C15" s="2"/>
      <c r="D15" s="2"/>
      <c r="G15" s="2"/>
      <c r="H15" s="2" t="s">
        <v>1491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3">
        <v>10010042</v>
      </c>
      <c r="J16" s="39" t="s">
        <v>126</v>
      </c>
      <c r="K16" s="2">
        <v>5</v>
      </c>
      <c r="M16" t="s">
        <v>1785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3">
        <v>10000102</v>
      </c>
      <c r="J17" s="5" t="s">
        <v>889</v>
      </c>
      <c r="K17" s="2">
        <v>1</v>
      </c>
      <c r="M17" t="s">
        <v>1785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3">
        <v>10010092</v>
      </c>
      <c r="J18" s="6" t="s">
        <v>673</v>
      </c>
      <c r="K18" s="2">
        <v>1</v>
      </c>
      <c r="M18" t="s">
        <v>1785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4">
        <v>10010098</v>
      </c>
      <c r="J19" s="7" t="s">
        <v>676</v>
      </c>
      <c r="K19" s="2">
        <v>10</v>
      </c>
      <c r="M19" t="s">
        <v>1785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3">
        <v>10000155</v>
      </c>
      <c r="J20" s="5" t="s">
        <v>1300</v>
      </c>
      <c r="K20" s="2">
        <v>1</v>
      </c>
      <c r="M20" t="s">
        <v>1785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3">
        <v>10010052</v>
      </c>
      <c r="J21" s="8" t="s">
        <v>1757</v>
      </c>
      <c r="K21" s="2">
        <v>1</v>
      </c>
      <c r="M21" t="s">
        <v>1785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3">
        <v>10010088</v>
      </c>
      <c r="J22" s="6" t="s">
        <v>1469</v>
      </c>
      <c r="K22" s="2">
        <v>2</v>
      </c>
      <c r="M22" t="s">
        <v>1785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3">
        <v>10000123</v>
      </c>
      <c r="J23" s="5" t="s">
        <v>1520</v>
      </c>
      <c r="K23" s="2">
        <v>1</v>
      </c>
      <c r="M23" t="s">
        <v>1785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3">
        <v>10010046</v>
      </c>
      <c r="J24" s="5" t="s">
        <v>818</v>
      </c>
      <c r="K24" s="2">
        <v>1</v>
      </c>
      <c r="M24" t="s">
        <v>1785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1785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1"/>
      <c r="G27" s="2"/>
      <c r="H27" s="2" t="s">
        <v>1790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257</v>
      </c>
      <c r="K28" s="2">
        <v>10</v>
      </c>
      <c r="M28" t="s">
        <v>1785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3">
        <v>10000131</v>
      </c>
      <c r="J29" s="5" t="s">
        <v>668</v>
      </c>
      <c r="K29" s="2">
        <v>10</v>
      </c>
      <c r="M29" t="s">
        <v>1785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"/>
      <c r="G30" s="2">
        <v>600</v>
      </c>
      <c r="H30" s="2">
        <v>3</v>
      </c>
      <c r="I30" s="2">
        <v>10010083</v>
      </c>
      <c r="J30" s="2" t="s">
        <v>257</v>
      </c>
      <c r="K30" s="2">
        <v>10</v>
      </c>
      <c r="M30" t="s">
        <v>1785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"/>
      <c r="G31" s="2">
        <v>600</v>
      </c>
      <c r="H31" s="2">
        <v>4</v>
      </c>
      <c r="I31" s="3">
        <v>10010046</v>
      </c>
      <c r="J31" s="5" t="s">
        <v>818</v>
      </c>
      <c r="K31" s="2">
        <v>1</v>
      </c>
      <c r="M31" t="s">
        <v>1785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3">
        <v>10000143</v>
      </c>
      <c r="J32" s="5" t="s">
        <v>122</v>
      </c>
      <c r="K32" s="2">
        <v>5</v>
      </c>
      <c r="M32" t="s">
        <v>1785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846</v>
      </c>
      <c r="K33" s="2">
        <v>1</v>
      </c>
      <c r="M33" t="s">
        <v>1785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3">
        <v>10010088</v>
      </c>
      <c r="J34" s="6" t="s">
        <v>1469</v>
      </c>
      <c r="K34" s="2">
        <v>2</v>
      </c>
      <c r="M34" t="s">
        <v>1785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3">
        <v>10010043</v>
      </c>
      <c r="J35" s="39" t="s">
        <v>819</v>
      </c>
      <c r="K35" s="2">
        <v>5</v>
      </c>
      <c r="M35" t="s">
        <v>1785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4">
        <v>10010099</v>
      </c>
      <c r="J36" s="7" t="s">
        <v>678</v>
      </c>
      <c r="K36" s="2">
        <v>1</v>
      </c>
      <c r="M36" t="s">
        <v>1785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3">
        <v>10010026</v>
      </c>
      <c r="J37" s="5" t="s">
        <v>98</v>
      </c>
      <c r="K37" s="2">
        <v>1</v>
      </c>
      <c r="M37" t="s">
        <v>1785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1791</v>
      </c>
    </row>
    <row r="40" spans="3:16" ht="20.100000000000001" customHeight="1" x14ac:dyDescent="0.2">
      <c r="G40" s="2">
        <v>720</v>
      </c>
      <c r="H40" s="2">
        <v>1</v>
      </c>
      <c r="I40" s="3">
        <v>10010046</v>
      </c>
      <c r="J40" s="5" t="s">
        <v>818</v>
      </c>
      <c r="K40" s="2">
        <v>1</v>
      </c>
      <c r="M40" t="s">
        <v>1785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257</v>
      </c>
      <c r="K41" s="2">
        <v>10</v>
      </c>
      <c r="M41" t="s">
        <v>1785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3">
        <v>10010043</v>
      </c>
      <c r="J42" s="39" t="s">
        <v>819</v>
      </c>
      <c r="K42" s="2">
        <v>5</v>
      </c>
      <c r="M42" t="s">
        <v>1785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257</v>
      </c>
      <c r="K43" s="2">
        <v>10</v>
      </c>
      <c r="M43" t="s">
        <v>1785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3">
        <v>10010093</v>
      </c>
      <c r="J44" s="6" t="s">
        <v>675</v>
      </c>
      <c r="K44" s="2">
        <v>1</v>
      </c>
      <c r="M44" t="s">
        <v>1785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3">
        <v>10000104</v>
      </c>
      <c r="J45" s="5" t="s">
        <v>118</v>
      </c>
      <c r="K45" s="2">
        <v>1</v>
      </c>
      <c r="M45" t="s">
        <v>1785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257</v>
      </c>
      <c r="K46" s="2">
        <v>10</v>
      </c>
      <c r="M46" t="s">
        <v>1785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846</v>
      </c>
      <c r="K47" s="2">
        <v>1</v>
      </c>
      <c r="M47" t="s">
        <v>1785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1785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3">
        <v>10000105</v>
      </c>
      <c r="J49" s="5" t="s">
        <v>1697</v>
      </c>
      <c r="K49" s="2">
        <v>1</v>
      </c>
      <c r="M49" t="s">
        <v>1785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6" customFormat="1" ht="20.100000000000001" customHeight="1" x14ac:dyDescent="0.2"/>
    <row r="53" spans="7:16" s="16" customFormat="1" ht="20.100000000000001" customHeight="1" x14ac:dyDescent="0.2">
      <c r="I53" s="3">
        <v>10010088</v>
      </c>
      <c r="J53" s="6" t="s">
        <v>1469</v>
      </c>
      <c r="K53" s="2">
        <v>2</v>
      </c>
    </row>
    <row r="54" spans="7:16" s="16" customFormat="1" ht="20.100000000000001" customHeight="1" x14ac:dyDescent="0.2"/>
    <row r="55" spans="7:16" s="16" customFormat="1" ht="20.100000000000001" customHeight="1" x14ac:dyDescent="0.2">
      <c r="G55" s="2"/>
      <c r="H55" s="2" t="s">
        <v>1792</v>
      </c>
      <c r="I55" s="3"/>
      <c r="J55" s="5"/>
      <c r="K55" s="2"/>
    </row>
    <row r="56" spans="7:16" s="16" customFormat="1" ht="20.100000000000001" customHeight="1" x14ac:dyDescent="0.2">
      <c r="G56" s="2">
        <v>1</v>
      </c>
      <c r="H56" s="2">
        <v>1</v>
      </c>
      <c r="I56" s="3">
        <v>10010041</v>
      </c>
      <c r="J56" s="5" t="s">
        <v>817</v>
      </c>
      <c r="K56" s="2">
        <v>5</v>
      </c>
      <c r="M56" s="16" t="s">
        <v>1793</v>
      </c>
      <c r="P56" s="16" t="str">
        <f>M56&amp;G56&amp;""",Get = “"&amp;I56&amp;";"&amp;K56&amp;"""},"</f>
        <v>new BuyCellCost{ Cost = "10000156;1",Get = “10010041;5"},</v>
      </c>
    </row>
    <row r="57" spans="7:16" s="16" customFormat="1" ht="20.100000000000001" customHeight="1" x14ac:dyDescent="0.2">
      <c r="G57" s="2">
        <v>1</v>
      </c>
      <c r="H57" s="2">
        <v>2</v>
      </c>
      <c r="I57" s="3">
        <v>10010046</v>
      </c>
      <c r="J57" s="5" t="s">
        <v>818</v>
      </c>
      <c r="K57" s="2">
        <v>1</v>
      </c>
      <c r="M57" s="16" t="s">
        <v>1793</v>
      </c>
      <c r="P57" s="16" t="str">
        <f t="shared" ref="P57:P65" si="5">M57&amp;G57&amp;""",Get = “"&amp;I57&amp;";"&amp;K57&amp;"""},"</f>
        <v>new BuyCellCost{ Cost = "10000156;1",Get = “10010046;1"},</v>
      </c>
    </row>
    <row r="58" spans="7:16" s="16" customFormat="1" ht="20.100000000000001" customHeight="1" x14ac:dyDescent="0.2">
      <c r="G58" s="2">
        <v>1</v>
      </c>
      <c r="H58" s="2">
        <v>3</v>
      </c>
      <c r="I58" s="3">
        <v>10010093</v>
      </c>
      <c r="J58" s="6" t="s">
        <v>675</v>
      </c>
      <c r="K58" s="2">
        <v>1</v>
      </c>
      <c r="M58" s="16" t="s">
        <v>1793</v>
      </c>
      <c r="P58" s="16" t="str">
        <f t="shared" si="5"/>
        <v>new BuyCellCost{ Cost = "10000156;1",Get = “10010093;1"},</v>
      </c>
    </row>
    <row r="59" spans="7:16" s="16" customFormat="1" ht="20.100000000000001" customHeight="1" x14ac:dyDescent="0.2">
      <c r="G59" s="2">
        <v>1</v>
      </c>
      <c r="H59" s="2">
        <v>4</v>
      </c>
      <c r="I59" s="3">
        <v>10000104</v>
      </c>
      <c r="J59" s="5" t="s">
        <v>118</v>
      </c>
      <c r="K59" s="2">
        <v>1</v>
      </c>
      <c r="M59" s="16" t="s">
        <v>1793</v>
      </c>
      <c r="P59" s="16" t="str">
        <f t="shared" si="5"/>
        <v>new BuyCellCost{ Cost = "10000156;1",Get = “10000104;1"},</v>
      </c>
    </row>
    <row r="60" spans="7:16" s="16" customFormat="1" ht="20.100000000000001" customHeight="1" x14ac:dyDescent="0.2">
      <c r="G60" s="2">
        <v>1</v>
      </c>
      <c r="H60" s="2">
        <v>5</v>
      </c>
      <c r="I60" s="3">
        <v>10000143</v>
      </c>
      <c r="J60" s="5" t="s">
        <v>122</v>
      </c>
      <c r="K60" s="2">
        <v>5</v>
      </c>
      <c r="M60" s="16" t="s">
        <v>1793</v>
      </c>
      <c r="P60" s="16" t="str">
        <f t="shared" si="5"/>
        <v>new BuyCellCost{ Cost = "10000156;1",Get = “10000143;5"},</v>
      </c>
    </row>
    <row r="61" spans="7:16" s="16" customFormat="1" ht="20.100000000000001" customHeight="1" x14ac:dyDescent="0.2">
      <c r="G61" s="2">
        <v>1</v>
      </c>
      <c r="H61" s="2">
        <v>6</v>
      </c>
      <c r="I61" s="3">
        <v>10010088</v>
      </c>
      <c r="J61" s="6" t="s">
        <v>1469</v>
      </c>
      <c r="K61" s="2">
        <v>2</v>
      </c>
      <c r="M61" s="16" t="s">
        <v>1793</v>
      </c>
      <c r="P61" s="16" t="str">
        <f t="shared" si="5"/>
        <v>new BuyCellCost{ Cost = "10000156;1",Get = “10010088;2"},</v>
      </c>
    </row>
    <row r="62" spans="7:16" s="16" customFormat="1" ht="20.100000000000001" customHeight="1" x14ac:dyDescent="0.2">
      <c r="G62" s="2">
        <v>1</v>
      </c>
      <c r="H62" s="2">
        <v>7</v>
      </c>
      <c r="I62" s="3">
        <v>10000150</v>
      </c>
      <c r="J62" s="3" t="s">
        <v>842</v>
      </c>
      <c r="K62" s="2">
        <v>1</v>
      </c>
      <c r="M62" s="16" t="s">
        <v>1793</v>
      </c>
      <c r="P62" s="16" t="str">
        <f t="shared" si="5"/>
        <v>new BuyCellCost{ Cost = "10000156;1",Get = “10000150;1"},</v>
      </c>
    </row>
    <row r="63" spans="7:16" s="16" customFormat="1" ht="20.100000000000001" customHeight="1" x14ac:dyDescent="0.2">
      <c r="G63" s="2">
        <v>1</v>
      </c>
      <c r="H63" s="2">
        <v>8</v>
      </c>
      <c r="I63" s="3">
        <v>10000141</v>
      </c>
      <c r="J63" s="5" t="s">
        <v>852</v>
      </c>
      <c r="K63" s="2">
        <v>1</v>
      </c>
      <c r="M63" s="16" t="s">
        <v>1793</v>
      </c>
      <c r="P63" s="16" t="str">
        <f t="shared" si="5"/>
        <v>new BuyCellCost{ Cost = "10000156;1",Get = “10000141;1"},</v>
      </c>
    </row>
    <row r="64" spans="7:16" s="16" customFormat="1" ht="20.100000000000001" customHeight="1" x14ac:dyDescent="0.2">
      <c r="G64" s="2">
        <v>1</v>
      </c>
      <c r="H64" s="2">
        <v>9</v>
      </c>
      <c r="I64" s="3">
        <v>10010086</v>
      </c>
      <c r="J64" s="6" t="s">
        <v>681</v>
      </c>
      <c r="K64" s="2">
        <v>2</v>
      </c>
      <c r="M64" s="16" t="s">
        <v>1793</v>
      </c>
      <c r="P64" s="16" t="str">
        <f t="shared" si="5"/>
        <v>new BuyCellCost{ Cost = "10000156;1",Get = “10010086;2"},</v>
      </c>
    </row>
    <row r="65" spans="3:16" s="16" customFormat="1" ht="20.100000000000001" customHeight="1" x14ac:dyDescent="0.2">
      <c r="G65" s="2">
        <v>1</v>
      </c>
      <c r="H65" s="2">
        <v>10</v>
      </c>
      <c r="I65" s="3">
        <v>10010026</v>
      </c>
      <c r="J65" s="5" t="s">
        <v>98</v>
      </c>
      <c r="K65" s="2">
        <v>1</v>
      </c>
      <c r="M65" s="16" t="s">
        <v>1793</v>
      </c>
      <c r="P65" s="16" t="str">
        <f t="shared" si="5"/>
        <v>new BuyCellCost{ Cost = "10000156;1",Get = “10010026;1"},</v>
      </c>
    </row>
    <row r="66" spans="3:16" s="16" customFormat="1" ht="20.100000000000001" customHeight="1" x14ac:dyDescent="0.2"/>
    <row r="67" spans="3:16" s="16" customFormat="1" ht="20.100000000000001" customHeight="1" x14ac:dyDescent="0.2"/>
    <row r="68" spans="3:16" s="16" customFormat="1" ht="20.100000000000001" customHeight="1" x14ac:dyDescent="0.2"/>
    <row r="69" spans="3:16" s="16" customFormat="1" ht="20.100000000000001" customHeight="1" x14ac:dyDescent="0.2"/>
    <row r="70" spans="3:16" s="16" customFormat="1" ht="20.100000000000001" customHeight="1" x14ac:dyDescent="0.2">
      <c r="C70" s="2">
        <v>30</v>
      </c>
      <c r="D70" s="2" t="s">
        <v>1794</v>
      </c>
      <c r="G70" s="40" t="s">
        <v>1795</v>
      </c>
      <c r="H70" s="40" t="s">
        <v>1796</v>
      </c>
    </row>
    <row r="71" spans="3:16" s="16" customFormat="1" ht="20.100000000000001" customHeight="1" x14ac:dyDescent="0.2">
      <c r="C71" s="2">
        <v>70</v>
      </c>
      <c r="D71" s="2" t="s">
        <v>1794</v>
      </c>
      <c r="G71" s="16" t="s">
        <v>898</v>
      </c>
      <c r="H71" s="16" t="s">
        <v>1797</v>
      </c>
    </row>
    <row r="72" spans="3:16" s="16" customFormat="1" ht="20.100000000000001" customHeight="1" x14ac:dyDescent="0.2">
      <c r="C72" s="2">
        <v>150</v>
      </c>
      <c r="D72" s="2" t="s">
        <v>1794</v>
      </c>
      <c r="G72" s="16" t="s">
        <v>1798</v>
      </c>
      <c r="H72" s="16" t="s">
        <v>1799</v>
      </c>
    </row>
    <row r="73" spans="3:16" s="16" customFormat="1" ht="20.100000000000001" customHeight="1" x14ac:dyDescent="0.2">
      <c r="C73" s="2">
        <v>300</v>
      </c>
      <c r="D73" s="2" t="s">
        <v>1794</v>
      </c>
    </row>
    <row r="74" spans="3:16" s="16" customFormat="1" ht="20.100000000000001" customHeight="1" x14ac:dyDescent="0.2">
      <c r="C74" s="2" t="s">
        <v>81</v>
      </c>
      <c r="D74" s="2" t="s">
        <v>1800</v>
      </c>
    </row>
    <row r="75" spans="3:16" s="16" customFormat="1" ht="20.100000000000001" customHeight="1" x14ac:dyDescent="0.2">
      <c r="G75" s="16" t="s">
        <v>1801</v>
      </c>
    </row>
    <row r="76" spans="3:16" s="16" customFormat="1" ht="20.100000000000001" customHeight="1" x14ac:dyDescent="0.2"/>
    <row r="77" spans="3:16" s="16" customFormat="1" ht="20.100000000000001" customHeight="1" x14ac:dyDescent="0.2">
      <c r="F77" s="2"/>
      <c r="G77" s="2"/>
      <c r="H77" s="2"/>
      <c r="I77" s="2"/>
      <c r="J77" s="2"/>
    </row>
    <row r="78" spans="3:16" s="16" customFormat="1" ht="20.100000000000001" customHeight="1" x14ac:dyDescent="0.2">
      <c r="C78" s="16" t="s">
        <v>81</v>
      </c>
      <c r="F78" s="2">
        <v>25</v>
      </c>
      <c r="G78" s="2" t="s">
        <v>1802</v>
      </c>
      <c r="H78" s="2"/>
      <c r="I78" s="2"/>
      <c r="J78" s="2" t="s">
        <v>1803</v>
      </c>
    </row>
    <row r="79" spans="3:16" s="16" customFormat="1" ht="20.100000000000001" customHeight="1" x14ac:dyDescent="0.2">
      <c r="C79" s="16">
        <v>2</v>
      </c>
      <c r="D79" s="16" t="s">
        <v>1804</v>
      </c>
      <c r="F79" s="2"/>
      <c r="G79" s="41">
        <v>14060005</v>
      </c>
      <c r="H79" s="42" t="s">
        <v>923</v>
      </c>
      <c r="I79" s="2">
        <v>1</v>
      </c>
      <c r="J79" s="2">
        <v>1000000</v>
      </c>
    </row>
    <row r="80" spans="3:16" s="16" customFormat="1" ht="20.100000000000001" customHeight="1" x14ac:dyDescent="0.2">
      <c r="D80" s="16" t="s">
        <v>1805</v>
      </c>
      <c r="F80" s="2"/>
      <c r="G80" s="2"/>
      <c r="H80" s="2"/>
      <c r="I80" s="2"/>
      <c r="J80" s="2"/>
    </row>
    <row r="81" spans="3:17" s="1" customFormat="1" ht="20.100000000000001" customHeight="1" x14ac:dyDescent="0.2">
      <c r="F81" s="2">
        <v>29</v>
      </c>
      <c r="G81" s="2" t="s">
        <v>1800</v>
      </c>
      <c r="H81" s="2"/>
      <c r="I81" s="2"/>
      <c r="J81" s="2"/>
    </row>
    <row r="82" spans="3:17" s="1" customFormat="1" ht="20.100000000000001" customHeight="1" x14ac:dyDescent="0.2">
      <c r="C82" s="1" t="s">
        <v>1806</v>
      </c>
      <c r="D82" s="1" t="s">
        <v>1807</v>
      </c>
      <c r="F82" s="2"/>
      <c r="G82" s="43">
        <v>15207003</v>
      </c>
      <c r="H82" s="44" t="s">
        <v>682</v>
      </c>
      <c r="I82" s="2">
        <v>1</v>
      </c>
      <c r="J82" s="2">
        <v>1000000</v>
      </c>
    </row>
    <row r="83" spans="3:17" s="1" customFormat="1" ht="20.100000000000001" customHeight="1" x14ac:dyDescent="0.2">
      <c r="F83" s="2"/>
      <c r="G83" s="2"/>
      <c r="H83" s="2"/>
      <c r="I83" s="2"/>
      <c r="J83" s="2"/>
    </row>
    <row r="84" spans="3:17" s="1" customFormat="1" ht="20.100000000000001" customHeight="1" x14ac:dyDescent="0.2">
      <c r="F84" s="2">
        <v>34</v>
      </c>
      <c r="G84" s="2" t="s">
        <v>1808</v>
      </c>
      <c r="H84" s="2"/>
      <c r="I84" s="2"/>
      <c r="J84" s="2"/>
    </row>
    <row r="85" spans="3:17" s="1" customFormat="1" ht="20.100000000000001" customHeight="1" x14ac:dyDescent="0.2">
      <c r="F85" s="2"/>
      <c r="G85" s="41">
        <v>15306003</v>
      </c>
      <c r="H85" s="42" t="s">
        <v>946</v>
      </c>
      <c r="I85" s="2">
        <v>1</v>
      </c>
      <c r="J85" s="2">
        <v>1000000</v>
      </c>
      <c r="O85" s="3">
        <v>10000143</v>
      </c>
      <c r="P85" s="5" t="s">
        <v>122</v>
      </c>
      <c r="Q85" s="2">
        <v>10</v>
      </c>
    </row>
    <row r="86" spans="3:17" s="1" customFormat="1" ht="20.100000000000001" customHeight="1" x14ac:dyDescent="0.2">
      <c r="F86" s="2"/>
      <c r="G86" s="2"/>
      <c r="H86" s="2"/>
      <c r="I86" s="2"/>
      <c r="J86" s="2"/>
      <c r="Q86" s="2"/>
    </row>
    <row r="87" spans="3:17" s="1" customFormat="1" ht="20.100000000000001" customHeight="1" x14ac:dyDescent="0.2">
      <c r="F87" s="2">
        <v>39</v>
      </c>
      <c r="G87" s="2" t="s">
        <v>1809</v>
      </c>
      <c r="H87" s="5"/>
      <c r="I87" s="2"/>
      <c r="J87" s="2"/>
      <c r="O87" s="3">
        <v>10000141</v>
      </c>
      <c r="P87" s="5" t="s">
        <v>852</v>
      </c>
      <c r="Q87" s="2">
        <v>1</v>
      </c>
    </row>
    <row r="88" spans="3:17" s="1" customFormat="1" ht="20.100000000000001" customHeight="1" x14ac:dyDescent="0.2">
      <c r="F88" s="2"/>
      <c r="G88" s="43">
        <v>15302007</v>
      </c>
      <c r="H88" s="44" t="s">
        <v>689</v>
      </c>
      <c r="I88" s="2">
        <v>1</v>
      </c>
      <c r="J88" s="2">
        <v>1000000</v>
      </c>
      <c r="Q88" s="2"/>
    </row>
    <row r="89" spans="3:17" s="1" customFormat="1" ht="20.100000000000001" customHeight="1" x14ac:dyDescent="0.2">
      <c r="F89" s="2"/>
      <c r="G89" s="3"/>
      <c r="H89" s="5"/>
      <c r="I89" s="2"/>
      <c r="J89" s="2"/>
      <c r="O89" s="3">
        <v>10000152</v>
      </c>
      <c r="P89" s="5" t="s">
        <v>143</v>
      </c>
      <c r="Q89" s="2">
        <v>3</v>
      </c>
    </row>
    <row r="90" spans="3:17" s="1" customFormat="1" ht="20.100000000000001" customHeight="1" x14ac:dyDescent="0.2">
      <c r="F90" s="2">
        <v>44</v>
      </c>
      <c r="G90" s="2" t="s">
        <v>1810</v>
      </c>
      <c r="H90" s="5"/>
      <c r="I90" s="2"/>
      <c r="J90" s="2"/>
      <c r="Q90" s="2"/>
    </row>
    <row r="91" spans="3:17" s="1" customFormat="1" ht="20.100000000000001" customHeight="1" x14ac:dyDescent="0.2">
      <c r="F91" s="2"/>
      <c r="G91" s="41">
        <v>15406003</v>
      </c>
      <c r="H91" s="42" t="s">
        <v>956</v>
      </c>
      <c r="I91" s="2">
        <v>1</v>
      </c>
      <c r="J91" s="2">
        <v>1000000</v>
      </c>
      <c r="O91" s="3">
        <v>10000150</v>
      </c>
      <c r="P91" s="3" t="s">
        <v>842</v>
      </c>
      <c r="Q91" s="2">
        <v>1</v>
      </c>
    </row>
    <row r="92" spans="3:17" s="1" customFormat="1" ht="20.100000000000001" customHeight="1" x14ac:dyDescent="0.2">
      <c r="F92" s="2"/>
      <c r="G92" s="2"/>
      <c r="H92" s="2"/>
      <c r="I92" s="2"/>
      <c r="J92" s="2"/>
      <c r="O92" s="3">
        <v>10010026</v>
      </c>
      <c r="P92" s="5" t="s">
        <v>98</v>
      </c>
      <c r="Q92" s="2">
        <v>1</v>
      </c>
    </row>
    <row r="93" spans="3:17" s="1" customFormat="1" ht="20.100000000000001" customHeight="1" x14ac:dyDescent="0.2">
      <c r="F93" s="2">
        <v>49</v>
      </c>
      <c r="G93" s="3"/>
      <c r="H93" s="8"/>
      <c r="I93" s="2"/>
      <c r="J93" s="2"/>
      <c r="O93" s="3">
        <v>10010053</v>
      </c>
      <c r="P93" s="8" t="s">
        <v>854</v>
      </c>
      <c r="Q93" s="2">
        <v>1</v>
      </c>
    </row>
    <row r="94" spans="3:17" s="1" customFormat="1" ht="20.100000000000001" customHeight="1" x14ac:dyDescent="0.2">
      <c r="F94" s="2"/>
      <c r="G94" s="43">
        <v>15407003</v>
      </c>
      <c r="H94" s="44" t="s">
        <v>698</v>
      </c>
      <c r="I94" s="2">
        <v>1</v>
      </c>
      <c r="J94" s="2">
        <v>1000000</v>
      </c>
      <c r="O94" s="3">
        <v>10010040</v>
      </c>
      <c r="P94" s="3" t="s">
        <v>753</v>
      </c>
      <c r="Q94" s="2">
        <v>1</v>
      </c>
    </row>
    <row r="95" spans="3:17" s="1" customFormat="1" ht="20.100000000000001" customHeight="1" x14ac:dyDescent="0.2">
      <c r="F95" s="2"/>
      <c r="G95" s="2"/>
      <c r="H95" s="2"/>
      <c r="I95" s="2"/>
      <c r="J95" s="2"/>
      <c r="O95" s="45">
        <v>10045106</v>
      </c>
      <c r="P95" s="45" t="s">
        <v>1418</v>
      </c>
      <c r="Q95" s="2">
        <v>1</v>
      </c>
    </row>
    <row r="96" spans="3:17" s="1" customFormat="1" ht="20.100000000000001" customHeight="1" x14ac:dyDescent="0.2">
      <c r="F96" s="2">
        <v>50</v>
      </c>
      <c r="G96" s="2"/>
      <c r="H96" s="2"/>
      <c r="I96" s="2"/>
      <c r="J96" s="2"/>
      <c r="O96" s="45">
        <v>10045107</v>
      </c>
      <c r="P96" s="45" t="s">
        <v>1811</v>
      </c>
      <c r="Q96" s="2">
        <v>1</v>
      </c>
    </row>
    <row r="97" spans="6:10" s="1" customFormat="1" ht="20.100000000000001" customHeight="1" x14ac:dyDescent="0.2">
      <c r="F97" s="2"/>
      <c r="G97" s="41">
        <v>15506003</v>
      </c>
      <c r="H97" s="42" t="s">
        <v>966</v>
      </c>
      <c r="I97" s="2">
        <v>1</v>
      </c>
      <c r="J97" s="2">
        <v>1000000</v>
      </c>
    </row>
    <row r="98" spans="6:10" s="1" customFormat="1" ht="20.100000000000001" customHeight="1" x14ac:dyDescent="0.2">
      <c r="F98" s="2"/>
      <c r="G98" s="2"/>
      <c r="H98" s="2"/>
      <c r="I98" s="2"/>
      <c r="J98" s="2"/>
    </row>
    <row r="99" spans="6:10" s="1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S303"/>
  <sheetViews>
    <sheetView topLeftCell="A7" workbookViewId="0">
      <selection activeCell="B1" sqref="B1:O16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1" customFormat="1" ht="20.100000000000001" customHeigh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30" s="1" customFormat="1" ht="20.100000000000001" customHeight="1" x14ac:dyDescent="0.2">
      <c r="C2" s="2" t="s">
        <v>1812</v>
      </c>
      <c r="D2" s="2"/>
      <c r="E2" s="2"/>
      <c r="F2" s="2" t="s">
        <v>1813</v>
      </c>
      <c r="G2" s="2"/>
      <c r="H2" s="2" t="s">
        <v>1814</v>
      </c>
      <c r="I2" s="2" t="s">
        <v>1815</v>
      </c>
      <c r="J2" s="2" t="s">
        <v>1816</v>
      </c>
      <c r="K2" s="9" t="s">
        <v>1817</v>
      </c>
      <c r="L2" s="2"/>
      <c r="M2" s="2" t="s">
        <v>1818</v>
      </c>
      <c r="N2" s="2" t="s">
        <v>1819</v>
      </c>
      <c r="O2" s="2"/>
      <c r="P2" s="2"/>
      <c r="Q2" s="2"/>
      <c r="R2" s="2"/>
      <c r="S2" s="2"/>
    </row>
    <row r="3" spans="2:30" s="1" customFormat="1" ht="20.100000000000001" customHeight="1" x14ac:dyDescent="0.2">
      <c r="C3" s="19">
        <v>13</v>
      </c>
      <c r="D3" s="19" t="s">
        <v>1820</v>
      </c>
      <c r="E3" s="2"/>
      <c r="F3" s="2" t="s">
        <v>1821</v>
      </c>
      <c r="G3" s="2"/>
      <c r="H3" s="2"/>
      <c r="I3" s="2"/>
      <c r="J3" s="2" t="s">
        <v>1822</v>
      </c>
      <c r="K3" s="2">
        <v>0.65</v>
      </c>
      <c r="L3" s="2" t="s">
        <v>1812</v>
      </c>
      <c r="M3" s="2"/>
      <c r="N3" s="9" t="s">
        <v>1823</v>
      </c>
      <c r="O3" s="2"/>
      <c r="P3" s="2"/>
      <c r="Q3" s="2"/>
      <c r="R3" s="2"/>
      <c r="S3" s="2"/>
    </row>
    <row r="4" spans="2:30" s="1" customFormat="1" ht="20.100000000000001" customHeight="1" x14ac:dyDescent="0.2">
      <c r="D4" s="2"/>
      <c r="E4" s="2"/>
      <c r="F4" s="2" t="s">
        <v>1824</v>
      </c>
      <c r="G4" s="2"/>
      <c r="H4" s="2"/>
      <c r="I4" s="2" t="s">
        <v>1825</v>
      </c>
      <c r="J4" s="2"/>
      <c r="K4" s="2">
        <v>0.3</v>
      </c>
      <c r="L4" s="2" t="s">
        <v>1826</v>
      </c>
      <c r="M4" s="2"/>
      <c r="N4" s="2"/>
      <c r="O4" s="2"/>
      <c r="P4" s="2"/>
      <c r="Q4" s="2"/>
      <c r="R4" s="2"/>
      <c r="S4" s="2"/>
    </row>
    <row r="5" spans="2:30" s="1" customFormat="1" ht="20.100000000000001" customHeight="1" x14ac:dyDescent="0.2">
      <c r="D5" s="2"/>
      <c r="E5" s="2"/>
      <c r="F5" s="2" t="s">
        <v>1827</v>
      </c>
      <c r="G5" s="2"/>
      <c r="H5" s="2"/>
      <c r="I5" s="2" t="s">
        <v>1828</v>
      </c>
      <c r="J5" s="2"/>
      <c r="K5" s="2">
        <v>0.05</v>
      </c>
      <c r="L5" s="2" t="s">
        <v>1829</v>
      </c>
      <c r="M5" s="2"/>
      <c r="N5" s="2"/>
      <c r="O5" s="2"/>
      <c r="P5" s="2"/>
      <c r="Q5" s="2"/>
      <c r="R5" s="2"/>
      <c r="S5" s="2"/>
      <c r="AA5" s="2" t="s">
        <v>1830</v>
      </c>
    </row>
    <row r="6" spans="2:30" s="1" customFormat="1" ht="20.100000000000001" customHeight="1" x14ac:dyDescent="0.2">
      <c r="C6" s="2" t="s">
        <v>1826</v>
      </c>
      <c r="D6" s="2"/>
      <c r="E6" s="2"/>
      <c r="F6" s="2"/>
      <c r="G6" s="2"/>
      <c r="H6" s="2"/>
      <c r="I6" s="2" t="s">
        <v>1831</v>
      </c>
      <c r="J6" s="2"/>
      <c r="K6" s="2"/>
      <c r="L6" s="2"/>
      <c r="M6" s="2" t="s">
        <v>1832</v>
      </c>
      <c r="N6" s="2"/>
      <c r="O6" s="2"/>
      <c r="P6" s="2"/>
      <c r="Q6" s="2"/>
      <c r="R6" s="2"/>
      <c r="S6" s="2"/>
      <c r="AA6" s="2">
        <v>1</v>
      </c>
      <c r="AB6" s="2" t="s">
        <v>1833</v>
      </c>
      <c r="AC6" s="2">
        <v>4</v>
      </c>
      <c r="AD6" s="2">
        <f>AC6/48</f>
        <v>8.3333333333333329E-2</v>
      </c>
    </row>
    <row r="7" spans="2:30" s="1" customFormat="1" ht="20.100000000000001" customHeight="1" x14ac:dyDescent="0.2">
      <c r="C7" s="19">
        <v>13</v>
      </c>
      <c r="D7" s="19" t="s">
        <v>1820</v>
      </c>
      <c r="E7" s="2"/>
      <c r="F7" s="2" t="s">
        <v>1834</v>
      </c>
      <c r="G7" s="2"/>
      <c r="H7" s="2"/>
      <c r="L7" s="2" t="s">
        <v>1835</v>
      </c>
      <c r="M7" s="2" t="s">
        <v>1836</v>
      </c>
      <c r="N7" s="2"/>
      <c r="O7" s="2"/>
      <c r="AA7" s="2">
        <v>2</v>
      </c>
      <c r="AB7" s="2" t="s">
        <v>1837</v>
      </c>
      <c r="AC7" s="2">
        <v>10</v>
      </c>
      <c r="AD7" s="2">
        <f t="shared" ref="AD7:AD9" si="0">AC7/48</f>
        <v>0.20833333333333334</v>
      </c>
    </row>
    <row r="8" spans="2:30" s="1" customFormat="1" ht="20.100000000000001" customHeight="1" x14ac:dyDescent="0.2">
      <c r="B8" s="2"/>
      <c r="C8" s="2"/>
      <c r="D8" s="2"/>
      <c r="E8" s="2"/>
      <c r="F8" s="2"/>
      <c r="G8" s="2"/>
      <c r="H8" s="2" t="s">
        <v>1838</v>
      </c>
      <c r="I8" s="2" t="s">
        <v>1839</v>
      </c>
      <c r="J8" s="16" t="s">
        <v>1840</v>
      </c>
      <c r="L8" s="2" t="s">
        <v>1841</v>
      </c>
      <c r="M8" s="2" t="s">
        <v>1842</v>
      </c>
      <c r="N8" s="2"/>
      <c r="O8" s="2"/>
      <c r="AA8" s="2">
        <v>3</v>
      </c>
      <c r="AB8" s="2" t="s">
        <v>1843</v>
      </c>
      <c r="AC8" s="2">
        <v>24</v>
      </c>
      <c r="AD8" s="2">
        <f t="shared" si="0"/>
        <v>0.5</v>
      </c>
    </row>
    <row r="9" spans="2:30" s="1" customFormat="1" ht="20.100000000000001" customHeight="1" x14ac:dyDescent="0.2">
      <c r="B9" s="2"/>
      <c r="E9" s="2"/>
      <c r="F9" s="2"/>
      <c r="G9" s="2"/>
      <c r="H9" s="2"/>
      <c r="J9" s="16" t="s">
        <v>1844</v>
      </c>
      <c r="L9" s="2" t="s">
        <v>1845</v>
      </c>
      <c r="M9" s="2" t="s">
        <v>1846</v>
      </c>
      <c r="N9" s="2"/>
      <c r="O9" s="2"/>
      <c r="AA9" s="2">
        <v>4</v>
      </c>
      <c r="AB9" s="2" t="s">
        <v>1847</v>
      </c>
      <c r="AC9" s="2">
        <v>48</v>
      </c>
      <c r="AD9" s="2">
        <f t="shared" si="0"/>
        <v>1</v>
      </c>
    </row>
    <row r="10" spans="2:30" s="1" customFormat="1" ht="20.100000000000001" customHeight="1" x14ac:dyDescent="0.2">
      <c r="B10" s="2"/>
      <c r="C10" s="2"/>
      <c r="D10" s="2"/>
      <c r="E10" s="2"/>
      <c r="F10" s="2" t="s">
        <v>1848</v>
      </c>
      <c r="G10" s="2"/>
      <c r="H10" s="2"/>
      <c r="J10" s="16" t="s">
        <v>1849</v>
      </c>
      <c r="L10" s="2" t="s">
        <v>1850</v>
      </c>
      <c r="M10" s="2" t="s">
        <v>1851</v>
      </c>
      <c r="N10" s="2"/>
      <c r="O10" s="16" t="s">
        <v>1852</v>
      </c>
      <c r="S10" s="16"/>
      <c r="AA10" s="2">
        <v>5</v>
      </c>
      <c r="AB10" s="2" t="s">
        <v>1853</v>
      </c>
      <c r="AC10" s="2">
        <v>0</v>
      </c>
      <c r="AD10" s="2"/>
    </row>
    <row r="11" spans="2:30" s="1" customFormat="1" ht="20.100000000000001" customHeight="1" x14ac:dyDescent="0.2">
      <c r="E11" s="2"/>
      <c r="F11" s="2" t="s">
        <v>1854</v>
      </c>
      <c r="G11" s="2"/>
      <c r="H11" s="2"/>
      <c r="J11" s="16" t="s">
        <v>1855</v>
      </c>
      <c r="L11" s="2" t="s">
        <v>1856</v>
      </c>
      <c r="M11" s="2" t="s">
        <v>1857</v>
      </c>
      <c r="N11" s="2"/>
      <c r="O11" s="16" t="s">
        <v>1858</v>
      </c>
      <c r="S11" s="16" t="s">
        <v>1859</v>
      </c>
      <c r="AC11" s="2"/>
      <c r="AD11" s="2"/>
    </row>
    <row r="12" spans="2:30" s="1" customFormat="1" ht="20.100000000000001" customHeight="1" x14ac:dyDescent="0.2">
      <c r="E12" s="2"/>
      <c r="F12" s="2" t="s">
        <v>1860</v>
      </c>
      <c r="G12" s="2"/>
      <c r="H12" s="2"/>
      <c r="J12" s="16" t="s">
        <v>1861</v>
      </c>
      <c r="L12" s="2" t="s">
        <v>1862</v>
      </c>
      <c r="M12" s="2" t="s">
        <v>1863</v>
      </c>
      <c r="N12" s="2"/>
      <c r="O12" s="16" t="s">
        <v>1864</v>
      </c>
      <c r="S12" s="16" t="s">
        <v>1865</v>
      </c>
      <c r="AA12" s="2" t="s">
        <v>1866</v>
      </c>
      <c r="AC12" s="2"/>
      <c r="AD12" s="2"/>
    </row>
    <row r="13" spans="2:30" s="1" customFormat="1" ht="20.100000000000001" customHeight="1" x14ac:dyDescent="0.2">
      <c r="E13" s="2"/>
      <c r="F13" s="2"/>
      <c r="G13" s="2"/>
      <c r="H13" s="2"/>
      <c r="L13" s="2"/>
      <c r="M13" s="2" t="s">
        <v>1867</v>
      </c>
      <c r="N13" s="2"/>
      <c r="O13" s="16" t="s">
        <v>1868</v>
      </c>
      <c r="AA13" s="2">
        <v>1</v>
      </c>
      <c r="AB13" s="2" t="s">
        <v>1869</v>
      </c>
      <c r="AC13" s="2">
        <v>6</v>
      </c>
      <c r="AD13" s="2">
        <f>AC13/72</f>
        <v>8.3333333333333329E-2</v>
      </c>
    </row>
    <row r="14" spans="2:30" s="1" customFormat="1" ht="20.100000000000001" customHeight="1" x14ac:dyDescent="0.2">
      <c r="E14" s="2"/>
      <c r="F14" s="2" t="s">
        <v>1870</v>
      </c>
      <c r="G14" s="2"/>
      <c r="H14" s="2"/>
      <c r="I14" s="2" t="s">
        <v>1871</v>
      </c>
      <c r="J14" s="16" t="s">
        <v>1872</v>
      </c>
      <c r="L14" s="2" t="s">
        <v>1873</v>
      </c>
      <c r="M14" s="2" t="s">
        <v>1874</v>
      </c>
      <c r="N14" s="2"/>
      <c r="O14" s="9" t="s">
        <v>1875</v>
      </c>
      <c r="AA14" s="2">
        <v>2</v>
      </c>
      <c r="AB14" s="2" t="s">
        <v>1876</v>
      </c>
      <c r="AC14" s="2">
        <v>15</v>
      </c>
      <c r="AD14" s="2">
        <f t="shared" ref="AD14:AD16" si="1">AC14/72</f>
        <v>0.20833333333333334</v>
      </c>
    </row>
    <row r="15" spans="2:30" s="1" customFormat="1" ht="20.100000000000001" customHeight="1" x14ac:dyDescent="0.2">
      <c r="E15" s="2"/>
      <c r="F15" s="2" t="s">
        <v>1877</v>
      </c>
      <c r="G15" s="2"/>
      <c r="H15" s="2"/>
      <c r="J15" s="16" t="s">
        <v>1878</v>
      </c>
      <c r="L15" s="2"/>
      <c r="M15" s="2" t="s">
        <v>1879</v>
      </c>
      <c r="N15" s="2"/>
      <c r="O15" s="9" t="s">
        <v>1880</v>
      </c>
      <c r="AA15" s="2">
        <v>3</v>
      </c>
      <c r="AB15" s="2" t="s">
        <v>1881</v>
      </c>
      <c r="AC15" s="2">
        <v>36</v>
      </c>
      <c r="AD15" s="2">
        <f t="shared" si="1"/>
        <v>0.5</v>
      </c>
    </row>
    <row r="16" spans="2:30" s="1" customFormat="1" ht="20.100000000000001" customHeight="1" x14ac:dyDescent="0.2">
      <c r="E16" s="2"/>
      <c r="F16" s="2"/>
      <c r="G16" s="2"/>
      <c r="H16" s="2"/>
      <c r="L16" s="2" t="s">
        <v>1882</v>
      </c>
      <c r="M16" s="2" t="s">
        <v>1883</v>
      </c>
      <c r="N16" s="2"/>
      <c r="O16" s="9" t="s">
        <v>1884</v>
      </c>
      <c r="AA16" s="2">
        <v>4</v>
      </c>
      <c r="AB16" s="2" t="s">
        <v>1885</v>
      </c>
      <c r="AC16" s="2">
        <v>72</v>
      </c>
      <c r="AD16" s="2">
        <f t="shared" si="1"/>
        <v>1</v>
      </c>
    </row>
    <row r="17" spans="3:45" s="1" customFormat="1" ht="20.100000000000001" customHeight="1" x14ac:dyDescent="0.2">
      <c r="E17" s="2" t="s">
        <v>1886</v>
      </c>
      <c r="G17" s="2"/>
      <c r="H17" s="2"/>
      <c r="K17" s="16"/>
      <c r="M17" s="2"/>
      <c r="AA17" s="2">
        <v>5</v>
      </c>
      <c r="AB17" s="2" t="s">
        <v>1887</v>
      </c>
      <c r="AC17" s="2">
        <v>0</v>
      </c>
      <c r="AD17" s="2">
        <v>0</v>
      </c>
    </row>
    <row r="18" spans="3:45" s="1" customFormat="1" ht="20.100000000000001" customHeight="1" x14ac:dyDescent="0.2">
      <c r="E18" s="2">
        <v>1</v>
      </c>
      <c r="F18" s="2" t="s">
        <v>1888</v>
      </c>
      <c r="G18" s="2" t="s">
        <v>1889</v>
      </c>
      <c r="H18" s="2">
        <v>0</v>
      </c>
      <c r="I18" s="2" t="s">
        <v>1890</v>
      </c>
      <c r="J18" s="2"/>
      <c r="M18" s="2" t="s">
        <v>1891</v>
      </c>
    </row>
    <row r="19" spans="3:45" s="1" customFormat="1" ht="20.100000000000001" customHeight="1" x14ac:dyDescent="0.2">
      <c r="E19" s="2">
        <v>2</v>
      </c>
      <c r="F19" s="2" t="s">
        <v>1892</v>
      </c>
      <c r="G19" s="2" t="s">
        <v>1893</v>
      </c>
      <c r="H19" s="2">
        <v>30</v>
      </c>
      <c r="I19" s="2" t="s">
        <v>1894</v>
      </c>
      <c r="J19" s="2"/>
      <c r="M19" s="17" t="s">
        <v>1895</v>
      </c>
      <c r="N19" s="21"/>
      <c r="O19" s="21"/>
      <c r="W19" s="2"/>
      <c r="AA19" s="2" t="s">
        <v>1896</v>
      </c>
      <c r="AB19" s="2">
        <v>20</v>
      </c>
      <c r="AC19" s="2"/>
      <c r="AD19" s="2"/>
      <c r="AE19" s="2"/>
      <c r="AF19" s="2"/>
      <c r="AG19" s="2"/>
    </row>
    <row r="20" spans="3:45" s="1" customFormat="1" ht="20.100000000000001" customHeight="1" x14ac:dyDescent="0.2">
      <c r="E20" s="2">
        <v>3</v>
      </c>
      <c r="F20" s="20" t="s">
        <v>1897</v>
      </c>
      <c r="G20" s="2" t="s">
        <v>1898</v>
      </c>
      <c r="H20" s="2">
        <v>60</v>
      </c>
      <c r="I20" s="2" t="s">
        <v>1899</v>
      </c>
      <c r="J20" s="2" t="s">
        <v>1900</v>
      </c>
      <c r="M20" s="2"/>
      <c r="W20" s="2"/>
      <c r="AA20" s="2"/>
      <c r="AB20" s="2"/>
      <c r="AC20" s="2"/>
      <c r="AD20" s="2"/>
      <c r="AE20" s="2"/>
      <c r="AF20" s="2"/>
      <c r="AG20" s="2"/>
    </row>
    <row r="21" spans="3:45" s="1" customFormat="1" ht="20.100000000000001" customHeight="1" x14ac:dyDescent="0.2">
      <c r="E21" s="2">
        <v>4</v>
      </c>
      <c r="F21" s="20" t="s">
        <v>1901</v>
      </c>
      <c r="G21" s="2" t="s">
        <v>1902</v>
      </c>
      <c r="H21" s="2">
        <v>80</v>
      </c>
      <c r="I21" s="2" t="s">
        <v>1903</v>
      </c>
      <c r="J21" s="2" t="s">
        <v>1904</v>
      </c>
      <c r="W21" s="2"/>
      <c r="AA21" s="2"/>
      <c r="AB21" s="2"/>
      <c r="AC21" s="2"/>
      <c r="AD21" s="2"/>
      <c r="AE21" s="2"/>
      <c r="AF21" s="2"/>
      <c r="AG21" s="2"/>
    </row>
    <row r="22" spans="3:45" s="1" customFormat="1" ht="20.100000000000001" customHeight="1" x14ac:dyDescent="0.2">
      <c r="W22" s="2"/>
      <c r="AA22" s="2"/>
      <c r="AB22" s="2"/>
      <c r="AC22" s="2"/>
      <c r="AD22" s="2"/>
      <c r="AE22" s="2"/>
      <c r="AF22" s="2">
        <v>1.6</v>
      </c>
      <c r="AG22" s="2"/>
      <c r="AH22" s="1">
        <v>4</v>
      </c>
      <c r="AJ22" s="1">
        <v>2.4</v>
      </c>
    </row>
    <row r="23" spans="3:45" s="1" customFormat="1" ht="20.100000000000001" customHeight="1" x14ac:dyDescent="0.2">
      <c r="W23" s="2"/>
      <c r="AA23" s="2"/>
      <c r="AB23" s="2"/>
      <c r="AC23" s="2"/>
      <c r="AD23" s="2"/>
      <c r="AE23" s="2"/>
      <c r="AF23" s="2">
        <f>AF26/86400*24</f>
        <v>1.1999999999999997</v>
      </c>
      <c r="AG23" s="2"/>
      <c r="AH23" s="2">
        <f>AH26/86400*24</f>
        <v>2.9999999999999991</v>
      </c>
      <c r="AJ23" s="2">
        <f>AJ26/4/86400*24</f>
        <v>1.7999999999999996</v>
      </c>
    </row>
    <row r="24" spans="3:45" s="1" customFormat="1" ht="20.100000000000001" customHeight="1" x14ac:dyDescent="0.2">
      <c r="W24" s="2"/>
      <c r="AA24" s="2"/>
      <c r="AB24" s="2"/>
      <c r="AC24" s="2"/>
      <c r="AD24" s="2"/>
      <c r="AE24" s="2"/>
      <c r="AF24" s="2"/>
      <c r="AG24" s="2"/>
    </row>
    <row r="25" spans="3:45" s="1" customFormat="1" ht="20.100000000000001" customHeight="1" x14ac:dyDescent="0.2">
      <c r="G25" s="2" t="s">
        <v>1905</v>
      </c>
      <c r="K25" s="2" t="s">
        <v>1906</v>
      </c>
      <c r="L25" s="2"/>
      <c r="M25" s="2" t="s">
        <v>1907</v>
      </c>
      <c r="N25" s="2"/>
      <c r="O25" s="20" t="s">
        <v>1908</v>
      </c>
      <c r="P25" s="2" t="s">
        <v>1909</v>
      </c>
      <c r="Q25" s="2" t="s">
        <v>1910</v>
      </c>
      <c r="R25" s="2" t="s">
        <v>1911</v>
      </c>
      <c r="S25" s="2" t="s">
        <v>1912</v>
      </c>
      <c r="T25" s="2" t="s">
        <v>1912</v>
      </c>
      <c r="U25" s="2" t="s">
        <v>1913</v>
      </c>
      <c r="V25" s="2" t="s">
        <v>1914</v>
      </c>
      <c r="W25" s="2" t="s">
        <v>1915</v>
      </c>
      <c r="X25" s="2" t="s">
        <v>1916</v>
      </c>
      <c r="Y25" s="20" t="s">
        <v>1917</v>
      </c>
      <c r="Z25" s="2" t="s">
        <v>1918</v>
      </c>
      <c r="AA25" s="2" t="s">
        <v>1919</v>
      </c>
      <c r="AB25" s="2" t="s">
        <v>1920</v>
      </c>
      <c r="AC25" s="2"/>
      <c r="AD25" s="2"/>
      <c r="AE25" s="2" t="s">
        <v>1833</v>
      </c>
      <c r="AF25" s="2"/>
      <c r="AG25" s="2" t="s">
        <v>1837</v>
      </c>
      <c r="AH25" s="2"/>
      <c r="AI25" s="2" t="s">
        <v>1843</v>
      </c>
      <c r="AJ25" s="2"/>
      <c r="AK25" s="2" t="s">
        <v>1847</v>
      </c>
      <c r="AL25" s="2"/>
      <c r="AO25" s="2"/>
      <c r="AP25" s="2">
        <v>0.5</v>
      </c>
      <c r="AQ25" s="2">
        <v>0.25</v>
      </c>
    </row>
    <row r="26" spans="3:45" s="1" customFormat="1" ht="20.100000000000001" customHeight="1" x14ac:dyDescent="0.2">
      <c r="C26" s="2">
        <f>5760+14400+34560</f>
        <v>54720</v>
      </c>
      <c r="D26" s="2">
        <f>F26/3</f>
        <v>2.4</v>
      </c>
      <c r="E26" s="16" t="str">
        <f>"植物的种子,通过自己的劳动能换回丰厚的果实哦\n成熟时间:"&amp;F26&amp;"小时"</f>
        <v>植物的种子,通过自己的劳动能换回丰厚的果实哦\n成熟时间:7.2小时</v>
      </c>
      <c r="F26" s="2">
        <f>Q26*24*0.5</f>
        <v>7.1999999999999993</v>
      </c>
      <c r="G26" s="2">
        <f>LOOKUP(H26,$R$61:$R$85,$I$61:$I$85)</f>
        <v>1</v>
      </c>
      <c r="H26" s="2">
        <v>1</v>
      </c>
      <c r="I26" s="2">
        <v>100101</v>
      </c>
      <c r="J26" s="2" t="s">
        <v>1921</v>
      </c>
      <c r="K26" s="2">
        <v>100101</v>
      </c>
      <c r="L26" s="2"/>
      <c r="M26" s="2">
        <v>1000</v>
      </c>
      <c r="N26" s="2"/>
      <c r="O26" s="20">
        <v>600</v>
      </c>
      <c r="P26" s="2">
        <v>0.3</v>
      </c>
      <c r="Q26" s="2">
        <f t="shared" ref="Q26:Q39" si="2">$AC$9*P26/24</f>
        <v>0.6</v>
      </c>
      <c r="R26" s="2">
        <v>2</v>
      </c>
      <c r="S26" s="2">
        <f>M26*R26*Q26</f>
        <v>1200</v>
      </c>
      <c r="T26" s="2">
        <f>S26-O26</f>
        <v>600</v>
      </c>
      <c r="U26" s="2">
        <f t="shared" ref="U26:U39" si="3">S26/M26</f>
        <v>1.2</v>
      </c>
      <c r="V26" s="2">
        <f t="shared" ref="V26:V39" si="4">U26/Q26</f>
        <v>2</v>
      </c>
      <c r="W26" s="2">
        <v>3</v>
      </c>
      <c r="X26" s="2">
        <f>ROUND(S26/W26,0)</f>
        <v>400</v>
      </c>
      <c r="Y26" s="20">
        <f>ROUND((S26/Q26)-(O26/Q26),0)</f>
        <v>1000</v>
      </c>
      <c r="Z26" s="2">
        <f t="shared" ref="Z26:Z39" si="5">Y26*$AB$19</f>
        <v>20000</v>
      </c>
      <c r="AA26" s="2">
        <f>W26*20</f>
        <v>60</v>
      </c>
      <c r="AB26" s="2">
        <f>P26*48</f>
        <v>14.399999999999999</v>
      </c>
      <c r="AC26" s="2">
        <f>AB26*3600</f>
        <v>51839.999999999993</v>
      </c>
      <c r="AD26" s="2">
        <f>AB26*0.5</f>
        <v>7.1999999999999993</v>
      </c>
      <c r="AE26" s="2">
        <f>$AD$6</f>
        <v>8.3333333333333329E-2</v>
      </c>
      <c r="AF26" s="2">
        <f>AE26*AC26</f>
        <v>4319.9999999999991</v>
      </c>
      <c r="AG26" s="2">
        <f>$AD$7</f>
        <v>0.20833333333333334</v>
      </c>
      <c r="AH26" s="2">
        <f t="shared" ref="AH26:AL26" si="6">AG26*$AC26</f>
        <v>10799.999999999998</v>
      </c>
      <c r="AI26" s="2">
        <f>$AD$8</f>
        <v>0.5</v>
      </c>
      <c r="AJ26" s="2">
        <f t="shared" si="6"/>
        <v>25919.999999999996</v>
      </c>
      <c r="AK26" s="2">
        <f>$AD$9</f>
        <v>1</v>
      </c>
      <c r="AL26" s="2">
        <f t="shared" si="6"/>
        <v>51839.999999999993</v>
      </c>
      <c r="AN26" s="16" t="str">
        <f>AF26&amp;","&amp;AH26&amp;","&amp;AJ26&amp;","&amp;AL26</f>
        <v>4320,10800,25920,51840</v>
      </c>
      <c r="AO26" s="2">
        <f>(AL26-AJ26)/4</f>
        <v>6479.9999999999991</v>
      </c>
      <c r="AP26" s="2">
        <f>AO26/2</f>
        <v>3239.9999999999995</v>
      </c>
      <c r="AQ26" s="2">
        <f>AO26*AQ$25</f>
        <v>1619.9999999999998</v>
      </c>
      <c r="AR26" s="2">
        <f>AO26/AQ26</f>
        <v>4</v>
      </c>
      <c r="AS26" s="1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1" customFormat="1" ht="20.100000000000001" customHeight="1" x14ac:dyDescent="0.2">
      <c r="D27" s="2">
        <f t="shared" ref="D27:D39" si="7">F27/3</f>
        <v>2.7999999999999994</v>
      </c>
      <c r="E27" s="16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2">
        <f t="shared" ref="F27:F39" si="9">Q27*24*0.5</f>
        <v>8.3999999999999986</v>
      </c>
      <c r="G27" s="2">
        <f>LOOKUP(H27,$R$61:$R$85,$I$61:$I$85)</f>
        <v>2</v>
      </c>
      <c r="H27" s="2">
        <v>2</v>
      </c>
      <c r="I27" s="2">
        <v>100201</v>
      </c>
      <c r="J27" s="2" t="s">
        <v>1922</v>
      </c>
      <c r="K27" s="2">
        <v>100201</v>
      </c>
      <c r="L27" s="2"/>
      <c r="M27" s="2">
        <f t="shared" ref="M27:M31" si="10">M26+200</f>
        <v>1200</v>
      </c>
      <c r="N27" s="2"/>
      <c r="O27" s="20">
        <v>900</v>
      </c>
      <c r="P27" s="2">
        <v>0.35</v>
      </c>
      <c r="Q27" s="2">
        <f t="shared" si="2"/>
        <v>0.69999999999999984</v>
      </c>
      <c r="R27" s="2">
        <v>2.1</v>
      </c>
      <c r="S27" s="2">
        <f t="shared" ref="S27:S39" si="11">M27*R27*Q27</f>
        <v>1763.9999999999995</v>
      </c>
      <c r="T27" s="2">
        <f t="shared" ref="T27:T39" si="12">S27-O27</f>
        <v>863.99999999999955</v>
      </c>
      <c r="U27" s="2">
        <f t="shared" si="3"/>
        <v>1.4699999999999995</v>
      </c>
      <c r="V27" s="2">
        <f t="shared" si="4"/>
        <v>2.0999999999999996</v>
      </c>
      <c r="W27" s="2">
        <v>3</v>
      </c>
      <c r="X27" s="2">
        <f t="shared" ref="X27:X39" si="13">ROUND(S27/W27,0)</f>
        <v>588</v>
      </c>
      <c r="Y27" s="20">
        <f t="shared" ref="Y27:Y39" si="14">ROUND((S27/Q27)-(O27/Q27),0)</f>
        <v>1234</v>
      </c>
      <c r="Z27" s="2">
        <f t="shared" si="5"/>
        <v>24680</v>
      </c>
      <c r="AA27" s="2">
        <f t="shared" ref="AA27:AA39" si="15">W27*20</f>
        <v>60</v>
      </c>
      <c r="AB27" s="2">
        <f t="shared" ref="AB27:AB39" si="16">P27*48</f>
        <v>16.799999999999997</v>
      </c>
      <c r="AC27" s="2">
        <f t="shared" ref="AC27:AC39" si="17">AB27*3600</f>
        <v>60479.999999999993</v>
      </c>
      <c r="AD27" s="2">
        <f t="shared" ref="AD27:AD39" si="18">AB27*0.5</f>
        <v>8.3999999999999986</v>
      </c>
      <c r="AE27" s="2">
        <f t="shared" ref="AE27:AE39" si="19">$AD$6</f>
        <v>8.3333333333333329E-2</v>
      </c>
      <c r="AF27" s="2">
        <f t="shared" ref="AF27:AF39" si="20">AE27*AC27</f>
        <v>5039.9999999999991</v>
      </c>
      <c r="AG27" s="2">
        <f t="shared" ref="AG27:AG39" si="21">$AD$7</f>
        <v>0.20833333333333334</v>
      </c>
      <c r="AH27" s="2">
        <f t="shared" ref="AH27:AJ39" si="22">AG27*$AC27</f>
        <v>12599.999999999998</v>
      </c>
      <c r="AI27" s="2">
        <f t="shared" ref="AI27:AI39" si="23">$AD$8</f>
        <v>0.5</v>
      </c>
      <c r="AJ27" s="2">
        <f t="shared" si="22"/>
        <v>30239.999999999996</v>
      </c>
      <c r="AK27" s="2">
        <f t="shared" ref="AK27:AK39" si="24">$AD$9</f>
        <v>1</v>
      </c>
      <c r="AL27" s="2">
        <f t="shared" ref="AL27" si="25">AK27*$AC27</f>
        <v>60479.999999999993</v>
      </c>
      <c r="AN27" s="16" t="str">
        <f t="shared" ref="AN27:AN39" si="26">AF27&amp;","&amp;AH27&amp;","&amp;AJ27&amp;","&amp;AL27</f>
        <v>5040,12600,30240,60480</v>
      </c>
      <c r="AO27" s="2">
        <f t="shared" ref="AO27:AO39" si="27">(AL27-AJ27)/4</f>
        <v>7559.9999999999991</v>
      </c>
      <c r="AP27" s="2">
        <f t="shared" ref="AP27:AP39" si="28">AO27/2</f>
        <v>3779.9999999999995</v>
      </c>
      <c r="AQ27" s="2">
        <f t="shared" ref="AQ27:AQ39" si="29">AO27*AQ$25</f>
        <v>1889.9999999999998</v>
      </c>
      <c r="AR27" s="2">
        <f t="shared" ref="AR27:AR39" si="30">AO27/AQ27</f>
        <v>4</v>
      </c>
      <c r="AS27" s="1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1" customFormat="1" ht="20.100000000000001" customHeight="1" x14ac:dyDescent="0.2">
      <c r="D28" s="2">
        <f t="shared" si="7"/>
        <v>3.2000000000000006</v>
      </c>
      <c r="E28" s="16" t="str">
        <f t="shared" si="8"/>
        <v>植物的种子,通过自己的劳动能换回丰厚的果实哦\n成熟时间:9.6小时</v>
      </c>
      <c r="F28" s="2">
        <f t="shared" si="9"/>
        <v>9.6000000000000014</v>
      </c>
      <c r="G28" s="2">
        <v>3</v>
      </c>
      <c r="H28" s="2">
        <v>3</v>
      </c>
      <c r="I28" s="2">
        <v>100301</v>
      </c>
      <c r="J28" s="2" t="s">
        <v>1923</v>
      </c>
      <c r="K28" s="2">
        <v>100301</v>
      </c>
      <c r="L28" s="2"/>
      <c r="M28" s="2">
        <f t="shared" si="10"/>
        <v>1400</v>
      </c>
      <c r="N28" s="2"/>
      <c r="O28" s="20">
        <v>1200</v>
      </c>
      <c r="P28" s="2">
        <v>0.4</v>
      </c>
      <c r="Q28" s="2">
        <f t="shared" si="2"/>
        <v>0.80000000000000016</v>
      </c>
      <c r="R28" s="2">
        <v>2.2000000000000002</v>
      </c>
      <c r="S28" s="2">
        <f t="shared" si="11"/>
        <v>2464.0000000000009</v>
      </c>
      <c r="T28" s="2">
        <f t="shared" si="12"/>
        <v>1264.0000000000009</v>
      </c>
      <c r="U28" s="2">
        <f t="shared" si="3"/>
        <v>1.7600000000000007</v>
      </c>
      <c r="V28" s="2">
        <f t="shared" si="4"/>
        <v>2.2000000000000006</v>
      </c>
      <c r="W28" s="2">
        <v>3</v>
      </c>
      <c r="X28" s="2">
        <f t="shared" si="13"/>
        <v>821</v>
      </c>
      <c r="Y28" s="20">
        <f t="shared" si="14"/>
        <v>1580</v>
      </c>
      <c r="Z28" s="2">
        <f t="shared" si="5"/>
        <v>31600</v>
      </c>
      <c r="AA28" s="2">
        <f t="shared" si="15"/>
        <v>60</v>
      </c>
      <c r="AB28" s="2">
        <f t="shared" si="16"/>
        <v>19.200000000000003</v>
      </c>
      <c r="AC28" s="2">
        <f t="shared" si="17"/>
        <v>69120.000000000015</v>
      </c>
      <c r="AD28" s="2">
        <f t="shared" si="18"/>
        <v>9.6000000000000014</v>
      </c>
      <c r="AE28" s="2">
        <f t="shared" si="19"/>
        <v>8.3333333333333329E-2</v>
      </c>
      <c r="AF28" s="2">
        <f t="shared" si="20"/>
        <v>5760.0000000000009</v>
      </c>
      <c r="AG28" s="2">
        <f t="shared" si="21"/>
        <v>0.20833333333333334</v>
      </c>
      <c r="AH28" s="2">
        <f t="shared" si="22"/>
        <v>14400.000000000004</v>
      </c>
      <c r="AI28" s="2">
        <f t="shared" si="23"/>
        <v>0.5</v>
      </c>
      <c r="AJ28" s="2">
        <f t="shared" si="22"/>
        <v>34560.000000000007</v>
      </c>
      <c r="AK28" s="2">
        <f t="shared" si="24"/>
        <v>1</v>
      </c>
      <c r="AL28" s="2">
        <f t="shared" ref="AL28" si="32">AK28*$AC28</f>
        <v>69120.000000000015</v>
      </c>
      <c r="AN28" s="16" t="str">
        <f t="shared" si="26"/>
        <v>5760,14400,34560,69120</v>
      </c>
      <c r="AO28" s="2">
        <f t="shared" si="27"/>
        <v>8640.0000000000018</v>
      </c>
      <c r="AP28" s="2">
        <f t="shared" si="28"/>
        <v>4320.0000000000009</v>
      </c>
      <c r="AQ28" s="2">
        <f t="shared" si="29"/>
        <v>2160.0000000000005</v>
      </c>
      <c r="AR28" s="2">
        <f t="shared" si="30"/>
        <v>4</v>
      </c>
      <c r="AS28" s="1" t="str">
        <f t="shared" si="31"/>
        <v>植物的种子,通过自己的劳动能换回丰厚的果实哦\n成熟时间:9.6小时</v>
      </c>
    </row>
    <row r="29" spans="3:45" s="1" customFormat="1" ht="20.100000000000001" customHeight="1" x14ac:dyDescent="0.2">
      <c r="D29" s="2">
        <f t="shared" si="7"/>
        <v>3.6</v>
      </c>
      <c r="E29" s="16" t="str">
        <f t="shared" si="8"/>
        <v>植物的种子,通过自己的劳动能换回丰厚的果实哦\n成熟时间:10.8小时</v>
      </c>
      <c r="F29" s="2">
        <f t="shared" si="9"/>
        <v>10.8</v>
      </c>
      <c r="G29" s="2">
        <v>5</v>
      </c>
      <c r="H29" s="2">
        <v>4</v>
      </c>
      <c r="I29" s="2">
        <v>100401</v>
      </c>
      <c r="J29" s="2" t="s">
        <v>1924</v>
      </c>
      <c r="K29" s="2">
        <v>100401</v>
      </c>
      <c r="L29" s="2"/>
      <c r="M29" s="2">
        <f t="shared" si="10"/>
        <v>1600</v>
      </c>
      <c r="N29" s="2"/>
      <c r="O29" s="20">
        <v>1500</v>
      </c>
      <c r="P29" s="2">
        <v>0.45</v>
      </c>
      <c r="Q29" s="2">
        <f t="shared" si="2"/>
        <v>0.9</v>
      </c>
      <c r="R29" s="2">
        <v>2.2999999999999998</v>
      </c>
      <c r="S29" s="2">
        <f t="shared" si="11"/>
        <v>3311.9999999999995</v>
      </c>
      <c r="T29" s="2">
        <f t="shared" si="12"/>
        <v>1811.9999999999995</v>
      </c>
      <c r="U29" s="2">
        <f t="shared" si="3"/>
        <v>2.0699999999999998</v>
      </c>
      <c r="V29" s="2">
        <f t="shared" si="4"/>
        <v>2.2999999999999998</v>
      </c>
      <c r="W29" s="2">
        <v>3</v>
      </c>
      <c r="X29" s="2">
        <f t="shared" si="13"/>
        <v>1104</v>
      </c>
      <c r="Y29" s="20">
        <f t="shared" si="14"/>
        <v>2013</v>
      </c>
      <c r="Z29" s="2">
        <f t="shared" si="5"/>
        <v>40260</v>
      </c>
      <c r="AA29" s="2">
        <f t="shared" si="15"/>
        <v>60</v>
      </c>
      <c r="AB29" s="2">
        <f t="shared" si="16"/>
        <v>21.6</v>
      </c>
      <c r="AC29" s="2">
        <f t="shared" si="17"/>
        <v>77760</v>
      </c>
      <c r="AD29" s="2">
        <f t="shared" si="18"/>
        <v>10.8</v>
      </c>
      <c r="AE29" s="2">
        <f t="shared" si="19"/>
        <v>8.3333333333333329E-2</v>
      </c>
      <c r="AF29" s="2">
        <f t="shared" si="20"/>
        <v>6480</v>
      </c>
      <c r="AG29" s="2">
        <f t="shared" si="21"/>
        <v>0.20833333333333334</v>
      </c>
      <c r="AH29" s="2">
        <f t="shared" si="22"/>
        <v>16200</v>
      </c>
      <c r="AI29" s="2">
        <f t="shared" si="23"/>
        <v>0.5</v>
      </c>
      <c r="AJ29" s="2">
        <f t="shared" si="22"/>
        <v>38880</v>
      </c>
      <c r="AK29" s="2">
        <f t="shared" si="24"/>
        <v>1</v>
      </c>
      <c r="AL29" s="2">
        <f t="shared" ref="AL29" si="33">AK29*$AC29</f>
        <v>77760</v>
      </c>
      <c r="AN29" s="16" t="str">
        <f t="shared" si="26"/>
        <v>6480,16200,38880,77760</v>
      </c>
      <c r="AO29" s="2">
        <f t="shared" si="27"/>
        <v>9720</v>
      </c>
      <c r="AP29" s="2">
        <f t="shared" si="28"/>
        <v>4860</v>
      </c>
      <c r="AQ29" s="2">
        <f t="shared" si="29"/>
        <v>2430</v>
      </c>
      <c r="AR29" s="2">
        <f t="shared" si="30"/>
        <v>4</v>
      </c>
      <c r="AS29" s="1" t="str">
        <f t="shared" si="31"/>
        <v>植物的种子,通过自己的劳动能换回丰厚的果实哦\n成熟时间:10.8小时</v>
      </c>
    </row>
    <row r="30" spans="3:45" s="1" customFormat="1" ht="20.100000000000001" customHeight="1" x14ac:dyDescent="0.2">
      <c r="D30" s="2">
        <f t="shared" si="7"/>
        <v>4</v>
      </c>
      <c r="E30" s="16" t="str">
        <f t="shared" si="8"/>
        <v>植物的种子,通过自己的劳动能换回丰厚的果实哦\n成熟时间:12小时</v>
      </c>
      <c r="F30" s="2">
        <f t="shared" si="9"/>
        <v>12</v>
      </c>
      <c r="G30" s="2">
        <v>7</v>
      </c>
      <c r="H30" s="2">
        <v>5</v>
      </c>
      <c r="I30" s="2">
        <v>100501</v>
      </c>
      <c r="J30" s="2" t="s">
        <v>1925</v>
      </c>
      <c r="K30" s="2">
        <v>100501</v>
      </c>
      <c r="L30" s="2"/>
      <c r="M30" s="2">
        <f t="shared" si="10"/>
        <v>1800</v>
      </c>
      <c r="N30" s="2"/>
      <c r="O30" s="20">
        <v>1800</v>
      </c>
      <c r="P30" s="2">
        <v>0.5</v>
      </c>
      <c r="Q30" s="2">
        <f t="shared" si="2"/>
        <v>1</v>
      </c>
      <c r="R30" s="2">
        <v>2.4</v>
      </c>
      <c r="S30" s="2">
        <f t="shared" si="11"/>
        <v>4320</v>
      </c>
      <c r="T30" s="2">
        <f t="shared" si="12"/>
        <v>2520</v>
      </c>
      <c r="U30" s="2">
        <f t="shared" si="3"/>
        <v>2.4</v>
      </c>
      <c r="V30" s="2">
        <f t="shared" si="4"/>
        <v>2.4</v>
      </c>
      <c r="W30" s="2">
        <v>3</v>
      </c>
      <c r="X30" s="2">
        <f t="shared" si="13"/>
        <v>1440</v>
      </c>
      <c r="Y30" s="20">
        <f t="shared" si="14"/>
        <v>2520</v>
      </c>
      <c r="Z30" s="2">
        <f t="shared" si="5"/>
        <v>50400</v>
      </c>
      <c r="AA30" s="2">
        <f t="shared" si="15"/>
        <v>60</v>
      </c>
      <c r="AB30" s="2">
        <f t="shared" si="16"/>
        <v>24</v>
      </c>
      <c r="AC30" s="2">
        <f t="shared" si="17"/>
        <v>86400</v>
      </c>
      <c r="AD30" s="2">
        <f t="shared" si="18"/>
        <v>12</v>
      </c>
      <c r="AE30" s="2">
        <f t="shared" si="19"/>
        <v>8.3333333333333329E-2</v>
      </c>
      <c r="AF30" s="2">
        <f t="shared" si="20"/>
        <v>7200</v>
      </c>
      <c r="AG30" s="2">
        <f t="shared" si="21"/>
        <v>0.20833333333333334</v>
      </c>
      <c r="AH30" s="2">
        <f t="shared" si="22"/>
        <v>18000</v>
      </c>
      <c r="AI30" s="2">
        <f t="shared" si="23"/>
        <v>0.5</v>
      </c>
      <c r="AJ30" s="2">
        <f t="shared" si="22"/>
        <v>43200</v>
      </c>
      <c r="AK30" s="2">
        <f t="shared" si="24"/>
        <v>1</v>
      </c>
      <c r="AL30" s="2">
        <f t="shared" ref="AL30" si="34">AK30*$AC30</f>
        <v>86400</v>
      </c>
      <c r="AN30" s="16" t="str">
        <f t="shared" si="26"/>
        <v>7200,18000,43200,86400</v>
      </c>
      <c r="AO30" s="2">
        <f t="shared" si="27"/>
        <v>10800</v>
      </c>
      <c r="AP30" s="2">
        <f t="shared" si="28"/>
        <v>5400</v>
      </c>
      <c r="AQ30" s="2">
        <f t="shared" si="29"/>
        <v>2700</v>
      </c>
      <c r="AR30" s="2">
        <f t="shared" si="30"/>
        <v>4</v>
      </c>
      <c r="AS30" s="1" t="str">
        <f t="shared" si="31"/>
        <v>植物的种子,通过自己的劳动能换回丰厚的果实哦\n成熟时间:12小时</v>
      </c>
    </row>
    <row r="31" spans="3:45" s="1" customFormat="1" ht="20.100000000000001" customHeight="1" x14ac:dyDescent="0.2">
      <c r="D31" s="2">
        <f t="shared" si="7"/>
        <v>4.4000000000000004</v>
      </c>
      <c r="E31" s="16" t="str">
        <f t="shared" si="8"/>
        <v>植物的种子,通过自己的劳动能换回丰厚的果实哦\n成熟时间:13.2小时</v>
      </c>
      <c r="F31" s="2">
        <f t="shared" si="9"/>
        <v>13.200000000000001</v>
      </c>
      <c r="G31" s="2">
        <v>9</v>
      </c>
      <c r="H31" s="2">
        <v>6</v>
      </c>
      <c r="I31" s="2">
        <v>100601</v>
      </c>
      <c r="J31" s="2" t="s">
        <v>1926</v>
      </c>
      <c r="K31" s="2">
        <v>100601</v>
      </c>
      <c r="L31" s="2"/>
      <c r="M31" s="2">
        <f t="shared" si="10"/>
        <v>2000</v>
      </c>
      <c r="N31" s="2"/>
      <c r="O31" s="20">
        <v>2000</v>
      </c>
      <c r="P31" s="2">
        <v>0.55000000000000004</v>
      </c>
      <c r="Q31" s="2">
        <f t="shared" si="2"/>
        <v>1.1000000000000001</v>
      </c>
      <c r="R31" s="2">
        <v>2.5</v>
      </c>
      <c r="S31" s="2">
        <f t="shared" si="11"/>
        <v>5500</v>
      </c>
      <c r="T31" s="2">
        <f t="shared" si="12"/>
        <v>3500</v>
      </c>
      <c r="U31" s="2">
        <f t="shared" si="3"/>
        <v>2.75</v>
      </c>
      <c r="V31" s="2">
        <f t="shared" si="4"/>
        <v>2.5</v>
      </c>
      <c r="W31" s="2">
        <v>3</v>
      </c>
      <c r="X31" s="2">
        <f t="shared" si="13"/>
        <v>1833</v>
      </c>
      <c r="Y31" s="20">
        <f t="shared" si="14"/>
        <v>3182</v>
      </c>
      <c r="Z31" s="2">
        <f t="shared" si="5"/>
        <v>63640</v>
      </c>
      <c r="AA31" s="2">
        <f t="shared" si="15"/>
        <v>60</v>
      </c>
      <c r="AB31" s="2">
        <f t="shared" si="16"/>
        <v>26.400000000000002</v>
      </c>
      <c r="AC31" s="2">
        <f t="shared" si="17"/>
        <v>95040.000000000015</v>
      </c>
      <c r="AD31" s="2">
        <f t="shared" si="18"/>
        <v>13.200000000000001</v>
      </c>
      <c r="AE31" s="2">
        <f t="shared" si="19"/>
        <v>8.3333333333333329E-2</v>
      </c>
      <c r="AF31" s="2">
        <f t="shared" si="20"/>
        <v>7920.0000000000009</v>
      </c>
      <c r="AG31" s="2">
        <f t="shared" si="21"/>
        <v>0.20833333333333334</v>
      </c>
      <c r="AH31" s="2">
        <f t="shared" si="22"/>
        <v>19800.000000000004</v>
      </c>
      <c r="AI31" s="2">
        <f t="shared" si="23"/>
        <v>0.5</v>
      </c>
      <c r="AJ31" s="2">
        <f t="shared" si="22"/>
        <v>47520.000000000007</v>
      </c>
      <c r="AK31" s="2">
        <f t="shared" si="24"/>
        <v>1</v>
      </c>
      <c r="AL31" s="2">
        <f t="shared" ref="AL31" si="35">AK31*$AC31</f>
        <v>95040.000000000015</v>
      </c>
      <c r="AN31" s="16" t="str">
        <f t="shared" si="26"/>
        <v>7920,19800,47520,95040</v>
      </c>
      <c r="AO31" s="2">
        <f t="shared" si="27"/>
        <v>11880.000000000002</v>
      </c>
      <c r="AP31" s="2">
        <f t="shared" si="28"/>
        <v>5940.0000000000009</v>
      </c>
      <c r="AQ31" s="2">
        <f t="shared" si="29"/>
        <v>2970.0000000000005</v>
      </c>
      <c r="AR31" s="2">
        <f t="shared" si="30"/>
        <v>4</v>
      </c>
      <c r="AS31" s="1" t="str">
        <f t="shared" si="31"/>
        <v>植物的种子,通过自己的劳动能换回丰厚的果实哦\n成熟时间:13.2小时</v>
      </c>
    </row>
    <row r="32" spans="3:45" s="1" customFormat="1" ht="20.100000000000001" customHeight="1" x14ac:dyDescent="0.2">
      <c r="D32" s="2">
        <f t="shared" si="7"/>
        <v>4.8</v>
      </c>
      <c r="E32" s="16" t="str">
        <f t="shared" si="8"/>
        <v>植物的种子,通过自己的劳动能换回丰厚的果实哦\n成熟时间:14.4小时</v>
      </c>
      <c r="F32" s="2">
        <f t="shared" si="9"/>
        <v>14.399999999999999</v>
      </c>
      <c r="G32" s="2">
        <v>11</v>
      </c>
      <c r="H32" s="2">
        <v>7</v>
      </c>
      <c r="I32" s="2">
        <v>100701</v>
      </c>
      <c r="J32" s="2" t="s">
        <v>1927</v>
      </c>
      <c r="K32" s="2">
        <v>100701</v>
      </c>
      <c r="L32" s="2"/>
      <c r="M32" s="2">
        <f>M31+300</f>
        <v>2300</v>
      </c>
      <c r="N32" s="2"/>
      <c r="O32" s="20">
        <v>2300</v>
      </c>
      <c r="P32" s="2">
        <v>0.6</v>
      </c>
      <c r="Q32" s="2">
        <f t="shared" si="2"/>
        <v>1.2</v>
      </c>
      <c r="R32" s="2">
        <v>2.6</v>
      </c>
      <c r="S32" s="2">
        <f t="shared" si="11"/>
        <v>7176</v>
      </c>
      <c r="T32" s="2">
        <f t="shared" si="12"/>
        <v>4876</v>
      </c>
      <c r="U32" s="2">
        <f t="shared" si="3"/>
        <v>3.12</v>
      </c>
      <c r="V32" s="2">
        <f t="shared" si="4"/>
        <v>2.6</v>
      </c>
      <c r="W32" s="2">
        <v>3</v>
      </c>
      <c r="X32" s="2">
        <f t="shared" si="13"/>
        <v>2392</v>
      </c>
      <c r="Y32" s="20">
        <f t="shared" si="14"/>
        <v>4063</v>
      </c>
      <c r="Z32" s="2">
        <f t="shared" si="5"/>
        <v>81260</v>
      </c>
      <c r="AA32" s="2">
        <f t="shared" si="15"/>
        <v>60</v>
      </c>
      <c r="AB32" s="2">
        <f t="shared" si="16"/>
        <v>28.799999999999997</v>
      </c>
      <c r="AC32" s="2">
        <f t="shared" si="17"/>
        <v>103679.99999999999</v>
      </c>
      <c r="AD32" s="2">
        <f t="shared" si="18"/>
        <v>14.399999999999999</v>
      </c>
      <c r="AE32" s="2">
        <f t="shared" si="19"/>
        <v>8.3333333333333329E-2</v>
      </c>
      <c r="AF32" s="2">
        <f t="shared" si="20"/>
        <v>8639.9999999999982</v>
      </c>
      <c r="AG32" s="2">
        <f t="shared" si="21"/>
        <v>0.20833333333333334</v>
      </c>
      <c r="AH32" s="2">
        <f t="shared" si="22"/>
        <v>21599.999999999996</v>
      </c>
      <c r="AI32" s="2">
        <f t="shared" si="23"/>
        <v>0.5</v>
      </c>
      <c r="AJ32" s="2">
        <f t="shared" si="22"/>
        <v>51839.999999999993</v>
      </c>
      <c r="AK32" s="2">
        <f t="shared" si="24"/>
        <v>1</v>
      </c>
      <c r="AL32" s="2">
        <f t="shared" ref="AL32" si="36">AK32*$AC32</f>
        <v>103679.99999999999</v>
      </c>
      <c r="AN32" s="16" t="str">
        <f t="shared" si="26"/>
        <v>8640,21600,51840,103680</v>
      </c>
      <c r="AO32" s="2">
        <f t="shared" si="27"/>
        <v>12959.999999999998</v>
      </c>
      <c r="AP32" s="2">
        <f t="shared" si="28"/>
        <v>6479.9999999999991</v>
      </c>
      <c r="AQ32" s="2">
        <f t="shared" si="29"/>
        <v>3239.9999999999995</v>
      </c>
      <c r="AR32" s="2">
        <f t="shared" si="30"/>
        <v>4</v>
      </c>
      <c r="AS32" s="1" t="str">
        <f t="shared" si="31"/>
        <v>植物的种子,通过自己的劳动能换回丰厚的果实哦\n成熟时间:14.4小时</v>
      </c>
    </row>
    <row r="33" spans="4:45" s="1" customFormat="1" ht="20.100000000000001" customHeight="1" x14ac:dyDescent="0.2">
      <c r="D33" s="2">
        <f t="shared" si="7"/>
        <v>5.2</v>
      </c>
      <c r="E33" s="16" t="str">
        <f t="shared" si="8"/>
        <v>植物的种子,通过自己的劳动能换回丰厚的果实哦\n成熟时间:15.6小时</v>
      </c>
      <c r="F33" s="2">
        <f t="shared" si="9"/>
        <v>15.600000000000001</v>
      </c>
      <c r="G33" s="2">
        <v>13</v>
      </c>
      <c r="H33" s="2">
        <v>8</v>
      </c>
      <c r="I33" s="2">
        <v>100801</v>
      </c>
      <c r="J33" s="2" t="s">
        <v>1928</v>
      </c>
      <c r="K33" s="2">
        <v>100801</v>
      </c>
      <c r="L33" s="2"/>
      <c r="M33" s="2">
        <f>M32+300</f>
        <v>2600</v>
      </c>
      <c r="N33" s="2"/>
      <c r="O33" s="20">
        <v>2600</v>
      </c>
      <c r="P33" s="2">
        <v>0.65</v>
      </c>
      <c r="Q33" s="2">
        <f t="shared" si="2"/>
        <v>1.3</v>
      </c>
      <c r="R33" s="2">
        <v>2.7</v>
      </c>
      <c r="S33" s="2">
        <f t="shared" si="11"/>
        <v>9126.0000000000018</v>
      </c>
      <c r="T33" s="2">
        <f t="shared" si="12"/>
        <v>6526.0000000000018</v>
      </c>
      <c r="U33" s="2">
        <f t="shared" si="3"/>
        <v>3.5100000000000007</v>
      </c>
      <c r="V33" s="2">
        <f t="shared" si="4"/>
        <v>2.7000000000000006</v>
      </c>
      <c r="W33" s="2">
        <v>3</v>
      </c>
      <c r="X33" s="2">
        <f t="shared" si="13"/>
        <v>3042</v>
      </c>
      <c r="Y33" s="20">
        <f t="shared" si="14"/>
        <v>5020</v>
      </c>
      <c r="Z33" s="2">
        <f t="shared" si="5"/>
        <v>100400</v>
      </c>
      <c r="AA33" s="2">
        <f t="shared" si="15"/>
        <v>60</v>
      </c>
      <c r="AB33" s="2">
        <f t="shared" si="16"/>
        <v>31.200000000000003</v>
      </c>
      <c r="AC33" s="2">
        <f t="shared" si="17"/>
        <v>112320.00000000001</v>
      </c>
      <c r="AD33" s="2">
        <f t="shared" si="18"/>
        <v>15.600000000000001</v>
      </c>
      <c r="AE33" s="2">
        <f t="shared" si="19"/>
        <v>8.3333333333333329E-2</v>
      </c>
      <c r="AF33" s="2">
        <f t="shared" si="20"/>
        <v>9360</v>
      </c>
      <c r="AG33" s="2">
        <f t="shared" si="21"/>
        <v>0.20833333333333334</v>
      </c>
      <c r="AH33" s="2">
        <f t="shared" si="22"/>
        <v>23400.000000000004</v>
      </c>
      <c r="AI33" s="2">
        <f t="shared" si="23"/>
        <v>0.5</v>
      </c>
      <c r="AJ33" s="2">
        <f t="shared" si="22"/>
        <v>56160.000000000007</v>
      </c>
      <c r="AK33" s="2">
        <f t="shared" si="24"/>
        <v>1</v>
      </c>
      <c r="AL33" s="2">
        <f t="shared" ref="AL33" si="37">AK33*$AC33</f>
        <v>112320.00000000001</v>
      </c>
      <c r="AN33" s="16" t="str">
        <f t="shared" si="26"/>
        <v>9360,23400,56160,112320</v>
      </c>
      <c r="AO33" s="2">
        <f t="shared" si="27"/>
        <v>14040.000000000002</v>
      </c>
      <c r="AP33" s="2">
        <f t="shared" si="28"/>
        <v>7020.0000000000009</v>
      </c>
      <c r="AQ33" s="2">
        <f t="shared" si="29"/>
        <v>3510.0000000000005</v>
      </c>
      <c r="AR33" s="2">
        <f t="shared" si="30"/>
        <v>4</v>
      </c>
      <c r="AS33" s="1" t="str">
        <f t="shared" si="31"/>
        <v>植物的种子,通过自己的劳动能换回丰厚的果实哦\n成熟时间:15.6小时</v>
      </c>
    </row>
    <row r="34" spans="4:45" s="1" customFormat="1" ht="20.100000000000001" customHeight="1" x14ac:dyDescent="0.2">
      <c r="D34" s="2">
        <f t="shared" si="7"/>
        <v>5.5999999999999988</v>
      </c>
      <c r="E34" s="16" t="str">
        <f t="shared" si="8"/>
        <v>植物的种子,通过自己的劳动能换回丰厚的果实哦\n成熟时间:16.8小时</v>
      </c>
      <c r="F34" s="2">
        <f t="shared" si="9"/>
        <v>16.799999999999997</v>
      </c>
      <c r="G34" s="2">
        <v>15</v>
      </c>
      <c r="H34" s="2">
        <v>9</v>
      </c>
      <c r="I34" s="2">
        <v>100901</v>
      </c>
      <c r="J34" s="2" t="s">
        <v>1929</v>
      </c>
      <c r="K34" s="2">
        <v>100901</v>
      </c>
      <c r="L34" s="2"/>
      <c r="M34" s="2">
        <f t="shared" ref="M34:M39" si="38">M33+400</f>
        <v>3000</v>
      </c>
      <c r="N34" s="2"/>
      <c r="O34" s="20">
        <v>3000</v>
      </c>
      <c r="P34" s="2">
        <v>0.7</v>
      </c>
      <c r="Q34" s="2">
        <f t="shared" si="2"/>
        <v>1.3999999999999997</v>
      </c>
      <c r="R34" s="2">
        <v>2.8</v>
      </c>
      <c r="S34" s="2">
        <f t="shared" si="11"/>
        <v>11759.999999999998</v>
      </c>
      <c r="T34" s="2">
        <f t="shared" si="12"/>
        <v>8759.9999999999982</v>
      </c>
      <c r="U34" s="2">
        <f t="shared" si="3"/>
        <v>3.9199999999999995</v>
      </c>
      <c r="V34" s="2">
        <f t="shared" si="4"/>
        <v>2.8000000000000003</v>
      </c>
      <c r="W34" s="2">
        <v>3</v>
      </c>
      <c r="X34" s="2">
        <f t="shared" si="13"/>
        <v>3920</v>
      </c>
      <c r="Y34" s="20">
        <f t="shared" si="14"/>
        <v>6257</v>
      </c>
      <c r="Z34" s="2">
        <f t="shared" si="5"/>
        <v>125140</v>
      </c>
      <c r="AA34" s="2">
        <f t="shared" si="15"/>
        <v>60</v>
      </c>
      <c r="AB34" s="2">
        <f t="shared" si="16"/>
        <v>33.599999999999994</v>
      </c>
      <c r="AC34" s="2">
        <f t="shared" si="17"/>
        <v>120959.99999999999</v>
      </c>
      <c r="AD34" s="2">
        <f t="shared" si="18"/>
        <v>16.799999999999997</v>
      </c>
      <c r="AE34" s="2">
        <f t="shared" si="19"/>
        <v>8.3333333333333329E-2</v>
      </c>
      <c r="AF34" s="2">
        <f t="shared" si="20"/>
        <v>10079.999999999998</v>
      </c>
      <c r="AG34" s="2">
        <f t="shared" si="21"/>
        <v>0.20833333333333334</v>
      </c>
      <c r="AH34" s="2">
        <f t="shared" si="22"/>
        <v>25199.999999999996</v>
      </c>
      <c r="AI34" s="2">
        <f t="shared" si="23"/>
        <v>0.5</v>
      </c>
      <c r="AJ34" s="2">
        <f t="shared" si="22"/>
        <v>60479.999999999993</v>
      </c>
      <c r="AK34" s="2">
        <f t="shared" si="24"/>
        <v>1</v>
      </c>
      <c r="AL34" s="2">
        <f t="shared" ref="AL34" si="39">AK34*$AC34</f>
        <v>120959.99999999999</v>
      </c>
      <c r="AN34" s="16" t="str">
        <f t="shared" si="26"/>
        <v>10080,25200,60480,120960</v>
      </c>
      <c r="AO34" s="2">
        <f t="shared" si="27"/>
        <v>15119.999999999998</v>
      </c>
      <c r="AP34" s="2">
        <f t="shared" si="28"/>
        <v>7559.9999999999991</v>
      </c>
      <c r="AQ34" s="2">
        <f t="shared" si="29"/>
        <v>3779.9999999999995</v>
      </c>
      <c r="AR34" s="2">
        <f t="shared" si="30"/>
        <v>4</v>
      </c>
      <c r="AS34" s="1" t="str">
        <f t="shared" si="31"/>
        <v>植物的种子,通过自己的劳动能换回丰厚的果实哦\n成熟时间:16.8小时</v>
      </c>
    </row>
    <row r="35" spans="4:45" s="1" customFormat="1" ht="20.100000000000001" customHeight="1" x14ac:dyDescent="0.2">
      <c r="D35" s="2">
        <f t="shared" si="7"/>
        <v>6</v>
      </c>
      <c r="E35" s="16" t="str">
        <f t="shared" si="8"/>
        <v>植物的种子,通过自己的劳动能换回丰厚的果实哦\n成熟时间:18小时</v>
      </c>
      <c r="F35" s="2">
        <f t="shared" si="9"/>
        <v>18</v>
      </c>
      <c r="G35" s="2">
        <v>17</v>
      </c>
      <c r="H35" s="2">
        <v>10</v>
      </c>
      <c r="I35" s="2">
        <v>101001</v>
      </c>
      <c r="J35" s="2" t="s">
        <v>1930</v>
      </c>
      <c r="K35" s="2">
        <v>101001</v>
      </c>
      <c r="L35" s="2"/>
      <c r="M35" s="2">
        <f t="shared" si="38"/>
        <v>3400</v>
      </c>
      <c r="N35" s="2"/>
      <c r="O35" s="20">
        <v>3400</v>
      </c>
      <c r="P35" s="2">
        <v>0.75</v>
      </c>
      <c r="Q35" s="2">
        <f t="shared" si="2"/>
        <v>1.5</v>
      </c>
      <c r="R35" s="2">
        <v>2.9</v>
      </c>
      <c r="S35" s="2">
        <f t="shared" si="11"/>
        <v>14790</v>
      </c>
      <c r="T35" s="2">
        <f t="shared" si="12"/>
        <v>11390</v>
      </c>
      <c r="U35" s="2">
        <f t="shared" si="3"/>
        <v>4.3499999999999996</v>
      </c>
      <c r="V35" s="2">
        <f t="shared" si="4"/>
        <v>2.9</v>
      </c>
      <c r="W35" s="2">
        <v>3</v>
      </c>
      <c r="X35" s="2">
        <f t="shared" si="13"/>
        <v>4930</v>
      </c>
      <c r="Y35" s="20">
        <f t="shared" si="14"/>
        <v>7593</v>
      </c>
      <c r="Z35" s="2">
        <f t="shared" si="5"/>
        <v>151860</v>
      </c>
      <c r="AA35" s="2">
        <f t="shared" si="15"/>
        <v>60</v>
      </c>
      <c r="AB35" s="2">
        <f t="shared" si="16"/>
        <v>36</v>
      </c>
      <c r="AC35" s="2">
        <f t="shared" si="17"/>
        <v>129600</v>
      </c>
      <c r="AD35" s="2">
        <f t="shared" si="18"/>
        <v>18</v>
      </c>
      <c r="AE35" s="2">
        <f t="shared" si="19"/>
        <v>8.3333333333333329E-2</v>
      </c>
      <c r="AF35" s="2">
        <f t="shared" si="20"/>
        <v>10800</v>
      </c>
      <c r="AG35" s="2">
        <f t="shared" si="21"/>
        <v>0.20833333333333334</v>
      </c>
      <c r="AH35" s="2">
        <f t="shared" si="22"/>
        <v>27000</v>
      </c>
      <c r="AI35" s="2">
        <f t="shared" si="23"/>
        <v>0.5</v>
      </c>
      <c r="AJ35" s="2">
        <f t="shared" si="22"/>
        <v>64800</v>
      </c>
      <c r="AK35" s="2">
        <f t="shared" si="24"/>
        <v>1</v>
      </c>
      <c r="AL35" s="2">
        <f t="shared" ref="AL35" si="40">AK35*$AC35</f>
        <v>129600</v>
      </c>
      <c r="AN35" s="16" t="str">
        <f t="shared" si="26"/>
        <v>10800,27000,64800,129600</v>
      </c>
      <c r="AO35" s="2">
        <f t="shared" si="27"/>
        <v>16200</v>
      </c>
      <c r="AP35" s="2">
        <f t="shared" si="28"/>
        <v>8100</v>
      </c>
      <c r="AQ35" s="2">
        <f t="shared" si="29"/>
        <v>4050</v>
      </c>
      <c r="AR35" s="2">
        <f t="shared" si="30"/>
        <v>4</v>
      </c>
      <c r="AS35" s="1" t="str">
        <f t="shared" si="31"/>
        <v>植物的种子,通过自己的劳动能换回丰厚的果实哦\n成熟时间:18小时</v>
      </c>
    </row>
    <row r="36" spans="4:45" s="1" customFormat="1" ht="20.100000000000001" customHeight="1" x14ac:dyDescent="0.2">
      <c r="D36" s="2">
        <f t="shared" si="7"/>
        <v>6.4000000000000012</v>
      </c>
      <c r="E36" s="16" t="str">
        <f t="shared" si="8"/>
        <v>植物的种子,通过自己的劳动能换回丰厚的果实哦\n成熟时间:19.2小时</v>
      </c>
      <c r="F36" s="2">
        <f t="shared" si="9"/>
        <v>19.200000000000003</v>
      </c>
      <c r="G36" s="2">
        <v>19</v>
      </c>
      <c r="H36" s="2">
        <v>11</v>
      </c>
      <c r="I36" s="2">
        <v>101101</v>
      </c>
      <c r="J36" s="2" t="s">
        <v>1931</v>
      </c>
      <c r="K36" s="2">
        <v>101101</v>
      </c>
      <c r="L36" s="2"/>
      <c r="M36" s="2">
        <f t="shared" si="38"/>
        <v>3800</v>
      </c>
      <c r="N36" s="2"/>
      <c r="O36" s="20">
        <v>3800</v>
      </c>
      <c r="P36" s="2">
        <v>0.8</v>
      </c>
      <c r="Q36" s="2">
        <f t="shared" si="2"/>
        <v>1.6000000000000003</v>
      </c>
      <c r="R36" s="2">
        <v>3</v>
      </c>
      <c r="S36" s="2">
        <f t="shared" si="11"/>
        <v>18240.000000000004</v>
      </c>
      <c r="T36" s="2">
        <f t="shared" si="12"/>
        <v>14440.000000000004</v>
      </c>
      <c r="U36" s="2">
        <f t="shared" si="3"/>
        <v>4.8000000000000007</v>
      </c>
      <c r="V36" s="2">
        <f t="shared" si="4"/>
        <v>3</v>
      </c>
      <c r="W36" s="2">
        <v>3</v>
      </c>
      <c r="X36" s="2">
        <f t="shared" si="13"/>
        <v>6080</v>
      </c>
      <c r="Y36" s="20">
        <f t="shared" si="14"/>
        <v>9025</v>
      </c>
      <c r="Z36" s="2">
        <f t="shared" si="5"/>
        <v>180500</v>
      </c>
      <c r="AA36" s="2">
        <f t="shared" si="15"/>
        <v>60</v>
      </c>
      <c r="AB36" s="2">
        <f t="shared" si="16"/>
        <v>38.400000000000006</v>
      </c>
      <c r="AC36" s="2">
        <f t="shared" si="17"/>
        <v>138240.00000000003</v>
      </c>
      <c r="AD36" s="2">
        <f t="shared" si="18"/>
        <v>19.200000000000003</v>
      </c>
      <c r="AE36" s="2">
        <f t="shared" si="19"/>
        <v>8.3333333333333329E-2</v>
      </c>
      <c r="AF36" s="2">
        <f t="shared" si="20"/>
        <v>11520.000000000002</v>
      </c>
      <c r="AG36" s="2">
        <f t="shared" si="21"/>
        <v>0.20833333333333334</v>
      </c>
      <c r="AH36" s="2">
        <f t="shared" si="22"/>
        <v>28800.000000000007</v>
      </c>
      <c r="AI36" s="2">
        <f t="shared" si="23"/>
        <v>0.5</v>
      </c>
      <c r="AJ36" s="2">
        <f t="shared" si="22"/>
        <v>69120.000000000015</v>
      </c>
      <c r="AK36" s="2">
        <f t="shared" si="24"/>
        <v>1</v>
      </c>
      <c r="AL36" s="2">
        <f t="shared" ref="AL36" si="41">AK36*$AC36</f>
        <v>138240.00000000003</v>
      </c>
      <c r="AN36" s="16" t="str">
        <f t="shared" si="26"/>
        <v>11520,28800,69120,138240</v>
      </c>
      <c r="AO36" s="2">
        <f t="shared" si="27"/>
        <v>17280.000000000004</v>
      </c>
      <c r="AP36" s="2">
        <f t="shared" si="28"/>
        <v>8640.0000000000018</v>
      </c>
      <c r="AQ36" s="2">
        <f t="shared" si="29"/>
        <v>4320.0000000000009</v>
      </c>
      <c r="AR36" s="2">
        <f t="shared" si="30"/>
        <v>4</v>
      </c>
      <c r="AS36" s="1" t="str">
        <f t="shared" si="31"/>
        <v>植物的种子,通过自己的劳动能换回丰厚的果实哦\n成熟时间:19.2小时</v>
      </c>
    </row>
    <row r="37" spans="4:45" s="1" customFormat="1" ht="20.100000000000001" customHeight="1" x14ac:dyDescent="0.2">
      <c r="D37" s="2">
        <f t="shared" si="7"/>
        <v>6.8</v>
      </c>
      <c r="E37" s="16" t="str">
        <f t="shared" si="8"/>
        <v>植物的种子,通过自己的劳动能换回丰厚的果实哦\n成熟时间:20.4小时</v>
      </c>
      <c r="F37" s="2">
        <f t="shared" si="9"/>
        <v>20.399999999999999</v>
      </c>
      <c r="G37" s="2">
        <v>21</v>
      </c>
      <c r="H37" s="2">
        <v>12</v>
      </c>
      <c r="I37" s="2">
        <v>101201</v>
      </c>
      <c r="J37" s="2" t="s">
        <v>1932</v>
      </c>
      <c r="K37" s="2">
        <v>101201</v>
      </c>
      <c r="L37" s="2"/>
      <c r="M37" s="2">
        <f t="shared" si="38"/>
        <v>4200</v>
      </c>
      <c r="N37" s="2"/>
      <c r="O37" s="20">
        <v>4200</v>
      </c>
      <c r="P37" s="2">
        <v>0.85</v>
      </c>
      <c r="Q37" s="2">
        <f t="shared" si="2"/>
        <v>1.7</v>
      </c>
      <c r="R37" s="2">
        <v>3.1</v>
      </c>
      <c r="S37" s="2">
        <f t="shared" si="11"/>
        <v>22134</v>
      </c>
      <c r="T37" s="2">
        <f t="shared" si="12"/>
        <v>17934</v>
      </c>
      <c r="U37" s="2">
        <f t="shared" si="3"/>
        <v>5.27</v>
      </c>
      <c r="V37" s="2">
        <f t="shared" si="4"/>
        <v>3.0999999999999996</v>
      </c>
      <c r="W37" s="2">
        <v>3</v>
      </c>
      <c r="X37" s="2">
        <f t="shared" si="13"/>
        <v>7378</v>
      </c>
      <c r="Y37" s="20">
        <f t="shared" si="14"/>
        <v>10549</v>
      </c>
      <c r="Z37" s="2">
        <f t="shared" si="5"/>
        <v>210980</v>
      </c>
      <c r="AA37" s="2">
        <f t="shared" si="15"/>
        <v>60</v>
      </c>
      <c r="AB37" s="2">
        <f t="shared" si="16"/>
        <v>40.799999999999997</v>
      </c>
      <c r="AC37" s="2">
        <f t="shared" si="17"/>
        <v>146880</v>
      </c>
      <c r="AD37" s="2">
        <f t="shared" si="18"/>
        <v>20.399999999999999</v>
      </c>
      <c r="AE37" s="2">
        <f t="shared" si="19"/>
        <v>8.3333333333333329E-2</v>
      </c>
      <c r="AF37" s="2">
        <f t="shared" si="20"/>
        <v>12240</v>
      </c>
      <c r="AG37" s="2">
        <f t="shared" si="21"/>
        <v>0.20833333333333334</v>
      </c>
      <c r="AH37" s="2">
        <f t="shared" si="22"/>
        <v>30600</v>
      </c>
      <c r="AI37" s="2">
        <f t="shared" si="23"/>
        <v>0.5</v>
      </c>
      <c r="AJ37" s="2">
        <f t="shared" si="22"/>
        <v>73440</v>
      </c>
      <c r="AK37" s="2">
        <f t="shared" si="24"/>
        <v>1</v>
      </c>
      <c r="AL37" s="2">
        <f t="shared" ref="AL37" si="42">AK37*$AC37</f>
        <v>146880</v>
      </c>
      <c r="AN37" s="16" t="str">
        <f t="shared" si="26"/>
        <v>12240,30600,73440,146880</v>
      </c>
      <c r="AO37" s="2">
        <f t="shared" si="27"/>
        <v>18360</v>
      </c>
      <c r="AP37" s="2">
        <f t="shared" si="28"/>
        <v>9180</v>
      </c>
      <c r="AQ37" s="2">
        <f t="shared" si="29"/>
        <v>4590</v>
      </c>
      <c r="AR37" s="2">
        <f t="shared" si="30"/>
        <v>4</v>
      </c>
      <c r="AS37" s="1" t="str">
        <f t="shared" si="31"/>
        <v>植物的种子,通过自己的劳动能换回丰厚的果实哦\n成熟时间:20.4小时</v>
      </c>
    </row>
    <row r="38" spans="4:45" s="1" customFormat="1" ht="20.100000000000001" customHeight="1" x14ac:dyDescent="0.2">
      <c r="D38" s="2">
        <f t="shared" si="7"/>
        <v>7.2</v>
      </c>
      <c r="E38" s="16" t="str">
        <f t="shared" si="8"/>
        <v>植物的种子,通过自己的劳动能换回丰厚的果实哦\n成熟时间:21.6小时</v>
      </c>
      <c r="F38" s="2">
        <f t="shared" si="9"/>
        <v>21.6</v>
      </c>
      <c r="G38" s="2">
        <v>23</v>
      </c>
      <c r="H38" s="2">
        <v>13</v>
      </c>
      <c r="I38" s="2">
        <v>101301</v>
      </c>
      <c r="J38" s="2" t="s">
        <v>1933</v>
      </c>
      <c r="K38" s="2">
        <v>101301</v>
      </c>
      <c r="L38" s="2"/>
      <c r="M38" s="2">
        <f t="shared" si="38"/>
        <v>4600</v>
      </c>
      <c r="N38" s="2"/>
      <c r="O38" s="20">
        <v>4600</v>
      </c>
      <c r="P38" s="2">
        <v>0.9</v>
      </c>
      <c r="Q38" s="2">
        <f t="shared" si="2"/>
        <v>1.8</v>
      </c>
      <c r="R38" s="2">
        <v>3.2</v>
      </c>
      <c r="S38" s="2">
        <f t="shared" si="11"/>
        <v>26496</v>
      </c>
      <c r="T38" s="2">
        <f t="shared" si="12"/>
        <v>21896</v>
      </c>
      <c r="U38" s="2">
        <f t="shared" si="3"/>
        <v>5.76</v>
      </c>
      <c r="V38" s="2">
        <f t="shared" si="4"/>
        <v>3.1999999999999997</v>
      </c>
      <c r="W38" s="2">
        <v>3</v>
      </c>
      <c r="X38" s="2">
        <f t="shared" si="13"/>
        <v>8832</v>
      </c>
      <c r="Y38" s="20">
        <f t="shared" si="14"/>
        <v>12164</v>
      </c>
      <c r="Z38" s="2">
        <f t="shared" si="5"/>
        <v>243280</v>
      </c>
      <c r="AA38" s="2">
        <f t="shared" si="15"/>
        <v>60</v>
      </c>
      <c r="AB38" s="2">
        <f t="shared" si="16"/>
        <v>43.2</v>
      </c>
      <c r="AC38" s="2">
        <f t="shared" si="17"/>
        <v>155520</v>
      </c>
      <c r="AD38" s="2">
        <f t="shared" si="18"/>
        <v>21.6</v>
      </c>
      <c r="AE38" s="2">
        <f t="shared" si="19"/>
        <v>8.3333333333333329E-2</v>
      </c>
      <c r="AF38" s="2">
        <f t="shared" si="20"/>
        <v>12960</v>
      </c>
      <c r="AG38" s="2">
        <f t="shared" si="21"/>
        <v>0.20833333333333334</v>
      </c>
      <c r="AH38" s="2">
        <f t="shared" si="22"/>
        <v>32400</v>
      </c>
      <c r="AI38" s="2">
        <f t="shared" si="23"/>
        <v>0.5</v>
      </c>
      <c r="AJ38" s="2">
        <f t="shared" si="22"/>
        <v>77760</v>
      </c>
      <c r="AK38" s="2">
        <f t="shared" si="24"/>
        <v>1</v>
      </c>
      <c r="AL38" s="2">
        <f t="shared" ref="AL38" si="43">AK38*$AC38</f>
        <v>155520</v>
      </c>
      <c r="AN38" s="16" t="str">
        <f t="shared" si="26"/>
        <v>12960,32400,77760,155520</v>
      </c>
      <c r="AO38" s="2">
        <f t="shared" si="27"/>
        <v>19440</v>
      </c>
      <c r="AP38" s="2">
        <f t="shared" si="28"/>
        <v>9720</v>
      </c>
      <c r="AQ38" s="2">
        <f t="shared" si="29"/>
        <v>4860</v>
      </c>
      <c r="AR38" s="2">
        <f t="shared" si="30"/>
        <v>4</v>
      </c>
      <c r="AS38" s="1" t="str">
        <f t="shared" si="31"/>
        <v>植物的种子,通过自己的劳动能换回丰厚的果实哦\n成熟时间:21.6小时</v>
      </c>
    </row>
    <row r="39" spans="4:45" s="1" customFormat="1" ht="20.100000000000001" customHeight="1" x14ac:dyDescent="0.2">
      <c r="D39" s="2">
        <f t="shared" si="7"/>
        <v>8</v>
      </c>
      <c r="E39" s="16" t="str">
        <f t="shared" si="8"/>
        <v>植物的种子,通过自己的劳动能换回丰厚的果实哦\n成熟时间:24小时</v>
      </c>
      <c r="F39" s="2">
        <f t="shared" si="9"/>
        <v>24</v>
      </c>
      <c r="G39" s="2">
        <f>LOOKUP(H39,$R$61:$R$85,$I$61:$I$85)</f>
        <v>25</v>
      </c>
      <c r="H39" s="2">
        <v>14</v>
      </c>
      <c r="I39" s="2">
        <v>101401</v>
      </c>
      <c r="J39" s="2" t="s">
        <v>1934</v>
      </c>
      <c r="K39" s="2">
        <v>101401</v>
      </c>
      <c r="L39" s="2"/>
      <c r="M39" s="2">
        <f t="shared" si="38"/>
        <v>5000</v>
      </c>
      <c r="N39" s="2"/>
      <c r="O39" s="20">
        <v>5000</v>
      </c>
      <c r="P39" s="2">
        <v>1</v>
      </c>
      <c r="Q39" s="2">
        <f t="shared" si="2"/>
        <v>2</v>
      </c>
      <c r="R39" s="2">
        <v>3.3</v>
      </c>
      <c r="S39" s="2">
        <f t="shared" si="11"/>
        <v>33000</v>
      </c>
      <c r="T39" s="2">
        <f t="shared" si="12"/>
        <v>28000</v>
      </c>
      <c r="U39" s="2">
        <f t="shared" si="3"/>
        <v>6.6</v>
      </c>
      <c r="V39" s="2">
        <f t="shared" si="4"/>
        <v>3.3</v>
      </c>
      <c r="W39" s="2">
        <v>3</v>
      </c>
      <c r="X39" s="2">
        <f t="shared" si="13"/>
        <v>11000</v>
      </c>
      <c r="Y39" s="20">
        <f t="shared" si="14"/>
        <v>14000</v>
      </c>
      <c r="Z39" s="2">
        <f t="shared" si="5"/>
        <v>280000</v>
      </c>
      <c r="AA39" s="2">
        <f t="shared" si="15"/>
        <v>60</v>
      </c>
      <c r="AB39" s="2">
        <f t="shared" si="16"/>
        <v>48</v>
      </c>
      <c r="AC39" s="2">
        <f t="shared" si="17"/>
        <v>172800</v>
      </c>
      <c r="AD39" s="2">
        <f t="shared" si="18"/>
        <v>24</v>
      </c>
      <c r="AE39" s="2">
        <f t="shared" si="19"/>
        <v>8.3333333333333329E-2</v>
      </c>
      <c r="AF39" s="2">
        <f t="shared" si="20"/>
        <v>14400</v>
      </c>
      <c r="AG39" s="2">
        <f t="shared" si="21"/>
        <v>0.20833333333333334</v>
      </c>
      <c r="AH39" s="2">
        <f t="shared" si="22"/>
        <v>36000</v>
      </c>
      <c r="AI39" s="2">
        <f t="shared" si="23"/>
        <v>0.5</v>
      </c>
      <c r="AJ39" s="2">
        <f t="shared" si="22"/>
        <v>86400</v>
      </c>
      <c r="AK39" s="2">
        <f t="shared" si="24"/>
        <v>1</v>
      </c>
      <c r="AL39" s="2">
        <f t="shared" ref="AL39" si="44">AK39*$AC39</f>
        <v>172800</v>
      </c>
      <c r="AN39" s="16" t="str">
        <f t="shared" si="26"/>
        <v>14400,36000,86400,172800</v>
      </c>
      <c r="AO39" s="2">
        <f t="shared" si="27"/>
        <v>21600</v>
      </c>
      <c r="AP39" s="2">
        <f t="shared" si="28"/>
        <v>10800</v>
      </c>
      <c r="AQ39" s="2">
        <f t="shared" si="29"/>
        <v>5400</v>
      </c>
      <c r="AR39" s="2">
        <f t="shared" si="30"/>
        <v>4</v>
      </c>
      <c r="AS39" s="1" t="str">
        <f t="shared" si="31"/>
        <v>植物的种子,通过自己的劳动能换回丰厚的果实哦\n成熟时间:24小时</v>
      </c>
    </row>
    <row r="40" spans="4:45" s="2" customFormat="1" ht="20.100000000000001" customHeight="1" x14ac:dyDescent="0.2">
      <c r="Y40" s="2">
        <f>5000/3</f>
        <v>1666.6666666666667</v>
      </c>
    </row>
    <row r="41" spans="4:45" s="2" customFormat="1" ht="20.100000000000001" customHeight="1" x14ac:dyDescent="0.2"/>
    <row r="42" spans="4:45" s="1" customFormat="1" ht="20.100000000000001" customHeight="1" x14ac:dyDescent="0.2">
      <c r="H42" s="2"/>
      <c r="S42" s="2"/>
      <c r="U42" s="2"/>
      <c r="V42" s="2"/>
    </row>
    <row r="43" spans="4:45" s="1" customFormat="1" ht="20.100000000000001" customHeight="1" x14ac:dyDescent="0.2">
      <c r="H43" s="2"/>
      <c r="I43" s="2" t="s">
        <v>1830</v>
      </c>
      <c r="K43" s="2" t="s">
        <v>1935</v>
      </c>
      <c r="L43" s="2"/>
      <c r="M43" s="2" t="s">
        <v>1936</v>
      </c>
      <c r="N43" s="2"/>
      <c r="O43" s="20" t="s">
        <v>1937</v>
      </c>
      <c r="P43" s="2" t="s">
        <v>1909</v>
      </c>
      <c r="Q43" s="2" t="s">
        <v>1910</v>
      </c>
      <c r="R43" s="2" t="s">
        <v>1911</v>
      </c>
      <c r="S43" s="2" t="s">
        <v>1938</v>
      </c>
      <c r="T43" s="2" t="s">
        <v>1938</v>
      </c>
      <c r="U43" s="2" t="s">
        <v>1913</v>
      </c>
      <c r="V43" s="2" t="s">
        <v>1914</v>
      </c>
      <c r="W43" s="2" t="s">
        <v>1915</v>
      </c>
      <c r="X43" s="2" t="s">
        <v>1916</v>
      </c>
      <c r="Y43" s="20" t="s">
        <v>1917</v>
      </c>
      <c r="Z43" s="2" t="s">
        <v>1918</v>
      </c>
      <c r="AA43" s="2" t="s">
        <v>1939</v>
      </c>
      <c r="AB43" s="2" t="s">
        <v>1940</v>
      </c>
      <c r="AD43" s="2" t="s">
        <v>1920</v>
      </c>
      <c r="AE43" s="2"/>
      <c r="AF43" s="2"/>
      <c r="AG43" s="2" t="s">
        <v>1833</v>
      </c>
      <c r="AH43" s="2"/>
      <c r="AI43" s="2" t="s">
        <v>1837</v>
      </c>
      <c r="AJ43" s="2"/>
      <c r="AK43" s="2" t="s">
        <v>1843</v>
      </c>
      <c r="AL43" s="2"/>
      <c r="AM43" s="2" t="s">
        <v>1847</v>
      </c>
      <c r="AN43" s="2"/>
    </row>
    <row r="44" spans="4:45" s="1" customFormat="1" ht="20.100000000000001" customHeight="1" x14ac:dyDescent="0.2">
      <c r="H44" s="2">
        <v>1</v>
      </c>
      <c r="I44" s="2">
        <v>10001</v>
      </c>
      <c r="J44" s="2" t="s">
        <v>1941</v>
      </c>
      <c r="K44" s="2">
        <v>1</v>
      </c>
      <c r="L44" s="2"/>
      <c r="M44" s="2">
        <v>1000</v>
      </c>
      <c r="N44" s="2"/>
      <c r="O44" s="20">
        <f>O26*1.5*K44</f>
        <v>900</v>
      </c>
      <c r="P44" s="2">
        <f t="shared" ref="P44:P57" si="45">P26*1.5</f>
        <v>0.44999999999999996</v>
      </c>
      <c r="Q44" s="2">
        <f t="shared" ref="Q44:Q57" si="46">$AC$9*P44/24</f>
        <v>0.89999999999999991</v>
      </c>
      <c r="R44" s="2">
        <v>2</v>
      </c>
      <c r="S44" s="2">
        <f t="shared" ref="S44:S57" si="47">M44*R44*Q44</f>
        <v>1799.9999999999998</v>
      </c>
      <c r="T44" s="2">
        <f t="shared" ref="T44:T57" si="48">S44-M44</f>
        <v>799.99999999999977</v>
      </c>
      <c r="U44" s="2">
        <f t="shared" ref="U44:U57" si="49">S44/M44</f>
        <v>1.7999999999999998</v>
      </c>
      <c r="V44" s="2">
        <f t="shared" ref="V44:V57" si="50">U44/Q44</f>
        <v>2</v>
      </c>
      <c r="W44" s="2">
        <v>3</v>
      </c>
      <c r="X44" s="2">
        <f t="shared" ref="X44:X57" si="51">S44/W44</f>
        <v>599.99999999999989</v>
      </c>
      <c r="Y44" s="20">
        <f>ROUND((S44/Q44)-(O44/K44/Q44),0)</f>
        <v>1000</v>
      </c>
      <c r="Z44" s="2">
        <f t="shared" ref="Z44:Z57" si="52">Y44*$AB$19</f>
        <v>20000</v>
      </c>
      <c r="AA44" s="2">
        <f>M44*K44</f>
        <v>1000</v>
      </c>
      <c r="AB44" s="2">
        <f>ROUND(X44*K44,0)</f>
        <v>600</v>
      </c>
      <c r="AD44" s="2">
        <f>P44*72</f>
        <v>32.4</v>
      </c>
      <c r="AE44" s="2">
        <f>AD44*3600</f>
        <v>116640</v>
      </c>
      <c r="AF44" s="2"/>
      <c r="AG44" s="2">
        <f>$AD$13</f>
        <v>8.3333333333333329E-2</v>
      </c>
      <c r="AH44" s="2">
        <f>AG44*$AE44</f>
        <v>9720</v>
      </c>
      <c r="AI44" s="2">
        <f>$AD$14</f>
        <v>0.20833333333333334</v>
      </c>
      <c r="AJ44" s="2">
        <f t="shared" ref="AJ44:AJ57" si="53">AI44*$AE44</f>
        <v>24300</v>
      </c>
      <c r="AK44" s="2">
        <f>$AD$15</f>
        <v>0.5</v>
      </c>
      <c r="AL44" s="2">
        <f t="shared" ref="AL44:AL57" si="54">AK44*$AE44</f>
        <v>58320</v>
      </c>
      <c r="AM44" s="2">
        <f>$AD$16</f>
        <v>1</v>
      </c>
      <c r="AN44" s="2">
        <f t="shared" ref="AN44:AN57" si="55">AM44*$AE44</f>
        <v>116640</v>
      </c>
      <c r="AP44" s="16" t="str">
        <f>AH44&amp;","&amp;AJ44&amp;","&amp;AL44&amp;","&amp;AN44</f>
        <v>9720,24300,58320,116640</v>
      </c>
    </row>
    <row r="45" spans="4:45" s="1" customFormat="1" ht="20.100000000000001" customHeight="1" x14ac:dyDescent="0.2">
      <c r="H45" s="2">
        <v>2</v>
      </c>
      <c r="I45" s="2">
        <v>10002</v>
      </c>
      <c r="J45" s="2" t="s">
        <v>1942</v>
      </c>
      <c r="K45" s="2">
        <v>1</v>
      </c>
      <c r="L45" s="2"/>
      <c r="M45" s="2">
        <f t="shared" ref="M45:M49" si="56">M44+200</f>
        <v>1200</v>
      </c>
      <c r="N45" s="2"/>
      <c r="O45" s="20">
        <f t="shared" ref="O45:O57" si="57">O27*1.5*K45</f>
        <v>1350</v>
      </c>
      <c r="P45" s="2">
        <f t="shared" si="45"/>
        <v>0.52499999999999991</v>
      </c>
      <c r="Q45" s="2">
        <f t="shared" si="46"/>
        <v>1.0499999999999998</v>
      </c>
      <c r="R45" s="2">
        <v>2.1</v>
      </c>
      <c r="S45" s="2">
        <f t="shared" si="47"/>
        <v>2645.9999999999995</v>
      </c>
      <c r="T45" s="2">
        <f t="shared" si="48"/>
        <v>1445.9999999999995</v>
      </c>
      <c r="U45" s="2">
        <f t="shared" si="49"/>
        <v>2.2049999999999996</v>
      </c>
      <c r="V45" s="2">
        <f t="shared" si="50"/>
        <v>2.1</v>
      </c>
      <c r="W45" s="2">
        <v>3</v>
      </c>
      <c r="X45" s="2">
        <f t="shared" si="51"/>
        <v>881.99999999999989</v>
      </c>
      <c r="Y45" s="20">
        <f t="shared" ref="Y45:Y57" si="58">ROUND((S45/Q45)-(O45/K45/Q45),0)</f>
        <v>1234</v>
      </c>
      <c r="Z45" s="2">
        <f t="shared" si="52"/>
        <v>24680</v>
      </c>
      <c r="AA45" s="2">
        <f t="shared" ref="AA45:AA57" si="59">M45*K45</f>
        <v>1200</v>
      </c>
      <c r="AB45" s="2">
        <f t="shared" ref="AB45:AB57" si="60">ROUND(X45*K45,0)</f>
        <v>882</v>
      </c>
      <c r="AD45" s="2">
        <f t="shared" ref="AD45:AD57" si="61">P45*72</f>
        <v>37.799999999999997</v>
      </c>
      <c r="AE45" s="2">
        <f t="shared" ref="AE45:AE57" si="62">AD45*3600</f>
        <v>136080</v>
      </c>
      <c r="AF45" s="2"/>
      <c r="AG45" s="2">
        <f t="shared" ref="AG45:AG57" si="63">$AD$13</f>
        <v>8.3333333333333329E-2</v>
      </c>
      <c r="AH45" s="2">
        <f t="shared" ref="AH45:AH57" si="64">AG45*$AE45</f>
        <v>11340</v>
      </c>
      <c r="AI45" s="2">
        <f t="shared" ref="AI45:AI57" si="65">$AD$14</f>
        <v>0.20833333333333334</v>
      </c>
      <c r="AJ45" s="2">
        <f t="shared" si="53"/>
        <v>28350</v>
      </c>
      <c r="AK45" s="2">
        <f t="shared" ref="AK45:AK57" si="66">$AD$15</f>
        <v>0.5</v>
      </c>
      <c r="AL45" s="2">
        <f t="shared" si="54"/>
        <v>68040</v>
      </c>
      <c r="AM45" s="2">
        <f t="shared" ref="AM45:AM57" si="67">$AD$16</f>
        <v>1</v>
      </c>
      <c r="AN45" s="2">
        <f t="shared" si="55"/>
        <v>136080</v>
      </c>
      <c r="AP45" s="16" t="str">
        <f t="shared" ref="AP45:AP57" si="68">AH45&amp;","&amp;AJ45&amp;","&amp;AL45&amp;","&amp;AN45</f>
        <v>11340,28350,68040,136080</v>
      </c>
    </row>
    <row r="46" spans="4:45" s="1" customFormat="1" ht="20.100000000000001" customHeight="1" x14ac:dyDescent="0.2">
      <c r="H46" s="2">
        <v>3</v>
      </c>
      <c r="I46" s="2">
        <v>10003</v>
      </c>
      <c r="J46" s="2" t="s">
        <v>1943</v>
      </c>
      <c r="K46" s="2">
        <v>1</v>
      </c>
      <c r="L46" s="2"/>
      <c r="M46" s="2">
        <f t="shared" si="56"/>
        <v>1400</v>
      </c>
      <c r="N46" s="2"/>
      <c r="O46" s="20">
        <f t="shared" si="57"/>
        <v>1800</v>
      </c>
      <c r="P46" s="2">
        <f t="shared" si="45"/>
        <v>0.60000000000000009</v>
      </c>
      <c r="Q46" s="2">
        <f t="shared" si="46"/>
        <v>1.2000000000000002</v>
      </c>
      <c r="R46" s="2">
        <v>2.2000000000000002</v>
      </c>
      <c r="S46" s="2">
        <f t="shared" si="47"/>
        <v>3696.0000000000009</v>
      </c>
      <c r="T46" s="2">
        <f t="shared" si="48"/>
        <v>2296.0000000000009</v>
      </c>
      <c r="U46" s="2">
        <f t="shared" si="49"/>
        <v>2.6400000000000006</v>
      </c>
      <c r="V46" s="2">
        <f t="shared" si="50"/>
        <v>2.2000000000000002</v>
      </c>
      <c r="W46" s="2">
        <v>3</v>
      </c>
      <c r="X46" s="2">
        <f t="shared" si="51"/>
        <v>1232.0000000000002</v>
      </c>
      <c r="Y46" s="20">
        <f t="shared" si="58"/>
        <v>1580</v>
      </c>
      <c r="Z46" s="2">
        <f t="shared" si="52"/>
        <v>31600</v>
      </c>
      <c r="AA46" s="2">
        <f t="shared" si="59"/>
        <v>1400</v>
      </c>
      <c r="AB46" s="2">
        <f t="shared" si="60"/>
        <v>1232</v>
      </c>
      <c r="AD46" s="2">
        <f t="shared" si="61"/>
        <v>43.2</v>
      </c>
      <c r="AE46" s="2">
        <f t="shared" si="62"/>
        <v>155520</v>
      </c>
      <c r="AF46" s="2"/>
      <c r="AG46" s="2">
        <f t="shared" si="63"/>
        <v>8.3333333333333329E-2</v>
      </c>
      <c r="AH46" s="2">
        <f t="shared" si="64"/>
        <v>12960</v>
      </c>
      <c r="AI46" s="2">
        <f t="shared" si="65"/>
        <v>0.20833333333333334</v>
      </c>
      <c r="AJ46" s="2">
        <f t="shared" si="53"/>
        <v>32400</v>
      </c>
      <c r="AK46" s="2">
        <f t="shared" si="66"/>
        <v>0.5</v>
      </c>
      <c r="AL46" s="2">
        <f t="shared" si="54"/>
        <v>77760</v>
      </c>
      <c r="AM46" s="2">
        <f t="shared" si="67"/>
        <v>1</v>
      </c>
      <c r="AN46" s="2">
        <f t="shared" si="55"/>
        <v>155520</v>
      </c>
      <c r="AP46" s="16" t="str">
        <f t="shared" si="68"/>
        <v>12960,32400,77760,155520</v>
      </c>
    </row>
    <row r="47" spans="4:45" s="1" customFormat="1" ht="20.100000000000001" customHeight="1" x14ac:dyDescent="0.2">
      <c r="H47" s="2">
        <v>4</v>
      </c>
      <c r="I47" s="2">
        <v>10004</v>
      </c>
      <c r="J47" s="2" t="s">
        <v>1944</v>
      </c>
      <c r="K47" s="2">
        <v>2</v>
      </c>
      <c r="L47" s="2"/>
      <c r="M47" s="2">
        <f t="shared" si="56"/>
        <v>1600</v>
      </c>
      <c r="N47" s="2"/>
      <c r="O47" s="20">
        <f t="shared" si="57"/>
        <v>4500</v>
      </c>
      <c r="P47" s="2">
        <f t="shared" si="45"/>
        <v>0.67500000000000004</v>
      </c>
      <c r="Q47" s="2">
        <f t="shared" si="46"/>
        <v>1.3500000000000003</v>
      </c>
      <c r="R47" s="2">
        <v>2.2999999999999998</v>
      </c>
      <c r="S47" s="2">
        <f t="shared" si="47"/>
        <v>4968.0000000000009</v>
      </c>
      <c r="T47" s="2">
        <f t="shared" si="48"/>
        <v>3368.0000000000009</v>
      </c>
      <c r="U47" s="2">
        <f t="shared" si="49"/>
        <v>3.1050000000000004</v>
      </c>
      <c r="V47" s="2">
        <f t="shared" si="50"/>
        <v>2.2999999999999998</v>
      </c>
      <c r="W47" s="2">
        <v>3</v>
      </c>
      <c r="X47" s="2">
        <f t="shared" si="51"/>
        <v>1656.0000000000002</v>
      </c>
      <c r="Y47" s="20">
        <f t="shared" si="58"/>
        <v>2013</v>
      </c>
      <c r="Z47" s="2">
        <f t="shared" si="52"/>
        <v>40260</v>
      </c>
      <c r="AA47" s="2">
        <f t="shared" si="59"/>
        <v>3200</v>
      </c>
      <c r="AB47" s="2">
        <f t="shared" si="60"/>
        <v>3312</v>
      </c>
      <c r="AD47" s="2">
        <f t="shared" si="61"/>
        <v>48.6</v>
      </c>
      <c r="AE47" s="2">
        <f t="shared" si="62"/>
        <v>174960</v>
      </c>
      <c r="AF47" s="2"/>
      <c r="AG47" s="2">
        <f t="shared" si="63"/>
        <v>8.3333333333333329E-2</v>
      </c>
      <c r="AH47" s="2">
        <f t="shared" si="64"/>
        <v>14580</v>
      </c>
      <c r="AI47" s="2">
        <f t="shared" si="65"/>
        <v>0.20833333333333334</v>
      </c>
      <c r="AJ47" s="2">
        <f t="shared" si="53"/>
        <v>36450</v>
      </c>
      <c r="AK47" s="2">
        <f t="shared" si="66"/>
        <v>0.5</v>
      </c>
      <c r="AL47" s="2">
        <f t="shared" si="54"/>
        <v>87480</v>
      </c>
      <c r="AM47" s="2">
        <f t="shared" si="67"/>
        <v>1</v>
      </c>
      <c r="AN47" s="2">
        <f t="shared" si="55"/>
        <v>174960</v>
      </c>
      <c r="AP47" s="16" t="str">
        <f t="shared" si="68"/>
        <v>14580,36450,87480,174960</v>
      </c>
    </row>
    <row r="48" spans="4:45" s="1" customFormat="1" ht="20.100000000000001" customHeight="1" x14ac:dyDescent="0.2">
      <c r="H48" s="2">
        <v>5</v>
      </c>
      <c r="I48" s="2">
        <v>10005</v>
      </c>
      <c r="J48" s="2" t="s">
        <v>1945</v>
      </c>
      <c r="K48" s="2">
        <v>2</v>
      </c>
      <c r="L48" s="2"/>
      <c r="M48" s="2">
        <f t="shared" si="56"/>
        <v>1800</v>
      </c>
      <c r="N48" s="2"/>
      <c r="O48" s="20">
        <f t="shared" si="57"/>
        <v>5400</v>
      </c>
      <c r="P48" s="2">
        <f t="shared" si="45"/>
        <v>0.75</v>
      </c>
      <c r="Q48" s="2">
        <f t="shared" si="46"/>
        <v>1.5</v>
      </c>
      <c r="R48" s="2">
        <v>2.4</v>
      </c>
      <c r="S48" s="2">
        <f t="shared" si="47"/>
        <v>6480</v>
      </c>
      <c r="T48" s="2">
        <f t="shared" si="48"/>
        <v>4680</v>
      </c>
      <c r="U48" s="2">
        <f t="shared" si="49"/>
        <v>3.6</v>
      </c>
      <c r="V48" s="2">
        <f t="shared" si="50"/>
        <v>2.4</v>
      </c>
      <c r="W48" s="2">
        <v>3</v>
      </c>
      <c r="X48" s="2">
        <f t="shared" si="51"/>
        <v>2160</v>
      </c>
      <c r="Y48" s="20">
        <f t="shared" si="58"/>
        <v>2520</v>
      </c>
      <c r="Z48" s="2">
        <f t="shared" si="52"/>
        <v>50400</v>
      </c>
      <c r="AA48" s="2">
        <f t="shared" si="59"/>
        <v>3600</v>
      </c>
      <c r="AB48" s="2">
        <f t="shared" si="60"/>
        <v>4320</v>
      </c>
      <c r="AD48" s="2">
        <f t="shared" si="61"/>
        <v>54</v>
      </c>
      <c r="AE48" s="2">
        <f t="shared" si="62"/>
        <v>194400</v>
      </c>
      <c r="AF48" s="2"/>
      <c r="AG48" s="2">
        <f t="shared" si="63"/>
        <v>8.3333333333333329E-2</v>
      </c>
      <c r="AH48" s="2">
        <f t="shared" si="64"/>
        <v>16200</v>
      </c>
      <c r="AI48" s="2">
        <f t="shared" si="65"/>
        <v>0.20833333333333334</v>
      </c>
      <c r="AJ48" s="2">
        <f t="shared" si="53"/>
        <v>40500</v>
      </c>
      <c r="AK48" s="2">
        <f t="shared" si="66"/>
        <v>0.5</v>
      </c>
      <c r="AL48" s="2">
        <f t="shared" si="54"/>
        <v>97200</v>
      </c>
      <c r="AM48" s="2">
        <f t="shared" si="67"/>
        <v>1</v>
      </c>
      <c r="AN48" s="2">
        <f t="shared" si="55"/>
        <v>194400</v>
      </c>
      <c r="AP48" s="16" t="str">
        <f t="shared" si="68"/>
        <v>16200,40500,97200,194400</v>
      </c>
    </row>
    <row r="49" spans="7:45" s="1" customFormat="1" ht="20.100000000000001" customHeight="1" x14ac:dyDescent="0.2">
      <c r="H49" s="2">
        <v>6</v>
      </c>
      <c r="I49" s="2">
        <v>10006</v>
      </c>
      <c r="J49" s="2" t="s">
        <v>1946</v>
      </c>
      <c r="K49" s="2">
        <v>2</v>
      </c>
      <c r="L49" s="2"/>
      <c r="M49" s="2">
        <f t="shared" si="56"/>
        <v>2000</v>
      </c>
      <c r="N49" s="2"/>
      <c r="O49" s="20">
        <f t="shared" si="57"/>
        <v>6000</v>
      </c>
      <c r="P49" s="2">
        <f t="shared" si="45"/>
        <v>0.82500000000000007</v>
      </c>
      <c r="Q49" s="2">
        <f t="shared" si="46"/>
        <v>1.6500000000000001</v>
      </c>
      <c r="R49" s="2">
        <v>2.5</v>
      </c>
      <c r="S49" s="2">
        <f t="shared" si="47"/>
        <v>8250</v>
      </c>
      <c r="T49" s="2">
        <f t="shared" si="48"/>
        <v>6250</v>
      </c>
      <c r="U49" s="2">
        <f t="shared" si="49"/>
        <v>4.125</v>
      </c>
      <c r="V49" s="2">
        <f t="shared" si="50"/>
        <v>2.5</v>
      </c>
      <c r="W49" s="2">
        <v>3</v>
      </c>
      <c r="X49" s="2">
        <f t="shared" si="51"/>
        <v>2750</v>
      </c>
      <c r="Y49" s="20">
        <f t="shared" si="58"/>
        <v>3182</v>
      </c>
      <c r="Z49" s="2">
        <f t="shared" si="52"/>
        <v>63640</v>
      </c>
      <c r="AA49" s="2">
        <f t="shared" si="59"/>
        <v>4000</v>
      </c>
      <c r="AB49" s="2">
        <f t="shared" si="60"/>
        <v>5500</v>
      </c>
      <c r="AD49" s="2">
        <f t="shared" si="61"/>
        <v>59.400000000000006</v>
      </c>
      <c r="AE49" s="2">
        <f t="shared" si="62"/>
        <v>213840.00000000003</v>
      </c>
      <c r="AG49" s="2">
        <f t="shared" si="63"/>
        <v>8.3333333333333329E-2</v>
      </c>
      <c r="AH49" s="2">
        <f t="shared" si="64"/>
        <v>17820</v>
      </c>
      <c r="AI49" s="2">
        <f t="shared" si="65"/>
        <v>0.20833333333333334</v>
      </c>
      <c r="AJ49" s="2">
        <f t="shared" si="53"/>
        <v>44550.000000000007</v>
      </c>
      <c r="AK49" s="2">
        <f t="shared" si="66"/>
        <v>0.5</v>
      </c>
      <c r="AL49" s="2">
        <f t="shared" si="54"/>
        <v>106920.00000000001</v>
      </c>
      <c r="AM49" s="2">
        <f t="shared" si="67"/>
        <v>1</v>
      </c>
      <c r="AN49" s="2">
        <f t="shared" si="55"/>
        <v>213840.00000000003</v>
      </c>
      <c r="AP49" s="16" t="str">
        <f t="shared" si="68"/>
        <v>17820,44550,106920,213840</v>
      </c>
    </row>
    <row r="50" spans="7:45" s="1" customFormat="1" ht="20.100000000000001" customHeight="1" x14ac:dyDescent="0.2">
      <c r="H50" s="2">
        <v>7</v>
      </c>
      <c r="I50" s="2">
        <v>10007</v>
      </c>
      <c r="J50" s="2" t="s">
        <v>1947</v>
      </c>
      <c r="K50" s="2">
        <v>3</v>
      </c>
      <c r="L50" s="2"/>
      <c r="M50" s="2">
        <f>M49+300</f>
        <v>2300</v>
      </c>
      <c r="N50" s="2"/>
      <c r="O50" s="20">
        <f t="shared" si="57"/>
        <v>10350</v>
      </c>
      <c r="P50" s="2">
        <f t="shared" si="45"/>
        <v>0.89999999999999991</v>
      </c>
      <c r="Q50" s="2">
        <f t="shared" si="46"/>
        <v>1.7999999999999998</v>
      </c>
      <c r="R50" s="2">
        <v>2.6</v>
      </c>
      <c r="S50" s="2">
        <f t="shared" si="47"/>
        <v>10763.999999999998</v>
      </c>
      <c r="T50" s="2">
        <f t="shared" si="48"/>
        <v>8463.9999999999982</v>
      </c>
      <c r="U50" s="2">
        <f t="shared" si="49"/>
        <v>4.6799999999999988</v>
      </c>
      <c r="V50" s="2">
        <f t="shared" si="50"/>
        <v>2.5999999999999996</v>
      </c>
      <c r="W50" s="2">
        <v>3</v>
      </c>
      <c r="X50" s="2">
        <f t="shared" si="51"/>
        <v>3587.9999999999995</v>
      </c>
      <c r="Y50" s="20">
        <f t="shared" si="58"/>
        <v>4063</v>
      </c>
      <c r="Z50" s="2">
        <f t="shared" si="52"/>
        <v>81260</v>
      </c>
      <c r="AA50" s="2">
        <f t="shared" si="59"/>
        <v>6900</v>
      </c>
      <c r="AB50" s="2">
        <f t="shared" si="60"/>
        <v>10764</v>
      </c>
      <c r="AD50" s="2">
        <f t="shared" si="61"/>
        <v>64.8</v>
      </c>
      <c r="AE50" s="2">
        <f t="shared" si="62"/>
        <v>233280</v>
      </c>
      <c r="AG50" s="2">
        <f t="shared" si="63"/>
        <v>8.3333333333333329E-2</v>
      </c>
      <c r="AH50" s="2">
        <f t="shared" si="64"/>
        <v>19440</v>
      </c>
      <c r="AI50" s="2">
        <f t="shared" si="65"/>
        <v>0.20833333333333334</v>
      </c>
      <c r="AJ50" s="2">
        <f t="shared" si="53"/>
        <v>48600</v>
      </c>
      <c r="AK50" s="2">
        <f t="shared" si="66"/>
        <v>0.5</v>
      </c>
      <c r="AL50" s="2">
        <f t="shared" si="54"/>
        <v>116640</v>
      </c>
      <c r="AM50" s="2">
        <f t="shared" si="67"/>
        <v>1</v>
      </c>
      <c r="AN50" s="2">
        <f t="shared" si="55"/>
        <v>233280</v>
      </c>
      <c r="AP50" s="16" t="str">
        <f t="shared" si="68"/>
        <v>19440,48600,116640,233280</v>
      </c>
    </row>
    <row r="51" spans="7:45" s="1" customFormat="1" ht="20.100000000000001" customHeight="1" x14ac:dyDescent="0.2">
      <c r="H51" s="2">
        <v>8</v>
      </c>
      <c r="I51" s="2">
        <v>10008</v>
      </c>
      <c r="J51" s="2" t="s">
        <v>1948</v>
      </c>
      <c r="K51" s="2">
        <v>3</v>
      </c>
      <c r="L51" s="2"/>
      <c r="M51" s="2">
        <f>M50+300</f>
        <v>2600</v>
      </c>
      <c r="N51" s="2"/>
      <c r="O51" s="20">
        <f t="shared" si="57"/>
        <v>11700</v>
      </c>
      <c r="P51" s="2">
        <f t="shared" si="45"/>
        <v>0.97500000000000009</v>
      </c>
      <c r="Q51" s="2">
        <f t="shared" si="46"/>
        <v>1.9500000000000002</v>
      </c>
      <c r="R51" s="2">
        <v>2.7</v>
      </c>
      <c r="S51" s="2">
        <f t="shared" si="47"/>
        <v>13689.000000000004</v>
      </c>
      <c r="T51" s="2">
        <f t="shared" si="48"/>
        <v>11089.000000000004</v>
      </c>
      <c r="U51" s="2">
        <f t="shared" si="49"/>
        <v>5.2650000000000015</v>
      </c>
      <c r="V51" s="2">
        <f t="shared" si="50"/>
        <v>2.7000000000000006</v>
      </c>
      <c r="W51" s="2">
        <v>3</v>
      </c>
      <c r="X51" s="2">
        <f t="shared" si="51"/>
        <v>4563.0000000000009</v>
      </c>
      <c r="Y51" s="20">
        <f t="shared" si="58"/>
        <v>5020</v>
      </c>
      <c r="Z51" s="2">
        <f t="shared" si="52"/>
        <v>100400</v>
      </c>
      <c r="AA51" s="2">
        <f t="shared" si="59"/>
        <v>7800</v>
      </c>
      <c r="AB51" s="2">
        <f t="shared" si="60"/>
        <v>13689</v>
      </c>
      <c r="AD51" s="2">
        <f t="shared" si="61"/>
        <v>70.2</v>
      </c>
      <c r="AE51" s="2">
        <f t="shared" si="62"/>
        <v>252720</v>
      </c>
      <c r="AG51" s="2">
        <f t="shared" si="63"/>
        <v>8.3333333333333329E-2</v>
      </c>
      <c r="AH51" s="2">
        <f t="shared" si="64"/>
        <v>21060</v>
      </c>
      <c r="AI51" s="2">
        <f t="shared" si="65"/>
        <v>0.20833333333333334</v>
      </c>
      <c r="AJ51" s="2">
        <f t="shared" si="53"/>
        <v>52650</v>
      </c>
      <c r="AK51" s="2">
        <f t="shared" si="66"/>
        <v>0.5</v>
      </c>
      <c r="AL51" s="2">
        <f t="shared" si="54"/>
        <v>126360</v>
      </c>
      <c r="AM51" s="2">
        <f t="shared" si="67"/>
        <v>1</v>
      </c>
      <c r="AN51" s="2">
        <f t="shared" si="55"/>
        <v>252720</v>
      </c>
      <c r="AP51" s="16" t="str">
        <f t="shared" si="68"/>
        <v>21060,52650,126360,252720</v>
      </c>
    </row>
    <row r="52" spans="7:45" s="1" customFormat="1" ht="20.100000000000001" customHeight="1" x14ac:dyDescent="0.2">
      <c r="H52" s="2">
        <v>9</v>
      </c>
      <c r="I52" s="2">
        <v>10009</v>
      </c>
      <c r="J52" s="2" t="s">
        <v>1949</v>
      </c>
      <c r="K52" s="2">
        <v>3</v>
      </c>
      <c r="L52" s="2"/>
      <c r="M52" s="2">
        <f t="shared" ref="M52:M57" si="69">M51+400</f>
        <v>3000</v>
      </c>
      <c r="N52" s="2"/>
      <c r="O52" s="20">
        <f t="shared" si="57"/>
        <v>13500</v>
      </c>
      <c r="P52" s="2">
        <f t="shared" si="45"/>
        <v>1.0499999999999998</v>
      </c>
      <c r="Q52" s="2">
        <f t="shared" si="46"/>
        <v>2.0999999999999996</v>
      </c>
      <c r="R52" s="2">
        <v>2.8</v>
      </c>
      <c r="S52" s="2">
        <f t="shared" si="47"/>
        <v>17639.999999999996</v>
      </c>
      <c r="T52" s="2">
        <f t="shared" si="48"/>
        <v>14639.999999999996</v>
      </c>
      <c r="U52" s="2">
        <f t="shared" si="49"/>
        <v>5.879999999999999</v>
      </c>
      <c r="V52" s="2">
        <f t="shared" si="50"/>
        <v>2.8</v>
      </c>
      <c r="W52" s="2">
        <v>3</v>
      </c>
      <c r="X52" s="2">
        <f t="shared" si="51"/>
        <v>5879.9999999999991</v>
      </c>
      <c r="Y52" s="20">
        <f t="shared" si="58"/>
        <v>6257</v>
      </c>
      <c r="Z52" s="2">
        <f t="shared" si="52"/>
        <v>125140</v>
      </c>
      <c r="AA52" s="2">
        <f t="shared" si="59"/>
        <v>9000</v>
      </c>
      <c r="AB52" s="2">
        <f t="shared" si="60"/>
        <v>17640</v>
      </c>
      <c r="AD52" s="2">
        <f t="shared" si="61"/>
        <v>75.599999999999994</v>
      </c>
      <c r="AE52" s="2">
        <f t="shared" si="62"/>
        <v>272160</v>
      </c>
      <c r="AG52" s="2">
        <f t="shared" si="63"/>
        <v>8.3333333333333329E-2</v>
      </c>
      <c r="AH52" s="2">
        <f t="shared" si="64"/>
        <v>22680</v>
      </c>
      <c r="AI52" s="2">
        <f t="shared" si="65"/>
        <v>0.20833333333333334</v>
      </c>
      <c r="AJ52" s="2">
        <f t="shared" si="53"/>
        <v>56700</v>
      </c>
      <c r="AK52" s="2">
        <f t="shared" si="66"/>
        <v>0.5</v>
      </c>
      <c r="AL52" s="2">
        <f t="shared" si="54"/>
        <v>136080</v>
      </c>
      <c r="AM52" s="2">
        <f t="shared" si="67"/>
        <v>1</v>
      </c>
      <c r="AN52" s="2">
        <f t="shared" si="55"/>
        <v>272160</v>
      </c>
      <c r="AP52" s="16" t="str">
        <f t="shared" si="68"/>
        <v>22680,56700,136080,272160</v>
      </c>
    </row>
    <row r="53" spans="7:45" s="1" customFormat="1" ht="20.100000000000001" customHeight="1" x14ac:dyDescent="0.2">
      <c r="H53" s="2">
        <v>10</v>
      </c>
      <c r="I53" s="2">
        <v>10010</v>
      </c>
      <c r="J53" s="2" t="s">
        <v>1947</v>
      </c>
      <c r="K53" s="2">
        <v>3</v>
      </c>
      <c r="L53" s="2"/>
      <c r="M53" s="2">
        <f t="shared" si="69"/>
        <v>3400</v>
      </c>
      <c r="N53" s="2"/>
      <c r="O53" s="20">
        <f t="shared" si="57"/>
        <v>15300</v>
      </c>
      <c r="P53" s="2">
        <f t="shared" si="45"/>
        <v>1.125</v>
      </c>
      <c r="Q53" s="2">
        <f t="shared" si="46"/>
        <v>2.25</v>
      </c>
      <c r="R53" s="2">
        <v>2.9</v>
      </c>
      <c r="S53" s="2">
        <f t="shared" si="47"/>
        <v>22185</v>
      </c>
      <c r="T53" s="2">
        <f t="shared" si="48"/>
        <v>18785</v>
      </c>
      <c r="U53" s="2">
        <f t="shared" si="49"/>
        <v>6.5250000000000004</v>
      </c>
      <c r="V53" s="2">
        <f t="shared" si="50"/>
        <v>2.9000000000000004</v>
      </c>
      <c r="W53" s="2">
        <v>3</v>
      </c>
      <c r="X53" s="2">
        <f t="shared" si="51"/>
        <v>7395</v>
      </c>
      <c r="Y53" s="20">
        <f t="shared" si="58"/>
        <v>7593</v>
      </c>
      <c r="Z53" s="2">
        <f t="shared" si="52"/>
        <v>151860</v>
      </c>
      <c r="AA53" s="2">
        <f t="shared" si="59"/>
        <v>10200</v>
      </c>
      <c r="AB53" s="2">
        <f t="shared" si="60"/>
        <v>22185</v>
      </c>
      <c r="AD53" s="2">
        <f t="shared" si="61"/>
        <v>81</v>
      </c>
      <c r="AE53" s="2">
        <f t="shared" si="62"/>
        <v>291600</v>
      </c>
      <c r="AG53" s="2">
        <f t="shared" si="63"/>
        <v>8.3333333333333329E-2</v>
      </c>
      <c r="AH53" s="2">
        <f t="shared" si="64"/>
        <v>24300</v>
      </c>
      <c r="AI53" s="2">
        <f t="shared" si="65"/>
        <v>0.20833333333333334</v>
      </c>
      <c r="AJ53" s="2">
        <f t="shared" si="53"/>
        <v>60750</v>
      </c>
      <c r="AK53" s="2">
        <f t="shared" si="66"/>
        <v>0.5</v>
      </c>
      <c r="AL53" s="2">
        <f t="shared" si="54"/>
        <v>145800</v>
      </c>
      <c r="AM53" s="2">
        <f t="shared" si="67"/>
        <v>1</v>
      </c>
      <c r="AN53" s="2">
        <f t="shared" si="55"/>
        <v>291600</v>
      </c>
      <c r="AP53" s="16" t="str">
        <f t="shared" si="68"/>
        <v>24300,60750,145800,291600</v>
      </c>
    </row>
    <row r="54" spans="7:45" s="1" customFormat="1" ht="20.100000000000001" customHeight="1" x14ac:dyDescent="0.2">
      <c r="H54" s="2">
        <v>11</v>
      </c>
      <c r="I54" s="2">
        <v>10011</v>
      </c>
      <c r="J54" s="2" t="s">
        <v>1950</v>
      </c>
      <c r="K54" s="2">
        <v>4</v>
      </c>
      <c r="L54" s="2"/>
      <c r="M54" s="2">
        <f t="shared" si="69"/>
        <v>3800</v>
      </c>
      <c r="N54" s="2"/>
      <c r="O54" s="20">
        <f t="shared" si="57"/>
        <v>22800</v>
      </c>
      <c r="P54" s="2">
        <f t="shared" si="45"/>
        <v>1.2000000000000002</v>
      </c>
      <c r="Q54" s="2">
        <f t="shared" si="46"/>
        <v>2.4000000000000004</v>
      </c>
      <c r="R54" s="2">
        <v>3</v>
      </c>
      <c r="S54" s="2">
        <f t="shared" si="47"/>
        <v>27360.000000000004</v>
      </c>
      <c r="T54" s="2">
        <f t="shared" si="48"/>
        <v>23560.000000000004</v>
      </c>
      <c r="U54" s="2">
        <f t="shared" si="49"/>
        <v>7.2000000000000011</v>
      </c>
      <c r="V54" s="2">
        <f t="shared" si="50"/>
        <v>3</v>
      </c>
      <c r="W54" s="2">
        <v>3</v>
      </c>
      <c r="X54" s="2">
        <f t="shared" si="51"/>
        <v>9120.0000000000018</v>
      </c>
      <c r="Y54" s="20">
        <f t="shared" si="58"/>
        <v>9025</v>
      </c>
      <c r="Z54" s="2">
        <f t="shared" si="52"/>
        <v>180500</v>
      </c>
      <c r="AA54" s="2">
        <f t="shared" si="59"/>
        <v>15200</v>
      </c>
      <c r="AB54" s="2">
        <f t="shared" si="60"/>
        <v>36480</v>
      </c>
      <c r="AD54" s="2">
        <f t="shared" si="61"/>
        <v>86.4</v>
      </c>
      <c r="AE54" s="2">
        <f t="shared" si="62"/>
        <v>311040</v>
      </c>
      <c r="AG54" s="2">
        <f t="shared" si="63"/>
        <v>8.3333333333333329E-2</v>
      </c>
      <c r="AH54" s="2">
        <f t="shared" si="64"/>
        <v>25920</v>
      </c>
      <c r="AI54" s="2">
        <f t="shared" si="65"/>
        <v>0.20833333333333334</v>
      </c>
      <c r="AJ54" s="2">
        <f t="shared" si="53"/>
        <v>64800</v>
      </c>
      <c r="AK54" s="2">
        <f t="shared" si="66"/>
        <v>0.5</v>
      </c>
      <c r="AL54" s="2">
        <f t="shared" si="54"/>
        <v>155520</v>
      </c>
      <c r="AM54" s="2">
        <f t="shared" si="67"/>
        <v>1</v>
      </c>
      <c r="AN54" s="2">
        <f t="shared" si="55"/>
        <v>311040</v>
      </c>
      <c r="AP54" s="16" t="str">
        <f t="shared" si="68"/>
        <v>25920,64800,155520,311040</v>
      </c>
    </row>
    <row r="55" spans="7:45" s="1" customFormat="1" ht="20.100000000000001" customHeight="1" x14ac:dyDescent="0.2">
      <c r="H55" s="2">
        <v>12</v>
      </c>
      <c r="I55" s="2">
        <v>10012</v>
      </c>
      <c r="J55" s="2" t="s">
        <v>1951</v>
      </c>
      <c r="K55" s="2">
        <v>4</v>
      </c>
      <c r="L55" s="2"/>
      <c r="M55" s="2">
        <f t="shared" si="69"/>
        <v>4200</v>
      </c>
      <c r="N55" s="2"/>
      <c r="O55" s="20">
        <f t="shared" si="57"/>
        <v>25200</v>
      </c>
      <c r="P55" s="2">
        <f t="shared" si="45"/>
        <v>1.2749999999999999</v>
      </c>
      <c r="Q55" s="2">
        <f t="shared" si="46"/>
        <v>2.5499999999999998</v>
      </c>
      <c r="R55" s="2">
        <v>3.1</v>
      </c>
      <c r="S55" s="2">
        <f t="shared" si="47"/>
        <v>33201</v>
      </c>
      <c r="T55" s="2">
        <f t="shared" si="48"/>
        <v>29001</v>
      </c>
      <c r="U55" s="2">
        <f t="shared" si="49"/>
        <v>7.9050000000000002</v>
      </c>
      <c r="V55" s="2">
        <f t="shared" si="50"/>
        <v>3.1000000000000005</v>
      </c>
      <c r="W55" s="2">
        <v>3</v>
      </c>
      <c r="X55" s="2">
        <f t="shared" si="51"/>
        <v>11067</v>
      </c>
      <c r="Y55" s="20">
        <f t="shared" si="58"/>
        <v>10549</v>
      </c>
      <c r="Z55" s="2">
        <f t="shared" si="52"/>
        <v>210980</v>
      </c>
      <c r="AA55" s="2">
        <f t="shared" si="59"/>
        <v>16800</v>
      </c>
      <c r="AB55" s="2">
        <f t="shared" si="60"/>
        <v>44268</v>
      </c>
      <c r="AD55" s="2">
        <f t="shared" si="61"/>
        <v>91.8</v>
      </c>
      <c r="AE55" s="2">
        <f t="shared" si="62"/>
        <v>330480</v>
      </c>
      <c r="AG55" s="2">
        <f t="shared" si="63"/>
        <v>8.3333333333333329E-2</v>
      </c>
      <c r="AH55" s="2">
        <f t="shared" si="64"/>
        <v>27540</v>
      </c>
      <c r="AI55" s="2">
        <f t="shared" si="65"/>
        <v>0.20833333333333334</v>
      </c>
      <c r="AJ55" s="2">
        <f t="shared" si="53"/>
        <v>68850</v>
      </c>
      <c r="AK55" s="2">
        <f t="shared" si="66"/>
        <v>0.5</v>
      </c>
      <c r="AL55" s="2">
        <f t="shared" si="54"/>
        <v>165240</v>
      </c>
      <c r="AM55" s="2">
        <f t="shared" si="67"/>
        <v>1</v>
      </c>
      <c r="AN55" s="2">
        <f t="shared" si="55"/>
        <v>330480</v>
      </c>
      <c r="AP55" s="16" t="str">
        <f t="shared" si="68"/>
        <v>27540,68850,165240,330480</v>
      </c>
    </row>
    <row r="56" spans="7:45" s="1" customFormat="1" ht="20.100000000000001" customHeight="1" x14ac:dyDescent="0.2">
      <c r="H56" s="2">
        <v>13</v>
      </c>
      <c r="I56" s="2">
        <v>10013</v>
      </c>
      <c r="J56" s="2" t="s">
        <v>1952</v>
      </c>
      <c r="K56" s="2">
        <v>4</v>
      </c>
      <c r="L56" s="2"/>
      <c r="M56" s="2">
        <f t="shared" si="69"/>
        <v>4600</v>
      </c>
      <c r="N56" s="2"/>
      <c r="O56" s="20">
        <f t="shared" si="57"/>
        <v>27600</v>
      </c>
      <c r="P56" s="2">
        <f t="shared" si="45"/>
        <v>1.35</v>
      </c>
      <c r="Q56" s="2">
        <f t="shared" si="46"/>
        <v>2.7000000000000006</v>
      </c>
      <c r="R56" s="2">
        <v>3.2</v>
      </c>
      <c r="S56" s="2">
        <f t="shared" si="47"/>
        <v>39744.000000000007</v>
      </c>
      <c r="T56" s="2">
        <f t="shared" si="48"/>
        <v>35144.000000000007</v>
      </c>
      <c r="U56" s="2">
        <f t="shared" si="49"/>
        <v>8.6400000000000023</v>
      </c>
      <c r="V56" s="2">
        <f t="shared" si="50"/>
        <v>3.2</v>
      </c>
      <c r="W56" s="2">
        <v>3</v>
      </c>
      <c r="X56" s="2">
        <f t="shared" si="51"/>
        <v>13248.000000000002</v>
      </c>
      <c r="Y56" s="20">
        <f t="shared" si="58"/>
        <v>12164</v>
      </c>
      <c r="Z56" s="2">
        <f t="shared" si="52"/>
        <v>243280</v>
      </c>
      <c r="AA56" s="2">
        <f t="shared" si="59"/>
        <v>18400</v>
      </c>
      <c r="AB56" s="2">
        <f t="shared" si="60"/>
        <v>52992</v>
      </c>
      <c r="AD56" s="2">
        <f t="shared" si="61"/>
        <v>97.2</v>
      </c>
      <c r="AE56" s="2">
        <f t="shared" si="62"/>
        <v>349920</v>
      </c>
      <c r="AG56" s="2">
        <f t="shared" si="63"/>
        <v>8.3333333333333329E-2</v>
      </c>
      <c r="AH56" s="2">
        <f t="shared" si="64"/>
        <v>29160</v>
      </c>
      <c r="AI56" s="2">
        <f t="shared" si="65"/>
        <v>0.20833333333333334</v>
      </c>
      <c r="AJ56" s="2">
        <f t="shared" si="53"/>
        <v>72900</v>
      </c>
      <c r="AK56" s="2">
        <f t="shared" si="66"/>
        <v>0.5</v>
      </c>
      <c r="AL56" s="2">
        <f t="shared" si="54"/>
        <v>174960</v>
      </c>
      <c r="AM56" s="2">
        <f t="shared" si="67"/>
        <v>1</v>
      </c>
      <c r="AN56" s="2">
        <f t="shared" si="55"/>
        <v>349920</v>
      </c>
      <c r="AP56" s="16" t="str">
        <f t="shared" si="68"/>
        <v>29160,72900,174960,349920</v>
      </c>
    </row>
    <row r="57" spans="7:45" s="1" customFormat="1" ht="20.100000000000001" customHeight="1" x14ac:dyDescent="0.2">
      <c r="H57" s="2">
        <v>14</v>
      </c>
      <c r="I57" s="2">
        <v>10014</v>
      </c>
      <c r="J57" s="2" t="s">
        <v>1953</v>
      </c>
      <c r="K57" s="2">
        <v>4</v>
      </c>
      <c r="L57" s="2"/>
      <c r="M57" s="2">
        <f t="shared" si="69"/>
        <v>5000</v>
      </c>
      <c r="N57" s="2"/>
      <c r="O57" s="20">
        <f t="shared" si="57"/>
        <v>30000</v>
      </c>
      <c r="P57" s="2">
        <f t="shared" si="45"/>
        <v>1.5</v>
      </c>
      <c r="Q57" s="2">
        <f t="shared" si="46"/>
        <v>3</v>
      </c>
      <c r="R57" s="2">
        <v>3.3</v>
      </c>
      <c r="S57" s="2">
        <f t="shared" si="47"/>
        <v>49500</v>
      </c>
      <c r="T57" s="2">
        <f t="shared" si="48"/>
        <v>44500</v>
      </c>
      <c r="U57" s="2">
        <f t="shared" si="49"/>
        <v>9.9</v>
      </c>
      <c r="V57" s="2">
        <f t="shared" si="50"/>
        <v>3.3000000000000003</v>
      </c>
      <c r="W57" s="2">
        <v>3</v>
      </c>
      <c r="X57" s="2">
        <f t="shared" si="51"/>
        <v>16500</v>
      </c>
      <c r="Y57" s="20">
        <f t="shared" si="58"/>
        <v>14000</v>
      </c>
      <c r="Z57" s="2">
        <f t="shared" si="52"/>
        <v>280000</v>
      </c>
      <c r="AA57" s="2">
        <f t="shared" si="59"/>
        <v>20000</v>
      </c>
      <c r="AB57" s="2">
        <f t="shared" si="60"/>
        <v>66000</v>
      </c>
      <c r="AD57" s="2">
        <f t="shared" si="61"/>
        <v>108</v>
      </c>
      <c r="AE57" s="2">
        <f t="shared" si="62"/>
        <v>388800</v>
      </c>
      <c r="AG57" s="2">
        <f t="shared" si="63"/>
        <v>8.3333333333333329E-2</v>
      </c>
      <c r="AH57" s="2">
        <f t="shared" si="64"/>
        <v>32400</v>
      </c>
      <c r="AI57" s="2">
        <f t="shared" si="65"/>
        <v>0.20833333333333334</v>
      </c>
      <c r="AJ57" s="2">
        <f t="shared" si="53"/>
        <v>81000</v>
      </c>
      <c r="AK57" s="2">
        <f t="shared" si="66"/>
        <v>0.5</v>
      </c>
      <c r="AL57" s="2">
        <f t="shared" si="54"/>
        <v>194400</v>
      </c>
      <c r="AM57" s="2">
        <f t="shared" si="67"/>
        <v>1</v>
      </c>
      <c r="AN57" s="2">
        <f t="shared" si="55"/>
        <v>388800</v>
      </c>
      <c r="AP57" s="16" t="str">
        <f t="shared" si="68"/>
        <v>32400,81000,194400,388800</v>
      </c>
    </row>
    <row r="58" spans="7:45" s="1" customFormat="1" ht="20.100000000000001" customHeight="1" x14ac:dyDescent="0.2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7:45" s="1" customFormat="1" ht="20.100000000000001" customHeight="1" x14ac:dyDescent="0.2">
      <c r="G59" s="2"/>
      <c r="H59" s="2"/>
      <c r="I59" s="2"/>
      <c r="J59" s="2"/>
      <c r="K59" s="2"/>
      <c r="L59" s="2"/>
      <c r="M59" s="2"/>
      <c r="N59" s="2"/>
      <c r="O59" s="2"/>
      <c r="P59" s="2"/>
      <c r="AD59" s="20" t="s">
        <v>1954</v>
      </c>
      <c r="AE59" s="20" t="s">
        <v>1955</v>
      </c>
      <c r="AG59" s="20" t="s">
        <v>1954</v>
      </c>
    </row>
    <row r="60" spans="7:45" ht="20.100000000000001" customHeight="1" x14ac:dyDescent="0.2">
      <c r="G60" s="2" t="s">
        <v>1956</v>
      </c>
      <c r="H60" s="2"/>
      <c r="I60" s="2" t="s">
        <v>1957</v>
      </c>
      <c r="J60" s="2" t="s">
        <v>1958</v>
      </c>
      <c r="K60" s="2" t="s">
        <v>43</v>
      </c>
      <c r="L60" s="2"/>
      <c r="M60" s="2" t="s">
        <v>1959</v>
      </c>
      <c r="N60" s="2"/>
      <c r="O60" s="2" t="s">
        <v>1960</v>
      </c>
      <c r="P60" s="2" t="s">
        <v>1961</v>
      </c>
      <c r="Q60" s="2" t="s">
        <v>1962</v>
      </c>
      <c r="R60" s="2" t="s">
        <v>1963</v>
      </c>
      <c r="S60" s="2"/>
      <c r="T60" s="2" t="s">
        <v>1964</v>
      </c>
      <c r="U60" s="2" t="s">
        <v>1965</v>
      </c>
      <c r="V60" s="2" t="s">
        <v>1962</v>
      </c>
      <c r="W60" s="2" t="s">
        <v>1966</v>
      </c>
      <c r="X60" s="2" t="s">
        <v>1967</v>
      </c>
      <c r="Y60" s="2" t="s">
        <v>1964</v>
      </c>
      <c r="Z60" s="2" t="s">
        <v>1965</v>
      </c>
      <c r="AB60" s="2" t="s">
        <v>1968</v>
      </c>
      <c r="AD60" s="2" t="s">
        <v>1969</v>
      </c>
      <c r="AE60" s="2" t="s">
        <v>1970</v>
      </c>
      <c r="AF60" s="13" t="s">
        <v>1971</v>
      </c>
      <c r="AG60" s="2" t="s">
        <v>1972</v>
      </c>
      <c r="AH60" s="2" t="s">
        <v>1973</v>
      </c>
      <c r="AI60" s="2" t="s">
        <v>1974</v>
      </c>
      <c r="AJ60" s="2" t="s">
        <v>1975</v>
      </c>
      <c r="AK60" s="2" t="s">
        <v>1976</v>
      </c>
      <c r="AM60" s="2" t="s">
        <v>1977</v>
      </c>
    </row>
    <row r="61" spans="7:45" ht="20.100000000000001" customHeight="1" x14ac:dyDescent="0.2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70">O61*K61</f>
        <v>5000</v>
      </c>
      <c r="Q61" s="2">
        <v>5</v>
      </c>
      <c r="R61" s="2">
        <v>1</v>
      </c>
      <c r="S61" s="2"/>
      <c r="T61" s="2">
        <f t="shared" ref="T61:T85" si="71">LOOKUP(R61,$H$26:$H$39,$Y$26:$Y$39)</f>
        <v>1000</v>
      </c>
      <c r="U61" s="2">
        <f t="shared" ref="U61:U85" si="72">T61*Q61</f>
        <v>5000</v>
      </c>
      <c r="V61" s="2">
        <v>6</v>
      </c>
      <c r="W61" s="2">
        <v>5</v>
      </c>
      <c r="X61" s="2">
        <v>1</v>
      </c>
      <c r="Y61" s="2">
        <f t="shared" ref="Y61:Y85" si="73">LOOKUP(X61,$H$44:$H$57,$Y$44:$Y$57)</f>
        <v>1000</v>
      </c>
      <c r="Z61" s="2">
        <f t="shared" ref="Z61:Z85" si="74">Y61*W61</f>
        <v>5000</v>
      </c>
      <c r="AB61" s="2">
        <f t="shared" ref="AB61:AB85" si="75">Z61+U61</f>
        <v>10000</v>
      </c>
      <c r="AD61" s="2">
        <v>0.3</v>
      </c>
      <c r="AE61" s="2">
        <v>8000</v>
      </c>
      <c r="AF61" s="22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12</v>
      </c>
      <c r="AM61" s="13">
        <v>2</v>
      </c>
    </row>
    <row r="62" spans="7:45" ht="20.100000000000001" customHeight="1" x14ac:dyDescent="0.2">
      <c r="G62" s="2">
        <v>1.5</v>
      </c>
      <c r="H62" s="2"/>
      <c r="I62" s="2">
        <v>2</v>
      </c>
      <c r="J62" s="2">
        <v>0.1</v>
      </c>
      <c r="K62" s="2">
        <f t="shared" ref="K62:K84" si="76">J62+K61</f>
        <v>0.6</v>
      </c>
      <c r="L62" s="2"/>
      <c r="M62" s="2">
        <f>SUM($K$61:K62)</f>
        <v>1.1000000000000001</v>
      </c>
      <c r="N62" s="2">
        <f t="shared" ref="N62:N85" si="77">ROUND(O62/24,-1)</f>
        <v>460</v>
      </c>
      <c r="O62" s="2">
        <f t="shared" ref="O62:O85" si="78">O61+1000</f>
        <v>11000</v>
      </c>
      <c r="P62" s="2">
        <f t="shared" si="70"/>
        <v>6600</v>
      </c>
      <c r="Q62" s="2">
        <v>6</v>
      </c>
      <c r="R62" s="2">
        <v>2</v>
      </c>
      <c r="S62" s="2"/>
      <c r="T62" s="2">
        <f t="shared" si="71"/>
        <v>1234</v>
      </c>
      <c r="U62" s="2">
        <f t="shared" si="72"/>
        <v>7404</v>
      </c>
      <c r="V62" s="2">
        <v>7</v>
      </c>
      <c r="W62" s="2">
        <v>6</v>
      </c>
      <c r="X62" s="2">
        <v>2</v>
      </c>
      <c r="Y62" s="2">
        <f t="shared" si="73"/>
        <v>1234</v>
      </c>
      <c r="Z62" s="2">
        <f t="shared" si="74"/>
        <v>7404</v>
      </c>
      <c r="AB62" s="2">
        <f t="shared" si="75"/>
        <v>14808</v>
      </c>
      <c r="AD62" s="2">
        <v>0.25</v>
      </c>
      <c r="AE62" s="2">
        <v>9000</v>
      </c>
      <c r="AF62" s="22">
        <v>9000</v>
      </c>
      <c r="AG62" s="2">
        <f t="shared" ref="AG62:AG71" si="79">0.1</f>
        <v>0.1</v>
      </c>
      <c r="AH62" s="2">
        <f t="shared" ref="AH62:AH85" si="80">AG62*O62</f>
        <v>1100</v>
      </c>
      <c r="AI62" s="2">
        <v>1.5</v>
      </c>
      <c r="AJ62" s="2">
        <f t="shared" ref="AJ62:AJ85" si="81">AE62*AI62</f>
        <v>13500</v>
      </c>
      <c r="AK62" s="2">
        <f t="shared" ref="AK62:AK85" si="82">AJ62*10/AB62</f>
        <v>9.116693679092382</v>
      </c>
      <c r="AM62" s="13">
        <v>3</v>
      </c>
    </row>
    <row r="63" spans="7:45" ht="20.100000000000001" customHeight="1" x14ac:dyDescent="0.2">
      <c r="G63" s="2">
        <v>2</v>
      </c>
      <c r="H63" s="2"/>
      <c r="I63" s="2">
        <v>3</v>
      </c>
      <c r="J63" s="2">
        <v>0.1</v>
      </c>
      <c r="K63" s="2">
        <f t="shared" si="76"/>
        <v>0.7</v>
      </c>
      <c r="L63" s="2"/>
      <c r="M63" s="2">
        <f>SUM($K$61:K63)</f>
        <v>1.8</v>
      </c>
      <c r="N63" s="2">
        <f t="shared" si="77"/>
        <v>500</v>
      </c>
      <c r="O63" s="2">
        <f t="shared" si="78"/>
        <v>12000</v>
      </c>
      <c r="P63" s="2">
        <f t="shared" si="70"/>
        <v>8400</v>
      </c>
      <c r="Q63" s="2">
        <v>7</v>
      </c>
      <c r="R63" s="2">
        <v>3</v>
      </c>
      <c r="S63" s="2"/>
      <c r="T63" s="2">
        <f t="shared" si="71"/>
        <v>1580</v>
      </c>
      <c r="U63" s="2">
        <f t="shared" si="72"/>
        <v>11060</v>
      </c>
      <c r="V63" s="2">
        <v>8</v>
      </c>
      <c r="W63" s="2">
        <v>7</v>
      </c>
      <c r="X63" s="2">
        <v>3</v>
      </c>
      <c r="Y63" s="2">
        <f t="shared" si="73"/>
        <v>1580</v>
      </c>
      <c r="Z63" s="2">
        <f t="shared" si="74"/>
        <v>11060</v>
      </c>
      <c r="AB63" s="2">
        <f t="shared" si="75"/>
        <v>22120</v>
      </c>
      <c r="AD63" s="2">
        <v>0.2</v>
      </c>
      <c r="AE63" s="2">
        <v>10000</v>
      </c>
      <c r="AF63" s="22">
        <v>10000</v>
      </c>
      <c r="AG63" s="2">
        <f t="shared" si="79"/>
        <v>0.1</v>
      </c>
      <c r="AH63" s="2">
        <f t="shared" si="80"/>
        <v>1200</v>
      </c>
      <c r="AI63" s="2">
        <v>1.5</v>
      </c>
      <c r="AJ63" s="2">
        <f t="shared" si="81"/>
        <v>15000</v>
      </c>
      <c r="AK63" s="2">
        <f t="shared" si="82"/>
        <v>6.7811934900542497</v>
      </c>
      <c r="AM63" s="13">
        <v>4</v>
      </c>
      <c r="AO63" s="2">
        <v>1</v>
      </c>
      <c r="AP63" s="2" t="s">
        <v>877</v>
      </c>
      <c r="AQ63" s="2">
        <v>30</v>
      </c>
      <c r="AR63" s="1" t="s">
        <v>1978</v>
      </c>
      <c r="AS63" s="1"/>
    </row>
    <row r="64" spans="7:45" ht="20.100000000000001" customHeight="1" x14ac:dyDescent="0.2">
      <c r="G64" s="2">
        <v>2.5</v>
      </c>
      <c r="H64" s="2"/>
      <c r="I64" s="2">
        <v>4</v>
      </c>
      <c r="J64" s="2">
        <v>0.2</v>
      </c>
      <c r="K64" s="2">
        <f t="shared" si="76"/>
        <v>0.89999999999999991</v>
      </c>
      <c r="L64" s="2"/>
      <c r="M64" s="2">
        <f>SUM($K$61:K64)</f>
        <v>2.7</v>
      </c>
      <c r="N64" s="2">
        <f t="shared" si="77"/>
        <v>540</v>
      </c>
      <c r="O64" s="2">
        <f t="shared" si="78"/>
        <v>13000</v>
      </c>
      <c r="P64" s="2">
        <f t="shared" si="70"/>
        <v>11699.999999999998</v>
      </c>
      <c r="Q64" s="2">
        <v>8</v>
      </c>
      <c r="R64" s="2">
        <f t="shared" ref="R64:R85" si="83">R62+1</f>
        <v>3</v>
      </c>
      <c r="S64" s="2"/>
      <c r="T64" s="2">
        <f t="shared" si="71"/>
        <v>1580</v>
      </c>
      <c r="U64" s="2">
        <f t="shared" si="72"/>
        <v>12640</v>
      </c>
      <c r="V64" s="2">
        <v>9</v>
      </c>
      <c r="W64" s="2">
        <v>8</v>
      </c>
      <c r="X64" s="2">
        <f t="shared" ref="X64:X85" si="84">X62+1</f>
        <v>3</v>
      </c>
      <c r="Y64" s="2">
        <f t="shared" si="73"/>
        <v>1580</v>
      </c>
      <c r="Z64" s="2">
        <f t="shared" si="74"/>
        <v>12640</v>
      </c>
      <c r="AB64" s="2">
        <f t="shared" si="75"/>
        <v>25280</v>
      </c>
      <c r="AD64" s="2">
        <v>0.2</v>
      </c>
      <c r="AE64" s="2">
        <v>11000</v>
      </c>
      <c r="AF64" s="22">
        <v>11000</v>
      </c>
      <c r="AG64" s="2">
        <f t="shared" si="79"/>
        <v>0.1</v>
      </c>
      <c r="AH64" s="2">
        <f t="shared" si="80"/>
        <v>1300</v>
      </c>
      <c r="AI64" s="2">
        <v>1.5</v>
      </c>
      <c r="AJ64" s="2">
        <f t="shared" si="81"/>
        <v>16500</v>
      </c>
      <c r="AK64" s="2">
        <f t="shared" si="82"/>
        <v>6.5268987341772151</v>
      </c>
      <c r="AO64" s="2">
        <v>2</v>
      </c>
      <c r="AP64" s="2" t="s">
        <v>877</v>
      </c>
      <c r="AQ64" s="2">
        <v>20</v>
      </c>
      <c r="AR64" s="1"/>
      <c r="AS64" s="1"/>
    </row>
    <row r="65" spans="7:45" ht="20.100000000000001" customHeight="1" x14ac:dyDescent="0.2">
      <c r="G65" s="2">
        <v>3</v>
      </c>
      <c r="H65" s="2"/>
      <c r="I65" s="2">
        <v>5</v>
      </c>
      <c r="J65" s="2">
        <v>0.2</v>
      </c>
      <c r="K65" s="2">
        <f t="shared" si="76"/>
        <v>1.0999999999999999</v>
      </c>
      <c r="L65" s="2"/>
      <c r="M65" s="2">
        <f>SUM($K$61:K65)</f>
        <v>3.8</v>
      </c>
      <c r="N65" s="2">
        <f t="shared" si="77"/>
        <v>580</v>
      </c>
      <c r="O65" s="2">
        <f t="shared" si="78"/>
        <v>14000</v>
      </c>
      <c r="P65" s="2">
        <f t="shared" si="70"/>
        <v>15399.999999999998</v>
      </c>
      <c r="Q65" s="2">
        <v>9</v>
      </c>
      <c r="R65" s="2">
        <f t="shared" si="83"/>
        <v>4</v>
      </c>
      <c r="S65" s="2"/>
      <c r="T65" s="2">
        <f t="shared" si="71"/>
        <v>2013</v>
      </c>
      <c r="U65" s="2">
        <f t="shared" si="72"/>
        <v>18117</v>
      </c>
      <c r="V65" s="2">
        <v>10</v>
      </c>
      <c r="W65" s="2">
        <v>9</v>
      </c>
      <c r="X65" s="2">
        <f t="shared" si="84"/>
        <v>4</v>
      </c>
      <c r="Y65" s="2">
        <f t="shared" si="73"/>
        <v>2013</v>
      </c>
      <c r="Z65" s="2">
        <f t="shared" si="74"/>
        <v>18117</v>
      </c>
      <c r="AB65" s="2">
        <f t="shared" si="75"/>
        <v>36234</v>
      </c>
      <c r="AD65" s="2">
        <v>0.18</v>
      </c>
      <c r="AE65" s="2">
        <v>12000</v>
      </c>
      <c r="AF65" s="22">
        <v>12000</v>
      </c>
      <c r="AG65" s="2">
        <f t="shared" si="79"/>
        <v>0.1</v>
      </c>
      <c r="AH65" s="2">
        <f t="shared" si="80"/>
        <v>1400</v>
      </c>
      <c r="AI65" s="2">
        <v>1.5</v>
      </c>
      <c r="AJ65" s="2">
        <f t="shared" si="81"/>
        <v>18000</v>
      </c>
      <c r="AK65" s="2">
        <f t="shared" si="82"/>
        <v>4.9677098857426722</v>
      </c>
      <c r="AO65" s="2">
        <v>3</v>
      </c>
      <c r="AP65" s="2" t="s">
        <v>877</v>
      </c>
      <c r="AQ65" s="2">
        <v>15</v>
      </c>
      <c r="AR65" s="1"/>
      <c r="AS65" s="1"/>
    </row>
    <row r="66" spans="7:45" ht="20.100000000000001" customHeight="1" x14ac:dyDescent="0.2">
      <c r="G66" s="2">
        <v>3.5</v>
      </c>
      <c r="H66" s="2"/>
      <c r="I66" s="2">
        <v>6</v>
      </c>
      <c r="J66" s="2">
        <f t="shared" ref="J66:J81" si="85">J64+0.1</f>
        <v>0.30000000000000004</v>
      </c>
      <c r="K66" s="2">
        <f t="shared" si="76"/>
        <v>1.4</v>
      </c>
      <c r="L66" s="2"/>
      <c r="M66" s="2">
        <f>SUM($K$61:K66)</f>
        <v>5.1999999999999993</v>
      </c>
      <c r="N66" s="2">
        <f t="shared" si="77"/>
        <v>630</v>
      </c>
      <c r="O66" s="2">
        <f t="shared" si="78"/>
        <v>15000</v>
      </c>
      <c r="P66" s="2">
        <f t="shared" si="70"/>
        <v>21000</v>
      </c>
      <c r="Q66" s="2">
        <v>10</v>
      </c>
      <c r="R66" s="2">
        <f t="shared" si="83"/>
        <v>4</v>
      </c>
      <c r="S66" s="2"/>
      <c r="T66" s="2">
        <f t="shared" si="71"/>
        <v>2013</v>
      </c>
      <c r="U66" s="2">
        <f t="shared" si="72"/>
        <v>20130</v>
      </c>
      <c r="V66" s="2">
        <v>11</v>
      </c>
      <c r="W66" s="2">
        <v>10</v>
      </c>
      <c r="X66" s="2">
        <f t="shared" si="84"/>
        <v>4</v>
      </c>
      <c r="Y66" s="2">
        <f t="shared" si="73"/>
        <v>2013</v>
      </c>
      <c r="Z66" s="2">
        <f t="shared" si="74"/>
        <v>20130</v>
      </c>
      <c r="AB66" s="2">
        <f t="shared" si="75"/>
        <v>40260</v>
      </c>
      <c r="AD66" s="2">
        <v>0.19</v>
      </c>
      <c r="AE66" s="2">
        <v>13500</v>
      </c>
      <c r="AF66" s="22">
        <v>13500</v>
      </c>
      <c r="AG66" s="2">
        <f t="shared" si="79"/>
        <v>0.1</v>
      </c>
      <c r="AH66" s="2">
        <f t="shared" si="80"/>
        <v>1500</v>
      </c>
      <c r="AI66" s="2">
        <v>1.5</v>
      </c>
      <c r="AJ66" s="2">
        <f t="shared" si="81"/>
        <v>20250</v>
      </c>
      <c r="AK66" s="2">
        <f t="shared" si="82"/>
        <v>5.0298062593144559</v>
      </c>
      <c r="AM66" s="13"/>
      <c r="AN66" s="13"/>
      <c r="AO66" s="2">
        <v>4</v>
      </c>
      <c r="AP66" s="2" t="s">
        <v>877</v>
      </c>
      <c r="AQ66" s="2">
        <v>10</v>
      </c>
      <c r="AR66" s="1"/>
      <c r="AS66" s="1"/>
    </row>
    <row r="67" spans="7:45" ht="20.100000000000001" customHeight="1" x14ac:dyDescent="0.2">
      <c r="G67" s="2">
        <v>4</v>
      </c>
      <c r="H67" s="2"/>
      <c r="I67" s="2">
        <v>7</v>
      </c>
      <c r="J67" s="2">
        <f t="shared" si="85"/>
        <v>0.30000000000000004</v>
      </c>
      <c r="K67" s="2">
        <f t="shared" si="76"/>
        <v>1.7</v>
      </c>
      <c r="L67" s="2"/>
      <c r="M67" s="2">
        <f>SUM($K$61:K67)</f>
        <v>6.8999999999999995</v>
      </c>
      <c r="N67" s="2">
        <f t="shared" si="77"/>
        <v>670</v>
      </c>
      <c r="O67" s="2">
        <f t="shared" si="78"/>
        <v>16000</v>
      </c>
      <c r="P67" s="2">
        <f t="shared" si="70"/>
        <v>27200</v>
      </c>
      <c r="Q67" s="2">
        <v>11</v>
      </c>
      <c r="R67" s="2">
        <f t="shared" si="83"/>
        <v>5</v>
      </c>
      <c r="S67" s="2"/>
      <c r="T67" s="2">
        <f t="shared" si="71"/>
        <v>2520</v>
      </c>
      <c r="U67" s="2">
        <f t="shared" si="72"/>
        <v>27720</v>
      </c>
      <c r="V67" s="2">
        <v>12</v>
      </c>
      <c r="W67" s="2">
        <v>11</v>
      </c>
      <c r="X67" s="2">
        <f t="shared" si="84"/>
        <v>5</v>
      </c>
      <c r="Y67" s="2">
        <f t="shared" si="73"/>
        <v>2520</v>
      </c>
      <c r="Z67" s="2">
        <f t="shared" si="74"/>
        <v>27720</v>
      </c>
      <c r="AB67" s="2">
        <f t="shared" si="75"/>
        <v>55440</v>
      </c>
      <c r="AD67" s="2">
        <v>0.17</v>
      </c>
      <c r="AE67" s="2">
        <v>15000</v>
      </c>
      <c r="AF67" s="22">
        <v>15000</v>
      </c>
      <c r="AG67" s="2">
        <f t="shared" si="79"/>
        <v>0.1</v>
      </c>
      <c r="AH67" s="2">
        <f t="shared" si="80"/>
        <v>1600</v>
      </c>
      <c r="AI67" s="2">
        <v>1.5</v>
      </c>
      <c r="AJ67" s="2">
        <f t="shared" si="81"/>
        <v>22500</v>
      </c>
      <c r="AK67" s="2">
        <f t="shared" si="82"/>
        <v>4.0584415584415581</v>
      </c>
      <c r="AM67" s="13">
        <v>10010035</v>
      </c>
      <c r="AN67" s="29" t="s">
        <v>1979</v>
      </c>
      <c r="AO67" s="2">
        <v>5</v>
      </c>
      <c r="AP67" s="2" t="s">
        <v>877</v>
      </c>
      <c r="AQ67" s="2">
        <v>10</v>
      </c>
      <c r="AR67" s="1"/>
      <c r="AS67" s="1"/>
    </row>
    <row r="68" spans="7:45" ht="20.100000000000001" customHeight="1" x14ac:dyDescent="0.2">
      <c r="G68" s="2">
        <v>4.5</v>
      </c>
      <c r="H68" s="2"/>
      <c r="I68" s="2">
        <v>8</v>
      </c>
      <c r="J68" s="2">
        <f t="shared" si="85"/>
        <v>0.4</v>
      </c>
      <c r="K68" s="2">
        <f t="shared" si="76"/>
        <v>2.1</v>
      </c>
      <c r="L68" s="2"/>
      <c r="M68" s="2">
        <f>SUM($K$61:K68)</f>
        <v>9</v>
      </c>
      <c r="N68" s="2">
        <f t="shared" si="77"/>
        <v>710</v>
      </c>
      <c r="O68" s="2">
        <f t="shared" si="78"/>
        <v>17000</v>
      </c>
      <c r="P68" s="2">
        <f t="shared" si="70"/>
        <v>35700</v>
      </c>
      <c r="Q68" s="2">
        <v>12</v>
      </c>
      <c r="R68" s="2">
        <f t="shared" si="83"/>
        <v>5</v>
      </c>
      <c r="S68" s="2"/>
      <c r="T68" s="2">
        <f t="shared" si="71"/>
        <v>2520</v>
      </c>
      <c r="U68" s="2">
        <f t="shared" si="72"/>
        <v>30240</v>
      </c>
      <c r="V68" s="2">
        <v>13</v>
      </c>
      <c r="W68" s="2">
        <v>12</v>
      </c>
      <c r="X68" s="2">
        <f t="shared" si="84"/>
        <v>5</v>
      </c>
      <c r="Y68" s="2">
        <f t="shared" si="73"/>
        <v>2520</v>
      </c>
      <c r="Z68" s="2">
        <f t="shared" si="74"/>
        <v>30240</v>
      </c>
      <c r="AB68" s="2">
        <f t="shared" si="75"/>
        <v>60480</v>
      </c>
      <c r="AD68" s="2">
        <v>0.17</v>
      </c>
      <c r="AE68" s="2">
        <v>16500</v>
      </c>
      <c r="AF68" s="22">
        <v>16500</v>
      </c>
      <c r="AG68" s="2">
        <f t="shared" si="79"/>
        <v>0.1</v>
      </c>
      <c r="AH68" s="2">
        <f t="shared" si="80"/>
        <v>1700</v>
      </c>
      <c r="AI68" s="2">
        <v>1.5</v>
      </c>
      <c r="AJ68" s="2">
        <f t="shared" si="81"/>
        <v>24750</v>
      </c>
      <c r="AK68" s="2">
        <f t="shared" si="82"/>
        <v>4.0922619047619051</v>
      </c>
      <c r="AM68" s="13">
        <v>250000</v>
      </c>
      <c r="AN68" s="13"/>
      <c r="AO68" s="1"/>
      <c r="AP68" s="1"/>
      <c r="AQ68" s="1"/>
      <c r="AR68" s="1"/>
      <c r="AS68" s="1"/>
    </row>
    <row r="69" spans="7:45" ht="20.100000000000001" customHeight="1" x14ac:dyDescent="0.2">
      <c r="G69" s="2">
        <v>5</v>
      </c>
      <c r="H69" s="2"/>
      <c r="I69" s="2">
        <v>9</v>
      </c>
      <c r="J69" s="2">
        <f t="shared" si="85"/>
        <v>0.4</v>
      </c>
      <c r="K69" s="2">
        <f t="shared" si="76"/>
        <v>2.5</v>
      </c>
      <c r="L69" s="2"/>
      <c r="M69" s="2">
        <f>SUM($K$61:K69)</f>
        <v>11.5</v>
      </c>
      <c r="N69" s="2">
        <f t="shared" si="77"/>
        <v>750</v>
      </c>
      <c r="O69" s="2">
        <f t="shared" si="78"/>
        <v>18000</v>
      </c>
      <c r="P69" s="2">
        <f t="shared" si="70"/>
        <v>45000</v>
      </c>
      <c r="Q69" s="2">
        <v>13</v>
      </c>
      <c r="R69" s="2">
        <f t="shared" si="83"/>
        <v>6</v>
      </c>
      <c r="S69" s="2"/>
      <c r="T69" s="2">
        <f t="shared" si="71"/>
        <v>3182</v>
      </c>
      <c r="U69" s="2">
        <f t="shared" si="72"/>
        <v>41366</v>
      </c>
      <c r="V69" s="2">
        <v>14</v>
      </c>
      <c r="W69" s="2">
        <v>13</v>
      </c>
      <c r="X69" s="2">
        <f t="shared" si="84"/>
        <v>6</v>
      </c>
      <c r="Y69" s="2">
        <f t="shared" si="73"/>
        <v>3182</v>
      </c>
      <c r="Z69" s="2">
        <f t="shared" si="74"/>
        <v>41366</v>
      </c>
      <c r="AB69" s="2">
        <f t="shared" si="75"/>
        <v>82732</v>
      </c>
      <c r="AD69" s="2">
        <v>0.15</v>
      </c>
      <c r="AE69" s="2">
        <v>18000</v>
      </c>
      <c r="AF69" s="22">
        <v>18000</v>
      </c>
      <c r="AG69" s="2">
        <f t="shared" si="79"/>
        <v>0.1</v>
      </c>
      <c r="AH69" s="2">
        <f t="shared" si="80"/>
        <v>1800</v>
      </c>
      <c r="AI69" s="2">
        <v>1.5</v>
      </c>
      <c r="AJ69" s="2">
        <f t="shared" si="81"/>
        <v>27000</v>
      </c>
      <c r="AK69" s="2">
        <f t="shared" si="82"/>
        <v>3.2635497751776823</v>
      </c>
      <c r="AM69" s="13">
        <f>AM68*30</f>
        <v>7500000</v>
      </c>
      <c r="AN69" s="13"/>
    </row>
    <row r="70" spans="7:45" ht="20.100000000000001" customHeight="1" x14ac:dyDescent="0.2">
      <c r="G70" s="2">
        <v>5.5</v>
      </c>
      <c r="H70" s="2"/>
      <c r="I70" s="2">
        <v>10</v>
      </c>
      <c r="J70" s="2">
        <f t="shared" si="85"/>
        <v>0.5</v>
      </c>
      <c r="K70" s="2">
        <f t="shared" si="76"/>
        <v>3</v>
      </c>
      <c r="L70" s="2"/>
      <c r="M70" s="2">
        <f>SUM($K$61:K70)</f>
        <v>14.5</v>
      </c>
      <c r="N70" s="2">
        <f t="shared" si="77"/>
        <v>790</v>
      </c>
      <c r="O70" s="2">
        <f t="shared" si="78"/>
        <v>19000</v>
      </c>
      <c r="P70" s="2">
        <f t="shared" si="70"/>
        <v>57000</v>
      </c>
      <c r="Q70" s="2">
        <v>14</v>
      </c>
      <c r="R70" s="2">
        <f t="shared" si="83"/>
        <v>6</v>
      </c>
      <c r="S70" s="2"/>
      <c r="T70" s="2">
        <f t="shared" si="71"/>
        <v>3182</v>
      </c>
      <c r="U70" s="2">
        <f t="shared" si="72"/>
        <v>44548</v>
      </c>
      <c r="V70" s="2">
        <v>15</v>
      </c>
      <c r="W70" s="2">
        <v>14</v>
      </c>
      <c r="X70" s="2">
        <f t="shared" si="84"/>
        <v>6</v>
      </c>
      <c r="Y70" s="2">
        <f t="shared" si="73"/>
        <v>3182</v>
      </c>
      <c r="Z70" s="2">
        <f t="shared" si="74"/>
        <v>44548</v>
      </c>
      <c r="AB70" s="2">
        <f t="shared" si="75"/>
        <v>89096</v>
      </c>
      <c r="AD70" s="2">
        <v>0.16</v>
      </c>
      <c r="AE70" s="2">
        <v>19500</v>
      </c>
      <c r="AF70" s="22">
        <v>19500</v>
      </c>
      <c r="AG70" s="2">
        <f t="shared" si="79"/>
        <v>0.1</v>
      </c>
      <c r="AH70" s="2">
        <f t="shared" si="80"/>
        <v>1900</v>
      </c>
      <c r="AI70" s="2">
        <v>1.5</v>
      </c>
      <c r="AJ70" s="2">
        <f t="shared" si="81"/>
        <v>29250</v>
      </c>
      <c r="AK70" s="2">
        <f t="shared" si="82"/>
        <v>3.282975666696597</v>
      </c>
      <c r="AM70" s="13"/>
      <c r="AN70" s="13"/>
    </row>
    <row r="71" spans="7:45" ht="20.100000000000001" customHeight="1" x14ac:dyDescent="0.2">
      <c r="G71" s="2">
        <v>6</v>
      </c>
      <c r="H71" s="2"/>
      <c r="I71" s="2">
        <v>11</v>
      </c>
      <c r="J71" s="2">
        <f t="shared" si="85"/>
        <v>0.5</v>
      </c>
      <c r="K71" s="2">
        <f t="shared" si="76"/>
        <v>3.5</v>
      </c>
      <c r="L71" s="2"/>
      <c r="M71" s="2">
        <f>SUM($K$61:K71)</f>
        <v>18</v>
      </c>
      <c r="N71" s="2">
        <f t="shared" si="77"/>
        <v>830</v>
      </c>
      <c r="O71" s="2">
        <f t="shared" si="78"/>
        <v>20000</v>
      </c>
      <c r="P71" s="2">
        <f t="shared" si="70"/>
        <v>70000</v>
      </c>
      <c r="Q71" s="2">
        <v>15</v>
      </c>
      <c r="R71" s="2">
        <f t="shared" si="83"/>
        <v>7</v>
      </c>
      <c r="S71" s="2"/>
      <c r="T71" s="2">
        <f t="shared" si="71"/>
        <v>4063</v>
      </c>
      <c r="U71" s="2">
        <f t="shared" si="72"/>
        <v>60945</v>
      </c>
      <c r="V71" s="2">
        <v>16</v>
      </c>
      <c r="W71" s="2">
        <v>15</v>
      </c>
      <c r="X71" s="2">
        <f t="shared" si="84"/>
        <v>7</v>
      </c>
      <c r="Y71" s="2">
        <f t="shared" si="73"/>
        <v>4063</v>
      </c>
      <c r="Z71" s="2">
        <f t="shared" si="74"/>
        <v>60945</v>
      </c>
      <c r="AB71" s="2">
        <f t="shared" si="75"/>
        <v>121890</v>
      </c>
      <c r="AD71" s="2">
        <v>0.13500000000000001</v>
      </c>
      <c r="AE71" s="2">
        <v>21000</v>
      </c>
      <c r="AF71" s="22">
        <v>21000</v>
      </c>
      <c r="AG71" s="2">
        <f t="shared" si="79"/>
        <v>0.1</v>
      </c>
      <c r="AH71" s="2">
        <f t="shared" si="80"/>
        <v>2000</v>
      </c>
      <c r="AI71" s="2">
        <v>1.5</v>
      </c>
      <c r="AJ71" s="2">
        <f t="shared" si="81"/>
        <v>31500</v>
      </c>
      <c r="AK71" s="2">
        <f t="shared" si="82"/>
        <v>2.5842973172532613</v>
      </c>
    </row>
    <row r="72" spans="7:45" ht="20.100000000000001" customHeight="1" x14ac:dyDescent="0.2">
      <c r="G72" s="2">
        <v>6.5</v>
      </c>
      <c r="H72" s="2"/>
      <c r="I72" s="2">
        <v>12</v>
      </c>
      <c r="J72" s="2">
        <f t="shared" si="85"/>
        <v>0.6</v>
      </c>
      <c r="K72" s="2">
        <f t="shared" si="76"/>
        <v>4.0999999999999996</v>
      </c>
      <c r="L72" s="2"/>
      <c r="M72" s="2">
        <f>SUM($K$61:K72)</f>
        <v>22.1</v>
      </c>
      <c r="N72" s="2">
        <f t="shared" si="77"/>
        <v>880</v>
      </c>
      <c r="O72" s="2">
        <f t="shared" si="78"/>
        <v>21000</v>
      </c>
      <c r="P72" s="2">
        <f t="shared" si="70"/>
        <v>86099.999999999985</v>
      </c>
      <c r="Q72" s="2">
        <v>16</v>
      </c>
      <c r="R72" s="2">
        <f t="shared" si="83"/>
        <v>7</v>
      </c>
      <c r="S72" s="2"/>
      <c r="T72" s="2">
        <f t="shared" si="71"/>
        <v>4063</v>
      </c>
      <c r="U72" s="2">
        <f t="shared" si="72"/>
        <v>65008</v>
      </c>
      <c r="V72" s="2">
        <v>17</v>
      </c>
      <c r="W72" s="2">
        <v>16</v>
      </c>
      <c r="X72" s="2">
        <f t="shared" si="84"/>
        <v>7</v>
      </c>
      <c r="Y72" s="2">
        <f t="shared" si="73"/>
        <v>4063</v>
      </c>
      <c r="Z72" s="2">
        <f t="shared" si="74"/>
        <v>65008</v>
      </c>
      <c r="AB72" s="2">
        <f t="shared" si="75"/>
        <v>130016</v>
      </c>
      <c r="AD72" s="2">
        <v>0.13500000000000001</v>
      </c>
      <c r="AE72" s="2">
        <v>22500</v>
      </c>
      <c r="AF72" s="22">
        <v>22500</v>
      </c>
      <c r="AG72" s="2">
        <f t="shared" ref="AG72:AG85" si="86">0.1</f>
        <v>0.1</v>
      </c>
      <c r="AH72" s="2">
        <f t="shared" si="80"/>
        <v>2100</v>
      </c>
      <c r="AI72" s="2">
        <v>1.5</v>
      </c>
      <c r="AJ72" s="2">
        <f t="shared" si="81"/>
        <v>33750</v>
      </c>
      <c r="AK72" s="2">
        <f t="shared" si="82"/>
        <v>2.5958343588481418</v>
      </c>
    </row>
    <row r="73" spans="7:45" ht="20.100000000000001" customHeight="1" x14ac:dyDescent="0.2">
      <c r="G73" s="2">
        <v>7</v>
      </c>
      <c r="H73" s="2"/>
      <c r="I73" s="2">
        <v>13</v>
      </c>
      <c r="J73" s="2">
        <f t="shared" si="85"/>
        <v>0.6</v>
      </c>
      <c r="K73" s="2">
        <f t="shared" si="76"/>
        <v>4.6999999999999993</v>
      </c>
      <c r="L73" s="2"/>
      <c r="M73" s="2">
        <f>SUM($K$61:K73)</f>
        <v>26.8</v>
      </c>
      <c r="N73" s="2">
        <f t="shared" si="77"/>
        <v>920</v>
      </c>
      <c r="O73" s="2">
        <f t="shared" si="78"/>
        <v>22000</v>
      </c>
      <c r="P73" s="2">
        <f t="shared" si="70"/>
        <v>103399.99999999999</v>
      </c>
      <c r="Q73" s="2">
        <v>17</v>
      </c>
      <c r="R73" s="2">
        <f t="shared" si="83"/>
        <v>8</v>
      </c>
      <c r="S73" s="2"/>
      <c r="T73" s="2">
        <f t="shared" si="71"/>
        <v>5020</v>
      </c>
      <c r="U73" s="2">
        <f t="shared" si="72"/>
        <v>85340</v>
      </c>
      <c r="V73" s="2">
        <v>18</v>
      </c>
      <c r="W73" s="2">
        <v>17</v>
      </c>
      <c r="X73" s="2">
        <f t="shared" si="84"/>
        <v>8</v>
      </c>
      <c r="Y73" s="2">
        <f t="shared" si="73"/>
        <v>5020</v>
      </c>
      <c r="Z73" s="2">
        <f t="shared" si="74"/>
        <v>85340</v>
      </c>
      <c r="AB73" s="2">
        <f t="shared" si="75"/>
        <v>170680</v>
      </c>
      <c r="AD73" s="2">
        <v>0.11799999999999999</v>
      </c>
      <c r="AE73" s="2">
        <v>24000</v>
      </c>
      <c r="AF73" s="22">
        <v>24000</v>
      </c>
      <c r="AG73" s="2">
        <f t="shared" si="86"/>
        <v>0.1</v>
      </c>
      <c r="AH73" s="2">
        <f t="shared" si="80"/>
        <v>2200</v>
      </c>
      <c r="AI73" s="2">
        <v>1.5</v>
      </c>
      <c r="AJ73" s="2">
        <f t="shared" si="81"/>
        <v>36000</v>
      </c>
      <c r="AK73" s="2">
        <f t="shared" si="82"/>
        <v>2.1092102179517225</v>
      </c>
    </row>
    <row r="74" spans="7:45" ht="20.100000000000001" customHeight="1" x14ac:dyDescent="0.2">
      <c r="G74" s="2">
        <v>7.5</v>
      </c>
      <c r="H74" s="2"/>
      <c r="I74" s="2">
        <v>14</v>
      </c>
      <c r="J74" s="2">
        <f t="shared" si="85"/>
        <v>0.7</v>
      </c>
      <c r="K74" s="2">
        <f t="shared" si="76"/>
        <v>5.3999999999999995</v>
      </c>
      <c r="L74" s="2"/>
      <c r="M74" s="2">
        <f>SUM($K$61:K74)</f>
        <v>32.200000000000003</v>
      </c>
      <c r="N74" s="2">
        <f t="shared" si="77"/>
        <v>960</v>
      </c>
      <c r="O74" s="2">
        <f t="shared" si="78"/>
        <v>23000</v>
      </c>
      <c r="P74" s="2">
        <f t="shared" si="70"/>
        <v>124199.99999999999</v>
      </c>
      <c r="Q74" s="2">
        <v>18</v>
      </c>
      <c r="R74" s="2">
        <f t="shared" si="83"/>
        <v>8</v>
      </c>
      <c r="S74" s="2"/>
      <c r="T74" s="2">
        <f t="shared" si="71"/>
        <v>5020</v>
      </c>
      <c r="U74" s="2">
        <f t="shared" si="72"/>
        <v>90360</v>
      </c>
      <c r="V74" s="2">
        <v>19</v>
      </c>
      <c r="W74" s="2">
        <v>18</v>
      </c>
      <c r="X74" s="2">
        <f t="shared" si="84"/>
        <v>8</v>
      </c>
      <c r="Y74" s="2">
        <f t="shared" si="73"/>
        <v>5020</v>
      </c>
      <c r="Z74" s="2">
        <f t="shared" si="74"/>
        <v>90360</v>
      </c>
      <c r="AB74" s="2">
        <f t="shared" si="75"/>
        <v>180720</v>
      </c>
      <c r="AD74" s="2">
        <v>0.12</v>
      </c>
      <c r="AE74" s="2">
        <v>26000</v>
      </c>
      <c r="AF74" s="22">
        <v>26000</v>
      </c>
      <c r="AG74" s="2">
        <f t="shared" si="86"/>
        <v>0.1</v>
      </c>
      <c r="AH74" s="2">
        <f t="shared" si="80"/>
        <v>2300</v>
      </c>
      <c r="AI74" s="2">
        <v>1.5</v>
      </c>
      <c r="AJ74" s="2">
        <f t="shared" si="81"/>
        <v>39000</v>
      </c>
      <c r="AK74" s="2">
        <f t="shared" si="82"/>
        <v>2.1580345285524567</v>
      </c>
    </row>
    <row r="75" spans="7:45" ht="20.100000000000001" customHeight="1" x14ac:dyDescent="0.2">
      <c r="G75" s="2">
        <v>8</v>
      </c>
      <c r="H75" s="2"/>
      <c r="I75" s="2">
        <v>15</v>
      </c>
      <c r="J75" s="2">
        <f t="shared" si="85"/>
        <v>0.7</v>
      </c>
      <c r="K75" s="2">
        <f t="shared" si="76"/>
        <v>6.1</v>
      </c>
      <c r="L75" s="2"/>
      <c r="M75" s="2">
        <f>SUM($K$61:K75)</f>
        <v>38.300000000000004</v>
      </c>
      <c r="N75" s="2">
        <f t="shared" si="77"/>
        <v>1000</v>
      </c>
      <c r="O75" s="2">
        <f t="shared" si="78"/>
        <v>24000</v>
      </c>
      <c r="P75" s="2">
        <f t="shared" si="70"/>
        <v>146400</v>
      </c>
      <c r="Q75" s="2">
        <v>19</v>
      </c>
      <c r="R75" s="2">
        <f t="shared" si="83"/>
        <v>9</v>
      </c>
      <c r="S75" s="2"/>
      <c r="T75" s="2">
        <f t="shared" si="71"/>
        <v>6257</v>
      </c>
      <c r="U75" s="2">
        <f t="shared" si="72"/>
        <v>118883</v>
      </c>
      <c r="V75" s="2">
        <v>20</v>
      </c>
      <c r="W75" s="2">
        <v>19</v>
      </c>
      <c r="X75" s="2">
        <f t="shared" si="84"/>
        <v>9</v>
      </c>
      <c r="Y75" s="2">
        <f t="shared" si="73"/>
        <v>6257</v>
      </c>
      <c r="Z75" s="2">
        <f t="shared" si="74"/>
        <v>118883</v>
      </c>
      <c r="AB75" s="2">
        <f t="shared" si="75"/>
        <v>237766</v>
      </c>
      <c r="AD75" s="2">
        <v>0.1</v>
      </c>
      <c r="AE75" s="2">
        <v>28000</v>
      </c>
      <c r="AF75" s="22">
        <v>28000</v>
      </c>
      <c r="AG75" s="2">
        <f t="shared" si="86"/>
        <v>0.1</v>
      </c>
      <c r="AH75" s="2">
        <f t="shared" si="80"/>
        <v>2400</v>
      </c>
      <c r="AI75" s="2">
        <v>1.5</v>
      </c>
      <c r="AJ75" s="2">
        <f t="shared" si="81"/>
        <v>42000</v>
      </c>
      <c r="AK75" s="2">
        <f t="shared" si="82"/>
        <v>1.7664426368782753</v>
      </c>
    </row>
    <row r="76" spans="7:45" ht="20.100000000000001" customHeight="1" x14ac:dyDescent="0.2">
      <c r="G76" s="2">
        <v>8.5</v>
      </c>
      <c r="H76" s="2"/>
      <c r="I76" s="2">
        <v>16</v>
      </c>
      <c r="J76" s="2">
        <f t="shared" si="85"/>
        <v>0.79999999999999993</v>
      </c>
      <c r="K76" s="2">
        <f t="shared" si="76"/>
        <v>6.8999999999999995</v>
      </c>
      <c r="L76" s="2"/>
      <c r="M76" s="2">
        <f>SUM($K$61:K76)</f>
        <v>45.2</v>
      </c>
      <c r="N76" s="2">
        <f t="shared" si="77"/>
        <v>1040</v>
      </c>
      <c r="O76" s="2">
        <f t="shared" si="78"/>
        <v>25000</v>
      </c>
      <c r="P76" s="2">
        <f t="shared" si="70"/>
        <v>172500</v>
      </c>
      <c r="Q76" s="2">
        <v>20</v>
      </c>
      <c r="R76" s="2">
        <f t="shared" si="83"/>
        <v>9</v>
      </c>
      <c r="S76" s="2"/>
      <c r="T76" s="2">
        <f t="shared" si="71"/>
        <v>6257</v>
      </c>
      <c r="U76" s="2">
        <f t="shared" si="72"/>
        <v>125140</v>
      </c>
      <c r="V76" s="2">
        <v>21</v>
      </c>
      <c r="W76" s="2">
        <v>20</v>
      </c>
      <c r="X76" s="2">
        <f t="shared" si="84"/>
        <v>9</v>
      </c>
      <c r="Y76" s="2">
        <f t="shared" si="73"/>
        <v>6257</v>
      </c>
      <c r="Z76" s="2">
        <f t="shared" si="74"/>
        <v>125140</v>
      </c>
      <c r="AB76" s="2">
        <f t="shared" si="75"/>
        <v>250280</v>
      </c>
      <c r="AD76" s="2">
        <v>0.1</v>
      </c>
      <c r="AE76" s="2">
        <v>30000</v>
      </c>
      <c r="AF76" s="22">
        <v>30000</v>
      </c>
      <c r="AG76" s="2">
        <f t="shared" si="86"/>
        <v>0.1</v>
      </c>
      <c r="AH76" s="2">
        <f t="shared" si="80"/>
        <v>2500</v>
      </c>
      <c r="AI76" s="2">
        <v>1.5</v>
      </c>
      <c r="AJ76" s="2">
        <f t="shared" si="81"/>
        <v>45000</v>
      </c>
      <c r="AK76" s="2">
        <f t="shared" si="82"/>
        <v>1.7979862553939587</v>
      </c>
    </row>
    <row r="77" spans="7:45" ht="20.100000000000001" customHeight="1" x14ac:dyDescent="0.2">
      <c r="G77" s="2">
        <v>9</v>
      </c>
      <c r="H77" s="2"/>
      <c r="I77" s="2">
        <v>17</v>
      </c>
      <c r="J77" s="2">
        <f t="shared" si="85"/>
        <v>0.79999999999999993</v>
      </c>
      <c r="K77" s="2">
        <f t="shared" si="76"/>
        <v>7.6999999999999993</v>
      </c>
      <c r="L77" s="2"/>
      <c r="M77" s="2">
        <f>SUM($K$61:K77)</f>
        <v>52.900000000000006</v>
      </c>
      <c r="N77" s="2">
        <f t="shared" si="77"/>
        <v>1080</v>
      </c>
      <c r="O77" s="2">
        <f t="shared" si="78"/>
        <v>26000</v>
      </c>
      <c r="P77" s="2">
        <f t="shared" si="70"/>
        <v>200199.99999999997</v>
      </c>
      <c r="Q77" s="2">
        <v>20</v>
      </c>
      <c r="R77" s="2">
        <f t="shared" si="83"/>
        <v>10</v>
      </c>
      <c r="S77" s="2"/>
      <c r="T77" s="2">
        <f t="shared" si="71"/>
        <v>7593</v>
      </c>
      <c r="U77" s="2">
        <f t="shared" si="72"/>
        <v>151860</v>
      </c>
      <c r="V77" s="2">
        <v>22</v>
      </c>
      <c r="W77" s="2">
        <v>20</v>
      </c>
      <c r="X77" s="2">
        <f t="shared" si="84"/>
        <v>10</v>
      </c>
      <c r="Y77" s="2">
        <f t="shared" si="73"/>
        <v>7593</v>
      </c>
      <c r="Z77" s="2">
        <f t="shared" si="74"/>
        <v>151860</v>
      </c>
      <c r="AB77" s="2">
        <f t="shared" si="75"/>
        <v>303720</v>
      </c>
      <c r="AD77" s="2">
        <v>0.1</v>
      </c>
      <c r="AE77" s="2">
        <v>32000</v>
      </c>
      <c r="AF77" s="22">
        <v>32000</v>
      </c>
      <c r="AG77" s="2">
        <f t="shared" si="86"/>
        <v>0.1</v>
      </c>
      <c r="AH77" s="2">
        <f t="shared" si="80"/>
        <v>2600</v>
      </c>
      <c r="AI77" s="2">
        <v>1.5</v>
      </c>
      <c r="AJ77" s="2">
        <f t="shared" si="81"/>
        <v>48000</v>
      </c>
      <c r="AK77" s="2">
        <f t="shared" si="82"/>
        <v>1.5804030027657052</v>
      </c>
    </row>
    <row r="78" spans="7:45" ht="20.100000000000001" customHeight="1" x14ac:dyDescent="0.2">
      <c r="G78" s="2">
        <v>9.5</v>
      </c>
      <c r="H78" s="2"/>
      <c r="I78" s="2">
        <v>18</v>
      </c>
      <c r="J78" s="2">
        <f t="shared" si="85"/>
        <v>0.89999999999999991</v>
      </c>
      <c r="K78" s="2">
        <f t="shared" si="76"/>
        <v>8.6</v>
      </c>
      <c r="L78" s="2"/>
      <c r="M78" s="2">
        <f>SUM($K$61:K78)</f>
        <v>61.500000000000007</v>
      </c>
      <c r="N78" s="2">
        <f t="shared" si="77"/>
        <v>1130</v>
      </c>
      <c r="O78" s="2">
        <f t="shared" si="78"/>
        <v>27000</v>
      </c>
      <c r="P78" s="2">
        <f t="shared" si="70"/>
        <v>232200</v>
      </c>
      <c r="Q78" s="2">
        <v>20</v>
      </c>
      <c r="R78" s="2">
        <f t="shared" si="83"/>
        <v>10</v>
      </c>
      <c r="S78" s="2"/>
      <c r="T78" s="2">
        <f t="shared" si="71"/>
        <v>7593</v>
      </c>
      <c r="U78" s="2">
        <f t="shared" si="72"/>
        <v>151860</v>
      </c>
      <c r="V78" s="2">
        <v>23</v>
      </c>
      <c r="W78" s="2">
        <v>20</v>
      </c>
      <c r="X78" s="2">
        <f t="shared" si="84"/>
        <v>10</v>
      </c>
      <c r="Y78" s="2">
        <f t="shared" si="73"/>
        <v>7593</v>
      </c>
      <c r="Z78" s="2">
        <f t="shared" si="74"/>
        <v>151860</v>
      </c>
      <c r="AB78" s="2">
        <f t="shared" si="75"/>
        <v>303720</v>
      </c>
      <c r="AD78" s="2">
        <v>0.11</v>
      </c>
      <c r="AE78" s="2">
        <v>35000</v>
      </c>
      <c r="AF78" s="22">
        <v>34000</v>
      </c>
      <c r="AG78" s="2">
        <f t="shared" si="86"/>
        <v>0.1</v>
      </c>
      <c r="AH78" s="2">
        <f t="shared" si="80"/>
        <v>2700</v>
      </c>
      <c r="AI78" s="2">
        <v>1.5</v>
      </c>
      <c r="AJ78" s="2">
        <f t="shared" si="81"/>
        <v>52500</v>
      </c>
      <c r="AK78" s="2">
        <f t="shared" si="82"/>
        <v>1.7285657842749902</v>
      </c>
    </row>
    <row r="79" spans="7:45" ht="20.100000000000001" customHeight="1" x14ac:dyDescent="0.2">
      <c r="G79" s="2">
        <v>10</v>
      </c>
      <c r="H79" s="2"/>
      <c r="I79" s="2">
        <v>19</v>
      </c>
      <c r="J79" s="2">
        <f t="shared" si="85"/>
        <v>0.89999999999999991</v>
      </c>
      <c r="K79" s="2">
        <f t="shared" si="76"/>
        <v>9.5</v>
      </c>
      <c r="L79" s="2"/>
      <c r="M79" s="2">
        <f>SUM($K$61:K79)</f>
        <v>71</v>
      </c>
      <c r="N79" s="2">
        <f t="shared" si="77"/>
        <v>1170</v>
      </c>
      <c r="O79" s="2">
        <f t="shared" si="78"/>
        <v>28000</v>
      </c>
      <c r="P79" s="2">
        <f t="shared" si="70"/>
        <v>266000</v>
      </c>
      <c r="Q79" s="2">
        <v>20</v>
      </c>
      <c r="R79" s="2">
        <f t="shared" si="83"/>
        <v>11</v>
      </c>
      <c r="S79" s="2"/>
      <c r="T79" s="2">
        <f t="shared" si="71"/>
        <v>9025</v>
      </c>
      <c r="U79" s="2">
        <f t="shared" si="72"/>
        <v>180500</v>
      </c>
      <c r="V79" s="2">
        <v>24</v>
      </c>
      <c r="W79" s="2">
        <v>20</v>
      </c>
      <c r="X79" s="2">
        <f t="shared" si="84"/>
        <v>11</v>
      </c>
      <c r="Y79" s="2">
        <f t="shared" si="73"/>
        <v>9025</v>
      </c>
      <c r="Z79" s="2">
        <f t="shared" si="74"/>
        <v>180500</v>
      </c>
      <c r="AB79" s="2">
        <f t="shared" si="75"/>
        <v>361000</v>
      </c>
      <c r="AD79" s="2">
        <v>0.1</v>
      </c>
      <c r="AE79" s="2">
        <f t="shared" ref="AE79:AE85" si="87">ROUND(AD79*AB79,-3)</f>
        <v>36000</v>
      </c>
      <c r="AF79" s="22">
        <v>36000</v>
      </c>
      <c r="AG79" s="2">
        <f t="shared" si="86"/>
        <v>0.1</v>
      </c>
      <c r="AH79" s="2">
        <f t="shared" si="80"/>
        <v>2800</v>
      </c>
      <c r="AI79" s="2">
        <v>1.5</v>
      </c>
      <c r="AJ79" s="2">
        <f t="shared" si="81"/>
        <v>54000</v>
      </c>
      <c r="AK79" s="2">
        <f t="shared" si="82"/>
        <v>1.4958448753462603</v>
      </c>
    </row>
    <row r="80" spans="7:45" ht="20.100000000000001" customHeight="1" x14ac:dyDescent="0.2">
      <c r="G80" s="2">
        <v>10.5</v>
      </c>
      <c r="H80" s="2"/>
      <c r="I80" s="2">
        <v>20</v>
      </c>
      <c r="J80" s="2">
        <f t="shared" si="85"/>
        <v>0.99999999999999989</v>
      </c>
      <c r="K80" s="2">
        <f t="shared" si="76"/>
        <v>10.5</v>
      </c>
      <c r="L80" s="2"/>
      <c r="M80" s="2">
        <f>SUM($K$61:K80)</f>
        <v>81.5</v>
      </c>
      <c r="N80" s="2">
        <f t="shared" si="77"/>
        <v>1210</v>
      </c>
      <c r="O80" s="2">
        <f t="shared" si="78"/>
        <v>29000</v>
      </c>
      <c r="P80" s="2">
        <f t="shared" si="70"/>
        <v>304500</v>
      </c>
      <c r="Q80" s="2">
        <v>20</v>
      </c>
      <c r="R80" s="2">
        <f t="shared" si="83"/>
        <v>11</v>
      </c>
      <c r="S80" s="2"/>
      <c r="T80" s="2">
        <f t="shared" si="71"/>
        <v>9025</v>
      </c>
      <c r="U80" s="2">
        <f t="shared" si="72"/>
        <v>180500</v>
      </c>
      <c r="V80" s="2">
        <v>25</v>
      </c>
      <c r="W80" s="2">
        <v>20</v>
      </c>
      <c r="X80" s="2">
        <f t="shared" si="84"/>
        <v>11</v>
      </c>
      <c r="Y80" s="2">
        <f t="shared" si="73"/>
        <v>9025</v>
      </c>
      <c r="Z80" s="2">
        <f t="shared" si="74"/>
        <v>180500</v>
      </c>
      <c r="AB80" s="2">
        <f t="shared" si="75"/>
        <v>361000</v>
      </c>
      <c r="AD80" s="2">
        <v>0.107</v>
      </c>
      <c r="AE80" s="2">
        <f t="shared" si="87"/>
        <v>39000</v>
      </c>
      <c r="AF80" s="22">
        <v>39000</v>
      </c>
      <c r="AG80" s="2">
        <f t="shared" si="86"/>
        <v>0.1</v>
      </c>
      <c r="AH80" s="2">
        <f t="shared" si="80"/>
        <v>2900</v>
      </c>
      <c r="AI80" s="2">
        <v>1.5</v>
      </c>
      <c r="AJ80" s="2">
        <f t="shared" si="81"/>
        <v>58500</v>
      </c>
      <c r="AK80" s="2">
        <f t="shared" si="82"/>
        <v>1.6204986149584488</v>
      </c>
    </row>
    <row r="81" spans="7:37" ht="20.100000000000001" customHeight="1" x14ac:dyDescent="0.2">
      <c r="G81" s="2">
        <v>11</v>
      </c>
      <c r="H81" s="2"/>
      <c r="I81" s="2">
        <v>21</v>
      </c>
      <c r="J81" s="2">
        <f t="shared" si="85"/>
        <v>0.99999999999999989</v>
      </c>
      <c r="K81" s="2">
        <f t="shared" si="76"/>
        <v>11.5</v>
      </c>
      <c r="L81" s="2"/>
      <c r="M81" s="2">
        <f>SUM($K$61:K81)</f>
        <v>93</v>
      </c>
      <c r="N81" s="2">
        <f t="shared" si="77"/>
        <v>1250</v>
      </c>
      <c r="O81" s="2">
        <f t="shared" si="78"/>
        <v>30000</v>
      </c>
      <c r="P81" s="2">
        <f t="shared" si="70"/>
        <v>345000</v>
      </c>
      <c r="Q81" s="2">
        <v>20</v>
      </c>
      <c r="R81" s="2">
        <f t="shared" si="83"/>
        <v>12</v>
      </c>
      <c r="S81" s="2"/>
      <c r="T81" s="2">
        <f t="shared" si="71"/>
        <v>10549</v>
      </c>
      <c r="U81" s="2">
        <f t="shared" si="72"/>
        <v>210980</v>
      </c>
      <c r="V81" s="2">
        <v>26</v>
      </c>
      <c r="W81" s="2">
        <v>20</v>
      </c>
      <c r="X81" s="2">
        <f t="shared" si="84"/>
        <v>12</v>
      </c>
      <c r="Y81" s="2">
        <f t="shared" si="73"/>
        <v>10549</v>
      </c>
      <c r="Z81" s="2">
        <f t="shared" si="74"/>
        <v>210980</v>
      </c>
      <c r="AB81" s="2">
        <f t="shared" si="75"/>
        <v>421960</v>
      </c>
      <c r="AD81" s="2">
        <v>0.1</v>
      </c>
      <c r="AE81" s="2">
        <f t="shared" si="87"/>
        <v>42000</v>
      </c>
      <c r="AF81" s="22">
        <v>42000</v>
      </c>
      <c r="AG81" s="2">
        <f t="shared" si="86"/>
        <v>0.1</v>
      </c>
      <c r="AH81" s="2">
        <f t="shared" si="80"/>
        <v>3000</v>
      </c>
      <c r="AI81" s="2">
        <v>1.5</v>
      </c>
      <c r="AJ81" s="2">
        <f t="shared" si="81"/>
        <v>63000</v>
      </c>
      <c r="AK81" s="2">
        <f t="shared" si="82"/>
        <v>1.4930325149303252</v>
      </c>
    </row>
    <row r="82" spans="7:37" ht="20.100000000000001" customHeight="1" x14ac:dyDescent="0.2">
      <c r="G82" s="2">
        <v>12</v>
      </c>
      <c r="H82" s="2"/>
      <c r="I82" s="2">
        <v>22</v>
      </c>
      <c r="J82" s="2">
        <v>1.2</v>
      </c>
      <c r="K82" s="2">
        <f t="shared" si="76"/>
        <v>12.7</v>
      </c>
      <c r="L82" s="2"/>
      <c r="M82" s="2">
        <f>SUM($K$61:K82)</f>
        <v>105.7</v>
      </c>
      <c r="N82" s="2">
        <f t="shared" si="77"/>
        <v>1290</v>
      </c>
      <c r="O82" s="2">
        <f t="shared" si="78"/>
        <v>31000</v>
      </c>
      <c r="P82" s="2">
        <f t="shared" si="70"/>
        <v>393700</v>
      </c>
      <c r="Q82" s="2">
        <v>20</v>
      </c>
      <c r="R82" s="2">
        <f t="shared" si="83"/>
        <v>12</v>
      </c>
      <c r="S82" s="2"/>
      <c r="T82" s="2">
        <f t="shared" si="71"/>
        <v>10549</v>
      </c>
      <c r="U82" s="2">
        <f t="shared" si="72"/>
        <v>210980</v>
      </c>
      <c r="V82" s="2">
        <v>27</v>
      </c>
      <c r="W82" s="2">
        <v>20</v>
      </c>
      <c r="X82" s="2">
        <f t="shared" si="84"/>
        <v>12</v>
      </c>
      <c r="Y82" s="2">
        <f t="shared" si="73"/>
        <v>10549</v>
      </c>
      <c r="Z82" s="2">
        <f t="shared" si="74"/>
        <v>210980</v>
      </c>
      <c r="AB82" s="2">
        <f t="shared" si="75"/>
        <v>421960</v>
      </c>
      <c r="AD82" s="2">
        <v>0.105</v>
      </c>
      <c r="AE82" s="2">
        <f t="shared" si="87"/>
        <v>44000</v>
      </c>
      <c r="AF82" s="22">
        <v>45000</v>
      </c>
      <c r="AG82" s="2">
        <f t="shared" si="86"/>
        <v>0.1</v>
      </c>
      <c r="AH82" s="2">
        <f t="shared" si="80"/>
        <v>3100</v>
      </c>
      <c r="AI82" s="2">
        <v>1.5</v>
      </c>
      <c r="AJ82" s="2">
        <f t="shared" si="81"/>
        <v>66000</v>
      </c>
      <c r="AK82" s="2">
        <f t="shared" si="82"/>
        <v>1.5641293013555788</v>
      </c>
    </row>
    <row r="83" spans="7:37" ht="20.100000000000001" customHeight="1" x14ac:dyDescent="0.2">
      <c r="G83" s="2">
        <v>13</v>
      </c>
      <c r="H83" s="2"/>
      <c r="I83" s="2">
        <v>23</v>
      </c>
      <c r="J83" s="2">
        <v>1.2</v>
      </c>
      <c r="K83" s="2">
        <f t="shared" si="76"/>
        <v>13.899999999999999</v>
      </c>
      <c r="L83" s="2"/>
      <c r="M83" s="2">
        <f>SUM($K$61:K83)</f>
        <v>119.6</v>
      </c>
      <c r="N83" s="2">
        <f t="shared" si="77"/>
        <v>1330</v>
      </c>
      <c r="O83" s="2">
        <f t="shared" si="78"/>
        <v>32000</v>
      </c>
      <c r="P83" s="2">
        <f t="shared" si="70"/>
        <v>444799.99999999994</v>
      </c>
      <c r="Q83" s="2">
        <v>20</v>
      </c>
      <c r="R83" s="2">
        <f t="shared" si="83"/>
        <v>13</v>
      </c>
      <c r="S83" s="2"/>
      <c r="T83" s="2">
        <f t="shared" si="71"/>
        <v>12164</v>
      </c>
      <c r="U83" s="2">
        <f t="shared" si="72"/>
        <v>243280</v>
      </c>
      <c r="V83" s="2">
        <v>28</v>
      </c>
      <c r="W83" s="2">
        <v>20</v>
      </c>
      <c r="X83" s="2">
        <f t="shared" si="84"/>
        <v>13</v>
      </c>
      <c r="Y83" s="2">
        <f t="shared" si="73"/>
        <v>12164</v>
      </c>
      <c r="Z83" s="2">
        <f t="shared" si="74"/>
        <v>243280</v>
      </c>
      <c r="AB83" s="2">
        <f t="shared" si="75"/>
        <v>486560</v>
      </c>
      <c r="AD83" s="2">
        <v>0.1</v>
      </c>
      <c r="AE83" s="2">
        <f t="shared" si="87"/>
        <v>49000</v>
      </c>
      <c r="AF83" s="22">
        <v>48000</v>
      </c>
      <c r="AG83" s="2">
        <f t="shared" si="86"/>
        <v>0.1</v>
      </c>
      <c r="AH83" s="2">
        <f t="shared" si="80"/>
        <v>3200</v>
      </c>
      <c r="AI83" s="2">
        <v>1.5</v>
      </c>
      <c r="AJ83" s="2">
        <f t="shared" si="81"/>
        <v>73500</v>
      </c>
      <c r="AK83" s="2">
        <f t="shared" si="82"/>
        <v>1.5106050641236435</v>
      </c>
    </row>
    <row r="84" spans="7:37" ht="20.100000000000001" customHeight="1" x14ac:dyDescent="0.2">
      <c r="G84" s="2">
        <v>14</v>
      </c>
      <c r="H84" s="2"/>
      <c r="I84" s="2">
        <v>24</v>
      </c>
      <c r="J84" s="2">
        <v>1.5</v>
      </c>
      <c r="K84" s="2">
        <f t="shared" si="76"/>
        <v>15.399999999999999</v>
      </c>
      <c r="L84" s="2"/>
      <c r="M84" s="2">
        <f>SUM($K$61:K84)</f>
        <v>135</v>
      </c>
      <c r="N84" s="2">
        <f t="shared" si="77"/>
        <v>1380</v>
      </c>
      <c r="O84" s="2">
        <f t="shared" si="78"/>
        <v>33000</v>
      </c>
      <c r="P84" s="2">
        <f t="shared" si="70"/>
        <v>508199.99999999994</v>
      </c>
      <c r="Q84" s="2">
        <v>20</v>
      </c>
      <c r="R84" s="2">
        <f t="shared" si="83"/>
        <v>13</v>
      </c>
      <c r="S84" s="2"/>
      <c r="T84" s="2">
        <f t="shared" si="71"/>
        <v>12164</v>
      </c>
      <c r="U84" s="2">
        <f t="shared" si="72"/>
        <v>243280</v>
      </c>
      <c r="V84" s="2">
        <v>29</v>
      </c>
      <c r="W84" s="2">
        <v>20</v>
      </c>
      <c r="X84" s="2">
        <f t="shared" si="84"/>
        <v>13</v>
      </c>
      <c r="Y84" s="2">
        <f t="shared" si="73"/>
        <v>12164</v>
      </c>
      <c r="Z84" s="2">
        <f t="shared" si="74"/>
        <v>243280</v>
      </c>
      <c r="AB84" s="2">
        <f t="shared" si="75"/>
        <v>486560</v>
      </c>
      <c r="AD84" s="2">
        <v>0.105</v>
      </c>
      <c r="AE84" s="2">
        <f t="shared" si="87"/>
        <v>51000</v>
      </c>
      <c r="AF84" s="22">
        <v>51000</v>
      </c>
      <c r="AG84" s="2">
        <f t="shared" si="86"/>
        <v>0.1</v>
      </c>
      <c r="AH84" s="2">
        <f t="shared" si="80"/>
        <v>3300</v>
      </c>
      <c r="AI84" s="2">
        <v>1.5</v>
      </c>
      <c r="AJ84" s="2">
        <f t="shared" si="81"/>
        <v>76500</v>
      </c>
      <c r="AK84" s="2">
        <f t="shared" si="82"/>
        <v>1.5722624136797105</v>
      </c>
    </row>
    <row r="85" spans="7:37" ht="20.100000000000001" customHeight="1" x14ac:dyDescent="0.2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7"/>
        <v>1420</v>
      </c>
      <c r="O85" s="2">
        <f t="shared" si="78"/>
        <v>34000</v>
      </c>
      <c r="P85" s="2">
        <f t="shared" si="70"/>
        <v>0</v>
      </c>
      <c r="Q85" s="2">
        <v>20</v>
      </c>
      <c r="R85" s="2">
        <f t="shared" si="83"/>
        <v>14</v>
      </c>
      <c r="S85" s="2"/>
      <c r="T85" s="2">
        <f t="shared" si="71"/>
        <v>14000</v>
      </c>
      <c r="U85" s="2">
        <f t="shared" si="72"/>
        <v>280000</v>
      </c>
      <c r="V85" s="2">
        <v>30</v>
      </c>
      <c r="W85" s="2">
        <v>20</v>
      </c>
      <c r="X85" s="2">
        <f t="shared" si="84"/>
        <v>14</v>
      </c>
      <c r="Y85" s="2">
        <f t="shared" si="73"/>
        <v>14000</v>
      </c>
      <c r="Z85" s="2">
        <f t="shared" si="74"/>
        <v>280000</v>
      </c>
      <c r="AB85" s="2">
        <f t="shared" si="75"/>
        <v>560000</v>
      </c>
      <c r="AD85" s="2">
        <v>0.1</v>
      </c>
      <c r="AE85" s="2">
        <f t="shared" si="87"/>
        <v>56000</v>
      </c>
      <c r="AF85" s="22">
        <v>54000</v>
      </c>
      <c r="AG85" s="2">
        <f t="shared" si="86"/>
        <v>0.1</v>
      </c>
      <c r="AH85" s="2">
        <f t="shared" si="80"/>
        <v>3400</v>
      </c>
      <c r="AI85" s="2">
        <v>1.5</v>
      </c>
      <c r="AJ85" s="2">
        <f t="shared" si="81"/>
        <v>84000</v>
      </c>
      <c r="AK85" s="2">
        <f t="shared" si="82"/>
        <v>1.5</v>
      </c>
    </row>
    <row r="86" spans="7:37" ht="20.100000000000001" customHeight="1" x14ac:dyDescent="0.2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7:37" ht="20.100000000000001" customHeight="1" x14ac:dyDescent="0.2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7:37" s="2" customFormat="1" ht="20.100000000000001" customHeight="1" x14ac:dyDescent="0.2"/>
    <row r="89" spans="7:37" s="2" customFormat="1" ht="20.100000000000001" customHeight="1" x14ac:dyDescent="0.2">
      <c r="I89" s="2" t="s">
        <v>1980</v>
      </c>
      <c r="J89" s="2" t="s">
        <v>1981</v>
      </c>
      <c r="K89" s="2" t="s">
        <v>1982</v>
      </c>
      <c r="M89" s="2" t="s">
        <v>1983</v>
      </c>
      <c r="P89" s="2" t="s">
        <v>1984</v>
      </c>
      <c r="Q89" s="2" t="s">
        <v>1985</v>
      </c>
      <c r="R89" s="2" t="s">
        <v>1830</v>
      </c>
      <c r="S89" s="2" t="s">
        <v>1986</v>
      </c>
    </row>
    <row r="90" spans="7:37" s="2" customFormat="1" ht="20.100000000000001" customHeight="1" x14ac:dyDescent="0.2">
      <c r="R90" s="2">
        <v>1</v>
      </c>
      <c r="S90" s="2">
        <v>0</v>
      </c>
    </row>
    <row r="91" spans="7:37" s="2" customFormat="1" ht="20.100000000000001" customHeight="1" x14ac:dyDescent="0.2">
      <c r="I91" s="2">
        <v>1</v>
      </c>
      <c r="J91" s="2">
        <v>1</v>
      </c>
      <c r="K91" s="2">
        <f>LOOKUP(J91,$I$61:$I$85,$AB$61:$AB$85)</f>
        <v>10000</v>
      </c>
      <c r="M91" s="2">
        <v>0</v>
      </c>
      <c r="P91" s="2">
        <f t="shared" ref="P91:P95" si="88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pans="7:37" s="2" customFormat="1" ht="20.100000000000001" customHeight="1" x14ac:dyDescent="0.2">
      <c r="I92" s="2">
        <v>2</v>
      </c>
      <c r="J92" s="2">
        <v>1</v>
      </c>
      <c r="K92" s="2">
        <f t="shared" ref="K92:K110" si="89">LOOKUP(J92,$I$61:$I$85,$AB$61:$AB$85)</f>
        <v>10000</v>
      </c>
      <c r="M92" s="2">
        <v>0</v>
      </c>
      <c r="P92" s="2">
        <f t="shared" si="88"/>
        <v>0</v>
      </c>
      <c r="Q92" s="2">
        <v>0</v>
      </c>
      <c r="R92" s="2">
        <v>3</v>
      </c>
      <c r="S92" s="2">
        <v>15</v>
      </c>
      <c r="T92" s="2">
        <v>500000</v>
      </c>
    </row>
    <row r="93" spans="7:37" s="2" customFormat="1" ht="20.100000000000001" customHeight="1" x14ac:dyDescent="0.2">
      <c r="I93" s="2">
        <v>3</v>
      </c>
      <c r="J93" s="2">
        <v>1</v>
      </c>
      <c r="K93" s="2">
        <f t="shared" si="89"/>
        <v>10000</v>
      </c>
      <c r="M93" s="2">
        <v>0</v>
      </c>
      <c r="P93" s="2">
        <f t="shared" si="88"/>
        <v>0</v>
      </c>
      <c r="Q93" s="2">
        <v>0</v>
      </c>
      <c r="R93" s="2">
        <v>4</v>
      </c>
      <c r="S93" s="2">
        <v>20</v>
      </c>
      <c r="T93" s="2">
        <v>1000000</v>
      </c>
    </row>
    <row r="94" spans="7:37" s="2" customFormat="1" ht="20.100000000000001" customHeight="1" x14ac:dyDescent="0.2">
      <c r="I94" s="2">
        <v>4</v>
      </c>
      <c r="J94" s="2">
        <v>1</v>
      </c>
      <c r="K94" s="2">
        <f t="shared" si="89"/>
        <v>10000</v>
      </c>
      <c r="M94" s="2">
        <v>0</v>
      </c>
      <c r="P94" s="2">
        <f t="shared" si="88"/>
        <v>0</v>
      </c>
      <c r="Q94" s="2">
        <v>0</v>
      </c>
    </row>
    <row r="95" spans="7:37" s="2" customFormat="1" ht="20.100000000000001" customHeight="1" x14ac:dyDescent="0.2">
      <c r="I95" s="2">
        <v>5</v>
      </c>
      <c r="J95" s="2">
        <v>1</v>
      </c>
      <c r="K95" s="2">
        <f t="shared" si="89"/>
        <v>10000</v>
      </c>
      <c r="M95" s="2">
        <v>0</v>
      </c>
      <c r="P95" s="2">
        <f t="shared" si="88"/>
        <v>0</v>
      </c>
      <c r="Q95" s="2">
        <v>0</v>
      </c>
    </row>
    <row r="96" spans="7:37" s="2" customFormat="1" ht="20.100000000000001" customHeight="1" x14ac:dyDescent="0.2">
      <c r="I96" s="2">
        <v>6</v>
      </c>
      <c r="J96" s="2">
        <v>1</v>
      </c>
      <c r="K96" s="2">
        <f t="shared" si="89"/>
        <v>10000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pans="9:18" s="2" customFormat="1" ht="20.100000000000001" customHeight="1" x14ac:dyDescent="0.2">
      <c r="I97" s="2">
        <v>7</v>
      </c>
      <c r="J97" s="2">
        <v>2</v>
      </c>
      <c r="K97" s="2">
        <f t="shared" si="89"/>
        <v>14808</v>
      </c>
      <c r="M97" s="2">
        <v>0.6</v>
      </c>
      <c r="P97" s="2">
        <f t="shared" ref="P97:P110" si="90">ROUND(M97*K97,-4)</f>
        <v>10000</v>
      </c>
      <c r="Q97" s="2">
        <v>20000</v>
      </c>
      <c r="R97" s="2" t="str">
        <f t="shared" ref="R97:R110" si="91">"{"&amp;I97&amp;","&amp;Q97&amp;"},"</f>
        <v>{7,20000},</v>
      </c>
    </row>
    <row r="98" spans="9:18" s="2" customFormat="1" ht="20.100000000000001" customHeight="1" x14ac:dyDescent="0.2">
      <c r="I98" s="2">
        <v>8</v>
      </c>
      <c r="J98" s="2">
        <v>3</v>
      </c>
      <c r="K98" s="2">
        <f t="shared" si="89"/>
        <v>22120</v>
      </c>
      <c r="M98" s="2">
        <v>0.7</v>
      </c>
      <c r="P98" s="2">
        <f t="shared" si="90"/>
        <v>20000</v>
      </c>
      <c r="Q98" s="2">
        <v>30000</v>
      </c>
      <c r="R98" s="2" t="str">
        <f t="shared" si="91"/>
        <v>{8,30000},</v>
      </c>
    </row>
    <row r="99" spans="9:18" s="2" customFormat="1" ht="20.100000000000001" customHeight="1" x14ac:dyDescent="0.2">
      <c r="I99" s="2">
        <v>9</v>
      </c>
      <c r="J99" s="2">
        <v>4</v>
      </c>
      <c r="K99" s="2">
        <f t="shared" si="89"/>
        <v>25280</v>
      </c>
      <c r="M99" s="2">
        <v>0.8</v>
      </c>
      <c r="P99" s="2">
        <f t="shared" si="90"/>
        <v>20000</v>
      </c>
      <c r="Q99" s="2">
        <v>40000</v>
      </c>
      <c r="R99" s="2" t="str">
        <f t="shared" si="91"/>
        <v>{9,40000},</v>
      </c>
    </row>
    <row r="100" spans="9:18" s="2" customFormat="1" ht="20.100000000000001" customHeight="1" x14ac:dyDescent="0.2">
      <c r="I100" s="2">
        <v>10</v>
      </c>
      <c r="J100" s="2">
        <v>5</v>
      </c>
      <c r="K100" s="2">
        <f t="shared" si="89"/>
        <v>36234</v>
      </c>
      <c r="M100" s="2">
        <v>0.9</v>
      </c>
      <c r="P100" s="2">
        <f t="shared" si="90"/>
        <v>30000</v>
      </c>
      <c r="Q100" s="2">
        <v>55000</v>
      </c>
      <c r="R100" s="2" t="str">
        <f t="shared" si="91"/>
        <v>{10,55000},</v>
      </c>
    </row>
    <row r="101" spans="9:18" s="2" customFormat="1" ht="20.100000000000001" customHeight="1" x14ac:dyDescent="0.2">
      <c r="I101" s="2">
        <v>11</v>
      </c>
      <c r="J101" s="2">
        <v>6</v>
      </c>
      <c r="K101" s="2">
        <f t="shared" si="89"/>
        <v>40260</v>
      </c>
      <c r="M101" s="2">
        <v>1</v>
      </c>
      <c r="P101" s="2">
        <f t="shared" si="90"/>
        <v>40000</v>
      </c>
      <c r="Q101" s="2">
        <v>70000</v>
      </c>
      <c r="R101" s="2" t="str">
        <f t="shared" si="91"/>
        <v>{11,70000},</v>
      </c>
    </row>
    <row r="102" spans="9:18" s="2" customFormat="1" ht="20.100000000000001" customHeight="1" x14ac:dyDescent="0.2">
      <c r="I102" s="2">
        <v>12</v>
      </c>
      <c r="J102" s="2">
        <v>7</v>
      </c>
      <c r="K102" s="2">
        <f t="shared" si="89"/>
        <v>55440</v>
      </c>
      <c r="M102" s="2">
        <v>1.05</v>
      </c>
      <c r="P102" s="2">
        <f t="shared" si="90"/>
        <v>60000</v>
      </c>
      <c r="Q102" s="2">
        <v>85000</v>
      </c>
      <c r="R102" s="2" t="str">
        <f t="shared" si="91"/>
        <v>{12,85000},</v>
      </c>
    </row>
    <row r="103" spans="9:18" s="2" customFormat="1" ht="20.100000000000001" customHeight="1" x14ac:dyDescent="0.2">
      <c r="I103" s="2">
        <v>13</v>
      </c>
      <c r="J103" s="2">
        <v>8</v>
      </c>
      <c r="K103" s="2">
        <f t="shared" si="89"/>
        <v>60480</v>
      </c>
      <c r="M103" s="2">
        <v>1.1000000000000001</v>
      </c>
      <c r="P103" s="2">
        <f t="shared" si="90"/>
        <v>70000</v>
      </c>
      <c r="Q103" s="2">
        <v>100000</v>
      </c>
      <c r="R103" s="2" t="str">
        <f t="shared" si="91"/>
        <v>{13,100000},</v>
      </c>
    </row>
    <row r="104" spans="9:18" s="2" customFormat="1" ht="20.100000000000001" customHeight="1" x14ac:dyDescent="0.2">
      <c r="I104" s="2">
        <v>14</v>
      </c>
      <c r="J104" s="2">
        <v>9</v>
      </c>
      <c r="K104" s="2">
        <f t="shared" si="89"/>
        <v>82732</v>
      </c>
      <c r="M104" s="2">
        <v>1.1499999999999999</v>
      </c>
      <c r="P104" s="2">
        <f t="shared" si="90"/>
        <v>100000</v>
      </c>
      <c r="Q104" s="2">
        <v>120000</v>
      </c>
      <c r="R104" s="2" t="str">
        <f t="shared" si="91"/>
        <v>{14,120000},</v>
      </c>
    </row>
    <row r="105" spans="9:18" s="2" customFormat="1" ht="20.100000000000001" customHeight="1" x14ac:dyDescent="0.2">
      <c r="I105" s="2">
        <v>15</v>
      </c>
      <c r="J105" s="2">
        <v>10</v>
      </c>
      <c r="K105" s="2">
        <f t="shared" si="89"/>
        <v>89096</v>
      </c>
      <c r="M105" s="2">
        <v>1.2</v>
      </c>
      <c r="P105" s="2">
        <f t="shared" si="90"/>
        <v>110000</v>
      </c>
      <c r="Q105" s="2">
        <v>150000</v>
      </c>
      <c r="R105" s="2" t="str">
        <f t="shared" si="91"/>
        <v>{15,150000},</v>
      </c>
    </row>
    <row r="106" spans="9:18" s="2" customFormat="1" ht="20.100000000000001" customHeight="1" x14ac:dyDescent="0.2">
      <c r="I106" s="2">
        <v>16</v>
      </c>
      <c r="J106" s="2">
        <v>11</v>
      </c>
      <c r="K106" s="2">
        <f t="shared" si="89"/>
        <v>121890</v>
      </c>
      <c r="M106" s="2">
        <v>1.25</v>
      </c>
      <c r="P106" s="2">
        <f t="shared" si="90"/>
        <v>150000</v>
      </c>
      <c r="Q106" s="2">
        <v>180000</v>
      </c>
      <c r="R106" s="2" t="str">
        <f t="shared" si="91"/>
        <v>{16,180000},</v>
      </c>
    </row>
    <row r="107" spans="9:18" s="2" customFormat="1" ht="20.100000000000001" customHeight="1" x14ac:dyDescent="0.2">
      <c r="I107" s="2">
        <v>17</v>
      </c>
      <c r="J107" s="2">
        <v>12</v>
      </c>
      <c r="K107" s="2">
        <f t="shared" si="89"/>
        <v>130016</v>
      </c>
      <c r="M107" s="2">
        <v>1.3</v>
      </c>
      <c r="P107" s="2">
        <f t="shared" si="90"/>
        <v>170000</v>
      </c>
      <c r="Q107" s="2">
        <v>210000</v>
      </c>
      <c r="R107" s="2" t="str">
        <f t="shared" si="91"/>
        <v>{17,210000},</v>
      </c>
    </row>
    <row r="108" spans="9:18" s="2" customFormat="1" ht="20.100000000000001" customHeight="1" x14ac:dyDescent="0.2">
      <c r="I108" s="2">
        <v>18</v>
      </c>
      <c r="J108" s="2">
        <v>13</v>
      </c>
      <c r="K108" s="2">
        <f t="shared" si="89"/>
        <v>170680</v>
      </c>
      <c r="M108" s="2">
        <v>1.35</v>
      </c>
      <c r="P108" s="2">
        <f t="shared" si="90"/>
        <v>230000</v>
      </c>
      <c r="Q108" s="2">
        <v>250000</v>
      </c>
      <c r="R108" s="2" t="str">
        <f t="shared" si="91"/>
        <v>{18,250000},</v>
      </c>
    </row>
    <row r="109" spans="9:18" s="2" customFormat="1" ht="20.100000000000001" customHeight="1" x14ac:dyDescent="0.2">
      <c r="I109" s="2">
        <v>19</v>
      </c>
      <c r="J109" s="2">
        <v>14</v>
      </c>
      <c r="K109" s="2">
        <f t="shared" si="89"/>
        <v>180720</v>
      </c>
      <c r="M109" s="2">
        <v>1.4</v>
      </c>
      <c r="P109" s="2">
        <f t="shared" si="90"/>
        <v>250000</v>
      </c>
      <c r="Q109" s="2">
        <v>300000</v>
      </c>
      <c r="R109" s="2" t="str">
        <f t="shared" si="91"/>
        <v>{19,300000},</v>
      </c>
    </row>
    <row r="110" spans="9:18" s="2" customFormat="1" ht="20.100000000000001" customHeight="1" x14ac:dyDescent="0.2">
      <c r="I110" s="2">
        <v>20</v>
      </c>
      <c r="J110" s="2">
        <v>15</v>
      </c>
      <c r="K110" s="2">
        <f t="shared" si="89"/>
        <v>237766</v>
      </c>
      <c r="M110" s="2">
        <v>1.45</v>
      </c>
      <c r="P110" s="2">
        <f t="shared" si="90"/>
        <v>340000</v>
      </c>
      <c r="Q110" s="2">
        <v>400000</v>
      </c>
      <c r="R110" s="2" t="str">
        <f t="shared" si="91"/>
        <v>{20,400000},</v>
      </c>
    </row>
    <row r="111" spans="9:18" s="2" customFormat="1" ht="20.100000000000001" customHeight="1" x14ac:dyDescent="0.2"/>
    <row r="112" spans="9:18" s="2" customFormat="1" ht="20.100000000000001" customHeight="1" x14ac:dyDescent="0.2"/>
    <row r="113" spans="1:14" s="2" customFormat="1" ht="20.100000000000001" customHeight="1" x14ac:dyDescent="0.2"/>
    <row r="114" spans="1:14" s="1" customFormat="1" ht="20.100000000000001" customHeight="1" x14ac:dyDescent="0.2"/>
    <row r="115" spans="1:14" s="1" customFormat="1" ht="20.100000000000001" customHeight="1" x14ac:dyDescent="0.2">
      <c r="E115" s="23">
        <v>10033001</v>
      </c>
      <c r="F115" s="24" t="s">
        <v>1921</v>
      </c>
      <c r="G115" s="25" t="s">
        <v>1921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pans="1:14" s="1" customFormat="1" ht="20.100000000000001" customHeight="1" x14ac:dyDescent="0.2">
      <c r="E116" s="23">
        <v>10033002</v>
      </c>
      <c r="F116" s="24" t="s">
        <v>1922</v>
      </c>
      <c r="G116" s="25" t="s">
        <v>1922</v>
      </c>
      <c r="H116" s="2">
        <v>2</v>
      </c>
      <c r="I116" s="2">
        <f t="shared" ref="I116:I143" si="92">SUMIF($L$148:$L$190,$E116,$H$148:$H$190)</f>
        <v>2</v>
      </c>
      <c r="J116" s="2">
        <f t="shared" ref="J116:J143" si="93">SUMIF($N$148:$N$190,$E116,$H$148:$H$190)</f>
        <v>0</v>
      </c>
      <c r="K116" s="2">
        <f t="shared" ref="K116:K143" si="94">SUMIF($P$148:$P$190,$E116,$H$148:$H$190)</f>
        <v>2</v>
      </c>
      <c r="L116" s="2">
        <f t="shared" ref="L116:L143" si="95">SUMIF($R$148:$R$190,$E116,$H$148:$H$190)</f>
        <v>3</v>
      </c>
      <c r="M116" s="2"/>
      <c r="N116" s="2">
        <f t="shared" ref="N116:N143" si="96">SUM(I116:L116)</f>
        <v>7</v>
      </c>
    </row>
    <row r="117" spans="1:14" s="1" customFormat="1" ht="20.100000000000001" customHeight="1" x14ac:dyDescent="0.2">
      <c r="E117" s="23">
        <v>10033003</v>
      </c>
      <c r="F117" s="24" t="s">
        <v>1923</v>
      </c>
      <c r="G117" s="25" t="s">
        <v>1923</v>
      </c>
      <c r="H117" s="2">
        <v>3</v>
      </c>
      <c r="I117" s="2">
        <f t="shared" si="92"/>
        <v>0</v>
      </c>
      <c r="J117" s="2">
        <f t="shared" si="93"/>
        <v>1</v>
      </c>
      <c r="K117" s="2">
        <f t="shared" si="94"/>
        <v>2</v>
      </c>
      <c r="L117" s="2">
        <f t="shared" si="95"/>
        <v>1</v>
      </c>
      <c r="M117" s="2"/>
      <c r="N117" s="2">
        <f t="shared" si="96"/>
        <v>4</v>
      </c>
    </row>
    <row r="118" spans="1:14" s="1" customFormat="1" ht="20.100000000000001" customHeight="1" x14ac:dyDescent="0.2">
      <c r="E118" s="26">
        <v>10033004</v>
      </c>
      <c r="F118" s="27" t="s">
        <v>1924</v>
      </c>
      <c r="G118" s="28" t="s">
        <v>1924</v>
      </c>
      <c r="H118" s="2">
        <v>5</v>
      </c>
      <c r="I118" s="2">
        <f t="shared" si="92"/>
        <v>0</v>
      </c>
      <c r="J118" s="2">
        <f t="shared" si="93"/>
        <v>1</v>
      </c>
      <c r="K118" s="2">
        <f t="shared" si="94"/>
        <v>3</v>
      </c>
      <c r="L118" s="2">
        <f t="shared" si="95"/>
        <v>1</v>
      </c>
      <c r="M118" s="2"/>
      <c r="N118" s="2">
        <f t="shared" si="96"/>
        <v>5</v>
      </c>
    </row>
    <row r="119" spans="1:14" s="1" customFormat="1" ht="20.100000000000001" customHeight="1" x14ac:dyDescent="0.2">
      <c r="E119" s="26">
        <v>10033005</v>
      </c>
      <c r="F119" s="27" t="s">
        <v>1925</v>
      </c>
      <c r="G119" s="28" t="s">
        <v>1925</v>
      </c>
      <c r="H119" s="2">
        <v>7</v>
      </c>
      <c r="I119" s="2">
        <f t="shared" si="92"/>
        <v>1</v>
      </c>
      <c r="J119" s="2">
        <f t="shared" si="93"/>
        <v>2</v>
      </c>
      <c r="K119" s="2">
        <f t="shared" si="94"/>
        <v>1</v>
      </c>
      <c r="L119" s="2">
        <f t="shared" si="95"/>
        <v>1</v>
      </c>
      <c r="M119" s="2"/>
      <c r="N119" s="2">
        <f t="shared" si="96"/>
        <v>5</v>
      </c>
    </row>
    <row r="120" spans="1:14" s="1" customFormat="1" ht="20.100000000000001" customHeight="1" x14ac:dyDescent="0.2">
      <c r="E120" s="26">
        <v>10033006</v>
      </c>
      <c r="F120" s="27" t="s">
        <v>1926</v>
      </c>
      <c r="G120" s="28" t="s">
        <v>1926</v>
      </c>
      <c r="H120" s="2">
        <v>9</v>
      </c>
      <c r="I120" s="2">
        <f t="shared" si="92"/>
        <v>1</v>
      </c>
      <c r="J120" s="2">
        <f t="shared" si="93"/>
        <v>0</v>
      </c>
      <c r="K120" s="2">
        <f t="shared" si="94"/>
        <v>3</v>
      </c>
      <c r="L120" s="2">
        <f t="shared" si="95"/>
        <v>2</v>
      </c>
      <c r="M120" s="2"/>
      <c r="N120" s="2">
        <f t="shared" si="96"/>
        <v>6</v>
      </c>
    </row>
    <row r="121" spans="1:14" s="1" customFormat="1" ht="20.100000000000001" customHeight="1" x14ac:dyDescent="0.2">
      <c r="E121" s="26">
        <v>10033007</v>
      </c>
      <c r="F121" s="27" t="s">
        <v>1927</v>
      </c>
      <c r="G121" s="28" t="s">
        <v>1927</v>
      </c>
      <c r="H121" s="2">
        <v>11</v>
      </c>
      <c r="I121" s="2">
        <f t="shared" si="92"/>
        <v>1</v>
      </c>
      <c r="J121" s="2">
        <f t="shared" si="93"/>
        <v>1</v>
      </c>
      <c r="K121" s="2">
        <f t="shared" si="94"/>
        <v>1</v>
      </c>
      <c r="L121" s="2">
        <f t="shared" si="95"/>
        <v>1</v>
      </c>
      <c r="M121" s="2"/>
      <c r="N121" s="2">
        <f t="shared" si="96"/>
        <v>4</v>
      </c>
    </row>
    <row r="122" spans="1:14" s="1" customFormat="1" ht="20.100000000000001" customHeight="1" x14ac:dyDescent="0.2">
      <c r="E122" s="26">
        <v>10033008</v>
      </c>
      <c r="F122" s="27" t="s">
        <v>1928</v>
      </c>
      <c r="G122" s="28" t="s">
        <v>1928</v>
      </c>
      <c r="H122" s="2">
        <v>13</v>
      </c>
      <c r="I122" s="2">
        <f t="shared" si="92"/>
        <v>1</v>
      </c>
      <c r="J122" s="2">
        <f t="shared" si="93"/>
        <v>2</v>
      </c>
      <c r="K122" s="2">
        <f t="shared" si="94"/>
        <v>2</v>
      </c>
      <c r="L122" s="2">
        <f t="shared" si="95"/>
        <v>0</v>
      </c>
      <c r="M122" s="2"/>
      <c r="N122" s="2">
        <f t="shared" si="96"/>
        <v>5</v>
      </c>
    </row>
    <row r="123" spans="1:14" s="1" customFormat="1" ht="20.100000000000001" customHeight="1" x14ac:dyDescent="0.2">
      <c r="E123" s="26">
        <v>10033009</v>
      </c>
      <c r="F123" s="27" t="s">
        <v>1929</v>
      </c>
      <c r="G123" s="28" t="s">
        <v>1929</v>
      </c>
      <c r="H123" s="2">
        <v>15</v>
      </c>
      <c r="I123" s="2">
        <f t="shared" si="92"/>
        <v>1</v>
      </c>
      <c r="J123" s="2">
        <f t="shared" si="93"/>
        <v>2</v>
      </c>
      <c r="K123" s="2">
        <f t="shared" si="94"/>
        <v>1</v>
      </c>
      <c r="L123" s="2">
        <f t="shared" si="95"/>
        <v>1</v>
      </c>
      <c r="M123" s="2"/>
      <c r="N123" s="2">
        <f t="shared" si="96"/>
        <v>5</v>
      </c>
    </row>
    <row r="124" spans="1:14" s="1" customFormat="1" ht="20.100000000000001" customHeight="1" x14ac:dyDescent="0.2">
      <c r="E124" s="26">
        <v>10033010</v>
      </c>
      <c r="F124" s="27" t="s">
        <v>1930</v>
      </c>
      <c r="G124" s="28" t="s">
        <v>1930</v>
      </c>
      <c r="H124" s="2">
        <v>17</v>
      </c>
      <c r="I124" s="2">
        <f t="shared" si="92"/>
        <v>2</v>
      </c>
      <c r="J124" s="2">
        <f t="shared" si="93"/>
        <v>1</v>
      </c>
      <c r="K124" s="2">
        <f t="shared" si="94"/>
        <v>1</v>
      </c>
      <c r="L124" s="2">
        <f t="shared" si="95"/>
        <v>2</v>
      </c>
      <c r="M124" s="2"/>
      <c r="N124" s="2">
        <f t="shared" si="96"/>
        <v>6</v>
      </c>
    </row>
    <row r="125" spans="1:14" s="1" customFormat="1" ht="20.100000000000001" customHeight="1" x14ac:dyDescent="0.2">
      <c r="E125" s="26">
        <v>10033011</v>
      </c>
      <c r="F125" s="27" t="s">
        <v>1931</v>
      </c>
      <c r="G125" s="28" t="s">
        <v>1931</v>
      </c>
      <c r="H125" s="2">
        <v>19</v>
      </c>
      <c r="I125" s="2">
        <f t="shared" si="92"/>
        <v>3</v>
      </c>
      <c r="J125" s="2">
        <f t="shared" si="93"/>
        <v>2</v>
      </c>
      <c r="K125" s="2">
        <f t="shared" si="94"/>
        <v>0</v>
      </c>
      <c r="L125" s="2">
        <f t="shared" si="95"/>
        <v>0</v>
      </c>
      <c r="M125" s="2"/>
      <c r="N125" s="2">
        <f t="shared" si="96"/>
        <v>5</v>
      </c>
    </row>
    <row r="126" spans="1:14" s="1" customFormat="1" ht="20.100000000000001" customHeight="1" x14ac:dyDescent="0.2">
      <c r="A126" s="2" t="s">
        <v>1987</v>
      </c>
      <c r="C126" s="2" t="s">
        <v>1988</v>
      </c>
      <c r="E126" s="26">
        <v>10033012</v>
      </c>
      <c r="F126" s="27" t="s">
        <v>1932</v>
      </c>
      <c r="G126" s="28" t="s">
        <v>1932</v>
      </c>
      <c r="H126" s="2">
        <v>21</v>
      </c>
      <c r="I126" s="2">
        <f t="shared" si="92"/>
        <v>2</v>
      </c>
      <c r="J126" s="2">
        <f t="shared" si="93"/>
        <v>2</v>
      </c>
      <c r="K126" s="2">
        <f t="shared" si="94"/>
        <v>1</v>
      </c>
      <c r="L126" s="2">
        <f t="shared" si="95"/>
        <v>1</v>
      </c>
      <c r="M126" s="2"/>
      <c r="N126" s="2">
        <f t="shared" si="96"/>
        <v>6</v>
      </c>
    </row>
    <row r="127" spans="1:14" s="1" customFormat="1" ht="20.100000000000001" customHeight="1" x14ac:dyDescent="0.2">
      <c r="A127" s="2">
        <v>100</v>
      </c>
      <c r="B127" s="2" t="s">
        <v>1989</v>
      </c>
      <c r="C127" s="2">
        <v>1</v>
      </c>
      <c r="D127" s="2">
        <v>100403</v>
      </c>
      <c r="E127" s="26">
        <v>10033013</v>
      </c>
      <c r="F127" s="27" t="s">
        <v>1933</v>
      </c>
      <c r="G127" s="28" t="s">
        <v>1933</v>
      </c>
      <c r="H127" s="2">
        <v>23</v>
      </c>
      <c r="I127" s="2">
        <f t="shared" si="92"/>
        <v>1</v>
      </c>
      <c r="J127" s="2">
        <f t="shared" si="93"/>
        <v>1</v>
      </c>
      <c r="K127" s="2">
        <f t="shared" si="94"/>
        <v>0</v>
      </c>
      <c r="L127" s="2">
        <f t="shared" si="95"/>
        <v>0</v>
      </c>
      <c r="M127" s="2"/>
      <c r="N127" s="2">
        <f t="shared" si="96"/>
        <v>2</v>
      </c>
    </row>
    <row r="128" spans="1:14" s="1" customFormat="1" ht="20.100000000000001" customHeight="1" x14ac:dyDescent="0.2">
      <c r="A128" s="2">
        <v>30</v>
      </c>
      <c r="B128" s="2" t="s">
        <v>1990</v>
      </c>
      <c r="C128" s="2">
        <v>1</v>
      </c>
      <c r="D128" s="2">
        <v>100603</v>
      </c>
      <c r="E128" s="26">
        <v>10033014</v>
      </c>
      <c r="F128" s="27" t="s">
        <v>1934</v>
      </c>
      <c r="G128" s="28" t="s">
        <v>1934</v>
      </c>
      <c r="H128" s="2">
        <v>25</v>
      </c>
      <c r="I128" s="2">
        <f t="shared" si="92"/>
        <v>1</v>
      </c>
      <c r="J128" s="2">
        <f t="shared" si="93"/>
        <v>1</v>
      </c>
      <c r="K128" s="2">
        <f t="shared" si="94"/>
        <v>0</v>
      </c>
      <c r="L128" s="2">
        <f t="shared" si="95"/>
        <v>0</v>
      </c>
      <c r="M128" s="2"/>
      <c r="N128" s="2">
        <f t="shared" si="96"/>
        <v>2</v>
      </c>
    </row>
    <row r="129" spans="1:14" s="1" customFormat="1" ht="20.100000000000001" customHeight="1" x14ac:dyDescent="0.2">
      <c r="A129" s="2">
        <v>30</v>
      </c>
      <c r="B129" s="2" t="s">
        <v>1991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pans="1:14" s="1" customFormat="1" ht="20.100000000000001" customHeight="1" x14ac:dyDescent="0.2">
      <c r="A130" s="2">
        <v>1000</v>
      </c>
      <c r="B130" s="2" t="s">
        <v>1992</v>
      </c>
      <c r="C130" s="2">
        <v>1</v>
      </c>
      <c r="D130" s="2">
        <v>100203</v>
      </c>
      <c r="E130" s="23">
        <v>10035001</v>
      </c>
      <c r="F130" s="24" t="s">
        <v>1941</v>
      </c>
      <c r="G130" s="25" t="s">
        <v>1993</v>
      </c>
      <c r="H130" s="2">
        <v>1</v>
      </c>
      <c r="I130" s="2">
        <f t="shared" si="92"/>
        <v>0</v>
      </c>
      <c r="J130" s="2">
        <f t="shared" si="93"/>
        <v>2</v>
      </c>
      <c r="K130" s="2">
        <f t="shared" si="94"/>
        <v>1</v>
      </c>
      <c r="L130" s="2">
        <f t="shared" si="95"/>
        <v>2</v>
      </c>
      <c r="M130" s="2"/>
      <c r="N130" s="2">
        <f t="shared" si="96"/>
        <v>5</v>
      </c>
    </row>
    <row r="131" spans="1:14" s="1" customFormat="1" ht="20.100000000000001" customHeight="1" x14ac:dyDescent="0.2">
      <c r="A131" s="2">
        <v>50</v>
      </c>
      <c r="B131" s="2" t="s">
        <v>1994</v>
      </c>
      <c r="C131" s="2">
        <v>2</v>
      </c>
      <c r="D131" s="2">
        <v>119303</v>
      </c>
      <c r="E131" s="23">
        <v>10035002</v>
      </c>
      <c r="F131" s="24" t="s">
        <v>1942</v>
      </c>
      <c r="G131" s="25" t="s">
        <v>1995</v>
      </c>
      <c r="H131" s="2">
        <v>2</v>
      </c>
      <c r="I131" s="2">
        <f t="shared" si="92"/>
        <v>1</v>
      </c>
      <c r="J131" s="2">
        <f t="shared" si="93"/>
        <v>1</v>
      </c>
      <c r="K131" s="2">
        <f t="shared" si="94"/>
        <v>1</v>
      </c>
      <c r="L131" s="2">
        <f t="shared" si="95"/>
        <v>2</v>
      </c>
      <c r="M131" s="2"/>
      <c r="N131" s="2">
        <f t="shared" si="96"/>
        <v>5</v>
      </c>
    </row>
    <row r="132" spans="1:14" s="1" customFormat="1" ht="20.100000000000001" customHeight="1" x14ac:dyDescent="0.2">
      <c r="A132" s="2">
        <v>50</v>
      </c>
      <c r="B132" s="2" t="s">
        <v>1996</v>
      </c>
      <c r="C132" s="2">
        <v>2</v>
      </c>
      <c r="D132" s="2">
        <v>119403</v>
      </c>
      <c r="E132" s="26">
        <v>10035003</v>
      </c>
      <c r="F132" s="27" t="s">
        <v>1943</v>
      </c>
      <c r="G132" s="28" t="s">
        <v>1997</v>
      </c>
      <c r="H132" s="2">
        <v>3</v>
      </c>
      <c r="I132" s="2">
        <f t="shared" si="92"/>
        <v>2</v>
      </c>
      <c r="J132" s="2">
        <f t="shared" si="93"/>
        <v>2</v>
      </c>
      <c r="K132" s="2">
        <f t="shared" si="94"/>
        <v>1</v>
      </c>
      <c r="L132" s="2">
        <f t="shared" si="95"/>
        <v>1</v>
      </c>
      <c r="M132" s="2"/>
      <c r="N132" s="2">
        <f t="shared" si="96"/>
        <v>6</v>
      </c>
    </row>
    <row r="133" spans="1:14" s="1" customFormat="1" ht="20.100000000000001" customHeight="1" x14ac:dyDescent="0.2">
      <c r="A133" s="2">
        <v>50</v>
      </c>
      <c r="B133" s="2" t="s">
        <v>1998</v>
      </c>
      <c r="C133" s="2">
        <v>2</v>
      </c>
      <c r="D133" s="2">
        <v>119103</v>
      </c>
      <c r="E133" s="26">
        <v>10035004</v>
      </c>
      <c r="F133" s="27" t="s">
        <v>1944</v>
      </c>
      <c r="G133" s="28" t="s">
        <v>1999</v>
      </c>
      <c r="H133" s="2">
        <v>5</v>
      </c>
      <c r="I133" s="2">
        <f t="shared" si="92"/>
        <v>2</v>
      </c>
      <c r="J133" s="2">
        <f t="shared" si="93"/>
        <v>1</v>
      </c>
      <c r="K133" s="2">
        <f t="shared" si="94"/>
        <v>2</v>
      </c>
      <c r="L133" s="2">
        <f t="shared" si="95"/>
        <v>1</v>
      </c>
      <c r="M133" s="2"/>
      <c r="N133" s="2">
        <f t="shared" si="96"/>
        <v>6</v>
      </c>
    </row>
    <row r="134" spans="1:14" s="1" customFormat="1" ht="20.100000000000001" customHeight="1" x14ac:dyDescent="0.2">
      <c r="A134" s="2">
        <v>50</v>
      </c>
      <c r="B134" s="2" t="s">
        <v>2000</v>
      </c>
      <c r="C134" s="2">
        <v>2</v>
      </c>
      <c r="D134" s="2">
        <v>119203</v>
      </c>
      <c r="E134" s="26">
        <v>10035005</v>
      </c>
      <c r="F134" s="27" t="s">
        <v>1945</v>
      </c>
      <c r="G134" s="28" t="s">
        <v>2001</v>
      </c>
      <c r="H134" s="2">
        <v>7</v>
      </c>
      <c r="I134" s="2">
        <f t="shared" si="92"/>
        <v>0</v>
      </c>
      <c r="J134" s="2">
        <f t="shared" si="93"/>
        <v>1</v>
      </c>
      <c r="K134" s="2">
        <f t="shared" si="94"/>
        <v>1</v>
      </c>
      <c r="L134" s="2">
        <f t="shared" si="95"/>
        <v>1</v>
      </c>
      <c r="M134" s="2"/>
      <c r="N134" s="2">
        <f t="shared" si="96"/>
        <v>3</v>
      </c>
    </row>
    <row r="135" spans="1:14" s="1" customFormat="1" ht="20.100000000000001" customHeight="1" x14ac:dyDescent="0.2">
      <c r="A135" s="2">
        <v>10</v>
      </c>
      <c r="B135" s="2" t="s">
        <v>2002</v>
      </c>
      <c r="C135" s="2">
        <v>3</v>
      </c>
      <c r="D135" s="2">
        <v>105103</v>
      </c>
      <c r="E135" s="26">
        <v>10035006</v>
      </c>
      <c r="F135" s="27" t="s">
        <v>1946</v>
      </c>
      <c r="G135" s="28" t="s">
        <v>2003</v>
      </c>
      <c r="H135" s="2">
        <v>9</v>
      </c>
      <c r="I135" s="2">
        <f t="shared" si="92"/>
        <v>2</v>
      </c>
      <c r="J135" s="2">
        <f t="shared" si="93"/>
        <v>1</v>
      </c>
      <c r="K135" s="2">
        <f t="shared" si="94"/>
        <v>1</v>
      </c>
      <c r="L135" s="2">
        <f t="shared" si="95"/>
        <v>0</v>
      </c>
      <c r="M135" s="2"/>
      <c r="N135" s="2">
        <f t="shared" si="96"/>
        <v>4</v>
      </c>
    </row>
    <row r="136" spans="1:14" s="1" customFormat="1" ht="20.100000000000001" customHeight="1" x14ac:dyDescent="0.2">
      <c r="A136" s="2">
        <v>10</v>
      </c>
      <c r="B136" s="2" t="s">
        <v>2004</v>
      </c>
      <c r="C136" s="2">
        <v>3</v>
      </c>
      <c r="D136" s="2">
        <v>105303</v>
      </c>
      <c r="E136" s="26">
        <v>10035007</v>
      </c>
      <c r="F136" s="27" t="s">
        <v>1947</v>
      </c>
      <c r="G136" s="28" t="s">
        <v>2005</v>
      </c>
      <c r="H136" s="2">
        <v>11</v>
      </c>
      <c r="I136" s="2">
        <f t="shared" si="92"/>
        <v>1</v>
      </c>
      <c r="J136" s="2">
        <f t="shared" si="93"/>
        <v>1</v>
      </c>
      <c r="K136" s="2">
        <f t="shared" si="94"/>
        <v>1</v>
      </c>
      <c r="L136" s="2">
        <f t="shared" si="95"/>
        <v>1</v>
      </c>
      <c r="M136" s="2"/>
      <c r="N136" s="2">
        <f t="shared" si="96"/>
        <v>4</v>
      </c>
    </row>
    <row r="137" spans="1:14" s="1" customFormat="1" ht="20.100000000000001" customHeight="1" x14ac:dyDescent="0.2">
      <c r="A137" s="2">
        <v>10</v>
      </c>
      <c r="B137" s="13" t="s">
        <v>2006</v>
      </c>
      <c r="C137" s="2">
        <v>3</v>
      </c>
      <c r="D137" s="2">
        <v>105203</v>
      </c>
      <c r="E137" s="26">
        <v>10035008</v>
      </c>
      <c r="F137" s="27" t="s">
        <v>1948</v>
      </c>
      <c r="G137" s="28" t="s">
        <v>2007</v>
      </c>
      <c r="H137" s="2">
        <v>13</v>
      </c>
      <c r="I137" s="2">
        <f t="shared" si="92"/>
        <v>1</v>
      </c>
      <c r="J137" s="2">
        <f t="shared" si="93"/>
        <v>1</v>
      </c>
      <c r="K137" s="2">
        <f t="shared" si="94"/>
        <v>1</v>
      </c>
      <c r="L137" s="2">
        <f t="shared" si="95"/>
        <v>1</v>
      </c>
      <c r="M137" s="2"/>
      <c r="N137" s="2">
        <f t="shared" si="96"/>
        <v>4</v>
      </c>
    </row>
    <row r="138" spans="1:14" s="1" customFormat="1" ht="20.100000000000001" customHeight="1" x14ac:dyDescent="0.2">
      <c r="A138" s="2">
        <v>10</v>
      </c>
      <c r="B138" s="13" t="s">
        <v>2008</v>
      </c>
      <c r="C138" s="2">
        <v>3</v>
      </c>
      <c r="D138" s="2">
        <v>105403</v>
      </c>
      <c r="E138" s="26">
        <v>10035009</v>
      </c>
      <c r="F138" s="27" t="s">
        <v>1949</v>
      </c>
      <c r="G138" s="28" t="s">
        <v>2009</v>
      </c>
      <c r="H138" s="2">
        <v>15</v>
      </c>
      <c r="I138" s="2">
        <f t="shared" si="92"/>
        <v>2</v>
      </c>
      <c r="J138" s="2">
        <f t="shared" si="93"/>
        <v>2</v>
      </c>
      <c r="K138" s="2">
        <f t="shared" si="94"/>
        <v>0</v>
      </c>
      <c r="L138" s="2">
        <f t="shared" si="95"/>
        <v>0</v>
      </c>
      <c r="M138" s="2"/>
      <c r="N138" s="2">
        <f t="shared" si="96"/>
        <v>4</v>
      </c>
    </row>
    <row r="139" spans="1:14" s="1" customFormat="1" ht="20.100000000000001" customHeight="1" x14ac:dyDescent="0.2">
      <c r="A139" s="2">
        <v>10</v>
      </c>
      <c r="B139" s="13" t="s">
        <v>2010</v>
      </c>
      <c r="C139" s="2">
        <v>3</v>
      </c>
      <c r="D139" s="2">
        <v>105503</v>
      </c>
      <c r="E139" s="26">
        <v>10035010</v>
      </c>
      <c r="F139" s="27" t="s">
        <v>1947</v>
      </c>
      <c r="G139" s="28" t="s">
        <v>2011</v>
      </c>
      <c r="H139" s="2">
        <v>17</v>
      </c>
      <c r="I139" s="2">
        <f t="shared" si="92"/>
        <v>1</v>
      </c>
      <c r="J139" s="2">
        <f t="shared" si="93"/>
        <v>1</v>
      </c>
      <c r="K139" s="2">
        <f t="shared" si="94"/>
        <v>3</v>
      </c>
      <c r="L139" s="2">
        <f t="shared" si="95"/>
        <v>0</v>
      </c>
      <c r="M139" s="2"/>
      <c r="N139" s="2">
        <f t="shared" si="96"/>
        <v>5</v>
      </c>
    </row>
    <row r="140" spans="1:14" s="1" customFormat="1" ht="20.100000000000001" customHeight="1" x14ac:dyDescent="0.2">
      <c r="A140" s="2">
        <v>50</v>
      </c>
      <c r="B140" s="14" t="s">
        <v>2012</v>
      </c>
      <c r="C140" s="2">
        <v>4</v>
      </c>
      <c r="D140" s="2">
        <v>109503</v>
      </c>
      <c r="E140" s="26">
        <v>10035011</v>
      </c>
      <c r="F140" s="27" t="s">
        <v>1950</v>
      </c>
      <c r="G140" s="28" t="s">
        <v>2013</v>
      </c>
      <c r="H140" s="2">
        <v>19</v>
      </c>
      <c r="I140" s="2">
        <f t="shared" si="92"/>
        <v>1</v>
      </c>
      <c r="J140" s="2">
        <f t="shared" si="93"/>
        <v>1</v>
      </c>
      <c r="K140" s="2">
        <f t="shared" si="94"/>
        <v>1</v>
      </c>
      <c r="L140" s="2">
        <f t="shared" si="95"/>
        <v>0</v>
      </c>
      <c r="M140" s="2"/>
      <c r="N140" s="2">
        <f t="shared" si="96"/>
        <v>3</v>
      </c>
    </row>
    <row r="141" spans="1:14" s="1" customFormat="1" ht="20.100000000000001" customHeight="1" x14ac:dyDescent="0.2">
      <c r="A141" s="2">
        <v>30</v>
      </c>
      <c r="B141" s="2" t="s">
        <v>2014</v>
      </c>
      <c r="C141" s="2">
        <v>4</v>
      </c>
      <c r="D141" s="2">
        <v>110203</v>
      </c>
      <c r="E141" s="26">
        <v>10035012</v>
      </c>
      <c r="F141" s="27" t="s">
        <v>1951</v>
      </c>
      <c r="G141" s="28" t="s">
        <v>2015</v>
      </c>
      <c r="H141" s="2">
        <v>21</v>
      </c>
      <c r="I141" s="2">
        <f t="shared" si="92"/>
        <v>2</v>
      </c>
      <c r="J141" s="2">
        <f t="shared" si="93"/>
        <v>2</v>
      </c>
      <c r="K141" s="2">
        <f t="shared" si="94"/>
        <v>1</v>
      </c>
      <c r="L141" s="2">
        <f t="shared" si="95"/>
        <v>0</v>
      </c>
      <c r="M141" s="2"/>
      <c r="N141" s="2">
        <f t="shared" si="96"/>
        <v>5</v>
      </c>
    </row>
    <row r="142" spans="1:14" s="1" customFormat="1" ht="20.100000000000001" customHeight="1" x14ac:dyDescent="0.2">
      <c r="A142" s="2">
        <v>50</v>
      </c>
      <c r="B142" s="14" t="s">
        <v>2016</v>
      </c>
      <c r="C142" s="2">
        <v>4</v>
      </c>
      <c r="D142" s="2">
        <v>110103</v>
      </c>
      <c r="E142" s="26">
        <v>10035013</v>
      </c>
      <c r="F142" s="27" t="s">
        <v>1952</v>
      </c>
      <c r="G142" s="28" t="s">
        <v>2017</v>
      </c>
      <c r="H142" s="2">
        <v>23</v>
      </c>
      <c r="I142" s="2">
        <f t="shared" si="92"/>
        <v>1</v>
      </c>
      <c r="J142" s="2">
        <f t="shared" si="93"/>
        <v>1</v>
      </c>
      <c r="K142" s="2">
        <f t="shared" si="94"/>
        <v>0</v>
      </c>
      <c r="L142" s="2">
        <f t="shared" si="95"/>
        <v>0</v>
      </c>
      <c r="M142" s="2"/>
      <c r="N142" s="2">
        <f t="shared" si="96"/>
        <v>2</v>
      </c>
    </row>
    <row r="143" spans="1:14" s="1" customFormat="1" ht="20.100000000000001" customHeight="1" x14ac:dyDescent="0.2">
      <c r="A143" s="2">
        <v>30</v>
      </c>
      <c r="B143" s="2" t="s">
        <v>2018</v>
      </c>
      <c r="C143" s="2">
        <v>4</v>
      </c>
      <c r="D143" s="2">
        <v>120603</v>
      </c>
      <c r="E143" s="30">
        <v>10035014</v>
      </c>
      <c r="F143" s="2" t="s">
        <v>1953</v>
      </c>
      <c r="G143" s="31" t="s">
        <v>2019</v>
      </c>
      <c r="H143" s="2">
        <v>25</v>
      </c>
      <c r="I143" s="2">
        <f t="shared" si="92"/>
        <v>1</v>
      </c>
      <c r="J143" s="2">
        <f t="shared" si="93"/>
        <v>1</v>
      </c>
      <c r="K143" s="2">
        <f t="shared" si="94"/>
        <v>0</v>
      </c>
      <c r="L143" s="2">
        <f t="shared" si="95"/>
        <v>0</v>
      </c>
      <c r="M143" s="2"/>
      <c r="N143" s="2">
        <f t="shared" si="96"/>
        <v>2</v>
      </c>
    </row>
    <row r="144" spans="1:14" s="1" customFormat="1" ht="20.100000000000001" customHeight="1" x14ac:dyDescent="0.2">
      <c r="A144" s="2">
        <v>30</v>
      </c>
      <c r="B144" s="2" t="s">
        <v>2020</v>
      </c>
      <c r="C144" s="2">
        <v>4</v>
      </c>
      <c r="D144" s="2">
        <v>120703</v>
      </c>
    </row>
    <row r="145" spans="2:40" s="1" customFormat="1" ht="20.100000000000001" customHeight="1" x14ac:dyDescent="0.2"/>
    <row r="146" spans="2:40" s="16" customFormat="1" ht="20.100000000000001" customHeight="1" x14ac:dyDescent="0.2">
      <c r="B146" s="32" t="s">
        <v>2021</v>
      </c>
      <c r="G146" s="2"/>
      <c r="H146" s="2"/>
      <c r="I146" s="2"/>
      <c r="J146" s="2" t="s">
        <v>1602</v>
      </c>
      <c r="K146" s="2" t="s">
        <v>2022</v>
      </c>
      <c r="L146" s="2"/>
      <c r="M146" s="2"/>
      <c r="N146" s="2"/>
      <c r="O146" s="2"/>
      <c r="P146" s="2"/>
      <c r="Q146" s="2"/>
      <c r="R146" s="2"/>
      <c r="S146" s="2"/>
    </row>
    <row r="147" spans="2:40" s="16" customFormat="1" ht="20.100000000000001" customHeight="1" x14ac:dyDescent="0.2">
      <c r="F147" s="2" t="s">
        <v>2023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2024</v>
      </c>
      <c r="AH147" s="2"/>
      <c r="AI147" s="2" t="s">
        <v>2025</v>
      </c>
      <c r="AJ147" s="2" t="s">
        <v>2026</v>
      </c>
      <c r="AK147" s="2" t="s">
        <v>2027</v>
      </c>
      <c r="AL147" s="2" t="s">
        <v>2028</v>
      </c>
    </row>
    <row r="148" spans="2:40" s="16" customFormat="1" ht="20.100000000000001" customHeight="1" x14ac:dyDescent="0.2">
      <c r="B148" s="2" t="s">
        <v>1989</v>
      </c>
      <c r="C148" s="2"/>
      <c r="D148" s="2">
        <f>ROUND(F148/1.5,0)</f>
        <v>3</v>
      </c>
      <c r="E148" s="2">
        <f>ROUND(F148*1.5,0)</f>
        <v>8</v>
      </c>
      <c r="F148" s="2">
        <v>5</v>
      </c>
      <c r="G148" s="2">
        <f>LOOKUP(L148,$E$115:$E$143,$H$115:$H$143)</f>
        <v>1</v>
      </c>
      <c r="H148" s="2">
        <v>1</v>
      </c>
      <c r="I148" s="2">
        <v>10036001</v>
      </c>
      <c r="J148" s="2" t="s">
        <v>2029</v>
      </c>
      <c r="K148" s="2" t="s">
        <v>1921</v>
      </c>
      <c r="L148" s="2">
        <v>10033001</v>
      </c>
      <c r="M148" s="2" t="s">
        <v>1993</v>
      </c>
      <c r="N148" s="2">
        <v>10035001</v>
      </c>
      <c r="O148" s="2"/>
      <c r="P148" s="2"/>
      <c r="Q148" s="2"/>
      <c r="R148" s="2"/>
      <c r="T148" s="16" t="str">
        <f>L148&amp;";1@"&amp;N148&amp;";1"</f>
        <v>10033001;1@10035001;1</v>
      </c>
      <c r="X148" s="2"/>
      <c r="Y148" s="2">
        <f>LOOKUP(L148,[2]ItemProto!$C$262:$C$303,[2]ItemProto!$O$262:$O$303)</f>
        <v>10000</v>
      </c>
      <c r="Z148" s="2"/>
      <c r="AA148" s="2">
        <f>LOOKUP(N148,[2]ItemProto!$C$262:$C$303,[2]ItemProto!$O$262:$O$303)</f>
        <v>10000</v>
      </c>
      <c r="AB148" s="2"/>
      <c r="AC148" s="2"/>
      <c r="AD148" s="2"/>
      <c r="AE148" s="2"/>
      <c r="AF148" s="2"/>
      <c r="AG148" s="2">
        <f>SUM(Y148:AE148)</f>
        <v>20000</v>
      </c>
      <c r="AH148" s="2"/>
      <c r="AI148" s="2">
        <v>1.5</v>
      </c>
      <c r="AJ148" s="2">
        <v>3</v>
      </c>
      <c r="AK148" s="2">
        <f>ROUND(AI148*AG148,0)</f>
        <v>30000</v>
      </c>
      <c r="AL148" s="2">
        <f>AJ148*AG148</f>
        <v>60000</v>
      </c>
      <c r="AN148" s="16" t="str">
        <f>"new JiaYuanPurchase{ ItemID = "&amp;I148&amp;",ItemNum = 1, BuyMinZiJin = "&amp;AK148&amp;",BuyMaxZiJin = "&amp;AL148&amp;"},  //"&amp;J148</f>
        <v>new JiaYuanPurchase{ ItemID = 10036001,ItemNum = 1, BuyMinZiJin = 30000,BuyMaxZiJin = 60000},  //炒鸡蛋</v>
      </c>
    </row>
    <row r="149" spans="2:40" s="16" customFormat="1" ht="20.100000000000001" customHeight="1" x14ac:dyDescent="0.2">
      <c r="B149" s="2" t="s">
        <v>1990</v>
      </c>
      <c r="C149" s="2"/>
      <c r="D149" s="2">
        <f t="shared" ref="D149:D182" si="97">ROUND(F149/1.5,0)</f>
        <v>3</v>
      </c>
      <c r="E149" s="2">
        <f t="shared" ref="E149:E182" si="98">ROUND(F149*1.5,0)</f>
        <v>8</v>
      </c>
      <c r="F149" s="2">
        <v>5</v>
      </c>
      <c r="G149" s="2">
        <f t="shared" ref="G149:G182" si="99">LOOKUP(L149,$E$115:$E$143,$H$115:$H$143)</f>
        <v>2</v>
      </c>
      <c r="H149" s="2">
        <v>1</v>
      </c>
      <c r="I149" s="2">
        <v>10036002</v>
      </c>
      <c r="J149" s="2" t="s">
        <v>2030</v>
      </c>
      <c r="K149" s="2" t="s">
        <v>1995</v>
      </c>
      <c r="L149" s="2">
        <v>10035002</v>
      </c>
      <c r="M149" s="2" t="s">
        <v>1995</v>
      </c>
      <c r="N149" s="2">
        <v>10035002</v>
      </c>
      <c r="O149" s="2"/>
      <c r="P149" s="2"/>
      <c r="Q149" s="2"/>
      <c r="R149" s="2"/>
      <c r="T149" s="16" t="str">
        <f>L149&amp;";1@"&amp;N149&amp;";1"</f>
        <v>10035002;1@10035002;1</v>
      </c>
      <c r="X149" s="2"/>
      <c r="Y149" s="2">
        <f>LOOKUP(L149,[2]ItemProto!$C$262:$C$303,[2]ItemProto!$O$262:$O$303)</f>
        <v>10000</v>
      </c>
      <c r="Z149" s="2"/>
      <c r="AA149" s="2">
        <f>LOOKUP(N149,[2]ItemProto!$C$262:$C$303,[2]ItemProto!$O$262:$O$303)</f>
        <v>10000</v>
      </c>
      <c r="AB149" s="2"/>
      <c r="AC149" s="2"/>
      <c r="AD149" s="2"/>
      <c r="AE149" s="2"/>
      <c r="AF149" s="2"/>
      <c r="AG149" s="2">
        <f t="shared" ref="AG149:AG182" si="100">SUM(Y149:AE149)</f>
        <v>20000</v>
      </c>
      <c r="AH149" s="2"/>
      <c r="AI149" s="2">
        <v>1.5</v>
      </c>
      <c r="AJ149" s="2">
        <v>3</v>
      </c>
      <c r="AK149" s="2">
        <f t="shared" ref="AK149:AK182" si="101">ROUND(AI149*AG149,0)</f>
        <v>30000</v>
      </c>
      <c r="AL149" s="2">
        <f t="shared" ref="AL149:AL182" si="102">AJ149*AG149</f>
        <v>60000</v>
      </c>
      <c r="AN149" s="16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30000,BuyMaxZiJin = 60000},  //咸鸭蛋</v>
      </c>
    </row>
    <row r="150" spans="2:40" s="16" customFormat="1" ht="20.100000000000001" customHeight="1" x14ac:dyDescent="0.2">
      <c r="B150" s="2" t="s">
        <v>1991</v>
      </c>
      <c r="C150" s="2"/>
      <c r="D150" s="2">
        <f t="shared" si="97"/>
        <v>4</v>
      </c>
      <c r="E150" s="2">
        <f t="shared" si="98"/>
        <v>8</v>
      </c>
      <c r="F150" s="2">
        <v>5.5</v>
      </c>
      <c r="G150" s="2">
        <f t="shared" si="99"/>
        <v>2</v>
      </c>
      <c r="H150" s="2">
        <v>1</v>
      </c>
      <c r="I150" s="2">
        <v>10036003</v>
      </c>
      <c r="J150" s="2" t="s">
        <v>2031</v>
      </c>
      <c r="K150" s="2" t="s">
        <v>1922</v>
      </c>
      <c r="L150" s="2">
        <v>10033002</v>
      </c>
      <c r="M150" s="2" t="s">
        <v>1923</v>
      </c>
      <c r="N150" s="2">
        <v>10033003</v>
      </c>
      <c r="O150" s="2" t="s">
        <v>1923</v>
      </c>
      <c r="P150" s="2">
        <v>10033003</v>
      </c>
      <c r="Q150" s="2"/>
      <c r="R150" s="2"/>
      <c r="T150" s="16" t="str">
        <f>L150&amp;";1@"&amp;N150&amp;";1@"&amp;P150&amp;";1"</f>
        <v>10033002;1@10033003;1@10033003;1</v>
      </c>
      <c r="X150" s="2"/>
      <c r="Y150" s="2">
        <f>LOOKUP(L150,[2]ItemProto!$C$262:$C$303,[2]ItemProto!$O$262:$O$303)</f>
        <v>10000</v>
      </c>
      <c r="Z150" s="2"/>
      <c r="AA150" s="2">
        <f>LOOKUP(N150,[2]ItemProto!$C$262:$C$303,[2]ItemProto!$O$262:$O$303)</f>
        <v>10000</v>
      </c>
      <c r="AB150" s="2"/>
      <c r="AC150" s="2">
        <f>LOOKUP(P150,[2]ItemProto!$C$262:$C$303,[2]ItemProto!$O$262:$O$303)</f>
        <v>10000</v>
      </c>
      <c r="AD150" s="2"/>
      <c r="AE150" s="2"/>
      <c r="AF150" s="2"/>
      <c r="AG150" s="2">
        <f t="shared" si="100"/>
        <v>30000</v>
      </c>
      <c r="AH150" s="2"/>
      <c r="AI150" s="2">
        <v>1.5</v>
      </c>
      <c r="AJ150" s="2">
        <v>3</v>
      </c>
      <c r="AK150" s="2">
        <f t="shared" si="101"/>
        <v>45000</v>
      </c>
      <c r="AL150" s="2">
        <f t="shared" si="102"/>
        <v>90000</v>
      </c>
      <c r="AN150" s="16" t="str">
        <f t="shared" si="103"/>
        <v>new JiaYuanPurchase{ ItemID = 10036003,ItemNum = 1, BuyMinZiJin = 45000,BuyMaxZiJin = 90000},  //胡萝卜汁</v>
      </c>
    </row>
    <row r="151" spans="2:40" s="16" customFormat="1" ht="20.100000000000001" customHeight="1" x14ac:dyDescent="0.2">
      <c r="B151" s="2" t="s">
        <v>1992</v>
      </c>
      <c r="C151" s="2"/>
      <c r="D151" s="2">
        <f t="shared" si="97"/>
        <v>4</v>
      </c>
      <c r="E151" s="2">
        <f t="shared" si="98"/>
        <v>8</v>
      </c>
      <c r="F151" s="2">
        <v>5.5</v>
      </c>
      <c r="G151" s="2">
        <f t="shared" si="99"/>
        <v>2</v>
      </c>
      <c r="H151" s="2">
        <v>1</v>
      </c>
      <c r="I151" s="2">
        <v>10036004</v>
      </c>
      <c r="J151" s="2" t="s">
        <v>2032</v>
      </c>
      <c r="K151" s="2" t="s">
        <v>1922</v>
      </c>
      <c r="L151" s="2">
        <v>10033002</v>
      </c>
      <c r="M151" s="2" t="s">
        <v>1993</v>
      </c>
      <c r="N151" s="2">
        <v>10035001</v>
      </c>
      <c r="O151" s="2" t="s">
        <v>1995</v>
      </c>
      <c r="P151" s="2">
        <v>10035002</v>
      </c>
      <c r="Q151" s="2"/>
      <c r="R151" s="2"/>
      <c r="T151" s="16" t="str">
        <f t="shared" ref="T151:T154" si="104">L151&amp;";1@"&amp;N151&amp;";1@"&amp;P151&amp;";1"</f>
        <v>10033002;1@10035001;1@10035002;1</v>
      </c>
      <c r="X151" s="2"/>
      <c r="Y151" s="2">
        <f>LOOKUP(L151,[2]ItemProto!$C$262:$C$303,[2]ItemProto!$O$262:$O$303)</f>
        <v>10000</v>
      </c>
      <c r="Z151" s="2"/>
      <c r="AA151" s="2">
        <f>LOOKUP(N151,[2]ItemProto!$C$262:$C$303,[2]ItemProto!$O$262:$O$303)</f>
        <v>10000</v>
      </c>
      <c r="AB151" s="2"/>
      <c r="AC151" s="2">
        <f>LOOKUP(P151,[2]ItemProto!$C$262:$C$303,[2]ItemProto!$O$262:$O$303)</f>
        <v>10000</v>
      </c>
      <c r="AD151" s="2"/>
      <c r="AE151" s="2"/>
      <c r="AF151" s="2"/>
      <c r="AG151" s="2">
        <f t="shared" si="100"/>
        <v>30000</v>
      </c>
      <c r="AH151" s="2"/>
      <c r="AI151" s="2">
        <v>1.5</v>
      </c>
      <c r="AJ151" s="2">
        <v>3</v>
      </c>
      <c r="AK151" s="2">
        <f t="shared" si="101"/>
        <v>45000</v>
      </c>
      <c r="AL151" s="2">
        <f t="shared" si="102"/>
        <v>90000</v>
      </c>
      <c r="AN151" s="16" t="str">
        <f t="shared" si="103"/>
        <v>new JiaYuanPurchase{ ItemID = 10036004,ItemNum = 1, BuyMinZiJin = 45000,BuyMaxZiJin = 90000},  //腌蛋</v>
      </c>
    </row>
    <row r="152" spans="2:40" s="16" customFormat="1" ht="20.100000000000001" customHeight="1" x14ac:dyDescent="0.2">
      <c r="B152" s="2" t="s">
        <v>1994</v>
      </c>
      <c r="C152" s="2"/>
      <c r="D152" s="2">
        <f t="shared" si="97"/>
        <v>4</v>
      </c>
      <c r="E152" s="2">
        <f t="shared" si="98"/>
        <v>9</v>
      </c>
      <c r="F152" s="2">
        <v>6</v>
      </c>
      <c r="G152" s="2">
        <f t="shared" si="99"/>
        <v>1</v>
      </c>
      <c r="H152" s="2">
        <v>1</v>
      </c>
      <c r="I152" s="2">
        <v>10036005</v>
      </c>
      <c r="J152" s="2" t="s">
        <v>2033</v>
      </c>
      <c r="K152" s="2" t="s">
        <v>1921</v>
      </c>
      <c r="L152" s="2">
        <v>10033001</v>
      </c>
      <c r="M152" s="2" t="s">
        <v>1924</v>
      </c>
      <c r="N152" s="2">
        <v>10033004</v>
      </c>
      <c r="O152" s="2" t="s">
        <v>1924</v>
      </c>
      <c r="P152" s="2">
        <v>10033004</v>
      </c>
      <c r="Q152" s="2"/>
      <c r="R152" s="2"/>
      <c r="T152" s="16" t="str">
        <f t="shared" si="104"/>
        <v>10033001;1@10033004;1@10033004;1</v>
      </c>
      <c r="X152" s="2"/>
      <c r="Y152" s="2">
        <f>LOOKUP(L152,[2]ItemProto!$C$262:$C$303,[2]ItemProto!$O$262:$O$303)</f>
        <v>10000</v>
      </c>
      <c r="Z152" s="2"/>
      <c r="AA152" s="2">
        <f>LOOKUP(N152,[2]ItemProto!$C$262:$C$303,[2]ItemProto!$O$262:$O$303)</f>
        <v>10000</v>
      </c>
      <c r="AB152" s="2"/>
      <c r="AC152" s="2">
        <f>LOOKUP(P152,[2]ItemProto!$C$262:$C$303,[2]ItemProto!$O$262:$O$303)</f>
        <v>10000</v>
      </c>
      <c r="AD152" s="2"/>
      <c r="AE152" s="2"/>
      <c r="AF152" s="2"/>
      <c r="AG152" s="2">
        <f t="shared" si="100"/>
        <v>30000</v>
      </c>
      <c r="AH152" s="2"/>
      <c r="AI152" s="2">
        <v>1.5</v>
      </c>
      <c r="AJ152" s="2">
        <v>3</v>
      </c>
      <c r="AK152" s="2">
        <f t="shared" si="101"/>
        <v>45000</v>
      </c>
      <c r="AL152" s="2">
        <f t="shared" si="102"/>
        <v>90000</v>
      </c>
      <c r="AN152" s="16" t="str">
        <f t="shared" si="103"/>
        <v>new JiaYuanPurchase{ ItemID = 10036005,ItemNum = 1, BuyMinZiJin = 45000,BuyMaxZiJin = 90000},  //红萝卜汁</v>
      </c>
    </row>
    <row r="153" spans="2:40" s="16" customFormat="1" ht="20.100000000000001" customHeight="1" x14ac:dyDescent="0.2">
      <c r="B153" s="2" t="s">
        <v>1996</v>
      </c>
      <c r="C153" s="2"/>
      <c r="D153" s="2">
        <f t="shared" si="97"/>
        <v>4</v>
      </c>
      <c r="E153" s="2">
        <f t="shared" si="98"/>
        <v>9</v>
      </c>
      <c r="F153" s="2">
        <v>6</v>
      </c>
      <c r="G153" s="2">
        <f t="shared" si="99"/>
        <v>3</v>
      </c>
      <c r="H153" s="2">
        <v>1</v>
      </c>
      <c r="I153" s="2">
        <v>10036006</v>
      </c>
      <c r="J153" s="2" t="s">
        <v>2034</v>
      </c>
      <c r="K153" s="2" t="s">
        <v>1997</v>
      </c>
      <c r="L153" s="2">
        <v>10035003</v>
      </c>
      <c r="M153" s="2" t="s">
        <v>1921</v>
      </c>
      <c r="N153" s="2">
        <v>10033001</v>
      </c>
      <c r="O153" s="2" t="s">
        <v>1922</v>
      </c>
      <c r="P153" s="2">
        <v>10033002</v>
      </c>
      <c r="Q153" s="2"/>
      <c r="R153" s="2"/>
      <c r="T153" s="16" t="str">
        <f t="shared" si="104"/>
        <v>10035003;1@10033001;1@10033002;1</v>
      </c>
      <c r="X153" s="2"/>
      <c r="Y153" s="2">
        <f>LOOKUP(L153,[2]ItemProto!$C$262:$C$303,[2]ItemProto!$O$262:$O$303)</f>
        <v>10000</v>
      </c>
      <c r="Z153" s="2"/>
      <c r="AA153" s="2">
        <f>LOOKUP(N153,[2]ItemProto!$C$262:$C$303,[2]ItemProto!$O$262:$O$303)</f>
        <v>10000</v>
      </c>
      <c r="AB153" s="2"/>
      <c r="AC153" s="2">
        <f>LOOKUP(P153,[2]ItemProto!$C$262:$C$303,[2]ItemProto!$O$262:$O$303)</f>
        <v>10000</v>
      </c>
      <c r="AD153" s="2"/>
      <c r="AE153" s="2"/>
      <c r="AF153" s="2"/>
      <c r="AG153" s="2">
        <f t="shared" si="100"/>
        <v>30000</v>
      </c>
      <c r="AH153" s="2"/>
      <c r="AI153" s="2">
        <v>1.5</v>
      </c>
      <c r="AJ153" s="2">
        <v>3</v>
      </c>
      <c r="AK153" s="2">
        <f t="shared" si="101"/>
        <v>45000</v>
      </c>
      <c r="AL153" s="2">
        <f t="shared" si="102"/>
        <v>90000</v>
      </c>
      <c r="AN153" s="16" t="str">
        <f t="shared" si="103"/>
        <v>new JiaYuanPurchase{ ItemID = 10036006,ItemNum = 1, BuyMinZiJin = 45000,BuyMaxZiJin = 90000},  //鸡汤</v>
      </c>
    </row>
    <row r="154" spans="2:40" s="16" customFormat="1" ht="20.100000000000001" customHeight="1" x14ac:dyDescent="0.2">
      <c r="B154" s="2" t="s">
        <v>1998</v>
      </c>
      <c r="C154" s="2"/>
      <c r="D154" s="2">
        <f t="shared" si="97"/>
        <v>4</v>
      </c>
      <c r="E154" s="2">
        <f t="shared" si="98"/>
        <v>10</v>
      </c>
      <c r="F154" s="2">
        <v>6.5</v>
      </c>
      <c r="G154" s="2">
        <f t="shared" si="99"/>
        <v>5</v>
      </c>
      <c r="H154" s="2">
        <v>1</v>
      </c>
      <c r="I154" s="2">
        <v>10036007</v>
      </c>
      <c r="J154" s="2" t="s">
        <v>2035</v>
      </c>
      <c r="K154" s="2" t="s">
        <v>1999</v>
      </c>
      <c r="L154" s="2">
        <v>10035004</v>
      </c>
      <c r="M154" s="2" t="s">
        <v>1999</v>
      </c>
      <c r="N154" s="2">
        <v>10035004</v>
      </c>
      <c r="O154" s="2" t="s">
        <v>1999</v>
      </c>
      <c r="P154" s="2">
        <v>10035004</v>
      </c>
      <c r="Q154" s="2"/>
      <c r="R154" s="2"/>
      <c r="T154" s="16" t="str">
        <f t="shared" si="104"/>
        <v>10035004;1@10035004;1@10035004;1</v>
      </c>
      <c r="X154" s="2"/>
      <c r="Y154" s="2">
        <f>LOOKUP(L154,[2]ItemProto!$C$262:$C$303,[2]ItemProto!$O$262:$O$303)</f>
        <v>10000</v>
      </c>
      <c r="Z154" s="2"/>
      <c r="AA154" s="2">
        <f>LOOKUP(N154,[2]ItemProto!$C$262:$C$303,[2]ItemProto!$O$262:$O$303)</f>
        <v>10000</v>
      </c>
      <c r="AB154" s="2"/>
      <c r="AC154" s="2">
        <f>LOOKUP(P154,[2]ItemProto!$C$262:$C$303,[2]ItemProto!$O$262:$O$303)</f>
        <v>10000</v>
      </c>
      <c r="AD154" s="2"/>
      <c r="AE154" s="2"/>
      <c r="AF154" s="2"/>
      <c r="AG154" s="2">
        <f t="shared" si="100"/>
        <v>30000</v>
      </c>
      <c r="AH154" s="2"/>
      <c r="AI154" s="2">
        <v>1.5</v>
      </c>
      <c r="AJ154" s="2">
        <v>3</v>
      </c>
      <c r="AK154" s="2">
        <f t="shared" si="101"/>
        <v>45000</v>
      </c>
      <c r="AL154" s="2">
        <f t="shared" si="102"/>
        <v>90000</v>
      </c>
      <c r="AN154" s="16" t="str">
        <f t="shared" si="103"/>
        <v>new JiaYuanPurchase{ ItemID = 10036007,ItemNum = 1, BuyMinZiJin = 45000,BuyMaxZiJin = 90000},  //兔绒披风</v>
      </c>
    </row>
    <row r="155" spans="2:40" s="16" customFormat="1" ht="20.100000000000001" customHeight="1" x14ac:dyDescent="0.2">
      <c r="B155" s="2" t="s">
        <v>2000</v>
      </c>
      <c r="C155" s="2"/>
      <c r="D155" s="2">
        <f t="shared" si="97"/>
        <v>4</v>
      </c>
      <c r="E155" s="2">
        <f t="shared" si="98"/>
        <v>10</v>
      </c>
      <c r="F155" s="2">
        <v>6.5</v>
      </c>
      <c r="G155" s="2">
        <f t="shared" si="99"/>
        <v>5</v>
      </c>
      <c r="H155" s="2">
        <v>1</v>
      </c>
      <c r="I155" s="2">
        <v>10036008</v>
      </c>
      <c r="J155" s="2" t="s">
        <v>2036</v>
      </c>
      <c r="K155" s="2" t="s">
        <v>1999</v>
      </c>
      <c r="L155" s="2">
        <v>10035004</v>
      </c>
      <c r="M155" s="2" t="s">
        <v>2001</v>
      </c>
      <c r="N155" s="2">
        <v>10035005</v>
      </c>
      <c r="O155" s="2" t="s">
        <v>1999</v>
      </c>
      <c r="P155" s="2">
        <v>10035004</v>
      </c>
      <c r="Q155" s="2" t="s">
        <v>2001</v>
      </c>
      <c r="R155" s="2">
        <v>10035005</v>
      </c>
      <c r="T155" s="16" t="str">
        <f>L155&amp;";1@"&amp;N155&amp;";1@"&amp;P155&amp;";1@"&amp;R155&amp;";1"</f>
        <v>10035004;1@10035005;1@10035004;1@10035005;1</v>
      </c>
      <c r="X155" s="2"/>
      <c r="Y155" s="2">
        <f>LOOKUP(L155,[2]ItemProto!$C$262:$C$303,[2]ItemProto!$O$262:$O$303)</f>
        <v>10000</v>
      </c>
      <c r="Z155" s="2"/>
      <c r="AA155" s="2">
        <f>LOOKUP(N155,[2]ItemProto!$C$262:$C$303,[2]ItemProto!$O$262:$O$303)</f>
        <v>10000</v>
      </c>
      <c r="AB155" s="2"/>
      <c r="AC155" s="2">
        <f>LOOKUP(P155,[2]ItemProto!$C$262:$C$303,[2]ItemProto!$O$262:$O$303)</f>
        <v>10000</v>
      </c>
      <c r="AD155" s="2"/>
      <c r="AE155" s="2">
        <f>LOOKUP(R155,[2]ItemProto!$C$262:$C$303,[2]ItemProto!$O$262:$O$303)</f>
        <v>10000</v>
      </c>
      <c r="AF155" s="2"/>
      <c r="AG155" s="2">
        <f t="shared" si="100"/>
        <v>40000</v>
      </c>
      <c r="AH155" s="2"/>
      <c r="AI155" s="2">
        <v>1.5</v>
      </c>
      <c r="AJ155" s="2">
        <v>3</v>
      </c>
      <c r="AK155" s="2">
        <f t="shared" si="101"/>
        <v>60000</v>
      </c>
      <c r="AL155" s="2">
        <f t="shared" si="102"/>
        <v>120000</v>
      </c>
      <c r="AN155" s="16" t="str">
        <f t="shared" si="103"/>
        <v>new JiaYuanPurchase{ ItemID = 10036008,ItemNum = 1, BuyMinZiJin = 60000,BuyMaxZiJin = 120000},  //绒毛面具</v>
      </c>
    </row>
    <row r="156" spans="2:40" s="16" customFormat="1" ht="20.100000000000001" customHeight="1" x14ac:dyDescent="0.2">
      <c r="B156" s="2" t="s">
        <v>2002</v>
      </c>
      <c r="C156" s="2"/>
      <c r="D156" s="2">
        <f t="shared" si="97"/>
        <v>5</v>
      </c>
      <c r="E156" s="2">
        <f t="shared" si="98"/>
        <v>11</v>
      </c>
      <c r="F156" s="2">
        <v>7</v>
      </c>
      <c r="G156" s="2">
        <f t="shared" si="99"/>
        <v>7</v>
      </c>
      <c r="H156" s="2">
        <v>1</v>
      </c>
      <c r="I156" s="2">
        <v>10036009</v>
      </c>
      <c r="J156" s="2" t="s">
        <v>2037</v>
      </c>
      <c r="K156" s="2" t="s">
        <v>1925</v>
      </c>
      <c r="L156" s="2">
        <v>10033005</v>
      </c>
      <c r="M156" s="2" t="s">
        <v>1925</v>
      </c>
      <c r="N156" s="2">
        <v>10033005</v>
      </c>
      <c r="O156" s="2" t="s">
        <v>1924</v>
      </c>
      <c r="P156" s="2">
        <v>10033004</v>
      </c>
      <c r="Q156" s="2" t="s">
        <v>1995</v>
      </c>
      <c r="R156" s="2">
        <v>10035002</v>
      </c>
      <c r="T156" s="16" t="str">
        <f t="shared" ref="T156:T180" si="105">L156&amp;";1@"&amp;N156&amp;";1@"&amp;P156&amp;";1@"&amp;R156&amp;";1"</f>
        <v>10033005;1@10033005;1@10033004;1@10035002;1</v>
      </c>
      <c r="X156" s="2"/>
      <c r="Y156" s="2">
        <f>LOOKUP(L156,[2]ItemProto!$C$262:$C$303,[2]ItemProto!$O$262:$O$303)</f>
        <v>10000</v>
      </c>
      <c r="Z156" s="2"/>
      <c r="AA156" s="2">
        <f>LOOKUP(N156,[2]ItemProto!$C$262:$C$303,[2]ItemProto!$O$262:$O$303)</f>
        <v>10000</v>
      </c>
      <c r="AB156" s="2"/>
      <c r="AC156" s="2">
        <f>LOOKUP(P156,[2]ItemProto!$C$262:$C$303,[2]ItemProto!$O$262:$O$303)</f>
        <v>10000</v>
      </c>
      <c r="AD156" s="2"/>
      <c r="AE156" s="2">
        <f>LOOKUP(R156,[2]ItemProto!$C$262:$C$303,[2]ItemProto!$O$262:$O$303)</f>
        <v>10000</v>
      </c>
      <c r="AF156" s="2"/>
      <c r="AG156" s="2">
        <f t="shared" si="100"/>
        <v>40000</v>
      </c>
      <c r="AH156" s="2"/>
      <c r="AI156" s="2">
        <v>1.5</v>
      </c>
      <c r="AJ156" s="2">
        <v>3</v>
      </c>
      <c r="AK156" s="2">
        <f t="shared" si="101"/>
        <v>60000</v>
      </c>
      <c r="AL156" s="2">
        <f t="shared" si="102"/>
        <v>120000</v>
      </c>
      <c r="AN156" s="16" t="str">
        <f t="shared" si="103"/>
        <v>new JiaYuanPurchase{ ItemID = 10036009,ItemNum = 1, BuyMinZiJin = 60000,BuyMaxZiJin = 120000},  //红薯团</v>
      </c>
    </row>
    <row r="157" spans="2:40" s="16" customFormat="1" ht="20.100000000000001" customHeight="1" x14ac:dyDescent="0.2">
      <c r="B157" s="2" t="s">
        <v>2004</v>
      </c>
      <c r="C157" s="2"/>
      <c r="D157" s="2">
        <f t="shared" si="97"/>
        <v>5</v>
      </c>
      <c r="E157" s="2">
        <f t="shared" si="98"/>
        <v>11</v>
      </c>
      <c r="F157" s="2">
        <v>7.5</v>
      </c>
      <c r="G157" s="2">
        <f t="shared" si="99"/>
        <v>9</v>
      </c>
      <c r="H157" s="2">
        <v>1</v>
      </c>
      <c r="I157" s="2">
        <v>10036010</v>
      </c>
      <c r="J157" s="2" t="s">
        <v>2038</v>
      </c>
      <c r="K157" s="2" t="s">
        <v>1926</v>
      </c>
      <c r="L157" s="2">
        <v>10033006</v>
      </c>
      <c r="M157" s="2" t="s">
        <v>1925</v>
      </c>
      <c r="N157" s="2">
        <v>10033005</v>
      </c>
      <c r="O157" s="2" t="s">
        <v>1997</v>
      </c>
      <c r="P157" s="2">
        <v>10035003</v>
      </c>
      <c r="Q157" s="2" t="s">
        <v>1993</v>
      </c>
      <c r="R157" s="2">
        <v>10035001</v>
      </c>
      <c r="T157" s="16" t="str">
        <f t="shared" si="105"/>
        <v>10033006;1@10033005;1@10035003;1@10035001;1</v>
      </c>
      <c r="X157" s="2"/>
      <c r="Y157" s="2">
        <f>LOOKUP(L157,[2]ItemProto!$C$262:$C$303,[2]ItemProto!$O$262:$O$303)</f>
        <v>10000</v>
      </c>
      <c r="Z157" s="2"/>
      <c r="AA157" s="2">
        <f>LOOKUP(N157,[2]ItemProto!$C$262:$C$303,[2]ItemProto!$O$262:$O$303)</f>
        <v>10000</v>
      </c>
      <c r="AB157" s="2"/>
      <c r="AC157" s="2">
        <f>LOOKUP(P157,[2]ItemProto!$C$262:$C$303,[2]ItemProto!$O$262:$O$303)</f>
        <v>10000</v>
      </c>
      <c r="AD157" s="2"/>
      <c r="AE157" s="2">
        <f>LOOKUP(R157,[2]ItemProto!$C$262:$C$303,[2]ItemProto!$O$262:$O$303)</f>
        <v>10000</v>
      </c>
      <c r="AF157" s="2"/>
      <c r="AG157" s="2">
        <f t="shared" si="100"/>
        <v>40000</v>
      </c>
      <c r="AH157" s="2"/>
      <c r="AI157" s="2">
        <v>1.5</v>
      </c>
      <c r="AJ157" s="2">
        <v>3</v>
      </c>
      <c r="AK157" s="2">
        <f t="shared" si="101"/>
        <v>60000</v>
      </c>
      <c r="AL157" s="2">
        <f t="shared" si="102"/>
        <v>120000</v>
      </c>
      <c r="AN157" s="16" t="str">
        <f t="shared" si="103"/>
        <v>new JiaYuanPurchase{ ItemID = 10036010,ItemNum = 1, BuyMinZiJin = 60000,BuyMaxZiJin = 120000},  //鸡蛋汉堡</v>
      </c>
    </row>
    <row r="158" spans="2:40" s="12" customFormat="1" ht="20.100000000000001" customHeight="1" x14ac:dyDescent="0.2">
      <c r="B158" s="2" t="s">
        <v>2006</v>
      </c>
      <c r="C158" s="2"/>
      <c r="D158" s="2">
        <f t="shared" si="97"/>
        <v>5</v>
      </c>
      <c r="E158" s="2">
        <f t="shared" si="98"/>
        <v>11</v>
      </c>
      <c r="F158" s="2">
        <v>7.5</v>
      </c>
      <c r="G158" s="2">
        <f t="shared" si="99"/>
        <v>9</v>
      </c>
      <c r="H158" s="2">
        <v>1</v>
      </c>
      <c r="I158" s="2">
        <v>10036011</v>
      </c>
      <c r="J158" s="2" t="s">
        <v>2039</v>
      </c>
      <c r="K158" s="2" t="s">
        <v>2003</v>
      </c>
      <c r="L158" s="2">
        <v>10035006</v>
      </c>
      <c r="M158" s="2" t="s">
        <v>1997</v>
      </c>
      <c r="N158" s="2">
        <v>10035003</v>
      </c>
      <c r="O158" s="2" t="s">
        <v>1923</v>
      </c>
      <c r="P158" s="2">
        <v>10033003</v>
      </c>
      <c r="Q158" s="2" t="s">
        <v>1921</v>
      </c>
      <c r="R158" s="2">
        <v>10033001</v>
      </c>
      <c r="S158" s="16"/>
      <c r="T158" s="16" t="str">
        <f t="shared" si="105"/>
        <v>10035006;1@10035003;1@10033003;1@10033001;1</v>
      </c>
      <c r="X158" s="13"/>
      <c r="Y158" s="2">
        <f>LOOKUP(L158,[2]ItemProto!$C$262:$C$303,[2]ItemProto!$O$262:$O$303)</f>
        <v>10000</v>
      </c>
      <c r="Z158" s="13"/>
      <c r="AA158" s="2">
        <f>LOOKUP(N158,[2]ItemProto!$C$262:$C$303,[2]ItemProto!$O$262:$O$303)</f>
        <v>10000</v>
      </c>
      <c r="AB158" s="13"/>
      <c r="AC158" s="2">
        <f>LOOKUP(P158,[2]ItemProto!$C$262:$C$303,[2]ItemProto!$O$262:$O$303)</f>
        <v>10000</v>
      </c>
      <c r="AD158" s="13"/>
      <c r="AE158" s="2">
        <f>LOOKUP(R158,[2]ItemProto!$C$262:$C$303,[2]ItemProto!$O$262:$O$303)</f>
        <v>10000</v>
      </c>
      <c r="AF158" s="13"/>
      <c r="AG158" s="2">
        <f t="shared" si="100"/>
        <v>40000</v>
      </c>
      <c r="AH158" s="13"/>
      <c r="AI158" s="2">
        <v>1.5</v>
      </c>
      <c r="AJ158" s="2">
        <v>3</v>
      </c>
      <c r="AK158" s="2">
        <f t="shared" si="101"/>
        <v>60000</v>
      </c>
      <c r="AL158" s="2">
        <f t="shared" si="102"/>
        <v>120000</v>
      </c>
      <c r="AN158" s="16" t="str">
        <f t="shared" si="103"/>
        <v>new JiaYuanPurchase{ ItemID = 10036011,ItemNum = 1, BuyMinZiJin = 60000,BuyMaxZiJin = 120000},  //烤肉</v>
      </c>
    </row>
    <row r="159" spans="2:40" s="12" customFormat="1" ht="20.100000000000001" customHeight="1" x14ac:dyDescent="0.2">
      <c r="B159" s="2" t="s">
        <v>2008</v>
      </c>
      <c r="C159" s="2"/>
      <c r="D159" s="2">
        <f t="shared" si="97"/>
        <v>5</v>
      </c>
      <c r="E159" s="2">
        <f t="shared" si="98"/>
        <v>12</v>
      </c>
      <c r="F159" s="2">
        <v>8</v>
      </c>
      <c r="G159" s="2">
        <f t="shared" si="99"/>
        <v>11</v>
      </c>
      <c r="H159" s="2">
        <v>1</v>
      </c>
      <c r="I159" s="2">
        <v>10036012</v>
      </c>
      <c r="J159" s="2" t="s">
        <v>2040</v>
      </c>
      <c r="K159" s="2" t="s">
        <v>2005</v>
      </c>
      <c r="L159" s="2">
        <v>10035007</v>
      </c>
      <c r="M159" s="2" t="s">
        <v>2005</v>
      </c>
      <c r="N159" s="2">
        <v>10035007</v>
      </c>
      <c r="O159" s="2" t="s">
        <v>1922</v>
      </c>
      <c r="P159" s="2">
        <v>10033002</v>
      </c>
      <c r="Q159" s="2" t="s">
        <v>1926</v>
      </c>
      <c r="R159" s="2">
        <v>10033006</v>
      </c>
      <c r="S159" s="16"/>
      <c r="T159" s="16" t="str">
        <f t="shared" si="105"/>
        <v>10035007;1@10035007;1@10033002;1@10033006;1</v>
      </c>
      <c r="X159" s="13"/>
      <c r="Y159" s="2">
        <f>LOOKUP(L159,[2]ItemProto!$C$262:$C$303,[2]ItemProto!$O$262:$O$303)</f>
        <v>10000</v>
      </c>
      <c r="Z159" s="13"/>
      <c r="AA159" s="2">
        <f>LOOKUP(N159,[2]ItemProto!$C$262:$C$303,[2]ItemProto!$O$262:$O$303)</f>
        <v>10000</v>
      </c>
      <c r="AB159" s="13"/>
      <c r="AC159" s="2">
        <f>LOOKUP(P159,[2]ItemProto!$C$262:$C$303,[2]ItemProto!$O$262:$O$303)</f>
        <v>10000</v>
      </c>
      <c r="AD159" s="13"/>
      <c r="AE159" s="2">
        <f>LOOKUP(R159,[2]ItemProto!$C$262:$C$303,[2]ItemProto!$O$262:$O$303)</f>
        <v>10000</v>
      </c>
      <c r="AF159" s="13"/>
      <c r="AG159" s="2">
        <f t="shared" si="100"/>
        <v>40000</v>
      </c>
      <c r="AH159" s="13"/>
      <c r="AI159" s="2">
        <v>1.5</v>
      </c>
      <c r="AJ159" s="2">
        <v>3</v>
      </c>
      <c r="AK159" s="2">
        <f t="shared" si="101"/>
        <v>60000</v>
      </c>
      <c r="AL159" s="2">
        <f t="shared" si="102"/>
        <v>120000</v>
      </c>
      <c r="AN159" s="16" t="str">
        <f t="shared" si="103"/>
        <v>new JiaYuanPurchase{ ItemID = 10036012,ItemNum = 1, BuyMinZiJin = 60000,BuyMaxZiJin = 120000},  //猪肉串</v>
      </c>
    </row>
    <row r="160" spans="2:40" s="12" customFormat="1" ht="20.100000000000001" customHeight="1" x14ac:dyDescent="0.2">
      <c r="B160" s="2" t="s">
        <v>2010</v>
      </c>
      <c r="C160" s="2"/>
      <c r="D160" s="2">
        <f t="shared" si="97"/>
        <v>6</v>
      </c>
      <c r="E160" s="2">
        <f t="shared" si="98"/>
        <v>13</v>
      </c>
      <c r="F160" s="2">
        <v>8.5</v>
      </c>
      <c r="G160" s="2">
        <f t="shared" si="99"/>
        <v>13</v>
      </c>
      <c r="H160" s="2">
        <v>1</v>
      </c>
      <c r="I160" s="2">
        <v>10036013</v>
      </c>
      <c r="J160" s="2" t="s">
        <v>2041</v>
      </c>
      <c r="K160" s="2" t="s">
        <v>2007</v>
      </c>
      <c r="L160" s="2">
        <v>10035008</v>
      </c>
      <c r="M160" s="2" t="s">
        <v>2007</v>
      </c>
      <c r="N160" s="2">
        <v>10035008</v>
      </c>
      <c r="O160" s="2" t="s">
        <v>2003</v>
      </c>
      <c r="P160" s="2">
        <v>10035006</v>
      </c>
      <c r="Q160" s="2" t="s">
        <v>2042</v>
      </c>
      <c r="R160" s="2">
        <v>10035003</v>
      </c>
      <c r="S160" s="16"/>
      <c r="T160" s="16" t="str">
        <f t="shared" si="105"/>
        <v>10035008;1@10035008;1@10035006;1@10035003;1</v>
      </c>
      <c r="X160" s="13"/>
      <c r="Y160" s="2">
        <f>LOOKUP(L160,[2]ItemProto!$C$262:$C$303,[2]ItemProto!$O$262:$O$303)</f>
        <v>10000</v>
      </c>
      <c r="Z160" s="13"/>
      <c r="AA160" s="2">
        <f>LOOKUP(N160,[2]ItemProto!$C$262:$C$303,[2]ItemProto!$O$262:$O$303)</f>
        <v>10000</v>
      </c>
      <c r="AB160" s="13"/>
      <c r="AC160" s="2">
        <f>LOOKUP(P160,[2]ItemProto!$C$262:$C$303,[2]ItemProto!$O$262:$O$303)</f>
        <v>10000</v>
      </c>
      <c r="AD160" s="13"/>
      <c r="AE160" s="2">
        <f>LOOKUP(R160,[2]ItemProto!$C$262:$C$303,[2]ItemProto!$O$262:$O$303)</f>
        <v>10000</v>
      </c>
      <c r="AF160" s="13"/>
      <c r="AG160" s="2">
        <f t="shared" si="100"/>
        <v>40000</v>
      </c>
      <c r="AH160" s="13"/>
      <c r="AI160" s="2">
        <v>1.5</v>
      </c>
      <c r="AJ160" s="2">
        <v>3</v>
      </c>
      <c r="AK160" s="2">
        <f t="shared" si="101"/>
        <v>60000</v>
      </c>
      <c r="AL160" s="2">
        <f t="shared" si="102"/>
        <v>120000</v>
      </c>
      <c r="AN160" s="16" t="str">
        <f t="shared" si="103"/>
        <v>new JiaYuanPurchase{ ItemID = 10036013,ItemNum = 1, BuyMinZiJin = 60000,BuyMaxZiJin = 120000},  //牛皮护腕</v>
      </c>
    </row>
    <row r="161" spans="2:40" s="12" customFormat="1" ht="20.100000000000001" customHeight="1" x14ac:dyDescent="0.2">
      <c r="B161" s="33" t="s">
        <v>2012</v>
      </c>
      <c r="C161" s="2"/>
      <c r="D161" s="2">
        <f t="shared" si="97"/>
        <v>5</v>
      </c>
      <c r="E161" s="2">
        <f t="shared" si="98"/>
        <v>12</v>
      </c>
      <c r="F161" s="2">
        <v>8</v>
      </c>
      <c r="G161" s="2">
        <f t="shared" si="99"/>
        <v>11</v>
      </c>
      <c r="H161" s="2">
        <v>1</v>
      </c>
      <c r="I161" s="2">
        <v>10036014</v>
      </c>
      <c r="J161" s="2" t="s">
        <v>2043</v>
      </c>
      <c r="K161" s="2" t="s">
        <v>1927</v>
      </c>
      <c r="L161" s="2">
        <v>10033007</v>
      </c>
      <c r="M161" s="2" t="s">
        <v>1927</v>
      </c>
      <c r="N161" s="2">
        <v>10033007</v>
      </c>
      <c r="O161" s="2" t="s">
        <v>1925</v>
      </c>
      <c r="P161" s="2">
        <v>10033005</v>
      </c>
      <c r="Q161" s="2" t="s">
        <v>1993</v>
      </c>
      <c r="R161" s="2">
        <v>10035001</v>
      </c>
      <c r="S161" s="16"/>
      <c r="T161" s="16" t="str">
        <f t="shared" si="105"/>
        <v>10033007;1@10033007;1@10033005;1@10035001;1</v>
      </c>
      <c r="X161" s="13"/>
      <c r="Y161" s="2">
        <f>LOOKUP(L161,[2]ItemProto!$C$262:$C$303,[2]ItemProto!$O$262:$O$303)</f>
        <v>10000</v>
      </c>
      <c r="Z161" s="13"/>
      <c r="AA161" s="2">
        <f>LOOKUP(N161,[2]ItemProto!$C$262:$C$303,[2]ItemProto!$O$262:$O$303)</f>
        <v>10000</v>
      </c>
      <c r="AB161" s="13"/>
      <c r="AC161" s="2">
        <f>LOOKUP(P161,[2]ItemProto!$C$262:$C$303,[2]ItemProto!$O$262:$O$303)</f>
        <v>10000</v>
      </c>
      <c r="AD161" s="13"/>
      <c r="AE161" s="2">
        <f>LOOKUP(R161,[2]ItemProto!$C$262:$C$303,[2]ItemProto!$O$262:$O$303)</f>
        <v>10000</v>
      </c>
      <c r="AF161" s="13"/>
      <c r="AG161" s="2">
        <f t="shared" si="100"/>
        <v>40000</v>
      </c>
      <c r="AH161" s="13"/>
      <c r="AI161" s="2">
        <v>1.5</v>
      </c>
      <c r="AJ161" s="2">
        <v>3</v>
      </c>
      <c r="AK161" s="2">
        <f t="shared" si="101"/>
        <v>60000</v>
      </c>
      <c r="AL161" s="2">
        <f t="shared" si="102"/>
        <v>120000</v>
      </c>
      <c r="AN161" s="16" t="str">
        <f t="shared" si="103"/>
        <v>new JiaYuanPurchase{ ItemID = 10036014,ItemNum = 1, BuyMinZiJin = 60000,BuyMaxZiJin = 120000},  //清蒸土豆</v>
      </c>
    </row>
    <row r="162" spans="2:40" s="12" customFormat="1" ht="20.100000000000001" customHeight="1" x14ac:dyDescent="0.2">
      <c r="B162" s="34" t="s">
        <v>2014</v>
      </c>
      <c r="C162" s="2"/>
      <c r="D162" s="2">
        <f t="shared" si="97"/>
        <v>6</v>
      </c>
      <c r="E162" s="2">
        <f t="shared" si="98"/>
        <v>13</v>
      </c>
      <c r="F162" s="2">
        <v>8.5</v>
      </c>
      <c r="G162" s="2">
        <f t="shared" si="99"/>
        <v>13</v>
      </c>
      <c r="H162" s="2">
        <v>1</v>
      </c>
      <c r="I162" s="2">
        <v>10036015</v>
      </c>
      <c r="J162" s="2" t="s">
        <v>2044</v>
      </c>
      <c r="K162" s="2" t="s">
        <v>1928</v>
      </c>
      <c r="L162" s="2">
        <v>10033008</v>
      </c>
      <c r="M162" s="2" t="s">
        <v>1928</v>
      </c>
      <c r="N162" s="2">
        <v>10033008</v>
      </c>
      <c r="O162" s="2" t="s">
        <v>1924</v>
      </c>
      <c r="P162" s="2">
        <v>10033004</v>
      </c>
      <c r="Q162" s="2" t="s">
        <v>1923</v>
      </c>
      <c r="R162" s="2">
        <v>10033003</v>
      </c>
      <c r="S162" s="16"/>
      <c r="T162" s="16" t="str">
        <f t="shared" si="105"/>
        <v>10033008;1@10033008;1@10033004;1@10033003;1</v>
      </c>
      <c r="X162" s="13"/>
      <c r="Y162" s="2">
        <f>LOOKUP(L162,[2]ItemProto!$C$262:$C$303,[2]ItemProto!$O$262:$O$303)</f>
        <v>10000</v>
      </c>
      <c r="Z162" s="13"/>
      <c r="AA162" s="2">
        <f>LOOKUP(N162,[2]ItemProto!$C$262:$C$303,[2]ItemProto!$O$262:$O$303)</f>
        <v>10000</v>
      </c>
      <c r="AB162" s="13"/>
      <c r="AC162" s="2">
        <f>LOOKUP(P162,[2]ItemProto!$C$262:$C$303,[2]ItemProto!$O$262:$O$303)</f>
        <v>10000</v>
      </c>
      <c r="AD162" s="13"/>
      <c r="AE162" s="2">
        <f>LOOKUP(R162,[2]ItemProto!$C$262:$C$303,[2]ItemProto!$O$262:$O$303)</f>
        <v>10000</v>
      </c>
      <c r="AF162" s="13"/>
      <c r="AG162" s="2">
        <f t="shared" si="100"/>
        <v>40000</v>
      </c>
      <c r="AH162" s="13"/>
      <c r="AI162" s="2">
        <v>1.5</v>
      </c>
      <c r="AJ162" s="2">
        <v>3</v>
      </c>
      <c r="AK162" s="2">
        <f t="shared" si="101"/>
        <v>60000</v>
      </c>
      <c r="AL162" s="2">
        <f t="shared" si="102"/>
        <v>120000</v>
      </c>
      <c r="AN162" s="16" t="str">
        <f t="shared" si="103"/>
        <v>new JiaYuanPurchase{ ItemID = 10036015,ItemNum = 1, BuyMinZiJin = 60000,BuyMaxZiJin = 120000},  //水果汁</v>
      </c>
    </row>
    <row r="163" spans="2:40" s="12" customFormat="1" ht="20.100000000000001" customHeight="1" x14ac:dyDescent="0.2">
      <c r="B163" s="33" t="s">
        <v>2016</v>
      </c>
      <c r="C163" s="2"/>
      <c r="D163" s="2">
        <f t="shared" si="97"/>
        <v>6</v>
      </c>
      <c r="E163" s="2">
        <f t="shared" si="98"/>
        <v>14</v>
      </c>
      <c r="F163" s="2">
        <v>9</v>
      </c>
      <c r="G163" s="2">
        <f t="shared" si="99"/>
        <v>15</v>
      </c>
      <c r="H163" s="2">
        <v>1</v>
      </c>
      <c r="I163" s="2">
        <v>10036016</v>
      </c>
      <c r="J163" s="2" t="s">
        <v>2045</v>
      </c>
      <c r="K163" s="2" t="s">
        <v>1929</v>
      </c>
      <c r="L163" s="2">
        <v>10033009</v>
      </c>
      <c r="M163" s="2" t="s">
        <v>1929</v>
      </c>
      <c r="N163" s="2">
        <v>10033009</v>
      </c>
      <c r="O163" s="2" t="s">
        <v>1926</v>
      </c>
      <c r="P163" s="2">
        <v>10033006</v>
      </c>
      <c r="Q163" s="2" t="s">
        <v>1922</v>
      </c>
      <c r="R163" s="2">
        <v>10033002</v>
      </c>
      <c r="S163" s="16"/>
      <c r="T163" s="16" t="str">
        <f t="shared" si="105"/>
        <v>10033009;1@10033009;1@10033006;1@10033002;1</v>
      </c>
      <c r="X163" s="13"/>
      <c r="Y163" s="2">
        <f>LOOKUP(L163,[2]ItemProto!$C$262:$C$303,[2]ItemProto!$O$262:$O$303)</f>
        <v>10000</v>
      </c>
      <c r="Z163" s="13"/>
      <c r="AA163" s="2">
        <f>LOOKUP(N163,[2]ItemProto!$C$262:$C$303,[2]ItemProto!$O$262:$O$303)</f>
        <v>10000</v>
      </c>
      <c r="AB163" s="13"/>
      <c r="AC163" s="2">
        <f>LOOKUP(P163,[2]ItemProto!$C$262:$C$303,[2]ItemProto!$O$262:$O$303)</f>
        <v>10000</v>
      </c>
      <c r="AD163" s="13"/>
      <c r="AE163" s="2">
        <f>LOOKUP(R163,[2]ItemProto!$C$262:$C$303,[2]ItemProto!$O$262:$O$303)</f>
        <v>10000</v>
      </c>
      <c r="AF163" s="13"/>
      <c r="AG163" s="2">
        <f t="shared" si="100"/>
        <v>40000</v>
      </c>
      <c r="AH163" s="13"/>
      <c r="AI163" s="2">
        <v>1.5</v>
      </c>
      <c r="AJ163" s="2">
        <v>3</v>
      </c>
      <c r="AK163" s="2">
        <f t="shared" si="101"/>
        <v>60000</v>
      </c>
      <c r="AL163" s="2">
        <f t="shared" si="102"/>
        <v>120000</v>
      </c>
      <c r="AN163" s="16" t="str">
        <f t="shared" si="103"/>
        <v>new JiaYuanPurchase{ ItemID = 10036016,ItemNum = 1, BuyMinZiJin = 60000,BuyMaxZiJin = 120000},  //南瓜羹</v>
      </c>
    </row>
    <row r="164" spans="2:40" s="12" customFormat="1" ht="20.100000000000001" customHeight="1" x14ac:dyDescent="0.2">
      <c r="B164" s="34" t="s">
        <v>2018</v>
      </c>
      <c r="C164" s="2"/>
      <c r="D164" s="2">
        <f t="shared" si="97"/>
        <v>6</v>
      </c>
      <c r="E164" s="2">
        <f t="shared" si="98"/>
        <v>14</v>
      </c>
      <c r="F164" s="2">
        <v>9</v>
      </c>
      <c r="G164" s="2">
        <f t="shared" si="99"/>
        <v>15</v>
      </c>
      <c r="H164" s="2">
        <v>1</v>
      </c>
      <c r="I164" s="2">
        <v>10036017</v>
      </c>
      <c r="J164" s="2" t="s">
        <v>2046</v>
      </c>
      <c r="K164" s="2" t="s">
        <v>2009</v>
      </c>
      <c r="L164" s="2">
        <v>10035009</v>
      </c>
      <c r="M164" s="2" t="s">
        <v>2009</v>
      </c>
      <c r="N164" s="2">
        <v>10035009</v>
      </c>
      <c r="O164" s="2" t="s">
        <v>2001</v>
      </c>
      <c r="P164" s="2">
        <v>10035005</v>
      </c>
      <c r="Q164" s="2" t="s">
        <v>1999</v>
      </c>
      <c r="R164" s="2">
        <v>10035004</v>
      </c>
      <c r="S164" s="16"/>
      <c r="T164" s="16" t="str">
        <f t="shared" si="105"/>
        <v>10035009;1@10035009;1@10035005;1@10035004;1</v>
      </c>
      <c r="X164" s="13"/>
      <c r="Y164" s="2">
        <f>LOOKUP(L164,[2]ItemProto!$C$262:$C$303,[2]ItemProto!$O$262:$O$303)</f>
        <v>10000</v>
      </c>
      <c r="Z164" s="13"/>
      <c r="AA164" s="2">
        <f>LOOKUP(N164,[2]ItemProto!$C$262:$C$303,[2]ItemProto!$O$262:$O$303)</f>
        <v>10000</v>
      </c>
      <c r="AB164" s="13"/>
      <c r="AC164" s="2">
        <f>LOOKUP(P164,[2]ItemProto!$C$262:$C$303,[2]ItemProto!$O$262:$O$303)</f>
        <v>10000</v>
      </c>
      <c r="AD164" s="13"/>
      <c r="AE164" s="2">
        <f>LOOKUP(R164,[2]ItemProto!$C$262:$C$303,[2]ItemProto!$O$262:$O$303)</f>
        <v>10000</v>
      </c>
      <c r="AF164" s="13"/>
      <c r="AG164" s="2">
        <f t="shared" si="100"/>
        <v>40000</v>
      </c>
      <c r="AH164" s="13"/>
      <c r="AI164" s="2">
        <v>1.5</v>
      </c>
      <c r="AJ164" s="2">
        <v>3</v>
      </c>
      <c r="AK164" s="2">
        <f t="shared" si="101"/>
        <v>60000</v>
      </c>
      <c r="AL164" s="2">
        <f t="shared" si="102"/>
        <v>120000</v>
      </c>
      <c r="AN164" s="16" t="str">
        <f t="shared" si="103"/>
        <v>new JiaYuanPurchase{ ItemID = 10036017,ItemNum = 1, BuyMinZiJin = 60000,BuyMaxZiJin = 120000},  //绒毛围裙</v>
      </c>
    </row>
    <row r="165" spans="2:40" s="12" customFormat="1" ht="20.100000000000001" customHeight="1" x14ac:dyDescent="0.2">
      <c r="B165" s="34" t="s">
        <v>2020</v>
      </c>
      <c r="C165" s="2"/>
      <c r="D165" s="2">
        <f t="shared" si="97"/>
        <v>6</v>
      </c>
      <c r="E165" s="2">
        <f t="shared" si="98"/>
        <v>14</v>
      </c>
      <c r="F165" s="2">
        <v>9.5</v>
      </c>
      <c r="G165" s="2">
        <f t="shared" si="99"/>
        <v>17</v>
      </c>
      <c r="H165" s="2">
        <v>1</v>
      </c>
      <c r="I165" s="2">
        <v>10036018</v>
      </c>
      <c r="J165" s="2" t="s">
        <v>2047</v>
      </c>
      <c r="K165" s="2" t="s">
        <v>1930</v>
      </c>
      <c r="L165" s="2">
        <v>10033010</v>
      </c>
      <c r="M165" s="2" t="s">
        <v>1930</v>
      </c>
      <c r="N165" s="2">
        <v>10033010</v>
      </c>
      <c r="O165" s="2" t="s">
        <v>1928</v>
      </c>
      <c r="P165" s="2">
        <v>10033008</v>
      </c>
      <c r="Q165" s="2" t="s">
        <v>1927</v>
      </c>
      <c r="R165" s="2">
        <v>10033007</v>
      </c>
      <c r="S165" s="16"/>
      <c r="T165" s="16" t="str">
        <f t="shared" si="105"/>
        <v>10033010;1@10033010;1@10033008;1@10033007;1</v>
      </c>
      <c r="X165" s="13"/>
      <c r="Y165" s="2">
        <f>LOOKUP(L165,[2]ItemProto!$C$262:$C$303,[2]ItemProto!$O$262:$O$303)</f>
        <v>10000</v>
      </c>
      <c r="Z165" s="13"/>
      <c r="AA165" s="2">
        <f>LOOKUP(N165,[2]ItemProto!$C$262:$C$303,[2]ItemProto!$O$262:$O$303)</f>
        <v>10000</v>
      </c>
      <c r="AB165" s="13"/>
      <c r="AC165" s="2">
        <f>LOOKUP(P165,[2]ItemProto!$C$262:$C$303,[2]ItemProto!$O$262:$O$303)</f>
        <v>10000</v>
      </c>
      <c r="AD165" s="13"/>
      <c r="AE165" s="2">
        <f>LOOKUP(R165,[2]ItemProto!$C$262:$C$303,[2]ItemProto!$O$262:$O$303)</f>
        <v>10000</v>
      </c>
      <c r="AF165" s="13"/>
      <c r="AG165" s="2">
        <f t="shared" si="100"/>
        <v>40000</v>
      </c>
      <c r="AH165" s="13"/>
      <c r="AI165" s="2">
        <v>1.5</v>
      </c>
      <c r="AJ165" s="2">
        <v>3</v>
      </c>
      <c r="AK165" s="2">
        <f t="shared" si="101"/>
        <v>60000</v>
      </c>
      <c r="AL165" s="2">
        <f t="shared" si="102"/>
        <v>120000</v>
      </c>
      <c r="AN165" s="16" t="str">
        <f t="shared" si="103"/>
        <v>new JiaYuanPurchase{ ItemID = 10036018,ItemNum = 1, BuyMinZiJin = 60000,BuyMaxZiJin = 120000},  //黄瓜汁</v>
      </c>
    </row>
    <row r="166" spans="2:40" s="12" customFormat="1" ht="20.100000000000001" customHeight="1" x14ac:dyDescent="0.2">
      <c r="B166" s="2" t="s">
        <v>1989</v>
      </c>
      <c r="C166" s="2" t="s">
        <v>1990</v>
      </c>
      <c r="D166" s="2">
        <f t="shared" si="97"/>
        <v>6</v>
      </c>
      <c r="E166" s="2">
        <f t="shared" si="98"/>
        <v>14</v>
      </c>
      <c r="F166" s="2">
        <v>9.5</v>
      </c>
      <c r="G166" s="2">
        <f t="shared" si="99"/>
        <v>17</v>
      </c>
      <c r="H166" s="2">
        <v>1</v>
      </c>
      <c r="I166" s="2">
        <v>10036019</v>
      </c>
      <c r="J166" s="2" t="s">
        <v>2048</v>
      </c>
      <c r="K166" s="2" t="s">
        <v>2011</v>
      </c>
      <c r="L166" s="2">
        <v>10035010</v>
      </c>
      <c r="M166" s="2" t="s">
        <v>2011</v>
      </c>
      <c r="N166" s="2">
        <v>10035010</v>
      </c>
      <c r="O166" s="2" t="s">
        <v>1929</v>
      </c>
      <c r="P166" s="2">
        <v>10033009</v>
      </c>
      <c r="Q166" s="2" t="s">
        <v>1995</v>
      </c>
      <c r="R166" s="2">
        <v>10035002</v>
      </c>
      <c r="S166" s="16"/>
      <c r="T166" s="16" t="str">
        <f t="shared" si="105"/>
        <v>10035010;1@10035010;1@10033009;1@10035002;1</v>
      </c>
      <c r="X166" s="13"/>
      <c r="Y166" s="2">
        <f>LOOKUP(L166,[2]ItemProto!$C$262:$C$303,[2]ItemProto!$O$262:$O$303)</f>
        <v>10000</v>
      </c>
      <c r="Z166" s="13"/>
      <c r="AA166" s="2">
        <f>LOOKUP(N166,[2]ItemProto!$C$262:$C$303,[2]ItemProto!$O$262:$O$303)</f>
        <v>10000</v>
      </c>
      <c r="AB166" s="13"/>
      <c r="AC166" s="2">
        <f>LOOKUP(P166,[2]ItemProto!$C$262:$C$303,[2]ItemProto!$O$262:$O$303)</f>
        <v>10000</v>
      </c>
      <c r="AD166" s="13"/>
      <c r="AE166" s="2">
        <f>LOOKUP(R166,[2]ItemProto!$C$262:$C$303,[2]ItemProto!$O$262:$O$303)</f>
        <v>10000</v>
      </c>
      <c r="AF166" s="13"/>
      <c r="AG166" s="2">
        <f t="shared" si="100"/>
        <v>40000</v>
      </c>
      <c r="AH166" s="13"/>
      <c r="AI166" s="2">
        <v>1.5</v>
      </c>
      <c r="AJ166" s="2">
        <v>3</v>
      </c>
      <c r="AK166" s="2">
        <f t="shared" si="101"/>
        <v>60000</v>
      </c>
      <c r="AL166" s="2">
        <f t="shared" si="102"/>
        <v>120000</v>
      </c>
      <c r="AN166" s="16" t="str">
        <f t="shared" si="103"/>
        <v>new JiaYuanPurchase{ ItemID = 10036019,ItemNum = 1, BuyMinZiJin = 60000,BuyMaxZiJin = 120000},  //牛奶点心</v>
      </c>
    </row>
    <row r="167" spans="2:40" s="12" customFormat="1" ht="20.100000000000001" customHeight="1" x14ac:dyDescent="0.2">
      <c r="B167" s="2" t="s">
        <v>1990</v>
      </c>
      <c r="C167" s="2" t="s">
        <v>1992</v>
      </c>
      <c r="D167" s="2">
        <f t="shared" si="97"/>
        <v>7</v>
      </c>
      <c r="E167" s="2">
        <f t="shared" si="98"/>
        <v>15</v>
      </c>
      <c r="F167" s="2">
        <v>10</v>
      </c>
      <c r="G167" s="2">
        <f t="shared" si="99"/>
        <v>19</v>
      </c>
      <c r="H167" s="2">
        <v>1</v>
      </c>
      <c r="I167" s="2">
        <v>10036020</v>
      </c>
      <c r="J167" s="2" t="s">
        <v>2049</v>
      </c>
      <c r="K167" s="2" t="s">
        <v>1931</v>
      </c>
      <c r="L167" s="2">
        <v>10033011</v>
      </c>
      <c r="M167" s="2" t="s">
        <v>1931</v>
      </c>
      <c r="N167" s="2">
        <v>10033011</v>
      </c>
      <c r="O167" s="2" t="s">
        <v>1993</v>
      </c>
      <c r="P167" s="2">
        <v>10035001</v>
      </c>
      <c r="Q167" s="2" t="s">
        <v>1921</v>
      </c>
      <c r="R167" s="2">
        <v>10033001</v>
      </c>
      <c r="S167" s="16"/>
      <c r="T167" s="16" t="str">
        <f t="shared" si="105"/>
        <v>10033011;1@10033011;1@10035001;1@10033001;1</v>
      </c>
      <c r="X167" s="13"/>
      <c r="Y167" s="2">
        <f>LOOKUP(L167,[2]ItemProto!$C$262:$C$303,[2]ItemProto!$O$262:$O$303)</f>
        <v>10000</v>
      </c>
      <c r="Z167" s="13"/>
      <c r="AA167" s="2">
        <f>LOOKUP(N167,[2]ItemProto!$C$262:$C$303,[2]ItemProto!$O$262:$O$303)</f>
        <v>10000</v>
      </c>
      <c r="AB167" s="13"/>
      <c r="AC167" s="2">
        <f>LOOKUP(P167,[2]ItemProto!$C$262:$C$303,[2]ItemProto!$O$262:$O$303)</f>
        <v>10000</v>
      </c>
      <c r="AD167" s="13"/>
      <c r="AE167" s="2">
        <f>LOOKUP(R167,[2]ItemProto!$C$262:$C$303,[2]ItemProto!$O$262:$O$303)</f>
        <v>10000</v>
      </c>
      <c r="AF167" s="13"/>
      <c r="AG167" s="2">
        <f t="shared" si="100"/>
        <v>40000</v>
      </c>
      <c r="AH167" s="13"/>
      <c r="AI167" s="2">
        <v>1.5</v>
      </c>
      <c r="AJ167" s="2">
        <v>3</v>
      </c>
      <c r="AK167" s="2">
        <f t="shared" si="101"/>
        <v>60000</v>
      </c>
      <c r="AL167" s="2">
        <f t="shared" si="102"/>
        <v>120000</v>
      </c>
      <c r="AN167" s="16" t="str">
        <f t="shared" si="103"/>
        <v>new JiaYuanPurchase{ ItemID = 10036020,ItemNum = 1, BuyMinZiJin = 60000,BuyMaxZiJin = 120000},  //西红柿炒蛋</v>
      </c>
    </row>
    <row r="168" spans="2:40" s="12" customFormat="1" ht="20.100000000000001" customHeight="1" x14ac:dyDescent="0.2">
      <c r="B168" s="2" t="s">
        <v>1989</v>
      </c>
      <c r="C168" s="2" t="s">
        <v>1994</v>
      </c>
      <c r="D168" s="2">
        <f t="shared" si="97"/>
        <v>7</v>
      </c>
      <c r="E168" s="2">
        <f t="shared" si="98"/>
        <v>15</v>
      </c>
      <c r="F168" s="2">
        <v>10</v>
      </c>
      <c r="G168" s="2">
        <f t="shared" si="99"/>
        <v>19</v>
      </c>
      <c r="H168" s="2">
        <v>1</v>
      </c>
      <c r="I168" s="2">
        <v>10036021</v>
      </c>
      <c r="J168" s="2" t="s">
        <v>2050</v>
      </c>
      <c r="K168" s="2" t="s">
        <v>2013</v>
      </c>
      <c r="L168" s="2">
        <v>10035011</v>
      </c>
      <c r="M168" s="2" t="s">
        <v>2013</v>
      </c>
      <c r="N168" s="2">
        <v>10035011</v>
      </c>
      <c r="O168" s="2" t="s">
        <v>1926</v>
      </c>
      <c r="P168" s="2">
        <v>10033006</v>
      </c>
      <c r="Q168" s="2" t="s">
        <v>1925</v>
      </c>
      <c r="R168" s="2">
        <v>10033005</v>
      </c>
      <c r="S168" s="16"/>
      <c r="T168" s="16" t="str">
        <f t="shared" si="105"/>
        <v>10035011;1@10035011;1@10033006;1@10033005;1</v>
      </c>
      <c r="X168" s="13"/>
      <c r="Y168" s="2">
        <f>LOOKUP(L168,[2]ItemProto!$C$262:$C$303,[2]ItemProto!$O$262:$O$303)</f>
        <v>10000</v>
      </c>
      <c r="Z168" s="13"/>
      <c r="AA168" s="2">
        <f>LOOKUP(N168,[2]ItemProto!$C$262:$C$303,[2]ItemProto!$O$262:$O$303)</f>
        <v>10000</v>
      </c>
      <c r="AB168" s="13"/>
      <c r="AC168" s="2">
        <f>LOOKUP(P168,[2]ItemProto!$C$262:$C$303,[2]ItemProto!$O$262:$O$303)</f>
        <v>10000</v>
      </c>
      <c r="AD168" s="13"/>
      <c r="AE168" s="2">
        <f>LOOKUP(R168,[2]ItemProto!$C$262:$C$303,[2]ItemProto!$O$262:$O$303)</f>
        <v>10000</v>
      </c>
      <c r="AF168" s="13"/>
      <c r="AG168" s="2">
        <f t="shared" si="100"/>
        <v>40000</v>
      </c>
      <c r="AH168" s="13"/>
      <c r="AI168" s="2">
        <v>1.5</v>
      </c>
      <c r="AJ168" s="2">
        <v>3</v>
      </c>
      <c r="AK168" s="2">
        <f t="shared" si="101"/>
        <v>60000</v>
      </c>
      <c r="AL168" s="2">
        <f t="shared" si="102"/>
        <v>120000</v>
      </c>
      <c r="AN168" s="16" t="str">
        <f t="shared" si="103"/>
        <v>new JiaYuanPurchase{ ItemID = 10036021,ItemNum = 1, BuyMinZiJin = 60000,BuyMaxZiJin = 120000},  //美味拼盘</v>
      </c>
    </row>
    <row r="169" spans="2:40" s="12" customFormat="1" ht="20.100000000000001" customHeight="1" x14ac:dyDescent="0.2">
      <c r="B169" s="2" t="s">
        <v>1990</v>
      </c>
      <c r="C169" s="2" t="s">
        <v>1996</v>
      </c>
      <c r="D169" s="2">
        <f t="shared" si="97"/>
        <v>7</v>
      </c>
      <c r="E169" s="2">
        <f t="shared" si="98"/>
        <v>16</v>
      </c>
      <c r="F169" s="2">
        <v>10.5</v>
      </c>
      <c r="G169" s="2">
        <f t="shared" si="99"/>
        <v>21</v>
      </c>
      <c r="H169" s="2">
        <v>1</v>
      </c>
      <c r="I169" s="2">
        <v>10036022</v>
      </c>
      <c r="J169" s="2" t="s">
        <v>2051</v>
      </c>
      <c r="K169" s="2" t="s">
        <v>1932</v>
      </c>
      <c r="L169" s="2">
        <v>10033012</v>
      </c>
      <c r="M169" s="2" t="s">
        <v>1932</v>
      </c>
      <c r="N169" s="2">
        <v>10033012</v>
      </c>
      <c r="O169" s="2" t="s">
        <v>2011</v>
      </c>
      <c r="P169" s="2">
        <v>10035010</v>
      </c>
      <c r="Q169" s="2" t="s">
        <v>1930</v>
      </c>
      <c r="R169" s="2">
        <v>10033010</v>
      </c>
      <c r="S169" s="16"/>
      <c r="T169" s="16" t="str">
        <f t="shared" si="105"/>
        <v>10033012;1@10033012;1@10035010;1@10033010;1</v>
      </c>
      <c r="X169" s="13"/>
      <c r="Y169" s="2">
        <f>LOOKUP(L169,[2]ItemProto!$C$262:$C$303,[2]ItemProto!$O$262:$O$303)</f>
        <v>10000</v>
      </c>
      <c r="Z169" s="13"/>
      <c r="AA169" s="2">
        <f>LOOKUP(N169,[2]ItemProto!$C$262:$C$303,[2]ItemProto!$O$262:$O$303)</f>
        <v>10000</v>
      </c>
      <c r="AB169" s="13"/>
      <c r="AC169" s="2">
        <f>LOOKUP(P169,[2]ItemProto!$C$262:$C$303,[2]ItemProto!$O$262:$O$303)</f>
        <v>10000</v>
      </c>
      <c r="AD169" s="13"/>
      <c r="AE169" s="2">
        <f>LOOKUP(R169,[2]ItemProto!$C$262:$C$303,[2]ItemProto!$O$262:$O$303)</f>
        <v>10000</v>
      </c>
      <c r="AF169" s="13"/>
      <c r="AG169" s="2">
        <f t="shared" si="100"/>
        <v>40000</v>
      </c>
      <c r="AH169" s="13"/>
      <c r="AI169" s="2">
        <v>1.5</v>
      </c>
      <c r="AJ169" s="2">
        <v>3</v>
      </c>
      <c r="AK169" s="2">
        <f t="shared" si="101"/>
        <v>60000</v>
      </c>
      <c r="AL169" s="2">
        <f t="shared" si="102"/>
        <v>120000</v>
      </c>
      <c r="AN169" s="16" t="str">
        <f t="shared" si="103"/>
        <v>new JiaYuanPurchase{ ItemID = 10036022,ItemNum = 1, BuyMinZiJin = 60000,BuyMaxZiJin = 120000},  //美味蛋糕</v>
      </c>
    </row>
    <row r="170" spans="2:40" s="12" customFormat="1" ht="20.100000000000001" customHeight="1" x14ac:dyDescent="0.2">
      <c r="B170" s="2" t="s">
        <v>1992</v>
      </c>
      <c r="C170" s="2" t="s">
        <v>2000</v>
      </c>
      <c r="D170" s="2">
        <f t="shared" si="97"/>
        <v>7</v>
      </c>
      <c r="E170" s="2">
        <f t="shared" si="98"/>
        <v>16</v>
      </c>
      <c r="F170" s="2">
        <v>10.5</v>
      </c>
      <c r="G170" s="2">
        <f t="shared" si="99"/>
        <v>21</v>
      </c>
      <c r="H170" s="2">
        <v>1</v>
      </c>
      <c r="I170" s="2">
        <v>10036023</v>
      </c>
      <c r="J170" s="2" t="s">
        <v>2052</v>
      </c>
      <c r="K170" s="2" t="s">
        <v>2015</v>
      </c>
      <c r="L170" s="2">
        <v>10035012</v>
      </c>
      <c r="M170" s="2" t="s">
        <v>2015</v>
      </c>
      <c r="N170" s="2">
        <v>10035012</v>
      </c>
      <c r="O170" s="2" t="s">
        <v>2011</v>
      </c>
      <c r="P170" s="2">
        <v>10035010</v>
      </c>
      <c r="Q170" s="2" t="s">
        <v>1929</v>
      </c>
      <c r="R170" s="2">
        <v>10033009</v>
      </c>
      <c r="S170" s="16"/>
      <c r="T170" s="16" t="str">
        <f t="shared" si="105"/>
        <v>10035012;1@10035012;1@10035010;1@10033009;1</v>
      </c>
      <c r="X170" s="13"/>
      <c r="Y170" s="2">
        <f>LOOKUP(L170,[2]ItemProto!$C$262:$C$303,[2]ItemProto!$O$262:$O$303)</f>
        <v>10000</v>
      </c>
      <c r="Z170" s="13"/>
      <c r="AA170" s="2">
        <f>LOOKUP(N170,[2]ItemProto!$C$262:$C$303,[2]ItemProto!$O$262:$O$303)</f>
        <v>10000</v>
      </c>
      <c r="AB170" s="13"/>
      <c r="AC170" s="2">
        <f>LOOKUP(P170,[2]ItemProto!$C$262:$C$303,[2]ItemProto!$O$262:$O$303)</f>
        <v>10000</v>
      </c>
      <c r="AD170" s="13"/>
      <c r="AE170" s="2">
        <f>LOOKUP(R170,[2]ItemProto!$C$262:$C$303,[2]ItemProto!$O$262:$O$303)</f>
        <v>10000</v>
      </c>
      <c r="AF170" s="13"/>
      <c r="AG170" s="2">
        <f t="shared" si="100"/>
        <v>40000</v>
      </c>
      <c r="AH170" s="13"/>
      <c r="AI170" s="2">
        <v>1.5</v>
      </c>
      <c r="AJ170" s="2">
        <v>3</v>
      </c>
      <c r="AK170" s="2">
        <f t="shared" si="101"/>
        <v>60000</v>
      </c>
      <c r="AL170" s="2">
        <f t="shared" si="102"/>
        <v>120000</v>
      </c>
      <c r="AN170" s="16" t="str">
        <f t="shared" si="103"/>
        <v>new JiaYuanPurchase{ ItemID = 10036023,ItemNum = 1, BuyMinZiJin = 60000,BuyMaxZiJin = 120000},  //美味奶汁</v>
      </c>
    </row>
    <row r="171" spans="2:40" s="12" customFormat="1" ht="20.100000000000001" customHeight="1" x14ac:dyDescent="0.2">
      <c r="B171" s="2" t="s">
        <v>1989</v>
      </c>
      <c r="C171" s="2" t="s">
        <v>1991</v>
      </c>
      <c r="D171" s="2">
        <f t="shared" si="97"/>
        <v>7</v>
      </c>
      <c r="E171" s="2">
        <f t="shared" si="98"/>
        <v>17</v>
      </c>
      <c r="F171" s="2">
        <v>11</v>
      </c>
      <c r="G171" s="2">
        <f t="shared" si="99"/>
        <v>23</v>
      </c>
      <c r="H171" s="2">
        <v>1</v>
      </c>
      <c r="I171" s="2">
        <v>10036024</v>
      </c>
      <c r="J171" s="2" t="s">
        <v>2053</v>
      </c>
      <c r="K171" s="2" t="s">
        <v>1933</v>
      </c>
      <c r="L171" s="2">
        <v>10033013</v>
      </c>
      <c r="M171" s="2" t="s">
        <v>1933</v>
      </c>
      <c r="N171" s="2">
        <v>10033013</v>
      </c>
      <c r="O171" s="2" t="s">
        <v>2013</v>
      </c>
      <c r="P171" s="2">
        <v>10035011</v>
      </c>
      <c r="Q171" s="2" t="s">
        <v>2005</v>
      </c>
      <c r="R171" s="2">
        <v>10035007</v>
      </c>
      <c r="S171" s="16"/>
      <c r="T171" s="16" t="str">
        <f t="shared" si="105"/>
        <v>10033013;1@10033013;1@10035011;1@10035007;1</v>
      </c>
      <c r="X171" s="13"/>
      <c r="Y171" s="2">
        <f>LOOKUP(L171,[2]ItemProto!$C$262:$C$303,[2]ItemProto!$O$262:$O$303)</f>
        <v>10000</v>
      </c>
      <c r="Z171" s="13"/>
      <c r="AA171" s="2">
        <f>LOOKUP(N171,[2]ItemProto!$C$262:$C$303,[2]ItemProto!$O$262:$O$303)</f>
        <v>10000</v>
      </c>
      <c r="AB171" s="13"/>
      <c r="AC171" s="2">
        <f>LOOKUP(P171,[2]ItemProto!$C$262:$C$303,[2]ItemProto!$O$262:$O$303)</f>
        <v>10000</v>
      </c>
      <c r="AD171" s="13"/>
      <c r="AE171" s="2">
        <f>LOOKUP(R171,[2]ItemProto!$C$262:$C$303,[2]ItemProto!$O$262:$O$303)</f>
        <v>10000</v>
      </c>
      <c r="AF171" s="13"/>
      <c r="AG171" s="2">
        <f t="shared" si="100"/>
        <v>40000</v>
      </c>
      <c r="AH171" s="13"/>
      <c r="AI171" s="2">
        <v>1.5</v>
      </c>
      <c r="AJ171" s="2">
        <v>3</v>
      </c>
      <c r="AK171" s="2">
        <f t="shared" si="101"/>
        <v>60000</v>
      </c>
      <c r="AL171" s="2">
        <f t="shared" si="102"/>
        <v>120000</v>
      </c>
      <c r="AN171" s="16" t="str">
        <f t="shared" si="103"/>
        <v>new JiaYuanPurchase{ ItemID = 10036024,ItemNum = 1, BuyMinZiJin = 60000,BuyMaxZiJin = 120000},  //玉米骨汤</v>
      </c>
    </row>
    <row r="172" spans="2:40" s="12" customFormat="1" ht="20.100000000000001" customHeight="1" x14ac:dyDescent="0.2">
      <c r="B172" s="2" t="s">
        <v>1991</v>
      </c>
      <c r="C172" s="2" t="s">
        <v>1998</v>
      </c>
      <c r="D172" s="2">
        <f t="shared" si="97"/>
        <v>7</v>
      </c>
      <c r="E172" s="2">
        <f t="shared" si="98"/>
        <v>17</v>
      </c>
      <c r="F172" s="2">
        <v>11</v>
      </c>
      <c r="G172" s="2">
        <f t="shared" si="99"/>
        <v>23</v>
      </c>
      <c r="H172" s="2">
        <v>1</v>
      </c>
      <c r="I172" s="2">
        <v>10036025</v>
      </c>
      <c r="J172" s="2" t="s">
        <v>2054</v>
      </c>
      <c r="K172" s="2" t="s">
        <v>2017</v>
      </c>
      <c r="L172" s="2">
        <v>10035013</v>
      </c>
      <c r="M172" s="2" t="s">
        <v>2017</v>
      </c>
      <c r="N172" s="2">
        <v>10035013</v>
      </c>
      <c r="O172" s="2" t="s">
        <v>2005</v>
      </c>
      <c r="P172" s="2">
        <v>10035007</v>
      </c>
      <c r="Q172" s="2" t="s">
        <v>1926</v>
      </c>
      <c r="R172" s="2">
        <v>10033006</v>
      </c>
      <c r="S172" s="16"/>
      <c r="T172" s="16" t="str">
        <f t="shared" si="105"/>
        <v>10035013;1@10035013;1@10035007;1@10033006;1</v>
      </c>
      <c r="X172" s="13"/>
      <c r="Y172" s="2">
        <f>LOOKUP(L172,[2]ItemProto!$C$262:$C$303,[2]ItemProto!$O$262:$O$303)</f>
        <v>10000</v>
      </c>
      <c r="Z172" s="13"/>
      <c r="AA172" s="2">
        <f>LOOKUP(N172,[2]ItemProto!$C$262:$C$303,[2]ItemProto!$O$262:$O$303)</f>
        <v>10000</v>
      </c>
      <c r="AB172" s="13"/>
      <c r="AC172" s="2">
        <f>LOOKUP(P172,[2]ItemProto!$C$262:$C$303,[2]ItemProto!$O$262:$O$303)</f>
        <v>10000</v>
      </c>
      <c r="AD172" s="13"/>
      <c r="AE172" s="2">
        <f>LOOKUP(R172,[2]ItemProto!$C$262:$C$303,[2]ItemProto!$O$262:$O$303)</f>
        <v>10000</v>
      </c>
      <c r="AF172" s="13"/>
      <c r="AG172" s="2">
        <f t="shared" si="100"/>
        <v>40000</v>
      </c>
      <c r="AH172" s="13"/>
      <c r="AI172" s="2">
        <v>1.5</v>
      </c>
      <c r="AJ172" s="2">
        <v>3</v>
      </c>
      <c r="AK172" s="2">
        <f t="shared" si="101"/>
        <v>60000</v>
      </c>
      <c r="AL172" s="2">
        <f t="shared" si="102"/>
        <v>120000</v>
      </c>
      <c r="AN172" s="16" t="str">
        <f t="shared" si="103"/>
        <v>new JiaYuanPurchase{ ItemID = 10036025,ItemNum = 1, BuyMinZiJin = 60000,BuyMaxZiJin = 120000},  //风味肉汁</v>
      </c>
    </row>
    <row r="173" spans="2:40" s="12" customFormat="1" ht="20.100000000000001" customHeight="1" x14ac:dyDescent="0.2">
      <c r="B173" s="2" t="s">
        <v>1992</v>
      </c>
      <c r="C173" s="33" t="s">
        <v>2012</v>
      </c>
      <c r="D173" s="2">
        <f t="shared" si="97"/>
        <v>8</v>
      </c>
      <c r="E173" s="2">
        <f t="shared" si="98"/>
        <v>17</v>
      </c>
      <c r="F173" s="2">
        <v>11.5</v>
      </c>
      <c r="G173" s="2">
        <f t="shared" si="99"/>
        <v>25</v>
      </c>
      <c r="H173" s="2">
        <v>1</v>
      </c>
      <c r="I173" s="2">
        <v>10036026</v>
      </c>
      <c r="J173" s="2" t="s">
        <v>2055</v>
      </c>
      <c r="K173" s="2" t="s">
        <v>1934</v>
      </c>
      <c r="L173" s="2">
        <v>10033014</v>
      </c>
      <c r="M173" s="2" t="s">
        <v>1934</v>
      </c>
      <c r="N173" s="2">
        <v>10033014</v>
      </c>
      <c r="O173" s="2" t="s">
        <v>1932</v>
      </c>
      <c r="P173" s="2">
        <v>10033012</v>
      </c>
      <c r="Q173" s="2" t="s">
        <v>1930</v>
      </c>
      <c r="R173" s="2">
        <v>10033010</v>
      </c>
      <c r="S173" s="16"/>
      <c r="T173" s="16" t="str">
        <f t="shared" si="105"/>
        <v>10033014;1@10033014;1@10033012;1@10033010;1</v>
      </c>
      <c r="X173" s="13"/>
      <c r="Y173" s="2">
        <f>LOOKUP(L173,[2]ItemProto!$C$262:$C$303,[2]ItemProto!$O$262:$O$303)</f>
        <v>10000</v>
      </c>
      <c r="Z173" s="13"/>
      <c r="AA173" s="2">
        <f>LOOKUP(N173,[2]ItemProto!$C$262:$C$303,[2]ItemProto!$O$262:$O$303)</f>
        <v>10000</v>
      </c>
      <c r="AB173" s="13"/>
      <c r="AC173" s="2">
        <f>LOOKUP(P173,[2]ItemProto!$C$262:$C$303,[2]ItemProto!$O$262:$O$303)</f>
        <v>10000</v>
      </c>
      <c r="AD173" s="13"/>
      <c r="AE173" s="2">
        <f>LOOKUP(R173,[2]ItemProto!$C$262:$C$303,[2]ItemProto!$O$262:$O$303)</f>
        <v>10000</v>
      </c>
      <c r="AF173" s="13"/>
      <c r="AG173" s="2">
        <f t="shared" si="100"/>
        <v>40000</v>
      </c>
      <c r="AH173" s="13"/>
      <c r="AI173" s="2">
        <v>1.5</v>
      </c>
      <c r="AJ173" s="2">
        <v>3</v>
      </c>
      <c r="AK173" s="2">
        <f t="shared" si="101"/>
        <v>60000</v>
      </c>
      <c r="AL173" s="2">
        <f t="shared" si="102"/>
        <v>120000</v>
      </c>
      <c r="AN173" s="16" t="str">
        <f t="shared" si="103"/>
        <v>new JiaYuanPurchase{ ItemID = 10036026,ItemNum = 1, BuyMinZiJin = 60000,BuyMaxZiJin = 120000},  //风味炒饭</v>
      </c>
    </row>
    <row r="174" spans="2:40" s="12" customFormat="1" ht="20.100000000000001" customHeight="1" x14ac:dyDescent="0.2">
      <c r="B174" s="2" t="s">
        <v>1989</v>
      </c>
      <c r="C174" s="34" t="s">
        <v>2014</v>
      </c>
      <c r="D174" s="2">
        <f t="shared" si="97"/>
        <v>8</v>
      </c>
      <c r="E174" s="2">
        <f t="shared" si="98"/>
        <v>17</v>
      </c>
      <c r="F174" s="2">
        <v>11.5</v>
      </c>
      <c r="G174" s="2">
        <f t="shared" si="99"/>
        <v>25</v>
      </c>
      <c r="H174" s="2">
        <v>1</v>
      </c>
      <c r="I174" s="2">
        <v>10036027</v>
      </c>
      <c r="J174" s="2" t="s">
        <v>2056</v>
      </c>
      <c r="K174" s="2" t="s">
        <v>2019</v>
      </c>
      <c r="L174" s="2">
        <v>10035014</v>
      </c>
      <c r="M174" s="2" t="s">
        <v>2019</v>
      </c>
      <c r="N174" s="2">
        <v>10035014</v>
      </c>
      <c r="O174" s="2" t="s">
        <v>2015</v>
      </c>
      <c r="P174" s="2">
        <v>10035012</v>
      </c>
      <c r="Q174" s="2" t="s">
        <v>1932</v>
      </c>
      <c r="R174" s="2">
        <v>10033012</v>
      </c>
      <c r="S174" s="16"/>
      <c r="T174" s="16" t="str">
        <f t="shared" si="105"/>
        <v>10035014;1@10035014;1@10035012;1@10033012;1</v>
      </c>
      <c r="X174" s="13"/>
      <c r="Y174" s="2">
        <f>LOOKUP(L174,[2]ItemProto!$C$262:$C$303,[2]ItemProto!$O$262:$O$303)</f>
        <v>10000</v>
      </c>
      <c r="Z174" s="13"/>
      <c r="AA174" s="2">
        <f>LOOKUP(N174,[2]ItemProto!$C$262:$C$303,[2]ItemProto!$O$262:$O$303)</f>
        <v>10000</v>
      </c>
      <c r="AB174" s="13"/>
      <c r="AC174" s="2">
        <f>LOOKUP(P174,[2]ItemProto!$C$262:$C$303,[2]ItemProto!$O$262:$O$303)</f>
        <v>10000</v>
      </c>
      <c r="AD174" s="13"/>
      <c r="AE174" s="2">
        <f>LOOKUP(R174,[2]ItemProto!$C$262:$C$303,[2]ItemProto!$O$262:$O$303)</f>
        <v>10000</v>
      </c>
      <c r="AF174" s="13"/>
      <c r="AG174" s="2">
        <f t="shared" si="100"/>
        <v>40000</v>
      </c>
      <c r="AH174" s="13"/>
      <c r="AI174" s="2">
        <v>1.5</v>
      </c>
      <c r="AJ174" s="2">
        <v>3</v>
      </c>
      <c r="AK174" s="2">
        <f t="shared" si="101"/>
        <v>60000</v>
      </c>
      <c r="AL174" s="2">
        <f t="shared" si="102"/>
        <v>120000</v>
      </c>
      <c r="AN174" s="16" t="str">
        <f t="shared" si="103"/>
        <v>new JiaYuanPurchase{ ItemID = 10036027,ItemNum = 1, BuyMinZiJin = 60000,BuyMaxZiJin = 120000},  //风味奶酪</v>
      </c>
    </row>
    <row r="175" spans="2:40" s="12" customFormat="1" ht="20.100000000000001" customHeight="1" x14ac:dyDescent="0.2">
      <c r="B175" s="2" t="s">
        <v>1990</v>
      </c>
      <c r="C175" s="33" t="s">
        <v>2016</v>
      </c>
      <c r="D175" s="2">
        <f t="shared" si="97"/>
        <v>5</v>
      </c>
      <c r="E175" s="2">
        <f t="shared" si="98"/>
        <v>12</v>
      </c>
      <c r="F175" s="17">
        <v>8</v>
      </c>
      <c r="G175" s="17">
        <f t="shared" si="99"/>
        <v>19</v>
      </c>
      <c r="H175" s="17">
        <v>1</v>
      </c>
      <c r="I175" s="17">
        <v>10036028</v>
      </c>
      <c r="J175" s="17" t="s">
        <v>2057</v>
      </c>
      <c r="K175" s="17" t="s">
        <v>1931</v>
      </c>
      <c r="L175" s="17">
        <v>10033011</v>
      </c>
      <c r="M175" s="17" t="s">
        <v>1931</v>
      </c>
      <c r="N175" s="17">
        <v>10033011</v>
      </c>
      <c r="O175" s="17"/>
      <c r="P175" s="17"/>
      <c r="Q175" s="35"/>
      <c r="R175" s="35"/>
      <c r="T175" s="16" t="str">
        <f>L175&amp;";1@"&amp;N175&amp;";1"</f>
        <v>10033011;1@10033011;1</v>
      </c>
      <c r="X175" s="13"/>
      <c r="Y175" s="2">
        <f>LOOKUP(L175,[2]ItemProto!$C$262:$C$303,[2]ItemProto!$O$262:$O$303)</f>
        <v>10000</v>
      </c>
      <c r="Z175" s="13"/>
      <c r="AA175" s="2">
        <f>LOOKUP(N175,[2]ItemProto!$C$262:$C$303,[2]ItemProto!$O$262:$O$303)</f>
        <v>10000</v>
      </c>
      <c r="AB175" s="13"/>
      <c r="AC175" s="2"/>
      <c r="AD175" s="13"/>
      <c r="AE175" s="2"/>
      <c r="AF175" s="13"/>
      <c r="AG175" s="2">
        <f t="shared" si="100"/>
        <v>20000</v>
      </c>
      <c r="AH175" s="13"/>
      <c r="AI175" s="2">
        <v>1.5</v>
      </c>
      <c r="AJ175" s="2">
        <v>3</v>
      </c>
      <c r="AK175" s="2">
        <f t="shared" si="101"/>
        <v>30000</v>
      </c>
      <c r="AL175" s="2">
        <f t="shared" si="102"/>
        <v>60000</v>
      </c>
      <c r="AN175" s="16" t="str">
        <f t="shared" si="103"/>
        <v>new JiaYuanPurchase{ ItemID = 10036028,ItemNum = 1, BuyMinZiJin = 30000,BuyMaxZiJin = 60000},  //西红柿组合</v>
      </c>
    </row>
    <row r="176" spans="2:40" s="12" customFormat="1" ht="20.100000000000001" customHeight="1" x14ac:dyDescent="0.2">
      <c r="B176" s="2" t="s">
        <v>1992</v>
      </c>
      <c r="C176" s="34" t="s">
        <v>2018</v>
      </c>
      <c r="D176" s="2">
        <f t="shared" si="97"/>
        <v>7</v>
      </c>
      <c r="E176" s="2">
        <f t="shared" si="98"/>
        <v>15</v>
      </c>
      <c r="F176" s="2">
        <v>10</v>
      </c>
      <c r="G176" s="2">
        <f t="shared" si="99"/>
        <v>19</v>
      </c>
      <c r="H176" s="2">
        <v>1</v>
      </c>
      <c r="I176" s="2">
        <v>10036029</v>
      </c>
      <c r="J176" s="2" t="s">
        <v>2058</v>
      </c>
      <c r="K176" s="2" t="s">
        <v>1931</v>
      </c>
      <c r="L176" s="2">
        <v>10033011</v>
      </c>
      <c r="M176" s="2" t="s">
        <v>1929</v>
      </c>
      <c r="N176" s="2">
        <v>10033009</v>
      </c>
      <c r="O176" s="2" t="s">
        <v>1930</v>
      </c>
      <c r="P176" s="2">
        <v>10033010</v>
      </c>
      <c r="Q176" s="2" t="s">
        <v>1921</v>
      </c>
      <c r="R176" s="2">
        <v>10033001</v>
      </c>
      <c r="T176" s="16" t="str">
        <f t="shared" si="105"/>
        <v>10033011;1@10033009;1@10033010;1@10033001;1</v>
      </c>
      <c r="X176" s="13"/>
      <c r="Y176" s="2">
        <f>LOOKUP(L176,[2]ItemProto!$C$262:$C$303,[2]ItemProto!$O$262:$O$303)</f>
        <v>10000</v>
      </c>
      <c r="Z176" s="13"/>
      <c r="AA176" s="2">
        <f>LOOKUP(N176,[2]ItemProto!$C$262:$C$303,[2]ItemProto!$O$262:$O$303)</f>
        <v>10000</v>
      </c>
      <c r="AB176" s="13"/>
      <c r="AC176" s="2">
        <f>LOOKUP(P176,[2]ItemProto!$C$262:$C$303,[2]ItemProto!$O$262:$O$303)</f>
        <v>10000</v>
      </c>
      <c r="AD176" s="13"/>
      <c r="AE176" s="2">
        <f>LOOKUP(R176,[2]ItemProto!$C$262:$C$303,[2]ItemProto!$O$262:$O$303)</f>
        <v>10000</v>
      </c>
      <c r="AF176" s="13"/>
      <c r="AG176" s="2">
        <f t="shared" si="100"/>
        <v>40000</v>
      </c>
      <c r="AH176" s="13"/>
      <c r="AI176" s="2">
        <v>1.5</v>
      </c>
      <c r="AJ176" s="2">
        <v>3</v>
      </c>
      <c r="AK176" s="2">
        <f t="shared" si="101"/>
        <v>60000</v>
      </c>
      <c r="AL176" s="2">
        <f t="shared" si="102"/>
        <v>120000</v>
      </c>
      <c r="AN176" s="16" t="str">
        <f t="shared" si="103"/>
        <v>new JiaYuanPurchase{ ItemID = 10036029,ItemNum = 1, BuyMinZiJin = 60000,BuyMaxZiJin = 120000},  //风味南瓜粥</v>
      </c>
    </row>
    <row r="177" spans="2:40" s="12" customFormat="1" ht="20.100000000000001" customHeight="1" x14ac:dyDescent="0.2">
      <c r="B177" s="2" t="s">
        <v>1989</v>
      </c>
      <c r="C177" s="34" t="s">
        <v>2020</v>
      </c>
      <c r="D177" s="2">
        <f t="shared" si="97"/>
        <v>7</v>
      </c>
      <c r="E177" s="2">
        <f t="shared" si="98"/>
        <v>16</v>
      </c>
      <c r="F177" s="2">
        <v>10.5</v>
      </c>
      <c r="G177" s="2">
        <f t="shared" si="99"/>
        <v>21</v>
      </c>
      <c r="H177" s="2">
        <v>1</v>
      </c>
      <c r="I177" s="2">
        <v>10036030</v>
      </c>
      <c r="J177" s="2" t="s">
        <v>2059</v>
      </c>
      <c r="K177" s="2" t="s">
        <v>1932</v>
      </c>
      <c r="L177" s="2">
        <v>10033012</v>
      </c>
      <c r="M177" s="2" t="s">
        <v>1932</v>
      </c>
      <c r="N177" s="2">
        <v>10033012</v>
      </c>
      <c r="O177" s="2" t="s">
        <v>1927</v>
      </c>
      <c r="P177" s="2">
        <v>10033007</v>
      </c>
      <c r="Q177" s="2" t="s">
        <v>1924</v>
      </c>
      <c r="R177" s="2">
        <v>10033004</v>
      </c>
      <c r="T177" s="16" t="str">
        <f t="shared" si="105"/>
        <v>10033012;1@10033012;1@10033007;1@10033004;1</v>
      </c>
      <c r="X177" s="13"/>
      <c r="Y177" s="2">
        <f>LOOKUP(L177,[2]ItemProto!$C$262:$C$303,[2]ItemProto!$O$262:$O$303)</f>
        <v>10000</v>
      </c>
      <c r="Z177" s="13"/>
      <c r="AA177" s="2">
        <f>LOOKUP(N177,[2]ItemProto!$C$262:$C$303,[2]ItemProto!$O$262:$O$303)</f>
        <v>10000</v>
      </c>
      <c r="AB177" s="13"/>
      <c r="AC177" s="2">
        <f>LOOKUP(P177,[2]ItemProto!$C$262:$C$303,[2]ItemProto!$O$262:$O$303)</f>
        <v>10000</v>
      </c>
      <c r="AD177" s="13"/>
      <c r="AE177" s="2">
        <f>LOOKUP(R177,[2]ItemProto!$C$262:$C$303,[2]ItemProto!$O$262:$O$303)</f>
        <v>10000</v>
      </c>
      <c r="AF177" s="13"/>
      <c r="AG177" s="2">
        <f t="shared" si="100"/>
        <v>40000</v>
      </c>
      <c r="AH177" s="13"/>
      <c r="AI177" s="2">
        <v>1.5</v>
      </c>
      <c r="AJ177" s="2">
        <v>3</v>
      </c>
      <c r="AK177" s="2">
        <f t="shared" si="101"/>
        <v>60000</v>
      </c>
      <c r="AL177" s="2">
        <f t="shared" si="102"/>
        <v>120000</v>
      </c>
      <c r="AN177" s="16" t="str">
        <f t="shared" si="103"/>
        <v>new JiaYuanPurchase{ ItemID = 10036030,ItemNum = 1, BuyMinZiJin = 60000,BuyMaxZiJin = 120000},  //回味汤圆</v>
      </c>
    </row>
    <row r="178" spans="2:40" s="12" customFormat="1" ht="20.100000000000001" customHeight="1" x14ac:dyDescent="0.2">
      <c r="B178" s="2" t="s">
        <v>1990</v>
      </c>
      <c r="C178" s="2" t="s">
        <v>2002</v>
      </c>
      <c r="D178" s="2">
        <f t="shared" si="97"/>
        <v>4</v>
      </c>
      <c r="E178" s="2">
        <f t="shared" si="98"/>
        <v>9</v>
      </c>
      <c r="F178" s="2">
        <v>6</v>
      </c>
      <c r="G178" s="2">
        <f t="shared" si="99"/>
        <v>3</v>
      </c>
      <c r="H178" s="2">
        <v>1</v>
      </c>
      <c r="I178" s="2">
        <v>10036031</v>
      </c>
      <c r="J178" s="2" t="s">
        <v>2060</v>
      </c>
      <c r="K178" s="2" t="s">
        <v>1997</v>
      </c>
      <c r="L178" s="26">
        <v>10035003</v>
      </c>
      <c r="M178" s="2" t="s">
        <v>1997</v>
      </c>
      <c r="N178" s="26">
        <v>10035003</v>
      </c>
      <c r="O178" s="2" t="s">
        <v>1921</v>
      </c>
      <c r="P178" s="2">
        <v>10033001</v>
      </c>
      <c r="Q178" s="2" t="s">
        <v>1922</v>
      </c>
      <c r="R178" s="2">
        <v>10033002</v>
      </c>
      <c r="T178" s="16" t="str">
        <f t="shared" si="105"/>
        <v>10035003;1@10035003;1@10033001;1@10033002;1</v>
      </c>
      <c r="X178" s="13"/>
      <c r="Y178" s="2">
        <f>LOOKUP(L178,[2]ItemProto!$C$262:$C$303,[2]ItemProto!$O$262:$O$303)</f>
        <v>10000</v>
      </c>
      <c r="Z178" s="13"/>
      <c r="AA178" s="2">
        <f>LOOKUP(N178,[2]ItemProto!$C$262:$C$303,[2]ItemProto!$O$262:$O$303)</f>
        <v>10000</v>
      </c>
      <c r="AB178" s="13"/>
      <c r="AC178" s="2">
        <f>LOOKUP(P178,[2]ItemProto!$C$262:$C$303,[2]ItemProto!$O$262:$O$303)</f>
        <v>10000</v>
      </c>
      <c r="AD178" s="13"/>
      <c r="AE178" s="2">
        <f>LOOKUP(R178,[2]ItemProto!$C$262:$C$303,[2]ItemProto!$O$262:$O$303)</f>
        <v>10000</v>
      </c>
      <c r="AF178" s="13"/>
      <c r="AG178" s="2">
        <f t="shared" si="100"/>
        <v>40000</v>
      </c>
      <c r="AH178" s="13"/>
      <c r="AI178" s="2">
        <v>1.5</v>
      </c>
      <c r="AJ178" s="2">
        <v>3</v>
      </c>
      <c r="AK178" s="2">
        <f t="shared" si="101"/>
        <v>60000</v>
      </c>
      <c r="AL178" s="2">
        <f t="shared" si="102"/>
        <v>120000</v>
      </c>
      <c r="AN178" s="16" t="str">
        <f t="shared" si="103"/>
        <v>new JiaYuanPurchase{ ItemID = 10036031,ItemNum = 1, BuyMinZiJin = 60000,BuyMaxZiJin = 120000},  //烤鸡肉</v>
      </c>
    </row>
    <row r="179" spans="2:40" s="12" customFormat="1" ht="20.100000000000001" customHeight="1" x14ac:dyDescent="0.2">
      <c r="B179" s="2" t="s">
        <v>1992</v>
      </c>
      <c r="C179" s="2" t="s">
        <v>2004</v>
      </c>
      <c r="D179" s="2">
        <f t="shared" si="97"/>
        <v>5</v>
      </c>
      <c r="E179" s="2">
        <f t="shared" si="98"/>
        <v>11</v>
      </c>
      <c r="F179" s="2">
        <v>7.5</v>
      </c>
      <c r="G179" s="2">
        <f t="shared" si="99"/>
        <v>9</v>
      </c>
      <c r="H179" s="2">
        <v>1</v>
      </c>
      <c r="I179" s="2">
        <v>10036032</v>
      </c>
      <c r="J179" s="2" t="s">
        <v>2061</v>
      </c>
      <c r="K179" s="2" t="s">
        <v>2003</v>
      </c>
      <c r="L179" s="2">
        <v>10035006</v>
      </c>
      <c r="M179" s="2" t="s">
        <v>2003</v>
      </c>
      <c r="N179" s="2">
        <v>10035006</v>
      </c>
      <c r="O179" s="2" t="s">
        <v>1926</v>
      </c>
      <c r="P179" s="2">
        <v>10033006</v>
      </c>
      <c r="Q179" s="2" t="s">
        <v>1922</v>
      </c>
      <c r="R179" s="2">
        <v>10033002</v>
      </c>
      <c r="T179" s="16" t="str">
        <f t="shared" si="105"/>
        <v>10035006;1@10035006;1@10033006;1@10033002;1</v>
      </c>
      <c r="X179" s="13"/>
      <c r="Y179" s="2">
        <f>LOOKUP(L179,[2]ItemProto!$C$262:$C$303,[2]ItemProto!$O$262:$O$303)</f>
        <v>10000</v>
      </c>
      <c r="Z179" s="13"/>
      <c r="AA179" s="2">
        <f>LOOKUP(N179,[2]ItemProto!$C$262:$C$303,[2]ItemProto!$O$262:$O$303)</f>
        <v>10000</v>
      </c>
      <c r="AB179" s="13"/>
      <c r="AC179" s="2">
        <f>LOOKUP(P179,[2]ItemProto!$C$262:$C$303,[2]ItemProto!$O$262:$O$303)</f>
        <v>10000</v>
      </c>
      <c r="AD179" s="13"/>
      <c r="AE179" s="2">
        <f>LOOKUP(R179,[2]ItemProto!$C$262:$C$303,[2]ItemProto!$O$262:$O$303)</f>
        <v>10000</v>
      </c>
      <c r="AF179" s="13"/>
      <c r="AG179" s="2">
        <f t="shared" si="100"/>
        <v>40000</v>
      </c>
      <c r="AH179" s="13"/>
      <c r="AI179" s="2">
        <v>1.5</v>
      </c>
      <c r="AJ179" s="2">
        <v>3</v>
      </c>
      <c r="AK179" s="2">
        <f t="shared" si="101"/>
        <v>60000</v>
      </c>
      <c r="AL179" s="2">
        <f t="shared" si="102"/>
        <v>120000</v>
      </c>
      <c r="AN179" s="16" t="str">
        <f t="shared" si="103"/>
        <v>new JiaYuanPurchase{ ItemID = 10036032,ItemNum = 1, BuyMinZiJin = 60000,BuyMaxZiJin = 120000},  //红烧烤肉</v>
      </c>
    </row>
    <row r="180" spans="2:40" s="12" customFormat="1" ht="20.100000000000001" customHeight="1" x14ac:dyDescent="0.2">
      <c r="B180" s="2" t="s">
        <v>1991</v>
      </c>
      <c r="C180" s="2" t="s">
        <v>2006</v>
      </c>
      <c r="D180" s="2">
        <f t="shared" si="97"/>
        <v>6</v>
      </c>
      <c r="E180" s="2">
        <f t="shared" si="98"/>
        <v>14</v>
      </c>
      <c r="F180" s="2">
        <v>9</v>
      </c>
      <c r="G180" s="2">
        <f t="shared" si="99"/>
        <v>15</v>
      </c>
      <c r="H180" s="2">
        <v>1</v>
      </c>
      <c r="I180" s="2">
        <v>10036033</v>
      </c>
      <c r="J180" s="2" t="s">
        <v>2062</v>
      </c>
      <c r="K180" s="2" t="s">
        <v>2009</v>
      </c>
      <c r="L180" s="2">
        <v>10035009</v>
      </c>
      <c r="M180" s="2" t="s">
        <v>2009</v>
      </c>
      <c r="N180" s="2">
        <v>10035009</v>
      </c>
      <c r="O180" s="2" t="s">
        <v>2007</v>
      </c>
      <c r="P180" s="2">
        <v>10035008</v>
      </c>
      <c r="Q180" s="2" t="s">
        <v>2007</v>
      </c>
      <c r="R180" s="2">
        <v>10035008</v>
      </c>
      <c r="T180" s="16" t="str">
        <f t="shared" si="105"/>
        <v>10035009;1@10035009;1@10035008;1@10035008;1</v>
      </c>
      <c r="X180" s="13"/>
      <c r="Y180" s="2">
        <f>LOOKUP(L180,[2]ItemProto!$C$262:$C$303,[2]ItemProto!$O$262:$O$303)</f>
        <v>10000</v>
      </c>
      <c r="Z180" s="13"/>
      <c r="AA180" s="2">
        <f>LOOKUP(N180,[2]ItemProto!$C$262:$C$303,[2]ItemProto!$O$262:$O$303)</f>
        <v>10000</v>
      </c>
      <c r="AB180" s="13"/>
      <c r="AC180" s="2">
        <f>LOOKUP(P180,[2]ItemProto!$C$262:$C$303,[2]ItemProto!$O$262:$O$303)</f>
        <v>10000</v>
      </c>
      <c r="AD180" s="13"/>
      <c r="AE180" s="2">
        <f>LOOKUP(R180,[2]ItemProto!$C$262:$C$303,[2]ItemProto!$O$262:$O$303)</f>
        <v>10000</v>
      </c>
      <c r="AF180" s="13"/>
      <c r="AG180" s="2">
        <f t="shared" si="100"/>
        <v>40000</v>
      </c>
      <c r="AH180" s="13"/>
      <c r="AI180" s="2">
        <v>1.5</v>
      </c>
      <c r="AJ180" s="2">
        <v>3</v>
      </c>
      <c r="AK180" s="2">
        <f t="shared" si="101"/>
        <v>60000</v>
      </c>
      <c r="AL180" s="2">
        <f t="shared" si="102"/>
        <v>120000</v>
      </c>
      <c r="AN180" s="16" t="str">
        <f t="shared" si="103"/>
        <v>new JiaYuanPurchase{ ItemID = 10036033,ItemNum = 1, BuyMinZiJin = 60000,BuyMaxZiJin = 120000},  //加厚皮裙</v>
      </c>
    </row>
    <row r="181" spans="2:40" s="12" customFormat="1" ht="20.100000000000001" customHeight="1" x14ac:dyDescent="0.2">
      <c r="B181" s="2" t="s">
        <v>1992</v>
      </c>
      <c r="C181" s="2" t="s">
        <v>2008</v>
      </c>
      <c r="D181" s="2">
        <f t="shared" si="97"/>
        <v>7</v>
      </c>
      <c r="E181" s="2">
        <f t="shared" si="98"/>
        <v>16</v>
      </c>
      <c r="F181" s="2">
        <v>10.5</v>
      </c>
      <c r="G181" s="2">
        <f t="shared" si="99"/>
        <v>21</v>
      </c>
      <c r="H181" s="2">
        <v>1</v>
      </c>
      <c r="I181" s="2">
        <v>10036034</v>
      </c>
      <c r="J181" s="2" t="s">
        <v>2063</v>
      </c>
      <c r="K181" s="2" t="s">
        <v>2015</v>
      </c>
      <c r="L181" s="2">
        <v>10035012</v>
      </c>
      <c r="M181" s="2" t="s">
        <v>2015</v>
      </c>
      <c r="N181" s="2">
        <v>10035012</v>
      </c>
      <c r="O181" s="2" t="s">
        <v>2011</v>
      </c>
      <c r="P181" s="2">
        <v>10035010</v>
      </c>
      <c r="T181" s="16" t="str">
        <f t="shared" ref="T181:T182" si="106">L181&amp;";1@"&amp;N181&amp;";1@"&amp;P181&amp;";1"</f>
        <v>10035012;1@10035012;1@10035010;1</v>
      </c>
      <c r="X181" s="13"/>
      <c r="Y181" s="2">
        <f>LOOKUP(L181,[2]ItemProto!$C$262:$C$303,[2]ItemProto!$O$262:$O$303)</f>
        <v>10000</v>
      </c>
      <c r="Z181" s="13"/>
      <c r="AA181" s="2">
        <f>LOOKUP(N181,[2]ItemProto!$C$262:$C$303,[2]ItemProto!$O$262:$O$303)</f>
        <v>10000</v>
      </c>
      <c r="AB181" s="13"/>
      <c r="AC181" s="2">
        <f>LOOKUP(P181,[2]ItemProto!$C$262:$C$303,[2]ItemProto!$O$262:$O$303)</f>
        <v>10000</v>
      </c>
      <c r="AD181" s="13"/>
      <c r="AE181" s="2"/>
      <c r="AF181" s="13"/>
      <c r="AG181" s="2">
        <f t="shared" si="100"/>
        <v>30000</v>
      </c>
      <c r="AH181" s="13"/>
      <c r="AI181" s="2">
        <v>1.5</v>
      </c>
      <c r="AJ181" s="2">
        <v>3</v>
      </c>
      <c r="AK181" s="2">
        <f t="shared" si="101"/>
        <v>45000</v>
      </c>
      <c r="AL181" s="2">
        <f t="shared" si="102"/>
        <v>90000</v>
      </c>
      <c r="AN181" s="16" t="str">
        <f t="shared" si="103"/>
        <v>new JiaYuanPurchase{ ItemID = 10036034,ItemNum = 1, BuyMinZiJin = 45000,BuyMaxZiJin = 90000},  //香味奶汁</v>
      </c>
    </row>
    <row r="182" spans="2:40" s="12" customFormat="1" ht="20.100000000000001" customHeight="1" x14ac:dyDescent="0.2">
      <c r="B182" s="2" t="s">
        <v>1989</v>
      </c>
      <c r="C182" s="2" t="s">
        <v>2010</v>
      </c>
      <c r="D182" s="2">
        <f t="shared" si="97"/>
        <v>6</v>
      </c>
      <c r="E182" s="2">
        <f t="shared" si="98"/>
        <v>14</v>
      </c>
      <c r="F182" s="2">
        <v>9.5</v>
      </c>
      <c r="G182" s="2">
        <f t="shared" si="99"/>
        <v>17</v>
      </c>
      <c r="H182" s="2">
        <v>1</v>
      </c>
      <c r="I182" s="2">
        <v>10036035</v>
      </c>
      <c r="J182" s="2" t="s">
        <v>2064</v>
      </c>
      <c r="K182" s="27" t="s">
        <v>1930</v>
      </c>
      <c r="L182" s="26">
        <v>10033010</v>
      </c>
      <c r="M182" s="27" t="s">
        <v>1928</v>
      </c>
      <c r="N182" s="26">
        <v>10033008</v>
      </c>
      <c r="O182" s="27" t="s">
        <v>1928</v>
      </c>
      <c r="P182" s="26">
        <v>10033008</v>
      </c>
      <c r="Q182" s="27"/>
      <c r="T182" s="16" t="str">
        <f t="shared" si="106"/>
        <v>10033010;1@10033008;1@10033008;1</v>
      </c>
      <c r="X182" s="13"/>
      <c r="Y182" s="2">
        <f>LOOKUP(L182,[2]ItemProto!$C$262:$C$303,[2]ItemProto!$O$262:$O$303)</f>
        <v>10000</v>
      </c>
      <c r="Z182" s="13"/>
      <c r="AA182" s="2">
        <f>LOOKUP(N182,[2]ItemProto!$C$262:$C$303,[2]ItemProto!$O$262:$O$303)</f>
        <v>10000</v>
      </c>
      <c r="AB182" s="13"/>
      <c r="AC182" s="2">
        <f>LOOKUP(P182,[2]ItemProto!$C$262:$C$303,[2]ItemProto!$O$262:$O$303)</f>
        <v>10000</v>
      </c>
      <c r="AD182" s="13"/>
      <c r="AE182" s="2"/>
      <c r="AF182" s="13"/>
      <c r="AG182" s="2">
        <f t="shared" si="100"/>
        <v>30000</v>
      </c>
      <c r="AH182" s="13"/>
      <c r="AI182" s="2">
        <v>1.5</v>
      </c>
      <c r="AJ182" s="2">
        <v>3</v>
      </c>
      <c r="AK182" s="2">
        <f t="shared" si="101"/>
        <v>45000</v>
      </c>
      <c r="AL182" s="2">
        <f t="shared" si="102"/>
        <v>90000</v>
      </c>
      <c r="AN182" s="16" t="str">
        <f t="shared" si="103"/>
        <v>new JiaYuanPurchase{ ItemID = 10036035,ItemNum = 1, BuyMinZiJin = 45000,BuyMaxZiJin = 90000},  //绿色果汁</v>
      </c>
    </row>
    <row r="183" spans="2:40" s="12" customFormat="1" ht="20.100000000000001" customHeight="1" x14ac:dyDescent="0.2"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</row>
    <row r="184" spans="2:40" s="12" customFormat="1" ht="20.100000000000001" customHeight="1" x14ac:dyDescent="0.2">
      <c r="J184" s="2" t="s">
        <v>2065</v>
      </c>
      <c r="K184" s="16" t="s">
        <v>2066</v>
      </c>
    </row>
    <row r="185" spans="2:40" s="12" customFormat="1" ht="20.100000000000001" customHeight="1" x14ac:dyDescent="0.2">
      <c r="E185" s="13" t="str">
        <f>D148&amp;","&amp;E148</f>
        <v>3,8</v>
      </c>
      <c r="F185" s="13" t="str">
        <f>E185&amp;";0"</f>
        <v>3,8;0</v>
      </c>
      <c r="I185" s="2"/>
      <c r="J185" s="2" t="s">
        <v>2067</v>
      </c>
      <c r="K185" s="16" t="s">
        <v>2068</v>
      </c>
      <c r="O185" s="12" t="s">
        <v>2069</v>
      </c>
    </row>
    <row r="186" spans="2:40" ht="20.100000000000001" customHeight="1" x14ac:dyDescent="0.2">
      <c r="E186" s="13" t="str">
        <f t="shared" ref="E186:E219" si="107">D149&amp;","&amp;E149</f>
        <v>3,8</v>
      </c>
      <c r="F186" s="13" t="str">
        <f t="shared" ref="F186:F219" si="108">E186&amp;";0"</f>
        <v>3,8;0</v>
      </c>
      <c r="O186" s="12" t="s">
        <v>2070</v>
      </c>
    </row>
    <row r="187" spans="2:40" ht="20.100000000000001" customHeight="1" x14ac:dyDescent="0.2">
      <c r="E187" s="13" t="str">
        <f t="shared" si="107"/>
        <v>4,8</v>
      </c>
      <c r="F187" s="13" t="str">
        <f t="shared" si="108"/>
        <v>4,8;0</v>
      </c>
      <c r="J187" s="9" t="s">
        <v>2071</v>
      </c>
    </row>
    <row r="188" spans="2:40" ht="20.100000000000001" customHeight="1" x14ac:dyDescent="0.2">
      <c r="E188" s="13" t="str">
        <f t="shared" si="107"/>
        <v>4,8</v>
      </c>
      <c r="F188" s="13" t="str">
        <f t="shared" si="108"/>
        <v>4,8;0</v>
      </c>
    </row>
    <row r="189" spans="2:40" ht="20.100000000000001" customHeight="1" x14ac:dyDescent="0.2">
      <c r="E189" s="13" t="str">
        <f t="shared" si="107"/>
        <v>4,9</v>
      </c>
      <c r="F189" s="13" t="str">
        <f t="shared" si="108"/>
        <v>4,9;0</v>
      </c>
      <c r="J189" s="9" t="s">
        <v>2072</v>
      </c>
    </row>
    <row r="190" spans="2:40" ht="20.100000000000001" customHeight="1" x14ac:dyDescent="0.2">
      <c r="E190" s="13" t="str">
        <f t="shared" si="107"/>
        <v>4,9</v>
      </c>
      <c r="F190" s="13" t="str">
        <f t="shared" si="108"/>
        <v>4,9;0</v>
      </c>
      <c r="J190" s="9" t="s">
        <v>2073</v>
      </c>
    </row>
    <row r="191" spans="2:40" ht="20.100000000000001" customHeight="1" x14ac:dyDescent="0.2">
      <c r="E191" s="13" t="str">
        <f t="shared" si="107"/>
        <v>4,10</v>
      </c>
      <c r="F191" s="13" t="str">
        <f t="shared" si="108"/>
        <v>4,10;0</v>
      </c>
    </row>
    <row r="192" spans="2:40" ht="20.100000000000001" customHeight="1" x14ac:dyDescent="0.2">
      <c r="E192" s="13" t="str">
        <f t="shared" si="107"/>
        <v>4,10</v>
      </c>
      <c r="F192" s="13" t="str">
        <f t="shared" si="108"/>
        <v>4,10;0</v>
      </c>
    </row>
    <row r="193" spans="5:13" s="16" customFormat="1" ht="20.100000000000001" customHeight="1" x14ac:dyDescent="0.2">
      <c r="E193" s="13" t="str">
        <f t="shared" si="107"/>
        <v>5,11</v>
      </c>
      <c r="F193" s="13" t="str">
        <f t="shared" si="108"/>
        <v>5,11;0</v>
      </c>
    </row>
    <row r="194" spans="5:13" s="16" customFormat="1" ht="20.100000000000001" customHeight="1" x14ac:dyDescent="0.2">
      <c r="E194" s="13" t="str">
        <f t="shared" si="107"/>
        <v>5,11</v>
      </c>
      <c r="F194" s="13" t="str">
        <f t="shared" si="108"/>
        <v>5,11;0</v>
      </c>
      <c r="J194" s="16" t="s">
        <v>2074</v>
      </c>
    </row>
    <row r="195" spans="5:13" s="16" customFormat="1" ht="20.100000000000001" customHeight="1" x14ac:dyDescent="0.2">
      <c r="E195" s="13" t="str">
        <f t="shared" si="107"/>
        <v>5,11</v>
      </c>
      <c r="F195" s="13" t="str">
        <f t="shared" si="108"/>
        <v>5,11;0</v>
      </c>
      <c r="J195" s="16" t="s">
        <v>2075</v>
      </c>
    </row>
    <row r="196" spans="5:13" s="16" customFormat="1" ht="20.100000000000001" customHeight="1" x14ac:dyDescent="0.2">
      <c r="E196" s="13" t="str">
        <f t="shared" si="107"/>
        <v>5,12</v>
      </c>
      <c r="F196" s="13" t="str">
        <f t="shared" si="108"/>
        <v>5,12;0</v>
      </c>
      <c r="I196" s="2"/>
      <c r="J196" s="2"/>
      <c r="K196" s="2"/>
      <c r="L196" s="2"/>
      <c r="M196" s="2"/>
    </row>
    <row r="197" spans="5:13" s="1" customFormat="1" ht="20.100000000000001" customHeight="1" x14ac:dyDescent="0.2">
      <c r="E197" s="13" t="str">
        <f t="shared" si="107"/>
        <v>6,13</v>
      </c>
      <c r="F197" s="13" t="str">
        <f t="shared" si="108"/>
        <v>6,13;0</v>
      </c>
      <c r="I197" s="2"/>
      <c r="J197" s="2" t="s">
        <v>2076</v>
      </c>
      <c r="K197" s="2" t="s">
        <v>2077</v>
      </c>
      <c r="L197" s="2" t="s">
        <v>2078</v>
      </c>
      <c r="M197" s="2"/>
    </row>
    <row r="198" spans="5:13" s="1" customFormat="1" ht="20.100000000000001" customHeight="1" x14ac:dyDescent="0.2">
      <c r="E198" s="13" t="str">
        <f t="shared" si="107"/>
        <v>5,12</v>
      </c>
      <c r="F198" s="13" t="str">
        <f t="shared" si="108"/>
        <v>5,12;0</v>
      </c>
      <c r="I198" s="2"/>
      <c r="J198" s="2" t="s">
        <v>2079</v>
      </c>
      <c r="K198" s="2" t="s">
        <v>2080</v>
      </c>
      <c r="L198" s="2"/>
      <c r="M198" s="2"/>
    </row>
    <row r="199" spans="5:13" ht="20.100000000000001" customHeight="1" x14ac:dyDescent="0.2">
      <c r="E199" s="13" t="str">
        <f t="shared" si="107"/>
        <v>6,13</v>
      </c>
      <c r="F199" s="13" t="str">
        <f t="shared" si="108"/>
        <v>6,13;0</v>
      </c>
      <c r="J199" s="2" t="s">
        <v>2081</v>
      </c>
      <c r="K199" s="2" t="s">
        <v>2082</v>
      </c>
      <c r="L199" s="2"/>
    </row>
    <row r="200" spans="5:13" ht="20.100000000000001" customHeight="1" x14ac:dyDescent="0.2">
      <c r="E200" s="13" t="str">
        <f t="shared" si="107"/>
        <v>6,14</v>
      </c>
      <c r="F200" s="13" t="str">
        <f t="shared" si="108"/>
        <v>6,14;0</v>
      </c>
    </row>
    <row r="201" spans="5:13" ht="20.100000000000001" customHeight="1" x14ac:dyDescent="0.2">
      <c r="E201" s="13" t="str">
        <f t="shared" si="107"/>
        <v>6,14</v>
      </c>
      <c r="F201" s="13" t="str">
        <f t="shared" si="108"/>
        <v>6,14;0</v>
      </c>
    </row>
    <row r="202" spans="5:13" ht="20.100000000000001" customHeight="1" x14ac:dyDescent="0.2">
      <c r="E202" s="13" t="str">
        <f t="shared" si="107"/>
        <v>6,14</v>
      </c>
      <c r="F202" s="13" t="str">
        <f t="shared" si="108"/>
        <v>6,14;0</v>
      </c>
      <c r="J202" s="2" t="s">
        <v>2083</v>
      </c>
      <c r="K202" s="2">
        <v>100</v>
      </c>
      <c r="L202" s="38"/>
    </row>
    <row r="203" spans="5:13" ht="20.100000000000001" customHeight="1" x14ac:dyDescent="0.2">
      <c r="E203" s="13" t="str">
        <f t="shared" si="107"/>
        <v>6,14</v>
      </c>
      <c r="F203" s="13" t="str">
        <f t="shared" si="108"/>
        <v>6,14;0</v>
      </c>
      <c r="I203" s="13"/>
      <c r="J203" s="13"/>
      <c r="K203" s="13"/>
      <c r="L203" s="13"/>
    </row>
    <row r="204" spans="5:13" ht="20.100000000000001" customHeight="1" x14ac:dyDescent="0.2">
      <c r="E204" s="13" t="str">
        <f t="shared" si="107"/>
        <v>7,15</v>
      </c>
      <c r="F204" s="13" t="str">
        <f t="shared" si="108"/>
        <v>7,15;0</v>
      </c>
      <c r="I204" s="13"/>
      <c r="J204" s="2" t="s">
        <v>2084</v>
      </c>
      <c r="K204" s="2" t="s">
        <v>2085</v>
      </c>
      <c r="L204" s="13"/>
    </row>
    <row r="205" spans="5:13" ht="20.100000000000001" customHeight="1" x14ac:dyDescent="0.2">
      <c r="E205" s="13" t="str">
        <f t="shared" si="107"/>
        <v>7,15</v>
      </c>
      <c r="F205" s="13" t="str">
        <f t="shared" si="108"/>
        <v>7,15;0</v>
      </c>
      <c r="I205" s="13"/>
      <c r="J205" s="13"/>
      <c r="K205" s="2" t="s">
        <v>2086</v>
      </c>
      <c r="L205" s="13"/>
    </row>
    <row r="206" spans="5:13" ht="20.100000000000001" customHeight="1" x14ac:dyDescent="0.2">
      <c r="E206" s="13" t="str">
        <f t="shared" si="107"/>
        <v>7,16</v>
      </c>
      <c r="F206" s="13" t="str">
        <f t="shared" si="108"/>
        <v>7,16;0</v>
      </c>
      <c r="I206" s="13"/>
      <c r="J206" s="13"/>
      <c r="K206" s="13"/>
      <c r="L206" s="13"/>
    </row>
    <row r="207" spans="5:13" ht="20.100000000000001" customHeight="1" x14ac:dyDescent="0.2">
      <c r="E207" s="13" t="str">
        <f t="shared" si="107"/>
        <v>7,16</v>
      </c>
      <c r="F207" s="13" t="str">
        <f t="shared" si="108"/>
        <v>7,16;0</v>
      </c>
    </row>
    <row r="208" spans="5:13" ht="20.100000000000001" customHeight="1" x14ac:dyDescent="0.2">
      <c r="E208" s="13" t="str">
        <f t="shared" si="107"/>
        <v>7,17</v>
      </c>
      <c r="F208" s="13" t="str">
        <f t="shared" si="108"/>
        <v>7,17;0</v>
      </c>
    </row>
    <row r="209" spans="5:6" ht="20.100000000000001" customHeight="1" x14ac:dyDescent="0.2">
      <c r="E209" s="13" t="str">
        <f t="shared" si="107"/>
        <v>7,17</v>
      </c>
      <c r="F209" s="13" t="str">
        <f t="shared" si="108"/>
        <v>7,17;0</v>
      </c>
    </row>
    <row r="210" spans="5:6" ht="20.100000000000001" customHeight="1" x14ac:dyDescent="0.2">
      <c r="E210" s="13" t="str">
        <f t="shared" si="107"/>
        <v>8,17</v>
      </c>
      <c r="F210" s="13" t="str">
        <f t="shared" si="108"/>
        <v>8,17;0</v>
      </c>
    </row>
    <row r="211" spans="5:6" x14ac:dyDescent="0.2">
      <c r="E211" s="13" t="str">
        <f t="shared" si="107"/>
        <v>8,17</v>
      </c>
      <c r="F211" s="13" t="str">
        <f t="shared" si="108"/>
        <v>8,17;0</v>
      </c>
    </row>
    <row r="212" spans="5:6" x14ac:dyDescent="0.2">
      <c r="E212" s="13" t="str">
        <f t="shared" si="107"/>
        <v>5,12</v>
      </c>
      <c r="F212" s="13" t="str">
        <f t="shared" si="108"/>
        <v>5,12;0</v>
      </c>
    </row>
    <row r="213" spans="5:6" x14ac:dyDescent="0.2">
      <c r="E213" s="13" t="str">
        <f t="shared" si="107"/>
        <v>7,15</v>
      </c>
      <c r="F213" s="13" t="str">
        <f t="shared" si="108"/>
        <v>7,15;0</v>
      </c>
    </row>
    <row r="214" spans="5:6" x14ac:dyDescent="0.2">
      <c r="E214" s="13" t="str">
        <f t="shared" si="107"/>
        <v>7,16</v>
      </c>
      <c r="F214" s="13" t="str">
        <f t="shared" si="108"/>
        <v>7,16;0</v>
      </c>
    </row>
    <row r="215" spans="5:6" x14ac:dyDescent="0.2">
      <c r="E215" s="13" t="str">
        <f t="shared" si="107"/>
        <v>4,9</v>
      </c>
      <c r="F215" s="13" t="str">
        <f t="shared" si="108"/>
        <v>4,9;0</v>
      </c>
    </row>
    <row r="216" spans="5:6" x14ac:dyDescent="0.2">
      <c r="E216" s="13" t="str">
        <f t="shared" si="107"/>
        <v>5,11</v>
      </c>
      <c r="F216" s="13" t="str">
        <f t="shared" si="108"/>
        <v>5,11;0</v>
      </c>
    </row>
    <row r="217" spans="5:6" x14ac:dyDescent="0.2">
      <c r="E217" s="13" t="str">
        <f t="shared" si="107"/>
        <v>6,14</v>
      </c>
      <c r="F217" s="13" t="str">
        <f t="shared" si="108"/>
        <v>6,14;0</v>
      </c>
    </row>
    <row r="218" spans="5:6" x14ac:dyDescent="0.2">
      <c r="E218" s="13" t="str">
        <f t="shared" si="107"/>
        <v>7,16</v>
      </c>
      <c r="F218" s="13" t="str">
        <f t="shared" si="108"/>
        <v>7,16;0</v>
      </c>
    </row>
    <row r="219" spans="5:6" x14ac:dyDescent="0.2">
      <c r="E219" s="13" t="str">
        <f t="shared" si="107"/>
        <v>6,14</v>
      </c>
      <c r="F219" s="13" t="str">
        <f t="shared" si="108"/>
        <v>6,14;0</v>
      </c>
    </row>
    <row r="220" spans="5:6" x14ac:dyDescent="0.2">
      <c r="E220" s="12"/>
    </row>
    <row r="221" spans="5:6" x14ac:dyDescent="0.2">
      <c r="E221" s="12"/>
    </row>
    <row r="222" spans="5:6" x14ac:dyDescent="0.2">
      <c r="E222" s="12"/>
    </row>
    <row r="223" spans="5:6" x14ac:dyDescent="0.2">
      <c r="E223" s="12"/>
    </row>
    <row r="224" spans="5:6" x14ac:dyDescent="0.2">
      <c r="E224" s="12"/>
    </row>
    <row r="225" spans="2:5" x14ac:dyDescent="0.2">
      <c r="B225" s="36">
        <v>10033001</v>
      </c>
      <c r="C225" s="37" t="s">
        <v>1921</v>
      </c>
      <c r="E225" s="12"/>
    </row>
    <row r="226" spans="2:5" x14ac:dyDescent="0.2">
      <c r="B226" s="36">
        <v>10033002</v>
      </c>
      <c r="C226" s="37" t="s">
        <v>1922</v>
      </c>
      <c r="E226" s="12"/>
    </row>
    <row r="227" spans="2:5" x14ac:dyDescent="0.2">
      <c r="B227" s="36">
        <v>10033003</v>
      </c>
      <c r="C227" s="37" t="s">
        <v>1923</v>
      </c>
      <c r="E227" s="12"/>
    </row>
    <row r="228" spans="2:5" x14ac:dyDescent="0.2">
      <c r="B228" s="36">
        <v>10033004</v>
      </c>
      <c r="C228" s="37" t="s">
        <v>1924</v>
      </c>
      <c r="E228" s="12"/>
    </row>
    <row r="229" spans="2:5" x14ac:dyDescent="0.2">
      <c r="B229" s="36">
        <v>10033005</v>
      </c>
      <c r="C229" s="37" t="s">
        <v>1925</v>
      </c>
      <c r="E229" s="12"/>
    </row>
    <row r="230" spans="2:5" x14ac:dyDescent="0.2">
      <c r="B230" s="36">
        <v>10033006</v>
      </c>
      <c r="C230" s="37" t="s">
        <v>1926</v>
      </c>
      <c r="E230" s="12"/>
    </row>
    <row r="231" spans="2:5" x14ac:dyDescent="0.2">
      <c r="B231" s="36">
        <v>10033007</v>
      </c>
      <c r="C231" s="37" t="s">
        <v>1927</v>
      </c>
      <c r="E231" s="12"/>
    </row>
    <row r="232" spans="2:5" x14ac:dyDescent="0.2">
      <c r="B232" s="36">
        <v>10033008</v>
      </c>
      <c r="C232" s="37" t="s">
        <v>1928</v>
      </c>
      <c r="E232" s="12"/>
    </row>
    <row r="233" spans="2:5" x14ac:dyDescent="0.2">
      <c r="B233" s="36">
        <v>10033009</v>
      </c>
      <c r="C233" s="37" t="s">
        <v>1929</v>
      </c>
    </row>
    <row r="234" spans="2:5" x14ac:dyDescent="0.2">
      <c r="B234" s="36">
        <v>10033010</v>
      </c>
      <c r="C234" s="37" t="s">
        <v>1930</v>
      </c>
    </row>
    <row r="235" spans="2:5" x14ac:dyDescent="0.2">
      <c r="B235" s="36">
        <v>10033011</v>
      </c>
      <c r="C235" s="37" t="s">
        <v>1931</v>
      </c>
    </row>
    <row r="236" spans="2:5" x14ac:dyDescent="0.2">
      <c r="B236" s="36">
        <v>10033012</v>
      </c>
      <c r="C236" s="37" t="s">
        <v>1932</v>
      </c>
    </row>
    <row r="237" spans="2:5" x14ac:dyDescent="0.2">
      <c r="B237" s="36">
        <v>10033013</v>
      </c>
      <c r="C237" s="37" t="s">
        <v>1933</v>
      </c>
    </row>
    <row r="238" spans="2:5" x14ac:dyDescent="0.2">
      <c r="B238" s="36">
        <v>10033014</v>
      </c>
      <c r="C238" s="37" t="s">
        <v>1934</v>
      </c>
    </row>
    <row r="239" spans="2:5" x14ac:dyDescent="0.2">
      <c r="B239" s="36">
        <v>10034001</v>
      </c>
      <c r="C239" s="37" t="s">
        <v>2087</v>
      </c>
    </row>
    <row r="240" spans="2:5" x14ac:dyDescent="0.2">
      <c r="B240" s="36">
        <v>10034002</v>
      </c>
      <c r="C240" s="37" t="s">
        <v>2088</v>
      </c>
    </row>
    <row r="241" spans="2:3" x14ac:dyDescent="0.2">
      <c r="B241" s="36">
        <v>10034003</v>
      </c>
      <c r="C241" s="37" t="s">
        <v>2089</v>
      </c>
    </row>
    <row r="242" spans="2:3" x14ac:dyDescent="0.2">
      <c r="B242" s="36">
        <v>10034004</v>
      </c>
      <c r="C242" s="37" t="s">
        <v>2090</v>
      </c>
    </row>
    <row r="243" spans="2:3" x14ac:dyDescent="0.2">
      <c r="B243" s="36">
        <v>10034005</v>
      </c>
      <c r="C243" s="37" t="s">
        <v>2091</v>
      </c>
    </row>
    <row r="244" spans="2:3" x14ac:dyDescent="0.2">
      <c r="B244" s="36">
        <v>10034006</v>
      </c>
      <c r="C244" s="37" t="s">
        <v>2092</v>
      </c>
    </row>
    <row r="245" spans="2:3" x14ac:dyDescent="0.2">
      <c r="B245" s="36">
        <v>10034007</v>
      </c>
      <c r="C245" s="37" t="s">
        <v>2093</v>
      </c>
    </row>
    <row r="246" spans="2:3" x14ac:dyDescent="0.2">
      <c r="B246" s="36">
        <v>10034008</v>
      </c>
      <c r="C246" s="37" t="s">
        <v>2094</v>
      </c>
    </row>
    <row r="247" spans="2:3" x14ac:dyDescent="0.2">
      <c r="B247" s="36">
        <v>10034009</v>
      </c>
      <c r="C247" s="37" t="s">
        <v>2095</v>
      </c>
    </row>
    <row r="248" spans="2:3" x14ac:dyDescent="0.2">
      <c r="B248" s="36">
        <v>10034010</v>
      </c>
      <c r="C248" s="37" t="s">
        <v>2096</v>
      </c>
    </row>
    <row r="249" spans="2:3" x14ac:dyDescent="0.2">
      <c r="B249" s="36">
        <v>10034011</v>
      </c>
      <c r="C249" s="37" t="s">
        <v>2097</v>
      </c>
    </row>
    <row r="250" spans="2:3" x14ac:dyDescent="0.2">
      <c r="B250" s="36">
        <v>10034012</v>
      </c>
      <c r="C250" s="37" t="s">
        <v>2098</v>
      </c>
    </row>
    <row r="251" spans="2:3" x14ac:dyDescent="0.2">
      <c r="B251" s="36">
        <v>10034013</v>
      </c>
      <c r="C251" s="37" t="s">
        <v>2099</v>
      </c>
    </row>
    <row r="252" spans="2:3" x14ac:dyDescent="0.2">
      <c r="B252" s="36">
        <v>10034014</v>
      </c>
      <c r="C252" s="37" t="s">
        <v>2100</v>
      </c>
    </row>
    <row r="253" spans="2:3" x14ac:dyDescent="0.2">
      <c r="B253" s="36">
        <v>10035001</v>
      </c>
      <c r="C253" s="37" t="s">
        <v>1993</v>
      </c>
    </row>
    <row r="254" spans="2:3" x14ac:dyDescent="0.2">
      <c r="B254" s="36">
        <v>10035002</v>
      </c>
      <c r="C254" s="37" t="s">
        <v>1995</v>
      </c>
    </row>
    <row r="255" spans="2:3" x14ac:dyDescent="0.2">
      <c r="B255" s="36">
        <v>10035003</v>
      </c>
      <c r="C255" s="37" t="s">
        <v>1997</v>
      </c>
    </row>
    <row r="256" spans="2:3" x14ac:dyDescent="0.2">
      <c r="B256" s="36">
        <v>10035004</v>
      </c>
      <c r="C256" s="37" t="s">
        <v>1999</v>
      </c>
    </row>
    <row r="257" spans="2:3" x14ac:dyDescent="0.2">
      <c r="B257" s="36">
        <v>10035005</v>
      </c>
      <c r="C257" s="37" t="s">
        <v>2001</v>
      </c>
    </row>
    <row r="258" spans="2:3" x14ac:dyDescent="0.2">
      <c r="B258" s="36">
        <v>10035006</v>
      </c>
      <c r="C258" s="39" t="s">
        <v>2003</v>
      </c>
    </row>
    <row r="259" spans="2:3" x14ac:dyDescent="0.2">
      <c r="B259" s="36">
        <v>10035007</v>
      </c>
      <c r="C259" s="37" t="s">
        <v>2005</v>
      </c>
    </row>
    <row r="260" spans="2:3" x14ac:dyDescent="0.2">
      <c r="B260" s="36">
        <v>10035008</v>
      </c>
      <c r="C260" s="37" t="s">
        <v>2007</v>
      </c>
    </row>
    <row r="261" spans="2:3" x14ac:dyDescent="0.2">
      <c r="B261" s="36">
        <v>10035009</v>
      </c>
      <c r="C261" s="37" t="s">
        <v>2009</v>
      </c>
    </row>
    <row r="262" spans="2:3" x14ac:dyDescent="0.2">
      <c r="B262" s="36">
        <v>10035010</v>
      </c>
      <c r="C262" s="37" t="s">
        <v>2011</v>
      </c>
    </row>
    <row r="263" spans="2:3" x14ac:dyDescent="0.2">
      <c r="B263" s="3">
        <v>10035011</v>
      </c>
      <c r="C263" s="39" t="s">
        <v>2013</v>
      </c>
    </row>
    <row r="264" spans="2:3" x14ac:dyDescent="0.2">
      <c r="B264" s="3">
        <v>10035012</v>
      </c>
      <c r="C264" s="39" t="s">
        <v>2015</v>
      </c>
    </row>
    <row r="265" spans="2:3" x14ac:dyDescent="0.2">
      <c r="B265" s="36">
        <v>10035013</v>
      </c>
      <c r="C265" s="37" t="s">
        <v>2017</v>
      </c>
    </row>
    <row r="266" spans="2:3" x14ac:dyDescent="0.2">
      <c r="B266" s="36">
        <v>10035014</v>
      </c>
      <c r="C266" s="37" t="s">
        <v>2019</v>
      </c>
    </row>
    <row r="267" spans="2:3" x14ac:dyDescent="0.2">
      <c r="B267" s="2">
        <v>10036001</v>
      </c>
      <c r="C267" s="2" t="s">
        <v>2029</v>
      </c>
    </row>
    <row r="268" spans="2:3" x14ac:dyDescent="0.2">
      <c r="B268" s="2">
        <v>10036002</v>
      </c>
      <c r="C268" s="2" t="s">
        <v>2030</v>
      </c>
    </row>
    <row r="269" spans="2:3" x14ac:dyDescent="0.2">
      <c r="B269" s="2">
        <v>10036003</v>
      </c>
      <c r="C269" s="2" t="s">
        <v>2031</v>
      </c>
    </row>
    <row r="270" spans="2:3" x14ac:dyDescent="0.2">
      <c r="B270" s="2">
        <v>10036004</v>
      </c>
      <c r="C270" s="2" t="s">
        <v>2032</v>
      </c>
    </row>
    <row r="271" spans="2:3" x14ac:dyDescent="0.2">
      <c r="B271" s="2">
        <v>10036005</v>
      </c>
      <c r="C271" s="2" t="s">
        <v>2033</v>
      </c>
    </row>
    <row r="272" spans="2:3" x14ac:dyDescent="0.2">
      <c r="B272" s="2">
        <v>10036006</v>
      </c>
      <c r="C272" s="2" t="s">
        <v>2034</v>
      </c>
    </row>
    <row r="273" spans="2:3" x14ac:dyDescent="0.2">
      <c r="B273" s="2">
        <v>10036007</v>
      </c>
      <c r="C273" s="2" t="s">
        <v>2035</v>
      </c>
    </row>
    <row r="274" spans="2:3" x14ac:dyDescent="0.2">
      <c r="B274" s="2">
        <v>10036008</v>
      </c>
      <c r="C274" s="2" t="s">
        <v>2036</v>
      </c>
    </row>
    <row r="275" spans="2:3" x14ac:dyDescent="0.2">
      <c r="B275" s="2">
        <v>10036009</v>
      </c>
      <c r="C275" s="2" t="s">
        <v>2037</v>
      </c>
    </row>
    <row r="276" spans="2:3" x14ac:dyDescent="0.2">
      <c r="B276" s="2">
        <v>10036010</v>
      </c>
      <c r="C276" s="2" t="s">
        <v>2038</v>
      </c>
    </row>
    <row r="277" spans="2:3" x14ac:dyDescent="0.2">
      <c r="B277" s="2">
        <v>10036011</v>
      </c>
      <c r="C277" s="2" t="s">
        <v>2039</v>
      </c>
    </row>
    <row r="278" spans="2:3" x14ac:dyDescent="0.2">
      <c r="B278" s="2">
        <v>10036012</v>
      </c>
      <c r="C278" s="2" t="s">
        <v>2040</v>
      </c>
    </row>
    <row r="279" spans="2:3" x14ac:dyDescent="0.2">
      <c r="B279" s="2">
        <v>10036013</v>
      </c>
      <c r="C279" s="2" t="s">
        <v>2041</v>
      </c>
    </row>
    <row r="280" spans="2:3" x14ac:dyDescent="0.2">
      <c r="B280" s="2">
        <v>10036014</v>
      </c>
      <c r="C280" s="2" t="s">
        <v>2043</v>
      </c>
    </row>
    <row r="281" spans="2:3" x14ac:dyDescent="0.2">
      <c r="B281" s="2">
        <v>10036015</v>
      </c>
      <c r="C281" s="2" t="s">
        <v>2044</v>
      </c>
    </row>
    <row r="282" spans="2:3" x14ac:dyDescent="0.2">
      <c r="B282" s="2">
        <v>10036016</v>
      </c>
      <c r="C282" s="2" t="s">
        <v>2045</v>
      </c>
    </row>
    <row r="283" spans="2:3" x14ac:dyDescent="0.2">
      <c r="B283" s="2">
        <v>10036017</v>
      </c>
      <c r="C283" s="2" t="s">
        <v>2046</v>
      </c>
    </row>
    <row r="284" spans="2:3" x14ac:dyDescent="0.2">
      <c r="B284" s="2">
        <v>10036018</v>
      </c>
      <c r="C284" s="2" t="s">
        <v>2047</v>
      </c>
    </row>
    <row r="285" spans="2:3" x14ac:dyDescent="0.2">
      <c r="B285" s="2">
        <v>10036019</v>
      </c>
      <c r="C285" s="2" t="s">
        <v>2048</v>
      </c>
    </row>
    <row r="286" spans="2:3" x14ac:dyDescent="0.2">
      <c r="B286" s="2">
        <v>10036020</v>
      </c>
      <c r="C286" s="2" t="s">
        <v>2049</v>
      </c>
    </row>
    <row r="287" spans="2:3" x14ac:dyDescent="0.2">
      <c r="B287" s="2">
        <v>10036021</v>
      </c>
      <c r="C287" s="2" t="s">
        <v>2050</v>
      </c>
    </row>
    <row r="288" spans="2:3" x14ac:dyDescent="0.2">
      <c r="B288" s="2">
        <v>10036022</v>
      </c>
      <c r="C288" s="2" t="s">
        <v>2051</v>
      </c>
    </row>
    <row r="289" spans="2:3" x14ac:dyDescent="0.2">
      <c r="B289" s="2">
        <v>10036023</v>
      </c>
      <c r="C289" s="2" t="s">
        <v>2052</v>
      </c>
    </row>
    <row r="290" spans="2:3" x14ac:dyDescent="0.2">
      <c r="B290" s="2">
        <v>10036024</v>
      </c>
      <c r="C290" s="2" t="s">
        <v>2053</v>
      </c>
    </row>
    <row r="291" spans="2:3" x14ac:dyDescent="0.2">
      <c r="B291" s="2">
        <v>10036025</v>
      </c>
      <c r="C291" s="2" t="s">
        <v>2054</v>
      </c>
    </row>
    <row r="292" spans="2:3" x14ac:dyDescent="0.2">
      <c r="B292" s="2">
        <v>10036026</v>
      </c>
      <c r="C292" s="2" t="s">
        <v>2055</v>
      </c>
    </row>
    <row r="293" spans="2:3" x14ac:dyDescent="0.2">
      <c r="B293" s="2">
        <v>10036027</v>
      </c>
      <c r="C293" s="2" t="s">
        <v>2056</v>
      </c>
    </row>
    <row r="294" spans="2:3" x14ac:dyDescent="0.2">
      <c r="B294" s="2">
        <v>10036028</v>
      </c>
      <c r="C294" s="2" t="s">
        <v>2057</v>
      </c>
    </row>
    <row r="295" spans="2:3" x14ac:dyDescent="0.2">
      <c r="B295" s="2">
        <v>10036029</v>
      </c>
      <c r="C295" s="2" t="s">
        <v>2058</v>
      </c>
    </row>
    <row r="296" spans="2:3" x14ac:dyDescent="0.2">
      <c r="B296" s="2">
        <v>10036030</v>
      </c>
      <c r="C296" s="2" t="s">
        <v>2059</v>
      </c>
    </row>
    <row r="297" spans="2:3" x14ac:dyDescent="0.2">
      <c r="B297" s="2">
        <v>10036031</v>
      </c>
      <c r="C297" s="2" t="s">
        <v>2060</v>
      </c>
    </row>
    <row r="298" spans="2:3" x14ac:dyDescent="0.2">
      <c r="B298" s="2">
        <v>10036032</v>
      </c>
      <c r="C298" s="2" t="s">
        <v>2061</v>
      </c>
    </row>
    <row r="299" spans="2:3" x14ac:dyDescent="0.2">
      <c r="B299" s="2">
        <v>10036033</v>
      </c>
      <c r="C299" s="2" t="s">
        <v>2062</v>
      </c>
    </row>
    <row r="300" spans="2:3" x14ac:dyDescent="0.2">
      <c r="B300" s="2">
        <v>10036034</v>
      </c>
      <c r="C300" s="2" t="s">
        <v>2063</v>
      </c>
    </row>
    <row r="301" spans="2:3" x14ac:dyDescent="0.2">
      <c r="B301" s="2">
        <v>10036035</v>
      </c>
      <c r="C301" s="2" t="s">
        <v>2064</v>
      </c>
    </row>
    <row r="302" spans="2:3" x14ac:dyDescent="0.2">
      <c r="B302" s="2">
        <v>10036101</v>
      </c>
      <c r="C302" s="2" t="s">
        <v>2065</v>
      </c>
    </row>
    <row r="303" spans="2:3" x14ac:dyDescent="0.2">
      <c r="B303" s="2">
        <v>10036102</v>
      </c>
      <c r="C303" s="2" t="s">
        <v>2101</v>
      </c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AQ100"/>
  <sheetViews>
    <sheetView topLeftCell="R1" workbookViewId="0">
      <selection activeCell="B22" sqref="B1:AP22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2"/>
  </cols>
  <sheetData>
    <row r="1" spans="3:39" ht="20.100000000000001" customHeight="1" x14ac:dyDescent="0.2">
      <c r="K1" s="1"/>
      <c r="L1" s="2" t="s">
        <v>2102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  <c r="AK1" s="2">
        <v>25</v>
      </c>
      <c r="AL1" s="1"/>
      <c r="AM1" s="1"/>
    </row>
    <row r="2" spans="3:39" ht="20.100000000000001" customHeight="1" x14ac:dyDescent="0.2">
      <c r="K2" s="1"/>
      <c r="L2" s="2" t="s">
        <v>1983</v>
      </c>
      <c r="M2" s="2">
        <v>1</v>
      </c>
      <c r="N2" s="2">
        <v>1.5</v>
      </c>
      <c r="O2" s="2">
        <v>2</v>
      </c>
      <c r="P2" s="2">
        <v>2.5</v>
      </c>
      <c r="Q2" s="2">
        <v>3</v>
      </c>
      <c r="R2" s="2">
        <v>3.5</v>
      </c>
      <c r="S2" s="2">
        <v>4</v>
      </c>
      <c r="T2" s="2">
        <v>4.5</v>
      </c>
      <c r="U2" s="2">
        <v>5</v>
      </c>
      <c r="V2" s="2">
        <v>5.5</v>
      </c>
      <c r="W2" s="2">
        <v>6</v>
      </c>
      <c r="X2" s="2">
        <v>6.5</v>
      </c>
      <c r="Y2" s="2">
        <v>7</v>
      </c>
      <c r="Z2" s="2">
        <v>7.5</v>
      </c>
      <c r="AA2" s="2">
        <v>8</v>
      </c>
      <c r="AB2" s="2">
        <v>8.5</v>
      </c>
      <c r="AC2" s="2">
        <v>9</v>
      </c>
      <c r="AD2" s="2">
        <v>9.5</v>
      </c>
      <c r="AE2" s="2">
        <v>10</v>
      </c>
      <c r="AF2" s="2">
        <v>10.5</v>
      </c>
      <c r="AG2" s="2">
        <v>11</v>
      </c>
      <c r="AH2" s="2">
        <v>11.5</v>
      </c>
      <c r="AI2" s="2">
        <v>12</v>
      </c>
      <c r="AJ2" s="2">
        <v>12.5</v>
      </c>
      <c r="AK2" s="2">
        <v>13</v>
      </c>
      <c r="AL2" s="1"/>
      <c r="AM2" s="1"/>
    </row>
    <row r="3" spans="3:39" ht="20.100000000000001" customHeight="1" x14ac:dyDescent="0.2">
      <c r="C3" s="2">
        <v>100</v>
      </c>
      <c r="D3" s="2" t="s">
        <v>1989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s="2" t="str">
        <f>K3&amp;","</f>
        <v>100403,</v>
      </c>
      <c r="M3" s="2">
        <f>$C3*M$2</f>
        <v>100</v>
      </c>
      <c r="N3" s="2">
        <f t="shared" ref="N3:AK14" si="0">$C3*N$2</f>
        <v>150</v>
      </c>
      <c r="O3" s="2">
        <f t="shared" si="0"/>
        <v>200</v>
      </c>
      <c r="P3" s="2">
        <f t="shared" si="0"/>
        <v>250</v>
      </c>
      <c r="Q3" s="2">
        <f t="shared" si="0"/>
        <v>300</v>
      </c>
      <c r="R3" s="2">
        <f t="shared" si="0"/>
        <v>350</v>
      </c>
      <c r="S3" s="2">
        <f t="shared" si="0"/>
        <v>400</v>
      </c>
      <c r="T3" s="2">
        <f t="shared" si="0"/>
        <v>450</v>
      </c>
      <c r="U3" s="2">
        <f t="shared" si="0"/>
        <v>500</v>
      </c>
      <c r="V3" s="2">
        <f t="shared" si="0"/>
        <v>550</v>
      </c>
      <c r="W3" s="2">
        <f t="shared" si="0"/>
        <v>600</v>
      </c>
      <c r="X3" s="2">
        <f t="shared" si="0"/>
        <v>650</v>
      </c>
      <c r="Y3" s="2">
        <f t="shared" si="0"/>
        <v>700</v>
      </c>
      <c r="Z3" s="2">
        <f t="shared" si="0"/>
        <v>750</v>
      </c>
      <c r="AA3" s="2">
        <f t="shared" si="0"/>
        <v>800</v>
      </c>
      <c r="AB3" s="2">
        <f t="shared" si="0"/>
        <v>850</v>
      </c>
      <c r="AC3" s="2">
        <f t="shared" si="0"/>
        <v>900</v>
      </c>
      <c r="AD3" s="2">
        <f t="shared" si="0"/>
        <v>950</v>
      </c>
      <c r="AE3" s="2">
        <f t="shared" si="0"/>
        <v>1000</v>
      </c>
      <c r="AF3" s="2">
        <f t="shared" si="0"/>
        <v>1050</v>
      </c>
      <c r="AG3" s="2">
        <f t="shared" si="0"/>
        <v>1100</v>
      </c>
      <c r="AH3" s="2">
        <f t="shared" si="0"/>
        <v>1150</v>
      </c>
      <c r="AI3" s="2">
        <f t="shared" si="0"/>
        <v>1200</v>
      </c>
      <c r="AJ3" s="2">
        <f t="shared" si="0"/>
        <v>1250</v>
      </c>
      <c r="AK3" s="2">
        <f t="shared" si="0"/>
        <v>1300</v>
      </c>
    </row>
    <row r="4" spans="3:39" ht="20.100000000000001" customHeight="1" x14ac:dyDescent="0.2">
      <c r="C4" s="2">
        <v>30</v>
      </c>
      <c r="D4" s="2" t="s">
        <v>1990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s="2" t="str">
        <f t="shared" ref="L4:L20" si="1">K4&amp;","</f>
        <v>100603,</v>
      </c>
      <c r="M4" s="2">
        <f t="shared" ref="M4:AB20" si="2">$C4*M$2</f>
        <v>30</v>
      </c>
      <c r="N4" s="2">
        <f t="shared" si="2"/>
        <v>45</v>
      </c>
      <c r="O4" s="2">
        <f t="shared" si="2"/>
        <v>60</v>
      </c>
      <c r="P4" s="2">
        <f t="shared" si="2"/>
        <v>75</v>
      </c>
      <c r="Q4" s="2">
        <f t="shared" si="2"/>
        <v>90</v>
      </c>
      <c r="R4" s="2">
        <f t="shared" si="2"/>
        <v>105</v>
      </c>
      <c r="S4" s="2">
        <f t="shared" si="2"/>
        <v>120</v>
      </c>
      <c r="T4" s="2">
        <f t="shared" si="2"/>
        <v>135</v>
      </c>
      <c r="U4" s="2">
        <f t="shared" si="2"/>
        <v>150</v>
      </c>
      <c r="V4" s="2">
        <f t="shared" si="2"/>
        <v>165</v>
      </c>
      <c r="W4" s="2">
        <f t="shared" si="2"/>
        <v>180</v>
      </c>
      <c r="X4" s="2">
        <f t="shared" si="2"/>
        <v>195</v>
      </c>
      <c r="Y4" s="2">
        <f t="shared" si="2"/>
        <v>210</v>
      </c>
      <c r="Z4" s="2">
        <f t="shared" si="2"/>
        <v>225</v>
      </c>
      <c r="AA4" s="2">
        <f t="shared" si="2"/>
        <v>240</v>
      </c>
      <c r="AB4" s="2">
        <f t="shared" si="2"/>
        <v>255</v>
      </c>
      <c r="AC4" s="2">
        <f t="shared" si="0"/>
        <v>270</v>
      </c>
      <c r="AD4" s="2">
        <f t="shared" si="0"/>
        <v>285</v>
      </c>
      <c r="AE4" s="2">
        <f t="shared" si="0"/>
        <v>300</v>
      </c>
      <c r="AF4" s="2">
        <f t="shared" si="0"/>
        <v>315</v>
      </c>
      <c r="AG4" s="2">
        <f t="shared" si="0"/>
        <v>330</v>
      </c>
      <c r="AH4" s="2">
        <f t="shared" si="0"/>
        <v>345</v>
      </c>
      <c r="AI4" s="2">
        <f t="shared" si="0"/>
        <v>360</v>
      </c>
      <c r="AJ4" s="2">
        <f t="shared" si="0"/>
        <v>375</v>
      </c>
      <c r="AK4" s="2">
        <f t="shared" si="0"/>
        <v>390</v>
      </c>
    </row>
    <row r="5" spans="3:39" ht="20.100000000000001" customHeight="1" x14ac:dyDescent="0.2">
      <c r="C5" s="2">
        <v>30</v>
      </c>
      <c r="D5" s="2" t="s">
        <v>1991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s="2" t="str">
        <f t="shared" si="1"/>
        <v>100803,</v>
      </c>
      <c r="M5" s="2">
        <f t="shared" si="2"/>
        <v>30</v>
      </c>
      <c r="N5" s="2">
        <f t="shared" si="0"/>
        <v>45</v>
      </c>
      <c r="O5" s="2">
        <f t="shared" si="0"/>
        <v>60</v>
      </c>
      <c r="P5" s="2">
        <f t="shared" si="0"/>
        <v>75</v>
      </c>
      <c r="Q5" s="2">
        <f t="shared" si="0"/>
        <v>90</v>
      </c>
      <c r="R5" s="2">
        <f t="shared" si="0"/>
        <v>105</v>
      </c>
      <c r="S5" s="2">
        <f t="shared" si="0"/>
        <v>120</v>
      </c>
      <c r="T5" s="2">
        <f t="shared" si="0"/>
        <v>135</v>
      </c>
      <c r="U5" s="2">
        <f t="shared" si="0"/>
        <v>150</v>
      </c>
      <c r="V5" s="2">
        <f t="shared" si="0"/>
        <v>165</v>
      </c>
      <c r="W5" s="2">
        <f t="shared" si="0"/>
        <v>180</v>
      </c>
      <c r="X5" s="2">
        <f t="shared" si="0"/>
        <v>195</v>
      </c>
      <c r="Y5" s="2">
        <f t="shared" si="0"/>
        <v>210</v>
      </c>
      <c r="Z5" s="2">
        <f t="shared" si="0"/>
        <v>225</v>
      </c>
      <c r="AA5" s="2">
        <f t="shared" si="0"/>
        <v>240</v>
      </c>
      <c r="AB5" s="2">
        <f t="shared" si="0"/>
        <v>255</v>
      </c>
      <c r="AC5" s="2">
        <f t="shared" si="0"/>
        <v>270</v>
      </c>
      <c r="AD5" s="2">
        <f t="shared" si="0"/>
        <v>285</v>
      </c>
      <c r="AE5" s="2">
        <f t="shared" si="0"/>
        <v>300</v>
      </c>
      <c r="AF5" s="2">
        <f t="shared" si="0"/>
        <v>315</v>
      </c>
      <c r="AG5" s="2">
        <f t="shared" si="0"/>
        <v>330</v>
      </c>
      <c r="AH5" s="2">
        <f t="shared" si="0"/>
        <v>345</v>
      </c>
      <c r="AI5" s="2">
        <f t="shared" si="0"/>
        <v>360</v>
      </c>
      <c r="AJ5" s="2">
        <f t="shared" si="0"/>
        <v>375</v>
      </c>
      <c r="AK5" s="2">
        <f t="shared" si="0"/>
        <v>390</v>
      </c>
    </row>
    <row r="6" spans="3:39" ht="20.100000000000001" customHeight="1" x14ac:dyDescent="0.2">
      <c r="C6" s="2">
        <v>1000</v>
      </c>
      <c r="D6" s="2" t="s">
        <v>1992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s="2" t="str">
        <f t="shared" si="1"/>
        <v>100203,</v>
      </c>
      <c r="M6" s="2">
        <f t="shared" si="2"/>
        <v>1000</v>
      </c>
      <c r="N6" s="2">
        <f t="shared" si="0"/>
        <v>1500</v>
      </c>
      <c r="O6" s="2">
        <f t="shared" si="0"/>
        <v>2000</v>
      </c>
      <c r="P6" s="2">
        <f t="shared" si="0"/>
        <v>2500</v>
      </c>
      <c r="Q6" s="2">
        <f t="shared" si="0"/>
        <v>3000</v>
      </c>
      <c r="R6" s="2">
        <f t="shared" si="0"/>
        <v>3500</v>
      </c>
      <c r="S6" s="2">
        <f t="shared" si="0"/>
        <v>4000</v>
      </c>
      <c r="T6" s="2">
        <f t="shared" si="0"/>
        <v>4500</v>
      </c>
      <c r="U6" s="2">
        <f t="shared" si="0"/>
        <v>5000</v>
      </c>
      <c r="V6" s="2">
        <f t="shared" si="0"/>
        <v>5500</v>
      </c>
      <c r="W6" s="2">
        <f t="shared" si="0"/>
        <v>6000</v>
      </c>
      <c r="X6" s="2">
        <f t="shared" si="0"/>
        <v>6500</v>
      </c>
      <c r="Y6" s="2">
        <f t="shared" si="0"/>
        <v>7000</v>
      </c>
      <c r="Z6" s="2">
        <f t="shared" si="0"/>
        <v>7500</v>
      </c>
      <c r="AA6" s="2">
        <f t="shared" si="0"/>
        <v>8000</v>
      </c>
      <c r="AB6" s="2">
        <f t="shared" si="0"/>
        <v>8500</v>
      </c>
      <c r="AC6" s="2">
        <f t="shared" si="0"/>
        <v>9000</v>
      </c>
      <c r="AD6" s="2">
        <f t="shared" si="0"/>
        <v>9500</v>
      </c>
      <c r="AE6" s="2">
        <f t="shared" si="0"/>
        <v>10000</v>
      </c>
      <c r="AF6" s="2">
        <f t="shared" si="0"/>
        <v>10500</v>
      </c>
      <c r="AG6" s="2">
        <f t="shared" si="0"/>
        <v>11000</v>
      </c>
      <c r="AH6" s="2">
        <f t="shared" si="0"/>
        <v>11500</v>
      </c>
      <c r="AI6" s="2">
        <f t="shared" si="0"/>
        <v>12000</v>
      </c>
      <c r="AJ6" s="2">
        <f t="shared" si="0"/>
        <v>12500</v>
      </c>
      <c r="AK6" s="2">
        <f t="shared" si="0"/>
        <v>13000</v>
      </c>
    </row>
    <row r="7" spans="3:39" ht="20.100000000000001" customHeight="1" x14ac:dyDescent="0.2">
      <c r="C7" s="2">
        <v>50</v>
      </c>
      <c r="D7" s="2" t="s">
        <v>1994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s="2" t="str">
        <f t="shared" si="1"/>
        <v>119303,</v>
      </c>
      <c r="M7" s="2">
        <f t="shared" si="2"/>
        <v>50</v>
      </c>
      <c r="N7" s="2">
        <f t="shared" si="0"/>
        <v>75</v>
      </c>
      <c r="O7" s="2">
        <f t="shared" si="0"/>
        <v>100</v>
      </c>
      <c r="P7" s="2">
        <f t="shared" si="0"/>
        <v>125</v>
      </c>
      <c r="Q7" s="2">
        <f t="shared" si="0"/>
        <v>150</v>
      </c>
      <c r="R7" s="2">
        <f t="shared" si="0"/>
        <v>175</v>
      </c>
      <c r="S7" s="2">
        <f t="shared" si="0"/>
        <v>200</v>
      </c>
      <c r="T7" s="2">
        <f t="shared" si="0"/>
        <v>225</v>
      </c>
      <c r="U7" s="2">
        <f t="shared" si="0"/>
        <v>250</v>
      </c>
      <c r="V7" s="2">
        <f t="shared" si="0"/>
        <v>275</v>
      </c>
      <c r="W7" s="2">
        <f t="shared" si="0"/>
        <v>300</v>
      </c>
      <c r="X7" s="2">
        <f t="shared" si="0"/>
        <v>325</v>
      </c>
      <c r="Y7" s="2">
        <f t="shared" si="0"/>
        <v>350</v>
      </c>
      <c r="Z7" s="2">
        <f t="shared" si="0"/>
        <v>375</v>
      </c>
      <c r="AA7" s="2">
        <f t="shared" si="0"/>
        <v>400</v>
      </c>
      <c r="AB7" s="2">
        <f t="shared" si="0"/>
        <v>425</v>
      </c>
      <c r="AC7" s="2">
        <f t="shared" si="0"/>
        <v>450</v>
      </c>
      <c r="AD7" s="2">
        <f t="shared" si="0"/>
        <v>475</v>
      </c>
      <c r="AE7" s="2">
        <f t="shared" si="0"/>
        <v>500</v>
      </c>
      <c r="AF7" s="2">
        <f t="shared" si="0"/>
        <v>525</v>
      </c>
      <c r="AG7" s="2">
        <f t="shared" si="0"/>
        <v>550</v>
      </c>
      <c r="AH7" s="2">
        <f t="shared" si="0"/>
        <v>575</v>
      </c>
      <c r="AI7" s="2">
        <f t="shared" si="0"/>
        <v>600</v>
      </c>
      <c r="AJ7" s="2">
        <f t="shared" si="0"/>
        <v>625</v>
      </c>
      <c r="AK7" s="2">
        <f t="shared" si="0"/>
        <v>650</v>
      </c>
    </row>
    <row r="8" spans="3:39" ht="20.100000000000001" customHeight="1" x14ac:dyDescent="0.2">
      <c r="C8" s="2">
        <v>50</v>
      </c>
      <c r="D8" s="2" t="s">
        <v>1996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s="2" t="str">
        <f t="shared" si="1"/>
        <v>119403,</v>
      </c>
      <c r="M8" s="2">
        <f t="shared" si="2"/>
        <v>50</v>
      </c>
      <c r="N8" s="2">
        <f t="shared" si="0"/>
        <v>75</v>
      </c>
      <c r="O8" s="2">
        <f t="shared" si="0"/>
        <v>100</v>
      </c>
      <c r="P8" s="2">
        <f t="shared" si="0"/>
        <v>125</v>
      </c>
      <c r="Q8" s="2">
        <f t="shared" si="0"/>
        <v>150</v>
      </c>
      <c r="R8" s="2">
        <f t="shared" si="0"/>
        <v>175</v>
      </c>
      <c r="S8" s="2">
        <f t="shared" si="0"/>
        <v>200</v>
      </c>
      <c r="T8" s="2">
        <f t="shared" si="0"/>
        <v>225</v>
      </c>
      <c r="U8" s="2">
        <f t="shared" si="0"/>
        <v>250</v>
      </c>
      <c r="V8" s="2">
        <f t="shared" si="0"/>
        <v>275</v>
      </c>
      <c r="W8" s="2">
        <f t="shared" si="0"/>
        <v>300</v>
      </c>
      <c r="X8" s="2">
        <f t="shared" si="0"/>
        <v>325</v>
      </c>
      <c r="Y8" s="2">
        <f t="shared" si="0"/>
        <v>350</v>
      </c>
      <c r="Z8" s="2">
        <f t="shared" si="0"/>
        <v>375</v>
      </c>
      <c r="AA8" s="2">
        <f t="shared" si="0"/>
        <v>400</v>
      </c>
      <c r="AB8" s="2">
        <f t="shared" si="0"/>
        <v>425</v>
      </c>
      <c r="AC8" s="2">
        <f t="shared" si="0"/>
        <v>450</v>
      </c>
      <c r="AD8" s="2">
        <f t="shared" si="0"/>
        <v>475</v>
      </c>
      <c r="AE8" s="2">
        <f t="shared" si="0"/>
        <v>500</v>
      </c>
      <c r="AF8" s="2">
        <f t="shared" si="0"/>
        <v>525</v>
      </c>
      <c r="AG8" s="2">
        <f t="shared" si="0"/>
        <v>550</v>
      </c>
      <c r="AH8" s="2">
        <f t="shared" si="0"/>
        <v>575</v>
      </c>
      <c r="AI8" s="2">
        <f t="shared" si="0"/>
        <v>600</v>
      </c>
      <c r="AJ8" s="2">
        <f t="shared" si="0"/>
        <v>625</v>
      </c>
      <c r="AK8" s="2">
        <f t="shared" si="0"/>
        <v>650</v>
      </c>
    </row>
    <row r="9" spans="3:39" ht="20.100000000000001" customHeight="1" x14ac:dyDescent="0.2">
      <c r="C9" s="2">
        <v>50</v>
      </c>
      <c r="D9" s="2" t="s">
        <v>1998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s="2" t="str">
        <f t="shared" si="1"/>
        <v>119103,</v>
      </c>
      <c r="M9" s="2">
        <f t="shared" si="2"/>
        <v>50</v>
      </c>
      <c r="N9" s="2">
        <f t="shared" si="0"/>
        <v>75</v>
      </c>
      <c r="O9" s="2">
        <f t="shared" si="0"/>
        <v>100</v>
      </c>
      <c r="P9" s="2">
        <f t="shared" si="0"/>
        <v>125</v>
      </c>
      <c r="Q9" s="2">
        <f t="shared" si="0"/>
        <v>150</v>
      </c>
      <c r="R9" s="2">
        <f t="shared" si="0"/>
        <v>175</v>
      </c>
      <c r="S9" s="2">
        <f t="shared" si="0"/>
        <v>200</v>
      </c>
      <c r="T9" s="2">
        <f t="shared" si="0"/>
        <v>225</v>
      </c>
      <c r="U9" s="2">
        <f t="shared" si="0"/>
        <v>250</v>
      </c>
      <c r="V9" s="2">
        <f t="shared" si="0"/>
        <v>275</v>
      </c>
      <c r="W9" s="2">
        <f t="shared" si="0"/>
        <v>300</v>
      </c>
      <c r="X9" s="2">
        <f t="shared" si="0"/>
        <v>325</v>
      </c>
      <c r="Y9" s="2">
        <f t="shared" si="0"/>
        <v>350</v>
      </c>
      <c r="Z9" s="2">
        <f t="shared" si="0"/>
        <v>375</v>
      </c>
      <c r="AA9" s="2">
        <f t="shared" si="0"/>
        <v>400</v>
      </c>
      <c r="AB9" s="2">
        <f t="shared" si="0"/>
        <v>425</v>
      </c>
      <c r="AC9" s="2">
        <f t="shared" si="0"/>
        <v>450</v>
      </c>
      <c r="AD9" s="2">
        <f t="shared" si="0"/>
        <v>475</v>
      </c>
      <c r="AE9" s="2">
        <f t="shared" si="0"/>
        <v>500</v>
      </c>
      <c r="AF9" s="2">
        <f t="shared" si="0"/>
        <v>525</v>
      </c>
      <c r="AG9" s="2">
        <f t="shared" si="0"/>
        <v>550</v>
      </c>
      <c r="AH9" s="2">
        <f t="shared" si="0"/>
        <v>575</v>
      </c>
      <c r="AI9" s="2">
        <f t="shared" si="0"/>
        <v>600</v>
      </c>
      <c r="AJ9" s="2">
        <f t="shared" si="0"/>
        <v>625</v>
      </c>
      <c r="AK9" s="2">
        <f t="shared" si="0"/>
        <v>650</v>
      </c>
    </row>
    <row r="10" spans="3:39" ht="20.100000000000001" customHeight="1" x14ac:dyDescent="0.2">
      <c r="C10" s="2">
        <v>50</v>
      </c>
      <c r="D10" s="2" t="s">
        <v>2000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s="2" t="str">
        <f t="shared" si="1"/>
        <v>119203,</v>
      </c>
      <c r="M10" s="2">
        <f t="shared" si="2"/>
        <v>50</v>
      </c>
      <c r="N10" s="2">
        <f t="shared" si="0"/>
        <v>75</v>
      </c>
      <c r="O10" s="2">
        <f t="shared" si="0"/>
        <v>100</v>
      </c>
      <c r="P10" s="2">
        <f t="shared" si="0"/>
        <v>125</v>
      </c>
      <c r="Q10" s="2">
        <f t="shared" si="0"/>
        <v>150</v>
      </c>
      <c r="R10" s="2">
        <f t="shared" si="0"/>
        <v>175</v>
      </c>
      <c r="S10" s="2">
        <f t="shared" si="0"/>
        <v>200</v>
      </c>
      <c r="T10" s="2">
        <f t="shared" si="0"/>
        <v>225</v>
      </c>
      <c r="U10" s="2">
        <f t="shared" si="0"/>
        <v>250</v>
      </c>
      <c r="V10" s="2">
        <f t="shared" si="0"/>
        <v>275</v>
      </c>
      <c r="W10" s="2">
        <f t="shared" si="0"/>
        <v>300</v>
      </c>
      <c r="X10" s="2">
        <f t="shared" si="0"/>
        <v>325</v>
      </c>
      <c r="Y10" s="2">
        <f t="shared" si="0"/>
        <v>350</v>
      </c>
      <c r="Z10" s="2">
        <f t="shared" si="0"/>
        <v>375</v>
      </c>
      <c r="AA10" s="2">
        <f t="shared" si="0"/>
        <v>400</v>
      </c>
      <c r="AB10" s="2">
        <f t="shared" si="0"/>
        <v>425</v>
      </c>
      <c r="AC10" s="2">
        <f t="shared" si="0"/>
        <v>450</v>
      </c>
      <c r="AD10" s="2">
        <f t="shared" si="0"/>
        <v>475</v>
      </c>
      <c r="AE10" s="2">
        <f t="shared" si="0"/>
        <v>500</v>
      </c>
      <c r="AF10" s="2">
        <f t="shared" si="0"/>
        <v>525</v>
      </c>
      <c r="AG10" s="2">
        <f t="shared" si="0"/>
        <v>550</v>
      </c>
      <c r="AH10" s="2">
        <f t="shared" si="0"/>
        <v>575</v>
      </c>
      <c r="AI10" s="2">
        <f t="shared" si="0"/>
        <v>600</v>
      </c>
      <c r="AJ10" s="2">
        <f t="shared" si="0"/>
        <v>625</v>
      </c>
      <c r="AK10" s="2">
        <f t="shared" si="0"/>
        <v>650</v>
      </c>
    </row>
    <row r="11" spans="3:39" ht="20.100000000000001" customHeight="1" x14ac:dyDescent="0.2">
      <c r="C11" s="2">
        <v>10</v>
      </c>
      <c r="D11" s="2" t="s">
        <v>2002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s="2" t="str">
        <f t="shared" si="1"/>
        <v>105103,</v>
      </c>
      <c r="M11" s="2">
        <f t="shared" si="2"/>
        <v>10</v>
      </c>
      <c r="N11" s="2">
        <f t="shared" si="0"/>
        <v>15</v>
      </c>
      <c r="O11" s="2">
        <f t="shared" si="0"/>
        <v>20</v>
      </c>
      <c r="P11" s="2">
        <f t="shared" si="0"/>
        <v>25</v>
      </c>
      <c r="Q11" s="2">
        <f t="shared" si="0"/>
        <v>30</v>
      </c>
      <c r="R11" s="2">
        <f t="shared" si="0"/>
        <v>35</v>
      </c>
      <c r="S11" s="2">
        <f t="shared" si="0"/>
        <v>40</v>
      </c>
      <c r="T11" s="2">
        <f t="shared" si="0"/>
        <v>45</v>
      </c>
      <c r="U11" s="2">
        <f t="shared" si="0"/>
        <v>50</v>
      </c>
      <c r="V11" s="2">
        <f t="shared" si="0"/>
        <v>55</v>
      </c>
      <c r="W11" s="2">
        <f t="shared" si="0"/>
        <v>60</v>
      </c>
      <c r="X11" s="2">
        <f t="shared" si="0"/>
        <v>65</v>
      </c>
      <c r="Y11" s="2">
        <f t="shared" si="0"/>
        <v>70</v>
      </c>
      <c r="Z11" s="2">
        <f t="shared" si="0"/>
        <v>75</v>
      </c>
      <c r="AA11" s="2">
        <f t="shared" si="0"/>
        <v>80</v>
      </c>
      <c r="AB11" s="2">
        <f t="shared" si="0"/>
        <v>85</v>
      </c>
      <c r="AC11" s="2">
        <f t="shared" si="0"/>
        <v>90</v>
      </c>
      <c r="AD11" s="2">
        <f t="shared" si="0"/>
        <v>95</v>
      </c>
      <c r="AE11" s="2">
        <f t="shared" si="0"/>
        <v>100</v>
      </c>
      <c r="AF11" s="2">
        <f t="shared" si="0"/>
        <v>105</v>
      </c>
      <c r="AG11" s="2">
        <f t="shared" si="0"/>
        <v>110</v>
      </c>
      <c r="AH11" s="2">
        <f t="shared" si="0"/>
        <v>115</v>
      </c>
      <c r="AI11" s="2">
        <f t="shared" si="0"/>
        <v>120</v>
      </c>
      <c r="AJ11" s="2">
        <f t="shared" si="0"/>
        <v>125</v>
      </c>
      <c r="AK11" s="2">
        <f t="shared" si="0"/>
        <v>130</v>
      </c>
    </row>
    <row r="12" spans="3:39" ht="20.100000000000001" customHeight="1" x14ac:dyDescent="0.2">
      <c r="C12" s="2">
        <v>10</v>
      </c>
      <c r="D12" s="2" t="s">
        <v>2004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s="2" t="str">
        <f t="shared" si="1"/>
        <v>105303,</v>
      </c>
      <c r="M12" s="2">
        <f t="shared" si="2"/>
        <v>10</v>
      </c>
      <c r="N12" s="2">
        <f t="shared" si="0"/>
        <v>15</v>
      </c>
      <c r="O12" s="2">
        <f t="shared" si="0"/>
        <v>20</v>
      </c>
      <c r="P12" s="2">
        <f t="shared" si="0"/>
        <v>25</v>
      </c>
      <c r="Q12" s="2">
        <f t="shared" si="0"/>
        <v>30</v>
      </c>
      <c r="R12" s="2">
        <f t="shared" si="0"/>
        <v>35</v>
      </c>
      <c r="S12" s="2">
        <f t="shared" si="0"/>
        <v>40</v>
      </c>
      <c r="T12" s="2">
        <f t="shared" si="0"/>
        <v>45</v>
      </c>
      <c r="U12" s="2">
        <f t="shared" si="0"/>
        <v>50</v>
      </c>
      <c r="V12" s="2">
        <f t="shared" si="0"/>
        <v>55</v>
      </c>
      <c r="W12" s="2">
        <f t="shared" si="0"/>
        <v>60</v>
      </c>
      <c r="X12" s="2">
        <f t="shared" si="0"/>
        <v>65</v>
      </c>
      <c r="Y12" s="2">
        <f t="shared" si="0"/>
        <v>70</v>
      </c>
      <c r="Z12" s="2">
        <f t="shared" si="0"/>
        <v>75</v>
      </c>
      <c r="AA12" s="2">
        <f t="shared" si="0"/>
        <v>80</v>
      </c>
      <c r="AB12" s="2">
        <f t="shared" si="0"/>
        <v>85</v>
      </c>
      <c r="AC12" s="2">
        <f t="shared" si="0"/>
        <v>90</v>
      </c>
      <c r="AD12" s="2">
        <f t="shared" si="0"/>
        <v>95</v>
      </c>
      <c r="AE12" s="2">
        <f t="shared" si="0"/>
        <v>100</v>
      </c>
      <c r="AF12" s="2">
        <f t="shared" si="0"/>
        <v>105</v>
      </c>
      <c r="AG12" s="2">
        <f t="shared" si="0"/>
        <v>110</v>
      </c>
      <c r="AH12" s="2">
        <f t="shared" si="0"/>
        <v>115</v>
      </c>
      <c r="AI12" s="2">
        <f t="shared" si="0"/>
        <v>120</v>
      </c>
      <c r="AJ12" s="2">
        <f t="shared" si="0"/>
        <v>125</v>
      </c>
      <c r="AK12" s="2">
        <f t="shared" si="0"/>
        <v>130</v>
      </c>
    </row>
    <row r="13" spans="3:39" ht="20.100000000000001" customHeight="1" x14ac:dyDescent="0.2">
      <c r="C13" s="2">
        <v>10</v>
      </c>
      <c r="D13" s="2" t="s">
        <v>2006</v>
      </c>
      <c r="E13" s="2">
        <v>105203</v>
      </c>
      <c r="F13" s="13"/>
      <c r="G13" s="13"/>
      <c r="H13" s="2">
        <v>3</v>
      </c>
      <c r="I13" s="2"/>
      <c r="J13" s="2"/>
      <c r="K13" s="2">
        <v>105203</v>
      </c>
      <c r="L13" s="2" t="str">
        <f t="shared" si="1"/>
        <v>105203,</v>
      </c>
      <c r="M13" s="2">
        <f t="shared" si="2"/>
        <v>10</v>
      </c>
      <c r="N13" s="2">
        <f t="shared" si="0"/>
        <v>15</v>
      </c>
      <c r="O13" s="2">
        <f t="shared" si="0"/>
        <v>20</v>
      </c>
      <c r="P13" s="2">
        <f t="shared" si="0"/>
        <v>25</v>
      </c>
      <c r="Q13" s="2">
        <f t="shared" si="0"/>
        <v>30</v>
      </c>
      <c r="R13" s="2">
        <f t="shared" si="0"/>
        <v>35</v>
      </c>
      <c r="S13" s="2">
        <f t="shared" si="0"/>
        <v>40</v>
      </c>
      <c r="T13" s="2">
        <f t="shared" si="0"/>
        <v>45</v>
      </c>
      <c r="U13" s="2">
        <f t="shared" si="0"/>
        <v>50</v>
      </c>
      <c r="V13" s="2">
        <f t="shared" si="0"/>
        <v>55</v>
      </c>
      <c r="W13" s="2">
        <f t="shared" si="0"/>
        <v>60</v>
      </c>
      <c r="X13" s="2">
        <f t="shared" si="0"/>
        <v>65</v>
      </c>
      <c r="Y13" s="2">
        <f t="shared" si="0"/>
        <v>70</v>
      </c>
      <c r="Z13" s="2">
        <f t="shared" si="0"/>
        <v>75</v>
      </c>
      <c r="AA13" s="2">
        <f t="shared" si="0"/>
        <v>80</v>
      </c>
      <c r="AB13" s="2">
        <f t="shared" si="0"/>
        <v>85</v>
      </c>
      <c r="AC13" s="2">
        <f t="shared" si="0"/>
        <v>90</v>
      </c>
      <c r="AD13" s="2">
        <f t="shared" si="0"/>
        <v>95</v>
      </c>
      <c r="AE13" s="2">
        <f t="shared" si="0"/>
        <v>100</v>
      </c>
      <c r="AF13" s="2">
        <f t="shared" si="0"/>
        <v>105</v>
      </c>
      <c r="AG13" s="2">
        <f t="shared" si="0"/>
        <v>110</v>
      </c>
      <c r="AH13" s="2">
        <f t="shared" si="0"/>
        <v>115</v>
      </c>
      <c r="AI13" s="2">
        <f t="shared" si="0"/>
        <v>120</v>
      </c>
      <c r="AJ13" s="2">
        <f t="shared" si="0"/>
        <v>125</v>
      </c>
      <c r="AK13" s="2">
        <f t="shared" si="0"/>
        <v>130</v>
      </c>
    </row>
    <row r="14" spans="3:39" ht="20.100000000000001" customHeight="1" x14ac:dyDescent="0.2">
      <c r="C14" s="2">
        <v>10</v>
      </c>
      <c r="D14" s="2" t="s">
        <v>2008</v>
      </c>
      <c r="E14" s="2">
        <v>105403</v>
      </c>
      <c r="F14" s="13"/>
      <c r="G14" s="13"/>
      <c r="H14" s="2">
        <v>3</v>
      </c>
      <c r="I14" s="2"/>
      <c r="J14" s="2"/>
      <c r="K14" s="2">
        <v>105403</v>
      </c>
      <c r="L14" s="2" t="str">
        <f t="shared" si="1"/>
        <v>105403,</v>
      </c>
      <c r="M14" s="2">
        <f t="shared" si="2"/>
        <v>10</v>
      </c>
      <c r="N14" s="2">
        <f t="shared" si="0"/>
        <v>15</v>
      </c>
      <c r="O14" s="2">
        <f t="shared" si="0"/>
        <v>20</v>
      </c>
      <c r="P14" s="2">
        <f t="shared" si="0"/>
        <v>25</v>
      </c>
      <c r="Q14" s="2">
        <f t="shared" si="0"/>
        <v>30</v>
      </c>
      <c r="R14" s="2">
        <f t="shared" si="0"/>
        <v>35</v>
      </c>
      <c r="S14" s="2">
        <f t="shared" si="0"/>
        <v>40</v>
      </c>
      <c r="T14" s="2">
        <f t="shared" ref="N14:AK20" si="3">$C14*T$2</f>
        <v>45</v>
      </c>
      <c r="U14" s="2">
        <f t="shared" si="3"/>
        <v>50</v>
      </c>
      <c r="V14" s="2">
        <f t="shared" si="3"/>
        <v>55</v>
      </c>
      <c r="W14" s="2">
        <f t="shared" si="3"/>
        <v>60</v>
      </c>
      <c r="X14" s="2">
        <f t="shared" si="3"/>
        <v>65</v>
      </c>
      <c r="Y14" s="2">
        <f t="shared" si="3"/>
        <v>70</v>
      </c>
      <c r="Z14" s="2">
        <f t="shared" si="3"/>
        <v>75</v>
      </c>
      <c r="AA14" s="2">
        <f t="shared" si="3"/>
        <v>80</v>
      </c>
      <c r="AB14" s="2">
        <f t="shared" si="3"/>
        <v>85</v>
      </c>
      <c r="AC14" s="2">
        <f t="shared" si="3"/>
        <v>90</v>
      </c>
      <c r="AD14" s="2">
        <f t="shared" si="3"/>
        <v>95</v>
      </c>
      <c r="AE14" s="2">
        <f t="shared" si="3"/>
        <v>100</v>
      </c>
      <c r="AF14" s="2">
        <f t="shared" si="3"/>
        <v>105</v>
      </c>
      <c r="AG14" s="2">
        <f t="shared" si="3"/>
        <v>110</v>
      </c>
      <c r="AH14" s="2">
        <f t="shared" si="3"/>
        <v>115</v>
      </c>
      <c r="AI14" s="2">
        <f t="shared" si="3"/>
        <v>120</v>
      </c>
      <c r="AJ14" s="2">
        <f t="shared" si="3"/>
        <v>125</v>
      </c>
      <c r="AK14" s="2">
        <f t="shared" si="3"/>
        <v>130</v>
      </c>
    </row>
    <row r="15" spans="3:39" ht="20.100000000000001" customHeight="1" x14ac:dyDescent="0.2">
      <c r="C15" s="2">
        <v>10</v>
      </c>
      <c r="D15" s="2" t="s">
        <v>2010</v>
      </c>
      <c r="E15" s="2">
        <v>105503</v>
      </c>
      <c r="F15" s="13"/>
      <c r="G15" s="13"/>
      <c r="H15" s="2">
        <v>3</v>
      </c>
      <c r="I15" s="2"/>
      <c r="J15" s="2"/>
      <c r="K15" s="2">
        <v>105503</v>
      </c>
      <c r="L15" s="2" t="str">
        <f t="shared" si="1"/>
        <v>105503,</v>
      </c>
      <c r="M15" s="2">
        <f t="shared" si="2"/>
        <v>10</v>
      </c>
      <c r="N15" s="2">
        <f t="shared" si="3"/>
        <v>15</v>
      </c>
      <c r="O15" s="2">
        <f t="shared" si="3"/>
        <v>20</v>
      </c>
      <c r="P15" s="2">
        <f t="shared" si="3"/>
        <v>25</v>
      </c>
      <c r="Q15" s="2">
        <f t="shared" si="3"/>
        <v>30</v>
      </c>
      <c r="R15" s="2">
        <f t="shared" si="3"/>
        <v>35</v>
      </c>
      <c r="S15" s="2">
        <f t="shared" si="3"/>
        <v>40</v>
      </c>
      <c r="T15" s="2">
        <f t="shared" si="3"/>
        <v>45</v>
      </c>
      <c r="U15" s="2">
        <f t="shared" si="3"/>
        <v>50</v>
      </c>
      <c r="V15" s="2">
        <f t="shared" si="3"/>
        <v>55</v>
      </c>
      <c r="W15" s="2">
        <f t="shared" si="3"/>
        <v>60</v>
      </c>
      <c r="X15" s="2">
        <f t="shared" si="3"/>
        <v>65</v>
      </c>
      <c r="Y15" s="2">
        <f t="shared" si="3"/>
        <v>70</v>
      </c>
      <c r="Z15" s="2">
        <f t="shared" si="3"/>
        <v>75</v>
      </c>
      <c r="AA15" s="2">
        <f t="shared" si="3"/>
        <v>80</v>
      </c>
      <c r="AB15" s="2">
        <f t="shared" si="3"/>
        <v>85</v>
      </c>
      <c r="AC15" s="2">
        <f t="shared" si="3"/>
        <v>90</v>
      </c>
      <c r="AD15" s="2">
        <f t="shared" si="3"/>
        <v>95</v>
      </c>
      <c r="AE15" s="2">
        <f t="shared" si="3"/>
        <v>100</v>
      </c>
      <c r="AF15" s="2">
        <f t="shared" si="3"/>
        <v>105</v>
      </c>
      <c r="AG15" s="2">
        <f t="shared" si="3"/>
        <v>110</v>
      </c>
      <c r="AH15" s="2">
        <f t="shared" si="3"/>
        <v>115</v>
      </c>
      <c r="AI15" s="2">
        <f t="shared" si="3"/>
        <v>120</v>
      </c>
      <c r="AJ15" s="2">
        <f t="shared" si="3"/>
        <v>125</v>
      </c>
      <c r="AK15" s="2">
        <f t="shared" si="3"/>
        <v>130</v>
      </c>
    </row>
    <row r="16" spans="3:39" ht="20.100000000000001" customHeight="1" x14ac:dyDescent="0.2">
      <c r="C16" s="2">
        <v>50</v>
      </c>
      <c r="D16" s="14" t="s">
        <v>2103</v>
      </c>
      <c r="E16" s="2">
        <v>119503</v>
      </c>
      <c r="F16" s="14"/>
      <c r="G16" s="14"/>
      <c r="H16" s="2">
        <v>4</v>
      </c>
      <c r="I16" s="2"/>
      <c r="J16" s="2"/>
      <c r="K16" s="2">
        <v>109503</v>
      </c>
      <c r="L16" s="2" t="str">
        <f t="shared" si="1"/>
        <v>109503,</v>
      </c>
      <c r="M16" s="2">
        <f t="shared" si="2"/>
        <v>50</v>
      </c>
      <c r="N16" s="2">
        <f t="shared" si="3"/>
        <v>75</v>
      </c>
      <c r="O16" s="2">
        <f t="shared" si="3"/>
        <v>100</v>
      </c>
      <c r="P16" s="2">
        <f t="shared" si="3"/>
        <v>125</v>
      </c>
      <c r="Q16" s="2">
        <f t="shared" si="3"/>
        <v>150</v>
      </c>
      <c r="R16" s="2">
        <f t="shared" si="3"/>
        <v>175</v>
      </c>
      <c r="S16" s="2">
        <f t="shared" si="3"/>
        <v>200</v>
      </c>
      <c r="T16" s="2">
        <f t="shared" si="3"/>
        <v>225</v>
      </c>
      <c r="U16" s="2">
        <f t="shared" si="3"/>
        <v>250</v>
      </c>
      <c r="V16" s="2">
        <f t="shared" si="3"/>
        <v>275</v>
      </c>
      <c r="W16" s="2">
        <f t="shared" si="3"/>
        <v>300</v>
      </c>
      <c r="X16" s="2">
        <f t="shared" si="3"/>
        <v>325</v>
      </c>
      <c r="Y16" s="2">
        <f t="shared" si="3"/>
        <v>350</v>
      </c>
      <c r="Z16" s="2">
        <f t="shared" si="3"/>
        <v>375</v>
      </c>
      <c r="AA16" s="2">
        <f t="shared" si="3"/>
        <v>400</v>
      </c>
      <c r="AB16" s="2">
        <f t="shared" si="3"/>
        <v>425</v>
      </c>
      <c r="AC16" s="2">
        <f t="shared" si="3"/>
        <v>450</v>
      </c>
      <c r="AD16" s="2">
        <f t="shared" si="3"/>
        <v>475</v>
      </c>
      <c r="AE16" s="2">
        <f t="shared" si="3"/>
        <v>500</v>
      </c>
      <c r="AF16" s="2">
        <f t="shared" si="3"/>
        <v>525</v>
      </c>
      <c r="AG16" s="2">
        <f t="shared" si="3"/>
        <v>550</v>
      </c>
      <c r="AH16" s="2">
        <f t="shared" si="3"/>
        <v>575</v>
      </c>
      <c r="AI16" s="2">
        <f t="shared" si="3"/>
        <v>600</v>
      </c>
      <c r="AJ16" s="2">
        <f t="shared" si="3"/>
        <v>625</v>
      </c>
      <c r="AK16" s="2">
        <f t="shared" si="3"/>
        <v>650</v>
      </c>
    </row>
    <row r="17" spans="3:43" ht="20.100000000000001" customHeight="1" x14ac:dyDescent="0.2">
      <c r="C17" s="2">
        <v>30</v>
      </c>
      <c r="D17" s="2" t="s">
        <v>2014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s="2" t="str">
        <f t="shared" si="1"/>
        <v>110203,</v>
      </c>
      <c r="M17" s="2">
        <f t="shared" si="2"/>
        <v>30</v>
      </c>
      <c r="N17" s="2">
        <f t="shared" si="3"/>
        <v>45</v>
      </c>
      <c r="O17" s="2">
        <f t="shared" si="3"/>
        <v>60</v>
      </c>
      <c r="P17" s="2">
        <f t="shared" si="3"/>
        <v>75</v>
      </c>
      <c r="Q17" s="2">
        <f t="shared" si="3"/>
        <v>90</v>
      </c>
      <c r="R17" s="2">
        <f t="shared" si="3"/>
        <v>105</v>
      </c>
      <c r="S17" s="2">
        <f t="shared" si="3"/>
        <v>120</v>
      </c>
      <c r="T17" s="2">
        <f t="shared" si="3"/>
        <v>135</v>
      </c>
      <c r="U17" s="2">
        <f t="shared" si="3"/>
        <v>150</v>
      </c>
      <c r="V17" s="2">
        <f t="shared" si="3"/>
        <v>165</v>
      </c>
      <c r="W17" s="2">
        <f t="shared" si="3"/>
        <v>180</v>
      </c>
      <c r="X17" s="2">
        <f t="shared" si="3"/>
        <v>195</v>
      </c>
      <c r="Y17" s="2">
        <f t="shared" si="3"/>
        <v>210</v>
      </c>
      <c r="Z17" s="2">
        <f t="shared" si="3"/>
        <v>225</v>
      </c>
      <c r="AA17" s="2">
        <f t="shared" si="3"/>
        <v>240</v>
      </c>
      <c r="AB17" s="2">
        <f t="shared" si="3"/>
        <v>255</v>
      </c>
      <c r="AC17" s="2">
        <f t="shared" si="3"/>
        <v>270</v>
      </c>
      <c r="AD17" s="2">
        <f t="shared" si="3"/>
        <v>285</v>
      </c>
      <c r="AE17" s="2">
        <f t="shared" si="3"/>
        <v>300</v>
      </c>
      <c r="AF17" s="2">
        <f t="shared" si="3"/>
        <v>315</v>
      </c>
      <c r="AG17" s="2">
        <f t="shared" si="3"/>
        <v>330</v>
      </c>
      <c r="AH17" s="2">
        <f t="shared" si="3"/>
        <v>345</v>
      </c>
      <c r="AI17" s="2">
        <f t="shared" si="3"/>
        <v>360</v>
      </c>
      <c r="AJ17" s="2">
        <f t="shared" si="3"/>
        <v>375</v>
      </c>
      <c r="AK17" s="2">
        <f t="shared" si="3"/>
        <v>390</v>
      </c>
    </row>
    <row r="18" spans="3:43" ht="20.100000000000001" customHeight="1" x14ac:dyDescent="0.2">
      <c r="C18" s="2">
        <v>50</v>
      </c>
      <c r="D18" s="14" t="s">
        <v>2016</v>
      </c>
      <c r="E18" s="2">
        <v>110103</v>
      </c>
      <c r="F18" s="14"/>
      <c r="G18" s="14"/>
      <c r="H18" s="2">
        <v>4</v>
      </c>
      <c r="I18" s="2"/>
      <c r="J18" s="2"/>
      <c r="K18" s="2">
        <v>110103</v>
      </c>
      <c r="L18" s="2" t="str">
        <f t="shared" si="1"/>
        <v>110103,</v>
      </c>
      <c r="M18" s="2">
        <f t="shared" si="2"/>
        <v>50</v>
      </c>
      <c r="N18" s="2">
        <f t="shared" si="3"/>
        <v>75</v>
      </c>
      <c r="O18" s="2">
        <f t="shared" si="3"/>
        <v>100</v>
      </c>
      <c r="P18" s="2">
        <f t="shared" si="3"/>
        <v>125</v>
      </c>
      <c r="Q18" s="2">
        <f t="shared" si="3"/>
        <v>150</v>
      </c>
      <c r="R18" s="2">
        <f t="shared" si="3"/>
        <v>175</v>
      </c>
      <c r="S18" s="2">
        <f t="shared" si="3"/>
        <v>200</v>
      </c>
      <c r="T18" s="2">
        <f t="shared" si="3"/>
        <v>225</v>
      </c>
      <c r="U18" s="2">
        <f t="shared" si="3"/>
        <v>250</v>
      </c>
      <c r="V18" s="2">
        <f t="shared" si="3"/>
        <v>275</v>
      </c>
      <c r="W18" s="2">
        <f t="shared" si="3"/>
        <v>300</v>
      </c>
      <c r="X18" s="2">
        <f t="shared" si="3"/>
        <v>325</v>
      </c>
      <c r="Y18" s="2">
        <f t="shared" si="3"/>
        <v>350</v>
      </c>
      <c r="Z18" s="2">
        <f t="shared" si="3"/>
        <v>375</v>
      </c>
      <c r="AA18" s="2">
        <f t="shared" si="3"/>
        <v>400</v>
      </c>
      <c r="AB18" s="2">
        <f t="shared" si="3"/>
        <v>425</v>
      </c>
      <c r="AC18" s="2">
        <f t="shared" si="3"/>
        <v>450</v>
      </c>
      <c r="AD18" s="2">
        <f t="shared" si="3"/>
        <v>475</v>
      </c>
      <c r="AE18" s="2">
        <f t="shared" si="3"/>
        <v>500</v>
      </c>
      <c r="AF18" s="2">
        <f t="shared" si="3"/>
        <v>525</v>
      </c>
      <c r="AG18" s="2">
        <f t="shared" si="3"/>
        <v>550</v>
      </c>
      <c r="AH18" s="2">
        <f t="shared" si="3"/>
        <v>575</v>
      </c>
      <c r="AI18" s="2">
        <f t="shared" si="3"/>
        <v>600</v>
      </c>
      <c r="AJ18" s="2">
        <f t="shared" si="3"/>
        <v>625</v>
      </c>
      <c r="AK18" s="2">
        <f t="shared" si="3"/>
        <v>650</v>
      </c>
    </row>
    <row r="19" spans="3:43" ht="20.100000000000001" customHeight="1" x14ac:dyDescent="0.2">
      <c r="C19" s="2">
        <v>30</v>
      </c>
      <c r="D19" s="2" t="s">
        <v>2018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s="2" t="str">
        <f t="shared" si="1"/>
        <v>120603,</v>
      </c>
      <c r="M19" s="2">
        <f t="shared" si="2"/>
        <v>30</v>
      </c>
      <c r="N19" s="2">
        <f t="shared" si="3"/>
        <v>45</v>
      </c>
      <c r="O19" s="2">
        <f t="shared" si="3"/>
        <v>60</v>
      </c>
      <c r="P19" s="2">
        <f t="shared" si="3"/>
        <v>75</v>
      </c>
      <c r="Q19" s="2">
        <f t="shared" si="3"/>
        <v>90</v>
      </c>
      <c r="R19" s="2">
        <f t="shared" si="3"/>
        <v>105</v>
      </c>
      <c r="S19" s="2">
        <f t="shared" si="3"/>
        <v>120</v>
      </c>
      <c r="T19" s="2">
        <f t="shared" si="3"/>
        <v>135</v>
      </c>
      <c r="U19" s="2">
        <f t="shared" si="3"/>
        <v>150</v>
      </c>
      <c r="V19" s="2">
        <f t="shared" si="3"/>
        <v>165</v>
      </c>
      <c r="W19" s="2">
        <f t="shared" si="3"/>
        <v>180</v>
      </c>
      <c r="X19" s="2">
        <f t="shared" si="3"/>
        <v>195</v>
      </c>
      <c r="Y19" s="2">
        <f t="shared" si="3"/>
        <v>210</v>
      </c>
      <c r="Z19" s="2">
        <f t="shared" si="3"/>
        <v>225</v>
      </c>
      <c r="AA19" s="2">
        <f t="shared" si="3"/>
        <v>240</v>
      </c>
      <c r="AB19" s="2">
        <f t="shared" si="3"/>
        <v>255</v>
      </c>
      <c r="AC19" s="2">
        <f t="shared" si="3"/>
        <v>270</v>
      </c>
      <c r="AD19" s="2">
        <f t="shared" si="3"/>
        <v>285</v>
      </c>
      <c r="AE19" s="2">
        <f t="shared" si="3"/>
        <v>300</v>
      </c>
      <c r="AF19" s="2">
        <f t="shared" si="3"/>
        <v>315</v>
      </c>
      <c r="AG19" s="2">
        <f t="shared" si="3"/>
        <v>330</v>
      </c>
      <c r="AH19" s="2">
        <f t="shared" si="3"/>
        <v>345</v>
      </c>
      <c r="AI19" s="2">
        <f t="shared" si="3"/>
        <v>360</v>
      </c>
      <c r="AJ19" s="2">
        <f t="shared" si="3"/>
        <v>375</v>
      </c>
      <c r="AK19" s="2">
        <f t="shared" si="3"/>
        <v>390</v>
      </c>
    </row>
    <row r="20" spans="3:43" ht="20.100000000000001" customHeight="1" x14ac:dyDescent="0.2">
      <c r="C20" s="2">
        <v>30</v>
      </c>
      <c r="D20" s="2" t="s">
        <v>2020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s="2" t="str">
        <f t="shared" si="1"/>
        <v>120703,</v>
      </c>
      <c r="M20" s="2">
        <f t="shared" si="2"/>
        <v>30</v>
      </c>
      <c r="N20" s="2">
        <f t="shared" si="3"/>
        <v>45</v>
      </c>
      <c r="O20" s="2">
        <f t="shared" si="3"/>
        <v>60</v>
      </c>
      <c r="P20" s="2">
        <f t="shared" si="3"/>
        <v>75</v>
      </c>
      <c r="Q20" s="2">
        <f t="shared" si="3"/>
        <v>90</v>
      </c>
      <c r="R20" s="2">
        <f t="shared" si="3"/>
        <v>105</v>
      </c>
      <c r="S20" s="2">
        <f t="shared" si="3"/>
        <v>120</v>
      </c>
      <c r="T20" s="2">
        <f t="shared" si="3"/>
        <v>135</v>
      </c>
      <c r="U20" s="2">
        <f t="shared" si="3"/>
        <v>150</v>
      </c>
      <c r="V20" s="2">
        <f t="shared" si="3"/>
        <v>165</v>
      </c>
      <c r="W20" s="2">
        <f t="shared" si="3"/>
        <v>180</v>
      </c>
      <c r="X20" s="2">
        <f t="shared" si="3"/>
        <v>195</v>
      </c>
      <c r="Y20" s="2">
        <f t="shared" si="3"/>
        <v>210</v>
      </c>
      <c r="Z20" s="2">
        <f t="shared" si="3"/>
        <v>225</v>
      </c>
      <c r="AA20" s="2">
        <f t="shared" si="3"/>
        <v>240</v>
      </c>
      <c r="AB20" s="2">
        <f t="shared" si="3"/>
        <v>255</v>
      </c>
      <c r="AC20" s="2">
        <f t="shared" si="3"/>
        <v>270</v>
      </c>
      <c r="AD20" s="2">
        <f t="shared" si="3"/>
        <v>285</v>
      </c>
      <c r="AE20" s="2">
        <f t="shared" si="3"/>
        <v>300</v>
      </c>
      <c r="AF20" s="2">
        <f t="shared" si="3"/>
        <v>315</v>
      </c>
      <c r="AG20" s="2">
        <f t="shared" si="3"/>
        <v>330</v>
      </c>
      <c r="AH20" s="2">
        <f t="shared" si="3"/>
        <v>345</v>
      </c>
      <c r="AI20" s="2">
        <f t="shared" si="3"/>
        <v>360</v>
      </c>
      <c r="AJ20" s="2">
        <f t="shared" si="3"/>
        <v>375</v>
      </c>
      <c r="AK20" s="2">
        <f t="shared" si="3"/>
        <v>390</v>
      </c>
    </row>
    <row r="21" spans="3:43" ht="20.100000000000001" customHeight="1" x14ac:dyDescent="0.2">
      <c r="M21" s="2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2" t="str">
        <f t="shared" si="4"/>
        <v>100403,150;100603,45;100803,45;100203,1500;119303,75;119403,75;119103,75;119203,75;105103,15;105303,15;105203,15;105403,15;105503,15;109503,75;110203,45;110103,75;120603,45;120703,45</v>
      </c>
      <c r="O21" s="2" t="str">
        <f t="shared" si="4"/>
        <v>100403,200;100603,60;100803,60;100203,2000;119303,100;119403,100;119103,100;119203,100;105103,20;105303,20;105203,20;105403,20;105503,20;109503,100;110203,60;110103,100;120603,60;120703,60</v>
      </c>
      <c r="P21" s="2" t="str">
        <f t="shared" si="4"/>
        <v>100403,250;100603,75;100803,75;100203,2500;119303,125;119403,125;119103,125;119203,125;105103,25;105303,25;105203,25;105403,25;105503,25;109503,125;110203,75;110103,125;120603,75;120703,75</v>
      </c>
      <c r="Q21" s="2" t="str">
        <f t="shared" si="4"/>
        <v>100403,300;100603,90;100803,90;100203,3000;119303,150;119403,150;119103,150;119203,150;105103,30;105303,30;105203,30;105403,30;105503,30;109503,150;110203,90;110103,150;120603,90;120703,90</v>
      </c>
      <c r="R21" s="2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2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2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2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2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2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2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2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2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2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2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2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2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2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2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2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2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2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2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2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12" customFormat="1" ht="20.100000000000001" customHeight="1" x14ac:dyDescent="0.2">
      <c r="L26" s="2"/>
    </row>
    <row r="27" spans="3:43" s="12" customFormat="1" ht="20.100000000000001" customHeight="1" x14ac:dyDescent="0.2">
      <c r="C27" s="2">
        <f>VLOOKUP(D27,$D$3:$E$20,2,FALSE)</f>
        <v>100403</v>
      </c>
      <c r="D27" s="2" t="s">
        <v>1989</v>
      </c>
      <c r="E27" s="2">
        <v>1</v>
      </c>
      <c r="F27" s="2">
        <v>5</v>
      </c>
      <c r="G27" s="2"/>
      <c r="H27" s="2"/>
      <c r="I27" s="2"/>
      <c r="J27" s="2"/>
      <c r="K27" s="2" t="s">
        <v>2029</v>
      </c>
      <c r="L27" s="15">
        <v>1</v>
      </c>
      <c r="M27" s="16" t="str">
        <f>C27&amp;","&amp;E27&amp;","&amp;F27</f>
        <v>100403,1,5</v>
      </c>
      <c r="S27" s="12" t="s">
        <v>2104</v>
      </c>
      <c r="X27" s="18" t="s">
        <v>2105</v>
      </c>
      <c r="Y27" s="12" t="str">
        <f>X27&amp;";"&amp;S27</f>
        <v>3,8;100403,1,5</v>
      </c>
      <c r="AC27" s="12" t="str">
        <f>"在家园请美味大师品尝可以增加自身"&amp;D27&amp;E27&amp;"-"&amp;F27&amp;"点属性"</f>
        <v>在家园请美味大师品尝可以增加自身攻击1-5点属性</v>
      </c>
      <c r="AK27" s="12">
        <v>3</v>
      </c>
      <c r="AL27" s="12">
        <v>8</v>
      </c>
      <c r="AM27" s="12" t="str">
        <f>"直接使用可以获得"&amp;AK27&amp;"-"&amp;AL27&amp;"点饱食度"</f>
        <v>直接使用可以获得3-8点饱食度</v>
      </c>
      <c r="AQ27" s="12" t="str">
        <f>AM27&amp;"\n"&amp;AC27</f>
        <v>直接使用可以获得3-8点饱食度\n在家园请美味大师品尝可以增加自身攻击1-5点属性</v>
      </c>
    </row>
    <row r="28" spans="3:43" s="12" customFormat="1" ht="20.100000000000001" customHeight="1" x14ac:dyDescent="0.2">
      <c r="C28" s="2">
        <f t="shared" ref="C28:C61" si="5">VLOOKUP(D28,$D$3:$E$20,2,FALSE)</f>
        <v>100603</v>
      </c>
      <c r="D28" s="2" t="s">
        <v>1990</v>
      </c>
      <c r="E28" s="2">
        <v>1</v>
      </c>
      <c r="F28" s="2">
        <v>5</v>
      </c>
      <c r="G28" s="2"/>
      <c r="H28" s="2"/>
      <c r="I28" s="2"/>
      <c r="J28" s="2"/>
      <c r="K28" s="2" t="s">
        <v>2030</v>
      </c>
      <c r="L28" s="15">
        <v>2</v>
      </c>
      <c r="M28" s="16" t="str">
        <f t="shared" ref="M28:M61" si="6">C28&amp;","&amp;E28&amp;","&amp;F28</f>
        <v>100603,1,5</v>
      </c>
      <c r="S28" s="12" t="s">
        <v>2106</v>
      </c>
      <c r="X28" s="18" t="s">
        <v>2105</v>
      </c>
      <c r="Y28" s="12" t="str">
        <f t="shared" ref="Y28:Y61" si="7">X28&amp;";"&amp;S28</f>
        <v>3,8;100603,1,5</v>
      </c>
      <c r="AC28" s="12" t="str">
        <f t="shared" ref="AC28:AC58" si="8">"在家园请美味大师品尝可以增加自身"&amp;D28&amp;E28&amp;"-"&amp;F28&amp;"点属性"</f>
        <v>在家园请美味大师品尝可以增加自身防御1-5点属性</v>
      </c>
      <c r="AK28" s="12">
        <v>3</v>
      </c>
      <c r="AL28" s="12">
        <v>8</v>
      </c>
      <c r="AM28" s="12" t="str">
        <f t="shared" ref="AM28:AM61" si="9">"直接使用可以获得"&amp;AK28&amp;"-"&amp;AL28&amp;"点饱食度"</f>
        <v>直接使用可以获得3-8点饱食度</v>
      </c>
      <c r="AQ28" s="12" t="str">
        <f t="shared" ref="AQ28:AQ61" si="10">AM28&amp;"\n"&amp;AC28</f>
        <v>直接使用可以获得3-8点饱食度\n在家园请美味大师品尝可以增加自身防御1-5点属性</v>
      </c>
    </row>
    <row r="29" spans="3:43" s="12" customFormat="1" ht="20.100000000000001" customHeight="1" x14ac:dyDescent="0.2">
      <c r="C29" s="2">
        <f t="shared" si="5"/>
        <v>100803</v>
      </c>
      <c r="D29" s="2" t="s">
        <v>1991</v>
      </c>
      <c r="E29" s="2">
        <v>1</v>
      </c>
      <c r="F29" s="2">
        <v>5</v>
      </c>
      <c r="G29" s="2"/>
      <c r="H29" s="2"/>
      <c r="I29" s="2"/>
      <c r="J29" s="2"/>
      <c r="K29" s="2" t="s">
        <v>2031</v>
      </c>
      <c r="L29" s="15">
        <v>2</v>
      </c>
      <c r="M29" s="16" t="str">
        <f t="shared" si="6"/>
        <v>100803,1,5</v>
      </c>
      <c r="S29" s="12" t="s">
        <v>2107</v>
      </c>
      <c r="X29" s="18" t="s">
        <v>2108</v>
      </c>
      <c r="Y29" s="12" t="str">
        <f t="shared" si="7"/>
        <v>4,8;100803,1,5</v>
      </c>
      <c r="AC29" s="12" t="str">
        <f t="shared" si="8"/>
        <v>在家园请美味大师品尝可以增加自身魔防1-5点属性</v>
      </c>
      <c r="AK29" s="12">
        <v>4</v>
      </c>
      <c r="AL29" s="12">
        <v>8</v>
      </c>
      <c r="AM29" s="12" t="str">
        <f t="shared" si="9"/>
        <v>直接使用可以获得4-8点饱食度</v>
      </c>
      <c r="AQ29" s="12" t="str">
        <f t="shared" si="10"/>
        <v>直接使用可以获得4-8点饱食度\n在家园请美味大师品尝可以增加自身魔防1-5点属性</v>
      </c>
    </row>
    <row r="30" spans="3:43" s="12" customFormat="1" ht="20.100000000000001" customHeight="1" x14ac:dyDescent="0.2">
      <c r="C30" s="2">
        <f t="shared" si="5"/>
        <v>100203</v>
      </c>
      <c r="D30" s="2" t="s">
        <v>1992</v>
      </c>
      <c r="E30" s="2">
        <v>10</v>
      </c>
      <c r="F30" s="2">
        <v>50</v>
      </c>
      <c r="G30" s="2"/>
      <c r="H30" s="2"/>
      <c r="I30" s="2"/>
      <c r="J30" s="2"/>
      <c r="K30" s="2" t="s">
        <v>2032</v>
      </c>
      <c r="L30" s="15">
        <v>2</v>
      </c>
      <c r="M30" s="16" t="str">
        <f t="shared" si="6"/>
        <v>100203,10,50</v>
      </c>
      <c r="S30" s="12" t="s">
        <v>2109</v>
      </c>
      <c r="X30" s="18" t="s">
        <v>2108</v>
      </c>
      <c r="Y30" s="12" t="str">
        <f t="shared" si="7"/>
        <v>4,8;100203,10,50</v>
      </c>
      <c r="AC30" s="12" t="str">
        <f t="shared" si="8"/>
        <v>在家园请美味大师品尝可以增加自身血量10-50点属性</v>
      </c>
      <c r="AK30" s="12">
        <v>4</v>
      </c>
      <c r="AL30" s="12">
        <v>8</v>
      </c>
      <c r="AM30" s="12" t="str">
        <f t="shared" si="9"/>
        <v>直接使用可以获得4-8点饱食度</v>
      </c>
      <c r="AQ30" s="12" t="str">
        <f t="shared" si="10"/>
        <v>直接使用可以获得4-8点饱食度\n在家园请美味大师品尝可以增加自身血量10-50点属性</v>
      </c>
    </row>
    <row r="31" spans="3:43" s="12" customFormat="1" ht="20.100000000000001" customHeight="1" x14ac:dyDescent="0.2">
      <c r="C31" s="2">
        <f t="shared" si="5"/>
        <v>119303</v>
      </c>
      <c r="D31" s="2" t="s">
        <v>1994</v>
      </c>
      <c r="E31" s="2">
        <v>1</v>
      </c>
      <c r="F31" s="2">
        <v>5</v>
      </c>
      <c r="G31" s="2"/>
      <c r="H31" s="2"/>
      <c r="I31" s="2"/>
      <c r="J31" s="2"/>
      <c r="K31" s="2" t="s">
        <v>2033</v>
      </c>
      <c r="L31" s="15">
        <v>1</v>
      </c>
      <c r="M31" s="16" t="str">
        <f t="shared" si="6"/>
        <v>119303,1,5</v>
      </c>
      <c r="S31" s="12" t="s">
        <v>2110</v>
      </c>
      <c r="X31" s="18" t="s">
        <v>2111</v>
      </c>
      <c r="Y31" s="12" t="str">
        <f t="shared" si="7"/>
        <v>4,9;119303,1,5</v>
      </c>
      <c r="AC31" s="12" t="str">
        <f t="shared" si="8"/>
        <v>在家园请美味大师品尝可以增加自身命中1-5点属性</v>
      </c>
      <c r="AK31" s="12">
        <v>4</v>
      </c>
      <c r="AL31" s="12">
        <v>9</v>
      </c>
      <c r="AM31" s="12" t="str">
        <f t="shared" si="9"/>
        <v>直接使用可以获得4-9点饱食度</v>
      </c>
      <c r="AQ31" s="12" t="str">
        <f t="shared" si="10"/>
        <v>直接使用可以获得4-9点饱食度\n在家园请美味大师品尝可以增加自身命中1-5点属性</v>
      </c>
    </row>
    <row r="32" spans="3:43" s="12" customFormat="1" ht="20.100000000000001" customHeight="1" x14ac:dyDescent="0.2">
      <c r="C32" s="2">
        <f t="shared" si="5"/>
        <v>119403</v>
      </c>
      <c r="D32" s="2" t="s">
        <v>1996</v>
      </c>
      <c r="E32" s="2">
        <v>1</v>
      </c>
      <c r="F32" s="2">
        <v>5</v>
      </c>
      <c r="G32" s="2"/>
      <c r="H32" s="2"/>
      <c r="I32" s="2"/>
      <c r="J32" s="2"/>
      <c r="K32" s="2" t="s">
        <v>2034</v>
      </c>
      <c r="L32" s="15">
        <v>3</v>
      </c>
      <c r="M32" s="16" t="str">
        <f t="shared" si="6"/>
        <v>119403,1,5</v>
      </c>
      <c r="S32" s="12" t="s">
        <v>2112</v>
      </c>
      <c r="X32" s="18" t="s">
        <v>2111</v>
      </c>
      <c r="Y32" s="12" t="str">
        <f t="shared" si="7"/>
        <v>4,9;119403,1,5</v>
      </c>
      <c r="AC32" s="12" t="str">
        <f t="shared" si="8"/>
        <v>在家园请美味大师品尝可以增加自身闪避1-5点属性</v>
      </c>
      <c r="AK32" s="12">
        <v>4</v>
      </c>
      <c r="AL32" s="12">
        <v>9</v>
      </c>
      <c r="AM32" s="12" t="str">
        <f t="shared" si="9"/>
        <v>直接使用可以获得4-9点饱食度</v>
      </c>
      <c r="AQ32" s="12" t="str">
        <f t="shared" si="10"/>
        <v>直接使用可以获得4-9点饱食度\n在家园请美味大师品尝可以增加自身闪避1-5点属性</v>
      </c>
    </row>
    <row r="33" spans="3:43" s="12" customFormat="1" ht="20.100000000000001" customHeight="1" x14ac:dyDescent="0.2">
      <c r="C33" s="2">
        <f t="shared" si="5"/>
        <v>119103</v>
      </c>
      <c r="D33" s="2" t="s">
        <v>1998</v>
      </c>
      <c r="E33" s="2">
        <v>1</v>
      </c>
      <c r="F33" s="2">
        <v>5</v>
      </c>
      <c r="G33" s="2"/>
      <c r="H33" s="2"/>
      <c r="I33" s="2"/>
      <c r="J33" s="2"/>
      <c r="K33" s="2" t="s">
        <v>2035</v>
      </c>
      <c r="L33" s="15">
        <v>5</v>
      </c>
      <c r="M33" s="16" t="str">
        <f t="shared" si="6"/>
        <v>119103,1,5</v>
      </c>
      <c r="S33" s="12" t="s">
        <v>2113</v>
      </c>
      <c r="X33" s="18" t="s">
        <v>2114</v>
      </c>
      <c r="Y33" s="12" t="str">
        <f t="shared" si="7"/>
        <v>4,10;119103,1,5</v>
      </c>
      <c r="AC33" s="12" t="str">
        <f t="shared" si="8"/>
        <v>在家园请美味大师品尝可以增加自身暴击1-5点属性</v>
      </c>
      <c r="AK33" s="12">
        <v>4</v>
      </c>
      <c r="AL33" s="12">
        <v>10</v>
      </c>
      <c r="AM33" s="12" t="str">
        <f t="shared" si="9"/>
        <v>直接使用可以获得4-10点饱食度</v>
      </c>
      <c r="AQ33" s="12" t="str">
        <f t="shared" si="10"/>
        <v>直接使用可以获得4-10点饱食度\n在家园请美味大师品尝可以增加自身暴击1-5点属性</v>
      </c>
    </row>
    <row r="34" spans="3:43" s="12" customFormat="1" ht="20.100000000000001" customHeight="1" x14ac:dyDescent="0.2">
      <c r="C34" s="2">
        <f t="shared" si="5"/>
        <v>119203</v>
      </c>
      <c r="D34" s="2" t="s">
        <v>2000</v>
      </c>
      <c r="E34" s="2">
        <v>1</v>
      </c>
      <c r="F34" s="2">
        <v>5</v>
      </c>
      <c r="G34" s="2"/>
      <c r="H34" s="2"/>
      <c r="I34" s="2"/>
      <c r="J34" s="2"/>
      <c r="K34" s="2" t="s">
        <v>2036</v>
      </c>
      <c r="L34" s="15">
        <v>5</v>
      </c>
      <c r="M34" s="16" t="str">
        <f t="shared" si="6"/>
        <v>119203,1,5</v>
      </c>
      <c r="S34" s="12" t="s">
        <v>2115</v>
      </c>
      <c r="X34" s="18" t="s">
        <v>2114</v>
      </c>
      <c r="Y34" s="12" t="str">
        <f t="shared" si="7"/>
        <v>4,10;119203,1,5</v>
      </c>
      <c r="AC34" s="12" t="str">
        <f t="shared" si="8"/>
        <v>在家园请美味大师品尝可以增加自身抗暴1-5点属性</v>
      </c>
      <c r="AK34" s="12">
        <v>4</v>
      </c>
      <c r="AL34" s="12">
        <v>10</v>
      </c>
      <c r="AM34" s="12" t="str">
        <f t="shared" si="9"/>
        <v>直接使用可以获得4-10点饱食度</v>
      </c>
      <c r="AQ34" s="12" t="str">
        <f t="shared" si="10"/>
        <v>直接使用可以获得4-10点饱食度\n在家园请美味大师品尝可以增加自身抗暴1-5点属性</v>
      </c>
    </row>
    <row r="35" spans="3:43" s="12" customFormat="1" ht="20.100000000000001" customHeight="1" x14ac:dyDescent="0.2">
      <c r="C35" s="2">
        <f t="shared" si="5"/>
        <v>105103</v>
      </c>
      <c r="D35" s="2" t="s">
        <v>2002</v>
      </c>
      <c r="E35" s="2">
        <v>1</v>
      </c>
      <c r="F35" s="2">
        <v>2</v>
      </c>
      <c r="G35" s="2"/>
      <c r="H35" s="2"/>
      <c r="I35" s="2"/>
      <c r="J35" s="2"/>
      <c r="K35" s="2" t="s">
        <v>2037</v>
      </c>
      <c r="L35" s="15">
        <v>7</v>
      </c>
      <c r="M35" s="16" t="str">
        <f t="shared" si="6"/>
        <v>105103,1,2</v>
      </c>
      <c r="R35" s="2"/>
      <c r="S35" s="2" t="s">
        <v>2116</v>
      </c>
      <c r="T35" s="2"/>
      <c r="X35" s="18" t="s">
        <v>2117</v>
      </c>
      <c r="Y35" s="12" t="str">
        <f t="shared" si="7"/>
        <v>5,11;105103,1,2</v>
      </c>
      <c r="AC35" s="12" t="str">
        <f t="shared" si="8"/>
        <v>在家园请美味大师品尝可以增加自身力量1-2点属性</v>
      </c>
      <c r="AK35" s="12">
        <v>5</v>
      </c>
      <c r="AL35" s="12">
        <v>11</v>
      </c>
      <c r="AM35" s="12" t="str">
        <f t="shared" si="9"/>
        <v>直接使用可以获得5-11点饱食度</v>
      </c>
      <c r="AQ35" s="12" t="str">
        <f t="shared" si="10"/>
        <v>直接使用可以获得5-11点饱食度\n在家园请美味大师品尝可以增加自身力量1-2点属性</v>
      </c>
    </row>
    <row r="36" spans="3:43" s="12" customFormat="1" ht="20.100000000000001" customHeight="1" x14ac:dyDescent="0.2">
      <c r="C36" s="2">
        <f t="shared" si="5"/>
        <v>105303</v>
      </c>
      <c r="D36" s="2" t="s">
        <v>2004</v>
      </c>
      <c r="E36" s="2">
        <v>1</v>
      </c>
      <c r="F36" s="2">
        <v>2</v>
      </c>
      <c r="G36" s="2"/>
      <c r="H36" s="2"/>
      <c r="I36" s="2"/>
      <c r="J36" s="2"/>
      <c r="K36" s="2" t="s">
        <v>2038</v>
      </c>
      <c r="L36" s="15">
        <v>9</v>
      </c>
      <c r="M36" s="16" t="str">
        <f t="shared" si="6"/>
        <v>105303,1,2</v>
      </c>
      <c r="R36" s="2"/>
      <c r="S36" s="2" t="s">
        <v>2118</v>
      </c>
      <c r="T36" s="2"/>
      <c r="X36" s="18" t="s">
        <v>2117</v>
      </c>
      <c r="Y36" s="12" t="str">
        <f t="shared" si="7"/>
        <v>5,11;105303,1,2</v>
      </c>
      <c r="AC36" s="12" t="str">
        <f t="shared" si="8"/>
        <v>在家园请美味大师品尝可以增加自身智力1-2点属性</v>
      </c>
      <c r="AK36" s="12">
        <v>5</v>
      </c>
      <c r="AL36" s="12">
        <v>11</v>
      </c>
      <c r="AM36" s="12" t="str">
        <f t="shared" si="9"/>
        <v>直接使用可以获得5-11点饱食度</v>
      </c>
      <c r="AQ36" s="12" t="str">
        <f t="shared" si="10"/>
        <v>直接使用可以获得5-11点饱食度\n在家园请美味大师品尝可以增加自身智力1-2点属性</v>
      </c>
    </row>
    <row r="37" spans="3:43" s="12" customFormat="1" ht="20.100000000000001" customHeight="1" x14ac:dyDescent="0.2">
      <c r="C37" s="2">
        <f t="shared" si="5"/>
        <v>105203</v>
      </c>
      <c r="D37" s="2" t="s">
        <v>2006</v>
      </c>
      <c r="E37" s="2">
        <v>1</v>
      </c>
      <c r="F37" s="2">
        <v>2</v>
      </c>
      <c r="G37" s="2"/>
      <c r="H37" s="2"/>
      <c r="I37" s="2"/>
      <c r="J37" s="2"/>
      <c r="K37" s="2" t="s">
        <v>2039</v>
      </c>
      <c r="L37" s="15">
        <v>9</v>
      </c>
      <c r="M37" s="16" t="str">
        <f t="shared" si="6"/>
        <v>105203,1,2</v>
      </c>
      <c r="R37" s="2"/>
      <c r="S37" s="2" t="s">
        <v>2119</v>
      </c>
      <c r="T37" s="2"/>
      <c r="X37" s="18" t="s">
        <v>2117</v>
      </c>
      <c r="Y37" s="12" t="str">
        <f t="shared" si="7"/>
        <v>5,11;105203,1,2</v>
      </c>
      <c r="AC37" s="12" t="str">
        <f t="shared" si="8"/>
        <v>在家园请美味大师品尝可以增加自身敏捷1-2点属性</v>
      </c>
      <c r="AK37" s="12">
        <v>5</v>
      </c>
      <c r="AL37" s="12">
        <v>11</v>
      </c>
      <c r="AM37" s="12" t="str">
        <f t="shared" si="9"/>
        <v>直接使用可以获得5-11点饱食度</v>
      </c>
      <c r="AQ37" s="12" t="str">
        <f t="shared" si="10"/>
        <v>直接使用可以获得5-11点饱食度\n在家园请美味大师品尝可以增加自身敏捷1-2点属性</v>
      </c>
    </row>
    <row r="38" spans="3:43" s="12" customFormat="1" ht="20.100000000000001" customHeight="1" x14ac:dyDescent="0.2">
      <c r="C38" s="2">
        <f t="shared" si="5"/>
        <v>105403</v>
      </c>
      <c r="D38" s="2" t="s">
        <v>2008</v>
      </c>
      <c r="E38" s="2">
        <v>1</v>
      </c>
      <c r="F38" s="2">
        <v>2</v>
      </c>
      <c r="G38" s="2"/>
      <c r="H38" s="2"/>
      <c r="I38" s="2"/>
      <c r="J38" s="2"/>
      <c r="K38" s="2" t="s">
        <v>2040</v>
      </c>
      <c r="L38" s="15">
        <v>11</v>
      </c>
      <c r="M38" s="16" t="str">
        <f t="shared" si="6"/>
        <v>105403,1,2</v>
      </c>
      <c r="R38" s="2"/>
      <c r="S38" s="2" t="s">
        <v>2120</v>
      </c>
      <c r="T38" s="2"/>
      <c r="X38" s="18" t="s">
        <v>2121</v>
      </c>
      <c r="Y38" s="12" t="str">
        <f t="shared" si="7"/>
        <v>5,12;105403,1,2</v>
      </c>
      <c r="AC38" s="12" t="str">
        <f t="shared" si="8"/>
        <v>在家园请美味大师品尝可以增加自身耐力1-2点属性</v>
      </c>
      <c r="AK38" s="12">
        <v>5</v>
      </c>
      <c r="AL38" s="12">
        <v>12</v>
      </c>
      <c r="AM38" s="12" t="str">
        <f t="shared" si="9"/>
        <v>直接使用可以获得5-12点饱食度</v>
      </c>
      <c r="AQ38" s="12" t="str">
        <f t="shared" si="10"/>
        <v>直接使用可以获得5-12点饱食度\n在家园请美味大师品尝可以增加自身耐力1-2点属性</v>
      </c>
    </row>
    <row r="39" spans="3:43" s="12" customFormat="1" ht="20.100000000000001" customHeight="1" x14ac:dyDescent="0.2">
      <c r="C39" s="2">
        <f t="shared" si="5"/>
        <v>105503</v>
      </c>
      <c r="D39" s="2" t="s">
        <v>2010</v>
      </c>
      <c r="E39" s="2">
        <v>1</v>
      </c>
      <c r="F39" s="2">
        <v>2</v>
      </c>
      <c r="G39" s="2"/>
      <c r="H39" s="2"/>
      <c r="I39" s="2"/>
      <c r="J39" s="2"/>
      <c r="K39" s="2" t="s">
        <v>2041</v>
      </c>
      <c r="L39" s="15">
        <v>13</v>
      </c>
      <c r="M39" s="16" t="str">
        <f t="shared" si="6"/>
        <v>105503,1,2</v>
      </c>
      <c r="R39" s="2"/>
      <c r="S39" s="2" t="s">
        <v>2122</v>
      </c>
      <c r="T39" s="2"/>
      <c r="X39" s="18" t="s">
        <v>2123</v>
      </c>
      <c r="Y39" s="12" t="str">
        <f t="shared" si="7"/>
        <v>6,13;105503,1,2</v>
      </c>
      <c r="AC39" s="12" t="str">
        <f t="shared" si="8"/>
        <v>在家园请美味大师品尝可以增加自身体质1-2点属性</v>
      </c>
      <c r="AK39" s="12">
        <v>6</v>
      </c>
      <c r="AL39" s="12">
        <v>13</v>
      </c>
      <c r="AM39" s="12" t="str">
        <f t="shared" si="9"/>
        <v>直接使用可以获得6-13点饱食度</v>
      </c>
      <c r="AQ39" s="12" t="str">
        <f t="shared" si="10"/>
        <v>直接使用可以获得6-13点饱食度\n在家园请美味大师品尝可以增加自身体质1-2点属性</v>
      </c>
    </row>
    <row r="40" spans="3:43" s="12" customFormat="1" ht="20.100000000000001" customHeight="1" x14ac:dyDescent="0.2">
      <c r="C40" s="2">
        <f t="shared" si="5"/>
        <v>119503</v>
      </c>
      <c r="D40" s="14" t="s">
        <v>2103</v>
      </c>
      <c r="E40" s="2">
        <v>1</v>
      </c>
      <c r="F40" s="14">
        <v>5</v>
      </c>
      <c r="G40" s="14"/>
      <c r="H40" s="2"/>
      <c r="I40" s="2"/>
      <c r="J40" s="2"/>
      <c r="K40" s="2" t="s">
        <v>2043</v>
      </c>
      <c r="L40" s="15">
        <v>11</v>
      </c>
      <c r="M40" s="16" t="str">
        <f t="shared" si="6"/>
        <v>119503,1,5</v>
      </c>
      <c r="O40" s="16"/>
      <c r="P40" s="16"/>
      <c r="R40" s="16"/>
      <c r="S40" s="16" t="s">
        <v>2124</v>
      </c>
      <c r="X40" s="18" t="s">
        <v>2121</v>
      </c>
      <c r="Y40" s="12" t="str">
        <f t="shared" si="7"/>
        <v>5,12;109503,1,5</v>
      </c>
      <c r="AC40" s="12" t="str">
        <f t="shared" si="8"/>
        <v>在家园请美味大师品尝可以增加自身重击等级1-5点属性</v>
      </c>
      <c r="AK40" s="12">
        <v>5</v>
      </c>
      <c r="AL40" s="12">
        <v>12</v>
      </c>
      <c r="AM40" s="12" t="str">
        <f t="shared" si="9"/>
        <v>直接使用可以获得5-12点饱食度</v>
      </c>
      <c r="AQ40" s="12" t="str">
        <f t="shared" si="10"/>
        <v>直接使用可以获得5-12点饱食度\n在家园请美味大师品尝可以增加自身重击等级1-5点属性</v>
      </c>
    </row>
    <row r="41" spans="3:43" s="12" customFormat="1" ht="20.100000000000001" customHeight="1" x14ac:dyDescent="0.2">
      <c r="C41" s="2">
        <f t="shared" si="5"/>
        <v>110203</v>
      </c>
      <c r="D41" s="2" t="s">
        <v>2014</v>
      </c>
      <c r="E41" s="2">
        <v>1</v>
      </c>
      <c r="F41" s="2">
        <v>5</v>
      </c>
      <c r="G41" s="2"/>
      <c r="H41" s="2"/>
      <c r="I41" s="2"/>
      <c r="J41" s="2"/>
      <c r="K41" s="2" t="s">
        <v>2044</v>
      </c>
      <c r="L41" s="15">
        <v>13</v>
      </c>
      <c r="M41" s="16" t="str">
        <f t="shared" si="6"/>
        <v>110203,1,5</v>
      </c>
      <c r="O41" s="16"/>
      <c r="P41" s="16"/>
      <c r="R41" s="16"/>
      <c r="S41" s="16" t="s">
        <v>2125</v>
      </c>
      <c r="X41" s="18" t="s">
        <v>2123</v>
      </c>
      <c r="Y41" s="12" t="str">
        <f t="shared" si="7"/>
        <v>6,13;110203,1,5</v>
      </c>
      <c r="AC41" s="12" t="str">
        <f t="shared" si="8"/>
        <v>在家园请美味大师品尝可以增加自身重击伤害1-5点属性</v>
      </c>
      <c r="AK41" s="12">
        <v>6</v>
      </c>
      <c r="AL41" s="12">
        <v>13</v>
      </c>
      <c r="AM41" s="12" t="str">
        <f t="shared" si="9"/>
        <v>直接使用可以获得6-13点饱食度</v>
      </c>
      <c r="AQ41" s="12" t="str">
        <f t="shared" si="10"/>
        <v>直接使用可以获得6-13点饱食度\n在家园请美味大师品尝可以增加自身重击伤害1-5点属性</v>
      </c>
    </row>
    <row r="42" spans="3:43" s="12" customFormat="1" ht="20.100000000000001" customHeight="1" x14ac:dyDescent="0.2">
      <c r="C42" s="2">
        <f t="shared" si="5"/>
        <v>110103</v>
      </c>
      <c r="D42" s="14" t="s">
        <v>2016</v>
      </c>
      <c r="E42" s="2">
        <v>1</v>
      </c>
      <c r="F42" s="14">
        <v>5</v>
      </c>
      <c r="G42" s="14"/>
      <c r="H42" s="2"/>
      <c r="I42" s="2"/>
      <c r="J42" s="2"/>
      <c r="K42" s="2" t="s">
        <v>2045</v>
      </c>
      <c r="L42" s="15">
        <v>15</v>
      </c>
      <c r="M42" s="16" t="str">
        <f t="shared" si="6"/>
        <v>110103,1,5</v>
      </c>
      <c r="O42" s="16"/>
      <c r="P42" s="16"/>
      <c r="R42" s="16"/>
      <c r="S42" s="16" t="s">
        <v>2126</v>
      </c>
      <c r="X42" s="18" t="s">
        <v>2127</v>
      </c>
      <c r="Y42" s="12" t="str">
        <f t="shared" si="7"/>
        <v>6,14;110103,1,5</v>
      </c>
      <c r="AC42" s="12" t="str">
        <f t="shared" si="8"/>
        <v>在家园请美味大师品尝可以增加自身格挡值1-5点属性</v>
      </c>
      <c r="AK42" s="12">
        <v>6</v>
      </c>
      <c r="AL42" s="12">
        <v>14</v>
      </c>
      <c r="AM42" s="12" t="str">
        <f t="shared" si="9"/>
        <v>直接使用可以获得6-14点饱食度</v>
      </c>
      <c r="AQ42" s="12" t="str">
        <f t="shared" si="10"/>
        <v>直接使用可以获得6-14点饱食度\n在家园请美味大师品尝可以增加自身格挡值1-5点属性</v>
      </c>
    </row>
    <row r="43" spans="3:43" s="12" customFormat="1" ht="20.100000000000001" customHeight="1" x14ac:dyDescent="0.2">
      <c r="C43" s="2">
        <f t="shared" si="5"/>
        <v>120603</v>
      </c>
      <c r="D43" s="2" t="s">
        <v>2018</v>
      </c>
      <c r="E43" s="2">
        <v>1</v>
      </c>
      <c r="F43" s="2">
        <v>5</v>
      </c>
      <c r="G43" s="2"/>
      <c r="H43" s="2"/>
      <c r="I43" s="2"/>
      <c r="J43" s="2"/>
      <c r="K43" s="2" t="s">
        <v>2046</v>
      </c>
      <c r="L43" s="15">
        <v>15</v>
      </c>
      <c r="M43" s="16" t="str">
        <f t="shared" si="6"/>
        <v>120603,1,5</v>
      </c>
      <c r="O43" s="16"/>
      <c r="P43" s="16"/>
      <c r="R43" s="16"/>
      <c r="S43" s="16" t="s">
        <v>2128</v>
      </c>
      <c r="X43" s="18" t="s">
        <v>2127</v>
      </c>
      <c r="Y43" s="12" t="str">
        <f t="shared" si="7"/>
        <v>6,14;120603,1,5</v>
      </c>
      <c r="AC43" s="12" t="str">
        <f t="shared" si="8"/>
        <v>在家园请美味大师品尝可以增加自身攻击强度1-5点属性</v>
      </c>
      <c r="AK43" s="12">
        <v>6</v>
      </c>
      <c r="AL43" s="12">
        <v>14</v>
      </c>
      <c r="AM43" s="12" t="str">
        <f t="shared" si="9"/>
        <v>直接使用可以获得6-14点饱食度</v>
      </c>
      <c r="AQ43" s="12" t="str">
        <f t="shared" si="10"/>
        <v>直接使用可以获得6-14点饱食度\n在家园请美味大师品尝可以增加自身攻击强度1-5点属性</v>
      </c>
    </row>
    <row r="44" spans="3:43" s="12" customFormat="1" ht="20.100000000000001" customHeight="1" x14ac:dyDescent="0.2">
      <c r="C44" s="2">
        <f t="shared" si="5"/>
        <v>120703</v>
      </c>
      <c r="D44" s="2" t="s">
        <v>2020</v>
      </c>
      <c r="E44" s="2">
        <v>1</v>
      </c>
      <c r="F44" s="2">
        <v>5</v>
      </c>
      <c r="G44" s="2"/>
      <c r="H44" s="2"/>
      <c r="I44" s="2"/>
      <c r="J44" s="2"/>
      <c r="K44" s="2" t="s">
        <v>2047</v>
      </c>
      <c r="L44" s="15">
        <v>17</v>
      </c>
      <c r="M44" s="16" t="str">
        <f t="shared" si="6"/>
        <v>120703,1,5</v>
      </c>
      <c r="O44" s="16"/>
      <c r="P44" s="16"/>
      <c r="R44" s="16"/>
      <c r="S44" s="16" t="s">
        <v>2129</v>
      </c>
      <c r="X44" s="18" t="s">
        <v>2127</v>
      </c>
      <c r="Y44" s="12" t="str">
        <f t="shared" si="7"/>
        <v>6,14;120703,1,5</v>
      </c>
      <c r="AC44" s="12" t="str">
        <f t="shared" si="8"/>
        <v>在家园请美味大师品尝可以增加自身魔法强度1-5点属性</v>
      </c>
      <c r="AK44" s="12">
        <v>6</v>
      </c>
      <c r="AL44" s="12">
        <v>14</v>
      </c>
      <c r="AM44" s="12" t="str">
        <f t="shared" si="9"/>
        <v>直接使用可以获得6-14点饱食度</v>
      </c>
      <c r="AQ44" s="12" t="str">
        <f t="shared" si="10"/>
        <v>直接使用可以获得6-14点饱食度\n在家园请美味大师品尝可以增加自身魔法强度1-5点属性</v>
      </c>
    </row>
    <row r="45" spans="3:43" s="12" customFormat="1" ht="20.100000000000001" customHeight="1" x14ac:dyDescent="0.2">
      <c r="C45" s="2">
        <f t="shared" si="5"/>
        <v>100403</v>
      </c>
      <c r="D45" s="2" t="s">
        <v>1989</v>
      </c>
      <c r="E45" s="2">
        <v>1</v>
      </c>
      <c r="F45" s="2">
        <v>5</v>
      </c>
      <c r="G45" s="2">
        <f>VLOOKUP(H45,$D$3:$E$20,2,FALSE)</f>
        <v>119303</v>
      </c>
      <c r="H45" s="2" t="s">
        <v>1994</v>
      </c>
      <c r="I45" s="2">
        <v>1</v>
      </c>
      <c r="J45" s="2">
        <v>5</v>
      </c>
      <c r="K45" s="2" t="s">
        <v>2048</v>
      </c>
      <c r="L45" s="15">
        <v>17</v>
      </c>
      <c r="M45" s="16" t="str">
        <f t="shared" si="6"/>
        <v>100403,1,5</v>
      </c>
      <c r="Q45" s="12" t="str">
        <f t="shared" ref="Q45:Q47" si="11">G45&amp;","&amp;I45&amp;","&amp;J45</f>
        <v>119303,1,5</v>
      </c>
      <c r="S45" s="12" t="str">
        <f t="shared" ref="S45:S47" si="12">M45&amp;";"&amp;Q45</f>
        <v>100403,1,5;119303,1,5</v>
      </c>
      <c r="X45" s="18" t="s">
        <v>2127</v>
      </c>
      <c r="Y45" s="12" t="str">
        <f t="shared" si="7"/>
        <v>6,14;100403,1,5;119303,1,5</v>
      </c>
      <c r="AC45" s="12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12">
        <v>6</v>
      </c>
      <c r="AL45" s="12">
        <v>14</v>
      </c>
      <c r="AM45" s="12" t="str">
        <f t="shared" si="9"/>
        <v>直接使用可以获得6-14点饱食度</v>
      </c>
      <c r="AQ45" s="12" t="str">
        <f t="shared" si="10"/>
        <v>直接使用可以获得6-14点饱食度\n在家园请美味大师品尝可以增加自身攻击1-5点属性和命中1-5点属性</v>
      </c>
    </row>
    <row r="46" spans="3:43" s="12" customFormat="1" ht="20.100000000000001" customHeight="1" x14ac:dyDescent="0.2">
      <c r="C46" s="2">
        <f t="shared" si="5"/>
        <v>100203</v>
      </c>
      <c r="D46" s="2" t="s">
        <v>1992</v>
      </c>
      <c r="E46" s="2">
        <v>10</v>
      </c>
      <c r="F46" s="2">
        <v>50</v>
      </c>
      <c r="G46" s="2">
        <f>VLOOKUP(H46,$D$3:$E$20,2,FALSE)</f>
        <v>119403</v>
      </c>
      <c r="H46" s="2" t="s">
        <v>1996</v>
      </c>
      <c r="I46" s="2">
        <v>1</v>
      </c>
      <c r="J46" s="2">
        <v>5</v>
      </c>
      <c r="K46" s="2" t="s">
        <v>2049</v>
      </c>
      <c r="L46" s="15">
        <v>19</v>
      </c>
      <c r="M46" s="16" t="str">
        <f t="shared" si="6"/>
        <v>100203,10,50</v>
      </c>
      <c r="Q46" s="12" t="str">
        <f t="shared" si="11"/>
        <v>119403,1,5</v>
      </c>
      <c r="S46" s="12" t="str">
        <f t="shared" si="12"/>
        <v>100203,10,50;119403,1,5</v>
      </c>
      <c r="X46" s="18" t="s">
        <v>2130</v>
      </c>
      <c r="Y46" s="12" t="str">
        <f t="shared" si="7"/>
        <v>7,15;100203,10,50;119403,1,5</v>
      </c>
      <c r="AC46" s="12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12">
        <v>7</v>
      </c>
      <c r="AL46" s="12">
        <v>15</v>
      </c>
      <c r="AM46" s="12" t="str">
        <f t="shared" si="9"/>
        <v>直接使用可以获得7-15点饱食度</v>
      </c>
      <c r="AQ46" s="12" t="str">
        <f t="shared" si="10"/>
        <v>直接使用可以获得7-15点饱食度\n在家园请美味大师品尝可以增加自身血量10-50点属性和闪避1-5点属性</v>
      </c>
    </row>
    <row r="47" spans="3:43" s="12" customFormat="1" ht="20.100000000000001" customHeight="1" x14ac:dyDescent="0.2">
      <c r="C47" s="2">
        <f t="shared" si="5"/>
        <v>100403</v>
      </c>
      <c r="D47" s="2" t="s">
        <v>1989</v>
      </c>
      <c r="E47" s="2">
        <v>1</v>
      </c>
      <c r="F47" s="2">
        <v>5</v>
      </c>
      <c r="G47" s="2">
        <f>VLOOKUP(H47,$D$3:$E$20,2,FALSE)</f>
        <v>119203</v>
      </c>
      <c r="H47" s="2" t="s">
        <v>2000</v>
      </c>
      <c r="I47" s="2">
        <v>1</v>
      </c>
      <c r="J47" s="2">
        <v>5</v>
      </c>
      <c r="K47" s="2" t="s">
        <v>2050</v>
      </c>
      <c r="L47" s="15">
        <v>19</v>
      </c>
      <c r="M47" s="16" t="str">
        <f t="shared" si="6"/>
        <v>100403,1,5</v>
      </c>
      <c r="Q47" s="12" t="str">
        <f t="shared" si="11"/>
        <v>119203,1,5</v>
      </c>
      <c r="S47" s="12" t="str">
        <f t="shared" si="12"/>
        <v>100403,1,5;119203,1,5</v>
      </c>
      <c r="X47" s="18" t="s">
        <v>2130</v>
      </c>
      <c r="Y47" s="12" t="str">
        <f t="shared" si="7"/>
        <v>7,15;100403,1,5;119203,1,5</v>
      </c>
      <c r="AC47" s="12" t="str">
        <f t="shared" si="13"/>
        <v>在家园请美味大师品尝可以增加自身攻击1-5点属性和抗暴1-5点属性</v>
      </c>
      <c r="AK47" s="12">
        <v>7</v>
      </c>
      <c r="AL47" s="12">
        <v>15</v>
      </c>
      <c r="AM47" s="12" t="str">
        <f t="shared" si="9"/>
        <v>直接使用可以获得7-15点饱食度</v>
      </c>
      <c r="AQ47" s="12" t="str">
        <f t="shared" si="10"/>
        <v>直接使用可以获得7-15点饱食度\n在家园请美味大师品尝可以增加自身攻击1-5点属性和抗暴1-5点属性</v>
      </c>
    </row>
    <row r="48" spans="3:43" s="12" customFormat="1" ht="20.100000000000001" customHeight="1" x14ac:dyDescent="0.2">
      <c r="C48" s="2">
        <f t="shared" si="5"/>
        <v>100603</v>
      </c>
      <c r="D48" s="2" t="s">
        <v>1990</v>
      </c>
      <c r="E48" s="2">
        <v>1</v>
      </c>
      <c r="F48" s="2">
        <v>5</v>
      </c>
      <c r="G48" s="2">
        <f t="shared" ref="G48" si="14">VLOOKUP(H48,$D$3:$E$20,2,FALSE)</f>
        <v>119103</v>
      </c>
      <c r="H48" s="2" t="s">
        <v>1998</v>
      </c>
      <c r="I48" s="2">
        <v>1</v>
      </c>
      <c r="J48" s="2">
        <v>5</v>
      </c>
      <c r="K48" s="2" t="s">
        <v>2051</v>
      </c>
      <c r="L48" s="15">
        <v>21</v>
      </c>
      <c r="M48" s="16" t="str">
        <f t="shared" si="6"/>
        <v>100603,1,5</v>
      </c>
      <c r="Q48" s="12" t="str">
        <f t="shared" ref="Q48:Q61" si="15">G48&amp;","&amp;I48&amp;","&amp;J48</f>
        <v>119103,1,5</v>
      </c>
      <c r="S48" s="12" t="str">
        <f t="shared" ref="S48:S61" si="16">M48&amp;";"&amp;Q48</f>
        <v>100603,1,5;119103,1,5</v>
      </c>
      <c r="X48" s="18" t="s">
        <v>2131</v>
      </c>
      <c r="Y48" s="12" t="str">
        <f t="shared" si="7"/>
        <v>7,16;100603,1,5;119103,1,5</v>
      </c>
      <c r="AC48" s="12" t="str">
        <f t="shared" si="13"/>
        <v>在家园请美味大师品尝可以增加自身防御1-5点属性和暴击1-5点属性</v>
      </c>
      <c r="AK48" s="12">
        <v>7</v>
      </c>
      <c r="AL48" s="12">
        <v>16</v>
      </c>
      <c r="AM48" s="12" t="str">
        <f t="shared" si="9"/>
        <v>直接使用可以获得7-16点饱食度</v>
      </c>
      <c r="AQ48" s="12" t="str">
        <f t="shared" si="10"/>
        <v>直接使用可以获得7-16点饱食度\n在家园请美味大师品尝可以增加自身防御1-5点属性和暴击1-5点属性</v>
      </c>
    </row>
    <row r="49" spans="3:43" s="12" customFormat="1" ht="20.100000000000001" customHeight="1" x14ac:dyDescent="0.2">
      <c r="C49" s="2">
        <f t="shared" si="5"/>
        <v>100203</v>
      </c>
      <c r="D49" s="2" t="s">
        <v>1992</v>
      </c>
      <c r="E49" s="2">
        <v>10</v>
      </c>
      <c r="F49" s="2">
        <v>50</v>
      </c>
      <c r="G49" s="2">
        <f t="shared" ref="G49:G61" si="17">VLOOKUP(H49,$D$3:$E$20,2,FALSE)</f>
        <v>105103</v>
      </c>
      <c r="H49" s="2" t="s">
        <v>2002</v>
      </c>
      <c r="I49" s="2">
        <v>1</v>
      </c>
      <c r="J49" s="2">
        <v>2</v>
      </c>
      <c r="K49" s="2" t="s">
        <v>2052</v>
      </c>
      <c r="L49" s="15">
        <v>21</v>
      </c>
      <c r="M49" s="16" t="str">
        <f t="shared" si="6"/>
        <v>100203,10,50</v>
      </c>
      <c r="Q49" s="12" t="str">
        <f t="shared" si="15"/>
        <v>105103,1,2</v>
      </c>
      <c r="S49" s="12" t="str">
        <f t="shared" si="16"/>
        <v>100203,10,50;105103,1,2</v>
      </c>
      <c r="X49" s="18" t="s">
        <v>2131</v>
      </c>
      <c r="Y49" s="12" t="str">
        <f t="shared" si="7"/>
        <v>7,16;100203,10,50;105103,1,2</v>
      </c>
      <c r="AC49" s="12" t="str">
        <f t="shared" si="13"/>
        <v>在家园请美味大师品尝可以增加自身血量10-50点属性和力量1-2点属性</v>
      </c>
      <c r="AK49" s="12">
        <v>7</v>
      </c>
      <c r="AL49" s="12">
        <v>16</v>
      </c>
      <c r="AM49" s="12" t="str">
        <f t="shared" si="9"/>
        <v>直接使用可以获得7-16点饱食度</v>
      </c>
      <c r="AQ49" s="12" t="str">
        <f t="shared" si="10"/>
        <v>直接使用可以获得7-16点饱食度\n在家园请美味大师品尝可以增加自身血量10-50点属性和力量1-2点属性</v>
      </c>
    </row>
    <row r="50" spans="3:43" s="12" customFormat="1" ht="20.100000000000001" customHeight="1" x14ac:dyDescent="0.2">
      <c r="C50" s="2">
        <f t="shared" si="5"/>
        <v>100403</v>
      </c>
      <c r="D50" s="2" t="s">
        <v>1989</v>
      </c>
      <c r="E50" s="2">
        <v>1</v>
      </c>
      <c r="F50" s="2">
        <v>5</v>
      </c>
      <c r="G50" s="2">
        <f t="shared" si="17"/>
        <v>105303</v>
      </c>
      <c r="H50" s="2" t="s">
        <v>2004</v>
      </c>
      <c r="I50" s="2">
        <v>1</v>
      </c>
      <c r="J50" s="2">
        <v>2</v>
      </c>
      <c r="K50" s="2" t="s">
        <v>2053</v>
      </c>
      <c r="L50" s="15">
        <v>23</v>
      </c>
      <c r="M50" s="16" t="str">
        <f t="shared" si="6"/>
        <v>100403,1,5</v>
      </c>
      <c r="Q50" s="12" t="str">
        <f t="shared" si="15"/>
        <v>105303,1,2</v>
      </c>
      <c r="S50" s="12" t="str">
        <f t="shared" si="16"/>
        <v>100403,1,5;105303,1,2</v>
      </c>
      <c r="X50" s="18" t="s">
        <v>2132</v>
      </c>
      <c r="Y50" s="12" t="str">
        <f t="shared" si="7"/>
        <v>7,17;100403,1,5;105303,1,2</v>
      </c>
      <c r="AC50" s="12" t="str">
        <f t="shared" si="13"/>
        <v>在家园请美味大师品尝可以增加自身攻击1-5点属性和智力1-2点属性</v>
      </c>
      <c r="AK50" s="12">
        <v>7</v>
      </c>
      <c r="AL50" s="12">
        <v>17</v>
      </c>
      <c r="AM50" s="12" t="str">
        <f t="shared" si="9"/>
        <v>直接使用可以获得7-17点饱食度</v>
      </c>
      <c r="AQ50" s="12" t="str">
        <f t="shared" si="10"/>
        <v>直接使用可以获得7-17点饱食度\n在家园请美味大师品尝可以增加自身攻击1-5点属性和智力1-2点属性</v>
      </c>
    </row>
    <row r="51" spans="3:43" s="12" customFormat="1" ht="20.100000000000001" customHeight="1" x14ac:dyDescent="0.2">
      <c r="C51" s="2">
        <f t="shared" si="5"/>
        <v>100803</v>
      </c>
      <c r="D51" s="2" t="s">
        <v>1991</v>
      </c>
      <c r="E51" s="2">
        <v>1</v>
      </c>
      <c r="F51" s="2">
        <v>5</v>
      </c>
      <c r="G51" s="2">
        <f t="shared" si="17"/>
        <v>105203</v>
      </c>
      <c r="H51" s="2" t="s">
        <v>2006</v>
      </c>
      <c r="I51" s="2">
        <v>1</v>
      </c>
      <c r="J51" s="2">
        <v>2</v>
      </c>
      <c r="K51" s="2" t="s">
        <v>2054</v>
      </c>
      <c r="L51" s="15">
        <v>23</v>
      </c>
      <c r="M51" s="16" t="str">
        <f t="shared" si="6"/>
        <v>100803,1,5</v>
      </c>
      <c r="Q51" s="12" t="str">
        <f t="shared" si="15"/>
        <v>105203,1,2</v>
      </c>
      <c r="S51" s="12" t="str">
        <f t="shared" si="16"/>
        <v>100803,1,5;105203,1,2</v>
      </c>
      <c r="X51" s="18" t="s">
        <v>2132</v>
      </c>
      <c r="Y51" s="12" t="str">
        <f t="shared" si="7"/>
        <v>7,17;100803,1,5;105203,1,2</v>
      </c>
      <c r="AC51" s="12" t="str">
        <f t="shared" si="13"/>
        <v>在家园请美味大师品尝可以增加自身魔防1-5点属性和敏捷1-2点属性</v>
      </c>
      <c r="AK51" s="12">
        <v>7</v>
      </c>
      <c r="AL51" s="12">
        <v>17</v>
      </c>
      <c r="AM51" s="12" t="str">
        <f t="shared" si="9"/>
        <v>直接使用可以获得7-17点饱食度</v>
      </c>
      <c r="AQ51" s="12" t="str">
        <f t="shared" si="10"/>
        <v>直接使用可以获得7-17点饱食度\n在家园请美味大师品尝可以增加自身魔防1-5点属性和敏捷1-2点属性</v>
      </c>
    </row>
    <row r="52" spans="3:43" s="12" customFormat="1" ht="20.100000000000001" customHeight="1" x14ac:dyDescent="0.2">
      <c r="C52" s="2">
        <f t="shared" si="5"/>
        <v>100203</v>
      </c>
      <c r="D52" s="2" t="s">
        <v>1992</v>
      </c>
      <c r="E52" s="2">
        <v>10</v>
      </c>
      <c r="F52" s="2">
        <v>50</v>
      </c>
      <c r="G52" s="2">
        <f t="shared" si="17"/>
        <v>105403</v>
      </c>
      <c r="H52" s="2" t="s">
        <v>2008</v>
      </c>
      <c r="I52" s="2">
        <v>1</v>
      </c>
      <c r="J52" s="2">
        <v>2</v>
      </c>
      <c r="K52" s="2" t="s">
        <v>2055</v>
      </c>
      <c r="L52" s="15">
        <v>25</v>
      </c>
      <c r="M52" s="16" t="str">
        <f t="shared" si="6"/>
        <v>100203,10,50</v>
      </c>
      <c r="Q52" s="12" t="str">
        <f t="shared" si="15"/>
        <v>105403,1,2</v>
      </c>
      <c r="S52" s="12" t="str">
        <f t="shared" si="16"/>
        <v>100203,10,50;105403,1,2</v>
      </c>
      <c r="X52" s="18" t="s">
        <v>2133</v>
      </c>
      <c r="Y52" s="12" t="str">
        <f t="shared" si="7"/>
        <v>8,17;100203,10,50;105403,1,2</v>
      </c>
      <c r="AC52" s="12" t="str">
        <f t="shared" si="13"/>
        <v>在家园请美味大师品尝可以增加自身血量10-50点属性和耐力1-2点属性</v>
      </c>
      <c r="AK52" s="12">
        <v>8</v>
      </c>
      <c r="AL52" s="12">
        <v>17</v>
      </c>
      <c r="AM52" s="12" t="str">
        <f t="shared" si="9"/>
        <v>直接使用可以获得8-17点饱食度</v>
      </c>
      <c r="AQ52" s="12" t="str">
        <f t="shared" si="10"/>
        <v>直接使用可以获得8-17点饱食度\n在家园请美味大师品尝可以增加自身血量10-50点属性和耐力1-2点属性</v>
      </c>
    </row>
    <row r="53" spans="3:43" s="12" customFormat="1" ht="20.100000000000001" customHeight="1" x14ac:dyDescent="0.2">
      <c r="C53" s="2">
        <f t="shared" si="5"/>
        <v>100403</v>
      </c>
      <c r="D53" s="2" t="s">
        <v>1989</v>
      </c>
      <c r="E53" s="2">
        <v>1</v>
      </c>
      <c r="F53" s="2">
        <v>5</v>
      </c>
      <c r="G53" s="2">
        <f t="shared" si="17"/>
        <v>105503</v>
      </c>
      <c r="H53" s="2" t="s">
        <v>2010</v>
      </c>
      <c r="I53" s="2">
        <v>1</v>
      </c>
      <c r="J53" s="2">
        <v>2</v>
      </c>
      <c r="K53" s="2" t="s">
        <v>2056</v>
      </c>
      <c r="L53" s="15">
        <v>25</v>
      </c>
      <c r="M53" s="16" t="str">
        <f t="shared" si="6"/>
        <v>100403,1,5</v>
      </c>
      <c r="Q53" s="12" t="str">
        <f t="shared" si="15"/>
        <v>105503,1,2</v>
      </c>
      <c r="S53" s="12" t="str">
        <f t="shared" si="16"/>
        <v>100403,1,5;105503,1,2</v>
      </c>
      <c r="X53" s="18" t="s">
        <v>2133</v>
      </c>
      <c r="Y53" s="12" t="str">
        <f t="shared" si="7"/>
        <v>8,17;100403,1,5;105503,1,2</v>
      </c>
      <c r="AC53" s="12" t="str">
        <f t="shared" si="13"/>
        <v>在家园请美味大师品尝可以增加自身攻击1-5点属性和体质1-2点属性</v>
      </c>
      <c r="AK53" s="12">
        <v>8</v>
      </c>
      <c r="AL53" s="12">
        <v>17</v>
      </c>
      <c r="AM53" s="12" t="str">
        <f t="shared" si="9"/>
        <v>直接使用可以获得8-17点饱食度</v>
      </c>
      <c r="AQ53" s="12" t="str">
        <f t="shared" si="10"/>
        <v>直接使用可以获得8-17点饱食度\n在家园请美味大师品尝可以增加自身攻击1-5点属性和体质1-2点属性</v>
      </c>
    </row>
    <row r="54" spans="3:43" s="12" customFormat="1" ht="20.100000000000001" customHeight="1" x14ac:dyDescent="0.2">
      <c r="C54" s="2">
        <f t="shared" si="5"/>
        <v>100603</v>
      </c>
      <c r="D54" s="2" t="s">
        <v>1990</v>
      </c>
      <c r="E54" s="2">
        <v>1</v>
      </c>
      <c r="F54" s="2">
        <v>5</v>
      </c>
      <c r="G54" s="2">
        <f t="shared" si="17"/>
        <v>119503</v>
      </c>
      <c r="H54" s="14" t="s">
        <v>2103</v>
      </c>
      <c r="I54" s="14">
        <v>1</v>
      </c>
      <c r="J54" s="2">
        <v>5</v>
      </c>
      <c r="K54" s="17" t="s">
        <v>2057</v>
      </c>
      <c r="L54" s="15">
        <v>19</v>
      </c>
      <c r="M54" s="16" t="str">
        <f t="shared" si="6"/>
        <v>100603,1,5</v>
      </c>
      <c r="Q54" s="12" t="str">
        <f t="shared" si="15"/>
        <v>119503,1,5</v>
      </c>
      <c r="S54" s="12" t="str">
        <f t="shared" si="16"/>
        <v>100603,1,5;119503,1,5</v>
      </c>
      <c r="X54" s="18" t="s">
        <v>2121</v>
      </c>
      <c r="Y54" s="12" t="str">
        <f t="shared" si="7"/>
        <v>5,12;100603,1,5;119503,1,5</v>
      </c>
      <c r="AC54" s="12" t="str">
        <f t="shared" si="13"/>
        <v>在家园请美味大师品尝可以增加自身防御1-5点属性和重击等级1-5点属性</v>
      </c>
      <c r="AK54" s="12">
        <v>5</v>
      </c>
      <c r="AL54" s="12">
        <v>12</v>
      </c>
      <c r="AM54" s="12" t="str">
        <f t="shared" si="9"/>
        <v>直接使用可以获得5-12点饱食度</v>
      </c>
      <c r="AQ54" s="12" t="str">
        <f t="shared" si="10"/>
        <v>直接使用可以获得5-12点饱食度\n在家园请美味大师品尝可以增加自身防御1-5点属性和重击等级1-5点属性</v>
      </c>
    </row>
    <row r="55" spans="3:43" s="12" customFormat="1" ht="20.100000000000001" customHeight="1" x14ac:dyDescent="0.2">
      <c r="C55" s="2">
        <f t="shared" si="5"/>
        <v>100203</v>
      </c>
      <c r="D55" s="2" t="s">
        <v>1992</v>
      </c>
      <c r="E55" s="2">
        <v>10</v>
      </c>
      <c r="F55" s="2">
        <v>50</v>
      </c>
      <c r="G55" s="2">
        <f t="shared" si="17"/>
        <v>110203</v>
      </c>
      <c r="H55" s="2" t="s">
        <v>2014</v>
      </c>
      <c r="I55" s="2">
        <v>1</v>
      </c>
      <c r="J55" s="2">
        <v>5</v>
      </c>
      <c r="K55" s="2" t="s">
        <v>2058</v>
      </c>
      <c r="L55" s="15">
        <v>19</v>
      </c>
      <c r="M55" s="16" t="str">
        <f t="shared" si="6"/>
        <v>100203,10,50</v>
      </c>
      <c r="Q55" s="12" t="str">
        <f t="shared" si="15"/>
        <v>110203,1,5</v>
      </c>
      <c r="S55" s="12" t="str">
        <f t="shared" si="16"/>
        <v>100203,10,50;110203,1,5</v>
      </c>
      <c r="X55" s="18" t="s">
        <v>2130</v>
      </c>
      <c r="Y55" s="12" t="str">
        <f t="shared" si="7"/>
        <v>7,15;100203,10,50;110203,1,5</v>
      </c>
      <c r="AC55" s="12" t="str">
        <f t="shared" si="13"/>
        <v>在家园请美味大师品尝可以增加自身血量10-50点属性和重击伤害1-5点属性</v>
      </c>
      <c r="AK55" s="12">
        <v>7</v>
      </c>
      <c r="AL55" s="12">
        <v>15</v>
      </c>
      <c r="AM55" s="12" t="str">
        <f t="shared" si="9"/>
        <v>直接使用可以获得7-15点饱食度</v>
      </c>
      <c r="AQ55" s="12" t="str">
        <f t="shared" si="10"/>
        <v>直接使用可以获得7-15点饱食度\n在家园请美味大师品尝可以增加自身血量10-50点属性和重击伤害1-5点属性</v>
      </c>
    </row>
    <row r="56" spans="3:43" s="12" customFormat="1" ht="20.100000000000001" customHeight="1" x14ac:dyDescent="0.2">
      <c r="C56" s="2">
        <f t="shared" si="5"/>
        <v>100403</v>
      </c>
      <c r="D56" s="2" t="s">
        <v>1989</v>
      </c>
      <c r="E56" s="2">
        <v>1</v>
      </c>
      <c r="F56" s="2">
        <v>5</v>
      </c>
      <c r="G56" s="2">
        <f t="shared" si="17"/>
        <v>110103</v>
      </c>
      <c r="H56" s="14" t="s">
        <v>2016</v>
      </c>
      <c r="I56" s="14">
        <v>1</v>
      </c>
      <c r="J56" s="2">
        <v>5</v>
      </c>
      <c r="K56" s="2" t="s">
        <v>2059</v>
      </c>
      <c r="L56" s="15">
        <v>21</v>
      </c>
      <c r="M56" s="16" t="str">
        <f t="shared" si="6"/>
        <v>100403,1,5</v>
      </c>
      <c r="Q56" s="12" t="str">
        <f t="shared" si="15"/>
        <v>110103,1,5</v>
      </c>
      <c r="S56" s="12" t="str">
        <f t="shared" si="16"/>
        <v>100403,1,5;110103,1,5</v>
      </c>
      <c r="X56" s="18" t="s">
        <v>2131</v>
      </c>
      <c r="Y56" s="12" t="str">
        <f t="shared" si="7"/>
        <v>7,16;100403,1,5;110103,1,5</v>
      </c>
      <c r="AC56" s="12" t="str">
        <f t="shared" si="13"/>
        <v>在家园请美味大师品尝可以增加自身攻击1-5点属性和格挡值1-5点属性</v>
      </c>
      <c r="AK56" s="12">
        <v>7</v>
      </c>
      <c r="AL56" s="12">
        <v>16</v>
      </c>
      <c r="AM56" s="12" t="str">
        <f t="shared" si="9"/>
        <v>直接使用可以获得7-16点饱食度</v>
      </c>
      <c r="AQ56" s="12" t="str">
        <f t="shared" si="10"/>
        <v>直接使用可以获得7-16点饱食度\n在家园请美味大师品尝可以增加自身攻击1-5点属性和格挡值1-5点属性</v>
      </c>
    </row>
    <row r="57" spans="3:43" s="12" customFormat="1" ht="20.100000000000001" customHeight="1" x14ac:dyDescent="0.2">
      <c r="C57" s="2">
        <f t="shared" si="5"/>
        <v>100203</v>
      </c>
      <c r="D57" s="2" t="s">
        <v>1992</v>
      </c>
      <c r="E57" s="2">
        <v>10</v>
      </c>
      <c r="F57" s="2">
        <v>50</v>
      </c>
      <c r="G57" s="2"/>
      <c r="H57" s="2"/>
      <c r="I57" s="2"/>
      <c r="J57" s="2"/>
      <c r="K57" s="2" t="s">
        <v>2060</v>
      </c>
      <c r="L57" s="15">
        <v>3</v>
      </c>
      <c r="M57" s="16" t="str">
        <f t="shared" si="6"/>
        <v>100203,10,50</v>
      </c>
      <c r="S57" s="12" t="str">
        <f>M57</f>
        <v>100203,10,50</v>
      </c>
      <c r="X57" s="18" t="s">
        <v>2111</v>
      </c>
      <c r="Y57" s="12" t="str">
        <f t="shared" si="7"/>
        <v>4,9;100203,10,50</v>
      </c>
      <c r="AC57" s="12" t="str">
        <f t="shared" si="8"/>
        <v>在家园请美味大师品尝可以增加自身血量10-50点属性</v>
      </c>
      <c r="AK57" s="12">
        <v>4</v>
      </c>
      <c r="AL57" s="12">
        <v>9</v>
      </c>
      <c r="AM57" s="12" t="str">
        <f t="shared" si="9"/>
        <v>直接使用可以获得4-9点饱食度</v>
      </c>
      <c r="AQ57" s="12" t="str">
        <f t="shared" si="10"/>
        <v>直接使用可以获得4-9点饱食度\n在家园请美味大师品尝可以增加自身血量10-50点属性</v>
      </c>
    </row>
    <row r="58" spans="3:43" s="12" customFormat="1" ht="20.100000000000001" customHeight="1" x14ac:dyDescent="0.2">
      <c r="C58" s="2">
        <f t="shared" si="5"/>
        <v>100403</v>
      </c>
      <c r="D58" s="2" t="s">
        <v>1989</v>
      </c>
      <c r="E58" s="2">
        <v>1</v>
      </c>
      <c r="F58" s="2">
        <v>5</v>
      </c>
      <c r="G58" s="2"/>
      <c r="H58" s="2"/>
      <c r="I58" s="2"/>
      <c r="J58" s="2"/>
      <c r="K58" s="2" t="s">
        <v>2061</v>
      </c>
      <c r="L58" s="15">
        <v>9</v>
      </c>
      <c r="M58" s="16" t="str">
        <f t="shared" si="6"/>
        <v>100403,1,5</v>
      </c>
      <c r="S58" s="12" t="str">
        <f>M58</f>
        <v>100403,1,5</v>
      </c>
      <c r="X58" s="18" t="s">
        <v>2117</v>
      </c>
      <c r="Y58" s="12" t="str">
        <f t="shared" si="7"/>
        <v>5,11;100403,1,5</v>
      </c>
      <c r="AC58" s="12" t="str">
        <f t="shared" si="8"/>
        <v>在家园请美味大师品尝可以增加自身攻击1-5点属性</v>
      </c>
      <c r="AK58" s="12">
        <v>5</v>
      </c>
      <c r="AL58" s="12">
        <v>11</v>
      </c>
      <c r="AM58" s="12" t="str">
        <f t="shared" si="9"/>
        <v>直接使用可以获得5-11点饱食度</v>
      </c>
      <c r="AQ58" s="12" t="str">
        <f t="shared" si="10"/>
        <v>直接使用可以获得5-11点饱食度\n在家园请美味大师品尝可以增加自身攻击1-5点属性</v>
      </c>
    </row>
    <row r="59" spans="3:43" s="12" customFormat="1" ht="20.100000000000001" customHeight="1" x14ac:dyDescent="0.2">
      <c r="C59" s="2">
        <f t="shared" si="5"/>
        <v>100203</v>
      </c>
      <c r="D59" s="2" t="s">
        <v>1992</v>
      </c>
      <c r="E59" s="2">
        <v>10</v>
      </c>
      <c r="F59" s="2">
        <v>50</v>
      </c>
      <c r="G59" s="2">
        <f t="shared" ref="G59" si="18">VLOOKUP(H59,$D$3:$E$20,2,FALSE)</f>
        <v>100403</v>
      </c>
      <c r="H59" s="2" t="s">
        <v>1989</v>
      </c>
      <c r="I59" s="2">
        <v>1</v>
      </c>
      <c r="J59" s="2">
        <v>5</v>
      </c>
      <c r="K59" s="2" t="s">
        <v>2062</v>
      </c>
      <c r="L59" s="15">
        <v>15</v>
      </c>
      <c r="M59" s="16" t="str">
        <f t="shared" si="6"/>
        <v>100203,10,50</v>
      </c>
      <c r="Q59" s="12" t="str">
        <f t="shared" si="15"/>
        <v>100403,1,5</v>
      </c>
      <c r="S59" s="12" t="str">
        <f t="shared" si="16"/>
        <v>100203,10,50;100403,1,5</v>
      </c>
      <c r="X59" s="18" t="s">
        <v>2127</v>
      </c>
      <c r="Y59" s="12" t="str">
        <f t="shared" si="7"/>
        <v>6,14;100203,10,50;100403,1,5</v>
      </c>
      <c r="AC59" s="12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12">
        <v>6</v>
      </c>
      <c r="AL59" s="12">
        <v>14</v>
      </c>
      <c r="AM59" s="12" t="str">
        <f t="shared" si="9"/>
        <v>直接使用可以获得6-14点饱食度</v>
      </c>
      <c r="AQ59" s="12" t="str">
        <f t="shared" si="10"/>
        <v>直接使用可以获得6-14点饱食度\n在家园请美味大师品尝可以增加自身血量10-50点属性和攻击1-5点属性</v>
      </c>
    </row>
    <row r="60" spans="3:43" s="12" customFormat="1" ht="20.100000000000001" customHeight="1" x14ac:dyDescent="0.2">
      <c r="C60" s="2">
        <f t="shared" si="5"/>
        <v>100403</v>
      </c>
      <c r="D60" s="2" t="s">
        <v>1989</v>
      </c>
      <c r="E60" s="2">
        <v>1</v>
      </c>
      <c r="F60" s="2">
        <v>5</v>
      </c>
      <c r="G60" s="2">
        <f t="shared" si="17"/>
        <v>120703</v>
      </c>
      <c r="H60" s="2" t="s">
        <v>2020</v>
      </c>
      <c r="I60" s="2">
        <v>1</v>
      </c>
      <c r="J60" s="2">
        <v>5</v>
      </c>
      <c r="K60" s="2" t="s">
        <v>2063</v>
      </c>
      <c r="L60" s="15">
        <v>21</v>
      </c>
      <c r="M60" s="16" t="str">
        <f t="shared" si="6"/>
        <v>100403,1,5</v>
      </c>
      <c r="Q60" s="12" t="str">
        <f t="shared" si="15"/>
        <v>120703,1,5</v>
      </c>
      <c r="S60" s="12" t="str">
        <f t="shared" si="16"/>
        <v>100403,1,5;120703,1,5</v>
      </c>
      <c r="X60" s="18" t="s">
        <v>2131</v>
      </c>
      <c r="Y60" s="12" t="str">
        <f t="shared" si="7"/>
        <v>7,16;100403,1,5;120703,1,5</v>
      </c>
      <c r="AC60" s="12" t="str">
        <f t="shared" si="19"/>
        <v>在家园请美味大师品尝可以增加自身攻击1-5点属性和魔法强度1-5点属性</v>
      </c>
      <c r="AK60" s="12">
        <v>7</v>
      </c>
      <c r="AL60" s="12">
        <v>16</v>
      </c>
      <c r="AM60" s="12" t="str">
        <f t="shared" si="9"/>
        <v>直接使用可以获得7-16点饱食度</v>
      </c>
      <c r="AQ60" s="12" t="str">
        <f t="shared" si="10"/>
        <v>直接使用可以获得7-16点饱食度\n在家园请美味大师品尝可以增加自身攻击1-5点属性和魔法强度1-5点属性</v>
      </c>
    </row>
    <row r="61" spans="3:43" s="12" customFormat="1" ht="20.100000000000001" customHeight="1" x14ac:dyDescent="0.2">
      <c r="C61" s="2">
        <f t="shared" si="5"/>
        <v>100203</v>
      </c>
      <c r="D61" s="2" t="s">
        <v>1992</v>
      </c>
      <c r="E61" s="2">
        <v>10</v>
      </c>
      <c r="F61" s="2">
        <v>50</v>
      </c>
      <c r="G61" s="2">
        <f t="shared" si="17"/>
        <v>120603</v>
      </c>
      <c r="H61" s="2" t="s">
        <v>2018</v>
      </c>
      <c r="I61" s="2">
        <v>1</v>
      </c>
      <c r="J61" s="2">
        <v>5</v>
      </c>
      <c r="K61" s="2" t="s">
        <v>2064</v>
      </c>
      <c r="L61" s="15">
        <v>17</v>
      </c>
      <c r="M61" s="16" t="str">
        <f t="shared" si="6"/>
        <v>100203,10,50</v>
      </c>
      <c r="Q61" s="12" t="str">
        <f t="shared" si="15"/>
        <v>120603,1,5</v>
      </c>
      <c r="S61" s="12" t="str">
        <f t="shared" si="16"/>
        <v>100203,10,50;120603,1,5</v>
      </c>
      <c r="X61" s="18" t="s">
        <v>2127</v>
      </c>
      <c r="Y61" s="12" t="str">
        <f t="shared" si="7"/>
        <v>6,14;100203,10,50;120603,1,5</v>
      </c>
      <c r="AC61" s="12" t="str">
        <f t="shared" si="19"/>
        <v>在家园请美味大师品尝可以增加自身血量10-50点属性和攻击强度1-5点属性</v>
      </c>
      <c r="AK61" s="12">
        <v>6</v>
      </c>
      <c r="AL61" s="12">
        <v>14</v>
      </c>
      <c r="AM61" s="12" t="str">
        <f t="shared" si="9"/>
        <v>直接使用可以获得6-14点饱食度</v>
      </c>
      <c r="AQ61" s="12" t="str">
        <f t="shared" si="10"/>
        <v>直接使用可以获得6-14点饱食度\n在家园请美味大师品尝可以增加自身血量10-50点属性和攻击强度1-5点属性</v>
      </c>
    </row>
    <row r="62" spans="3:43" s="12" customFormat="1" ht="20.100000000000001" customHeight="1" x14ac:dyDescent="0.2">
      <c r="L62" s="2"/>
    </row>
    <row r="63" spans="3:43" s="12" customFormat="1" ht="20.100000000000001" customHeight="1" x14ac:dyDescent="0.2">
      <c r="L63" s="2"/>
    </row>
    <row r="64" spans="3:43" s="12" customFormat="1" ht="20.100000000000001" customHeight="1" x14ac:dyDescent="0.2">
      <c r="L64" s="2"/>
    </row>
    <row r="65" spans="2:17" ht="20.100000000000001" customHeight="1" x14ac:dyDescent="0.2"/>
    <row r="66" spans="2:17" ht="20.100000000000001" customHeight="1" x14ac:dyDescent="0.2">
      <c r="B66" s="2"/>
      <c r="C66" s="2"/>
      <c r="D66" s="2"/>
      <c r="E66" s="2"/>
      <c r="O66" s="13"/>
      <c r="P66" s="13"/>
      <c r="Q66" s="13"/>
    </row>
    <row r="67" spans="2:17" ht="20.100000000000001" customHeight="1" x14ac:dyDescent="0.2">
      <c r="B67" s="2"/>
      <c r="C67" s="2" t="s">
        <v>2134</v>
      </c>
      <c r="D67" s="2"/>
      <c r="E67" s="2"/>
      <c r="N67" s="19">
        <v>10035001</v>
      </c>
      <c r="O67" s="13">
        <v>50000</v>
      </c>
      <c r="P67" s="13">
        <v>1</v>
      </c>
      <c r="Q67" s="13">
        <v>1</v>
      </c>
    </row>
    <row r="68" spans="2:17" ht="20.100000000000001" customHeight="1" x14ac:dyDescent="0.2">
      <c r="B68" s="2"/>
      <c r="C68" s="2">
        <v>50</v>
      </c>
      <c r="D68" s="2">
        <f>C68/10</f>
        <v>5</v>
      </c>
      <c r="E68" s="2" t="s">
        <v>2135</v>
      </c>
      <c r="F68" s="2" t="s">
        <v>2136</v>
      </c>
      <c r="H68" s="13"/>
      <c r="N68" s="19">
        <v>10035002</v>
      </c>
      <c r="O68" s="13">
        <v>50000</v>
      </c>
      <c r="P68" s="13">
        <v>1</v>
      </c>
      <c r="Q68" s="13">
        <v>1</v>
      </c>
    </row>
    <row r="69" spans="2:17" ht="20.100000000000001" customHeight="1" x14ac:dyDescent="0.2">
      <c r="B69" s="2"/>
      <c r="C69" s="2">
        <v>100</v>
      </c>
      <c r="D69" s="2">
        <f t="shared" ref="D69:D73" si="20">C69/10</f>
        <v>10</v>
      </c>
      <c r="E69" s="2" t="s">
        <v>2137</v>
      </c>
      <c r="F69" s="2" t="s">
        <v>2138</v>
      </c>
      <c r="H69" s="13"/>
      <c r="N69" s="19">
        <v>10035003</v>
      </c>
      <c r="O69" s="13">
        <v>50000</v>
      </c>
      <c r="P69" s="13">
        <v>1</v>
      </c>
      <c r="Q69" s="13">
        <v>1</v>
      </c>
    </row>
    <row r="70" spans="2:17" ht="20.100000000000001" customHeight="1" x14ac:dyDescent="0.2">
      <c r="B70" s="2"/>
      <c r="C70" s="2">
        <v>250</v>
      </c>
      <c r="D70" s="2">
        <f t="shared" si="20"/>
        <v>25</v>
      </c>
      <c r="E70" s="2" t="s">
        <v>2139</v>
      </c>
      <c r="F70" s="2" t="s">
        <v>2139</v>
      </c>
      <c r="H70" s="13"/>
      <c r="N70" s="19">
        <v>10035004</v>
      </c>
      <c r="O70" s="13">
        <v>50000</v>
      </c>
      <c r="P70" s="13">
        <v>1</v>
      </c>
      <c r="Q70" s="13">
        <v>1</v>
      </c>
    </row>
    <row r="71" spans="2:17" ht="20.100000000000001" customHeight="1" x14ac:dyDescent="0.2">
      <c r="B71" s="2"/>
      <c r="C71" s="2">
        <v>500</v>
      </c>
      <c r="D71" s="2">
        <f t="shared" si="20"/>
        <v>50</v>
      </c>
      <c r="E71" s="2" t="s">
        <v>2140</v>
      </c>
      <c r="F71" s="2" t="s">
        <v>2141</v>
      </c>
      <c r="H71" s="13"/>
      <c r="N71" s="19">
        <v>10035005</v>
      </c>
      <c r="O71" s="13">
        <v>50000</v>
      </c>
      <c r="P71" s="13">
        <v>1</v>
      </c>
      <c r="Q71" s="13">
        <v>1</v>
      </c>
    </row>
    <row r="72" spans="2:17" ht="20.100000000000001" customHeight="1" x14ac:dyDescent="0.2">
      <c r="B72" s="2"/>
      <c r="C72" s="2">
        <v>1000</v>
      </c>
      <c r="D72" s="2">
        <f t="shared" si="20"/>
        <v>100</v>
      </c>
      <c r="E72" s="2" t="s">
        <v>2142</v>
      </c>
      <c r="F72" s="2" t="s">
        <v>2143</v>
      </c>
      <c r="G72" s="2">
        <f>VLOOKUP(H72,$D$3:$E$20,2,FALSE)</f>
        <v>119303</v>
      </c>
      <c r="H72" s="2" t="s">
        <v>1994</v>
      </c>
      <c r="I72" s="2">
        <v>1</v>
      </c>
      <c r="J72" s="2">
        <v>5</v>
      </c>
      <c r="N72" s="19">
        <v>10035006</v>
      </c>
      <c r="O72" s="13">
        <v>50000</v>
      </c>
      <c r="P72" s="13">
        <v>1</v>
      </c>
      <c r="Q72" s="13">
        <v>1</v>
      </c>
    </row>
    <row r="73" spans="2:17" ht="20.100000000000001" customHeight="1" x14ac:dyDescent="0.2">
      <c r="B73" s="2"/>
      <c r="C73" s="2">
        <v>2000</v>
      </c>
      <c r="D73" s="2">
        <f t="shared" si="20"/>
        <v>200</v>
      </c>
      <c r="E73" s="2" t="s">
        <v>2144</v>
      </c>
      <c r="F73" s="2" t="s">
        <v>2145</v>
      </c>
      <c r="G73" s="2">
        <f t="shared" ref="G73:G86" si="21">VLOOKUP(H73,$D$3:$E$20,2,FALSE)</f>
        <v>119403</v>
      </c>
      <c r="H73" s="2" t="s">
        <v>1996</v>
      </c>
      <c r="I73" s="2">
        <v>1</v>
      </c>
      <c r="J73" s="2">
        <v>5</v>
      </c>
      <c r="N73" s="19">
        <v>10035007</v>
      </c>
      <c r="O73" s="13">
        <v>50000</v>
      </c>
      <c r="P73" s="13">
        <v>1</v>
      </c>
      <c r="Q73" s="13">
        <v>1</v>
      </c>
    </row>
    <row r="74" spans="2:17" ht="20.100000000000001" customHeight="1" x14ac:dyDescent="0.2">
      <c r="B74" s="2"/>
      <c r="C74" s="2"/>
      <c r="D74" s="2"/>
      <c r="E74" s="2"/>
      <c r="G74" s="2">
        <f t="shared" si="21"/>
        <v>119203</v>
      </c>
      <c r="H74" s="2" t="s">
        <v>2000</v>
      </c>
      <c r="I74" s="2">
        <v>1</v>
      </c>
      <c r="J74" s="2">
        <v>5</v>
      </c>
      <c r="N74" s="19">
        <v>10035008</v>
      </c>
      <c r="O74" s="13">
        <v>50000</v>
      </c>
      <c r="P74" s="13">
        <v>1</v>
      </c>
      <c r="Q74" s="13">
        <v>1</v>
      </c>
    </row>
    <row r="75" spans="2:17" ht="20.100000000000001" customHeight="1" x14ac:dyDescent="0.2">
      <c r="G75" s="2"/>
      <c r="H75" s="2"/>
      <c r="I75" s="2"/>
      <c r="J75" s="2"/>
      <c r="N75" s="19">
        <v>10035009</v>
      </c>
      <c r="O75" s="13">
        <v>50000</v>
      </c>
      <c r="P75" s="13">
        <v>1</v>
      </c>
      <c r="Q75" s="13">
        <v>1</v>
      </c>
    </row>
    <row r="76" spans="2:17" ht="20.100000000000001" customHeight="1" x14ac:dyDescent="0.2">
      <c r="G76" s="2">
        <f t="shared" si="21"/>
        <v>119103</v>
      </c>
      <c r="H76" s="2" t="s">
        <v>1998</v>
      </c>
      <c r="I76" s="2">
        <v>1</v>
      </c>
      <c r="J76" s="2">
        <v>5</v>
      </c>
      <c r="N76" s="19">
        <v>10035010</v>
      </c>
      <c r="O76" s="13">
        <v>50000</v>
      </c>
      <c r="P76" s="13">
        <v>1</v>
      </c>
      <c r="Q76" s="13">
        <v>1</v>
      </c>
    </row>
    <row r="77" spans="2:17" ht="20.100000000000001" customHeight="1" x14ac:dyDescent="0.2">
      <c r="D77" s="2" t="s">
        <v>1989</v>
      </c>
      <c r="E77" s="2">
        <v>100403</v>
      </c>
      <c r="F77" s="2">
        <v>1000</v>
      </c>
      <c r="G77" s="2" t="e">
        <f t="shared" si="21"/>
        <v>#N/A</v>
      </c>
      <c r="H77" s="14" t="s">
        <v>2012</v>
      </c>
      <c r="I77" s="14">
        <v>1</v>
      </c>
      <c r="J77" s="2">
        <v>5</v>
      </c>
      <c r="O77" s="13"/>
      <c r="P77" s="13"/>
      <c r="Q77" s="13"/>
    </row>
    <row r="78" spans="2:17" ht="20.100000000000001" customHeight="1" x14ac:dyDescent="0.2">
      <c r="D78" s="2" t="s">
        <v>1990</v>
      </c>
      <c r="E78" s="2">
        <v>100603</v>
      </c>
      <c r="F78" s="2">
        <v>1500</v>
      </c>
      <c r="G78" s="2">
        <f t="shared" si="21"/>
        <v>110203</v>
      </c>
      <c r="H78" s="2" t="s">
        <v>2014</v>
      </c>
      <c r="I78" s="2">
        <v>1</v>
      </c>
      <c r="J78" s="2">
        <v>5</v>
      </c>
      <c r="N78" s="19">
        <v>10033001</v>
      </c>
      <c r="O78" s="13">
        <v>50000</v>
      </c>
      <c r="P78" s="13">
        <v>1</v>
      </c>
      <c r="Q78" s="13">
        <v>1</v>
      </c>
    </row>
    <row r="79" spans="2:17" ht="20.100000000000001" customHeight="1" x14ac:dyDescent="0.2">
      <c r="D79" s="2" t="s">
        <v>1991</v>
      </c>
      <c r="E79" s="2">
        <v>100803</v>
      </c>
      <c r="F79" s="2">
        <v>2000</v>
      </c>
      <c r="G79" s="2">
        <f t="shared" si="21"/>
        <v>110103</v>
      </c>
      <c r="H79" s="14" t="s">
        <v>2016</v>
      </c>
      <c r="I79" s="14">
        <v>1</v>
      </c>
      <c r="J79" s="2">
        <v>5</v>
      </c>
      <c r="N79" s="19">
        <v>10033002</v>
      </c>
      <c r="O79" s="13">
        <v>50000</v>
      </c>
      <c r="P79" s="13">
        <v>1</v>
      </c>
      <c r="Q79" s="13">
        <v>1</v>
      </c>
    </row>
    <row r="80" spans="2:17" ht="20.100000000000001" customHeight="1" x14ac:dyDescent="0.2">
      <c r="D80" s="2" t="s">
        <v>1992</v>
      </c>
      <c r="E80" s="2">
        <v>100203</v>
      </c>
      <c r="F80" s="2">
        <v>2500</v>
      </c>
      <c r="G80" s="2">
        <f t="shared" si="21"/>
        <v>120603</v>
      </c>
      <c r="H80" s="2" t="s">
        <v>2018</v>
      </c>
      <c r="I80" s="2">
        <v>1</v>
      </c>
      <c r="J80" s="2">
        <v>5</v>
      </c>
      <c r="N80" s="19">
        <v>10033003</v>
      </c>
      <c r="O80" s="13">
        <v>50000</v>
      </c>
      <c r="P80" s="13">
        <v>1</v>
      </c>
      <c r="Q80" s="13">
        <v>1</v>
      </c>
    </row>
    <row r="81" spans="4:17" ht="20.100000000000001" customHeight="1" x14ac:dyDescent="0.2">
      <c r="F81" s="2">
        <v>3000</v>
      </c>
      <c r="G81" s="2">
        <f t="shared" si="21"/>
        <v>120703</v>
      </c>
      <c r="H81" s="2" t="s">
        <v>2020</v>
      </c>
      <c r="I81" s="2">
        <v>1</v>
      </c>
      <c r="J81" s="2">
        <v>5</v>
      </c>
      <c r="N81" s="19">
        <v>10033004</v>
      </c>
      <c r="O81" s="13">
        <v>50000</v>
      </c>
      <c r="P81" s="13">
        <v>1</v>
      </c>
      <c r="Q81" s="13">
        <v>1</v>
      </c>
    </row>
    <row r="82" spans="4:17" ht="20.100000000000001" customHeight="1" x14ac:dyDescent="0.2">
      <c r="D82" s="2" t="s">
        <v>1998</v>
      </c>
      <c r="E82" s="2">
        <v>119103</v>
      </c>
      <c r="F82" s="2">
        <v>4000</v>
      </c>
      <c r="G82" s="2">
        <f t="shared" si="21"/>
        <v>105103</v>
      </c>
      <c r="H82" s="2" t="s">
        <v>2002</v>
      </c>
      <c r="I82" s="2">
        <v>1</v>
      </c>
      <c r="J82" s="2">
        <v>2</v>
      </c>
      <c r="N82" s="19">
        <v>10033005</v>
      </c>
      <c r="O82" s="13">
        <v>50000</v>
      </c>
      <c r="P82" s="13">
        <v>1</v>
      </c>
      <c r="Q82" s="13">
        <v>1</v>
      </c>
    </row>
    <row r="83" spans="4:17" ht="20.100000000000001" customHeight="1" x14ac:dyDescent="0.2">
      <c r="G83" s="2">
        <f t="shared" si="21"/>
        <v>105303</v>
      </c>
      <c r="H83" s="2" t="s">
        <v>2004</v>
      </c>
      <c r="I83" s="2">
        <v>1</v>
      </c>
      <c r="J83" s="2">
        <v>2</v>
      </c>
      <c r="N83" s="19">
        <v>10033006</v>
      </c>
      <c r="O83" s="13">
        <v>50000</v>
      </c>
      <c r="P83" s="13">
        <v>1</v>
      </c>
      <c r="Q83" s="13">
        <v>1</v>
      </c>
    </row>
    <row r="84" spans="4:17" ht="20.100000000000001" customHeight="1" x14ac:dyDescent="0.2">
      <c r="G84" s="2">
        <f t="shared" si="21"/>
        <v>105203</v>
      </c>
      <c r="H84" s="2" t="s">
        <v>2006</v>
      </c>
      <c r="I84" s="2">
        <v>1</v>
      </c>
      <c r="J84" s="2">
        <v>2</v>
      </c>
      <c r="N84" s="19">
        <v>10033007</v>
      </c>
      <c r="O84" s="13">
        <v>50000</v>
      </c>
      <c r="P84" s="13">
        <v>1</v>
      </c>
      <c r="Q84" s="13">
        <v>1</v>
      </c>
    </row>
    <row r="85" spans="4:17" ht="20.100000000000001" customHeight="1" x14ac:dyDescent="0.2">
      <c r="G85" s="2">
        <f t="shared" si="21"/>
        <v>105403</v>
      </c>
      <c r="H85" s="2" t="s">
        <v>2008</v>
      </c>
      <c r="I85" s="2">
        <v>1</v>
      </c>
      <c r="J85" s="2">
        <v>2</v>
      </c>
      <c r="N85" s="19">
        <v>10033008</v>
      </c>
      <c r="O85" s="13">
        <v>50000</v>
      </c>
      <c r="P85" s="13">
        <v>1</v>
      </c>
      <c r="Q85" s="13">
        <v>1</v>
      </c>
    </row>
    <row r="86" spans="4:17" ht="20.100000000000001" customHeight="1" x14ac:dyDescent="0.2">
      <c r="G86" s="2">
        <f t="shared" si="21"/>
        <v>105503</v>
      </c>
      <c r="H86" s="2" t="s">
        <v>2010</v>
      </c>
      <c r="I86" s="2">
        <v>1</v>
      </c>
      <c r="J86" s="2">
        <v>2</v>
      </c>
      <c r="N86" s="19">
        <v>10033009</v>
      </c>
      <c r="O86" s="13">
        <v>50000</v>
      </c>
      <c r="P86" s="13">
        <v>1</v>
      </c>
      <c r="Q86" s="13">
        <v>1</v>
      </c>
    </row>
    <row r="87" spans="4:17" ht="20.100000000000001" customHeight="1" x14ac:dyDescent="0.2">
      <c r="N87" s="19">
        <v>10033010</v>
      </c>
      <c r="O87" s="13">
        <v>50000</v>
      </c>
      <c r="P87" s="13">
        <v>1</v>
      </c>
      <c r="Q87" s="13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C1:S50"/>
  <sheetViews>
    <sheetView workbookViewId="0">
      <selection activeCell="K28" sqref="K28"/>
    </sheetView>
  </sheetViews>
  <sheetFormatPr defaultColWidth="9" defaultRowHeight="14.25" x14ac:dyDescent="0.2"/>
  <cols>
    <col min="3" max="3" width="11.375" customWidth="1"/>
    <col min="11" max="11" width="10.625" customWidth="1"/>
    <col min="12" max="12" width="12.125" customWidth="1"/>
  </cols>
  <sheetData>
    <row r="1" spans="3:19" s="2" customFormat="1" ht="20.100000000000001" customHeight="1" x14ac:dyDescent="0.2"/>
    <row r="2" spans="3:19" s="2" customFormat="1" ht="20.100000000000001" customHeight="1" x14ac:dyDescent="0.2">
      <c r="C2" s="2" t="s">
        <v>2146</v>
      </c>
    </row>
    <row r="3" spans="3:19" s="2" customFormat="1" ht="20.100000000000001" customHeight="1" x14ac:dyDescent="0.2"/>
    <row r="4" spans="3:19" s="2" customFormat="1" ht="20.100000000000001" customHeight="1" x14ac:dyDescent="0.2">
      <c r="R4" s="2" t="s">
        <v>2147</v>
      </c>
    </row>
    <row r="5" spans="3:19" s="2" customFormat="1" ht="20.100000000000001" customHeight="1" x14ac:dyDescent="0.2">
      <c r="C5" s="2" t="s">
        <v>2148</v>
      </c>
      <c r="S5" s="2" t="s">
        <v>2149</v>
      </c>
    </row>
    <row r="6" spans="3:19" s="2" customFormat="1" ht="20.100000000000001" customHeight="1" x14ac:dyDescent="0.2">
      <c r="C6" s="2">
        <v>1</v>
      </c>
      <c r="D6" s="2" t="s">
        <v>812</v>
      </c>
      <c r="E6" s="2">
        <v>500000</v>
      </c>
      <c r="F6" s="3">
        <v>10010083</v>
      </c>
      <c r="G6" s="8" t="s">
        <v>257</v>
      </c>
      <c r="H6" s="2">
        <v>20</v>
      </c>
      <c r="I6" s="3">
        <v>10000143</v>
      </c>
      <c r="J6" s="5" t="s">
        <v>122</v>
      </c>
      <c r="K6" s="2">
        <v>3</v>
      </c>
      <c r="L6" s="2" t="s">
        <v>2150</v>
      </c>
      <c r="R6" s="2">
        <v>1</v>
      </c>
      <c r="S6" s="2">
        <v>2000000</v>
      </c>
    </row>
    <row r="7" spans="3:19" s="2" customFormat="1" ht="20.100000000000001" customHeight="1" x14ac:dyDescent="0.2">
      <c r="C7" s="2">
        <v>2</v>
      </c>
      <c r="D7" s="2" t="s">
        <v>812</v>
      </c>
      <c r="E7" s="2">
        <v>300000</v>
      </c>
      <c r="F7" s="3">
        <v>10010083</v>
      </c>
      <c r="G7" s="8" t="s">
        <v>257</v>
      </c>
      <c r="H7" s="2">
        <v>15</v>
      </c>
      <c r="I7" s="3">
        <v>10000143</v>
      </c>
      <c r="J7" s="5" t="s">
        <v>122</v>
      </c>
      <c r="K7" s="2">
        <v>2</v>
      </c>
    </row>
    <row r="8" spans="3:19" s="2" customFormat="1" ht="20.100000000000001" customHeight="1" x14ac:dyDescent="0.2">
      <c r="C8" s="2">
        <v>3</v>
      </c>
      <c r="D8" s="2" t="s">
        <v>812</v>
      </c>
      <c r="E8" s="2">
        <v>200000</v>
      </c>
      <c r="F8" s="3">
        <v>10010083</v>
      </c>
      <c r="G8" s="8" t="s">
        <v>257</v>
      </c>
      <c r="H8" s="2">
        <v>15</v>
      </c>
      <c r="I8" s="3">
        <v>10000143</v>
      </c>
      <c r="J8" s="5" t="s">
        <v>122</v>
      </c>
      <c r="K8" s="2">
        <v>1</v>
      </c>
    </row>
    <row r="9" spans="3:19" s="2" customFormat="1" ht="20.100000000000001" customHeight="1" x14ac:dyDescent="0.2">
      <c r="C9" s="160" t="s">
        <v>1659</v>
      </c>
      <c r="D9" s="2" t="s">
        <v>812</v>
      </c>
      <c r="E9" s="2">
        <v>100000</v>
      </c>
      <c r="F9" s="3">
        <v>10010083</v>
      </c>
      <c r="G9" s="8" t="s">
        <v>257</v>
      </c>
      <c r="H9" s="2">
        <v>10</v>
      </c>
      <c r="R9" s="2" t="s">
        <v>2151</v>
      </c>
    </row>
    <row r="10" spans="3:19" s="2" customFormat="1" ht="20.100000000000001" customHeight="1" x14ac:dyDescent="0.2">
      <c r="C10" s="2" t="s">
        <v>2152</v>
      </c>
      <c r="D10" s="2" t="s">
        <v>812</v>
      </c>
      <c r="E10" s="2">
        <v>50000</v>
      </c>
      <c r="F10" s="3">
        <v>10010083</v>
      </c>
      <c r="G10" s="8" t="s">
        <v>257</v>
      </c>
      <c r="H10" s="2">
        <v>5</v>
      </c>
    </row>
    <row r="11" spans="3:19" s="2" customFormat="1" ht="20.100000000000001" customHeight="1" x14ac:dyDescent="0.2"/>
    <row r="12" spans="3:19" s="2" customFormat="1" ht="20.100000000000001" customHeight="1" x14ac:dyDescent="0.2"/>
    <row r="13" spans="3:19" s="2" customFormat="1" ht="20.100000000000001" customHeight="1" x14ac:dyDescent="0.2"/>
    <row r="14" spans="3:19" s="2" customFormat="1" ht="20.100000000000001" customHeight="1" x14ac:dyDescent="0.2"/>
    <row r="15" spans="3:19" s="2" customFormat="1" ht="20.100000000000001" customHeight="1" x14ac:dyDescent="0.2"/>
    <row r="16" spans="3:19" s="2" customFormat="1" ht="20.100000000000001" customHeight="1" x14ac:dyDescent="0.2"/>
    <row r="17" spans="3:14" s="2" customFormat="1" ht="20.100000000000001" customHeight="1" x14ac:dyDescent="0.2">
      <c r="C17" s="2" t="s">
        <v>2153</v>
      </c>
      <c r="D17" s="2">
        <v>10</v>
      </c>
      <c r="E17" s="2">
        <v>1</v>
      </c>
      <c r="F17" s="2" t="s">
        <v>812</v>
      </c>
      <c r="G17" s="2">
        <v>50000</v>
      </c>
      <c r="H17" s="3">
        <v>10010083</v>
      </c>
      <c r="I17" s="8" t="s">
        <v>257</v>
      </c>
      <c r="J17" s="2">
        <v>5</v>
      </c>
    </row>
    <row r="18" spans="3:14" s="2" customFormat="1" ht="20.100000000000001" customHeight="1" x14ac:dyDescent="0.2">
      <c r="D18" s="2">
        <v>20</v>
      </c>
      <c r="E18" s="2">
        <v>1</v>
      </c>
      <c r="F18" s="2" t="s">
        <v>812</v>
      </c>
      <c r="G18" s="2">
        <v>100000</v>
      </c>
      <c r="H18" s="3">
        <v>10010083</v>
      </c>
      <c r="I18" s="8" t="s">
        <v>257</v>
      </c>
      <c r="J18" s="2">
        <v>5</v>
      </c>
      <c r="L18" s="2" t="s">
        <v>2154</v>
      </c>
      <c r="M18" s="2" t="s">
        <v>2155</v>
      </c>
      <c r="N18" s="2">
        <v>3</v>
      </c>
    </row>
    <row r="19" spans="3:14" s="2" customFormat="1" ht="20.100000000000001" customHeight="1" x14ac:dyDescent="0.2">
      <c r="D19" s="2">
        <v>30</v>
      </c>
      <c r="E19" s="2">
        <v>1</v>
      </c>
      <c r="F19" s="2" t="s">
        <v>812</v>
      </c>
      <c r="G19" s="2">
        <v>100000</v>
      </c>
      <c r="H19" s="3">
        <v>10010083</v>
      </c>
      <c r="I19" s="8" t="s">
        <v>257</v>
      </c>
      <c r="J19" s="2">
        <v>10</v>
      </c>
      <c r="M19" s="2" t="s">
        <v>2156</v>
      </c>
      <c r="N19" s="2">
        <v>2</v>
      </c>
    </row>
    <row r="20" spans="3:14" s="2" customFormat="1" ht="20.100000000000001" customHeight="1" x14ac:dyDescent="0.2">
      <c r="D20" s="2">
        <v>50</v>
      </c>
      <c r="E20" s="2">
        <v>1</v>
      </c>
      <c r="F20" s="2" t="s">
        <v>812</v>
      </c>
      <c r="G20" s="2">
        <v>150000</v>
      </c>
      <c r="H20" s="3">
        <v>10010083</v>
      </c>
      <c r="I20" s="8" t="s">
        <v>257</v>
      </c>
      <c r="J20" s="2">
        <v>10</v>
      </c>
    </row>
    <row r="21" spans="3:14" s="2" customFormat="1" ht="20.100000000000001" customHeight="1" x14ac:dyDescent="0.2"/>
    <row r="22" spans="3:14" s="2" customFormat="1" ht="20.100000000000001" customHeight="1" x14ac:dyDescent="0.2"/>
    <row r="23" spans="3:14" s="2" customFormat="1" ht="20.100000000000001" customHeight="1" x14ac:dyDescent="0.2">
      <c r="C23" s="2" t="s">
        <v>2157</v>
      </c>
      <c r="D23" s="2" t="s">
        <v>812</v>
      </c>
      <c r="E23" s="2">
        <v>5000</v>
      </c>
      <c r="F23" s="3">
        <v>10010035</v>
      </c>
      <c r="G23" s="5" t="s">
        <v>829</v>
      </c>
      <c r="H23" s="2">
        <v>1</v>
      </c>
    </row>
    <row r="24" spans="3:14" s="2" customFormat="1" ht="20.100000000000001" customHeight="1" x14ac:dyDescent="0.2"/>
    <row r="25" spans="3:14" s="2" customFormat="1" ht="20.100000000000001" customHeight="1" x14ac:dyDescent="0.2">
      <c r="D25" s="2">
        <v>30</v>
      </c>
      <c r="E25" s="2">
        <v>5000</v>
      </c>
    </row>
    <row r="26" spans="3:14" s="2" customFormat="1" ht="20.100000000000001" customHeight="1" x14ac:dyDescent="0.2">
      <c r="D26" s="2">
        <v>40</v>
      </c>
      <c r="E26" s="2">
        <v>7500</v>
      </c>
    </row>
    <row r="27" spans="3:14" s="2" customFormat="1" ht="20.100000000000001" customHeight="1" x14ac:dyDescent="0.2">
      <c r="D27" s="2">
        <v>50</v>
      </c>
      <c r="E27" s="2">
        <v>10000</v>
      </c>
    </row>
    <row r="28" spans="3:14" s="2" customFormat="1" ht="20.100000000000001" customHeight="1" x14ac:dyDescent="0.2"/>
    <row r="29" spans="3:14" s="2" customFormat="1" ht="20.100000000000001" customHeight="1" x14ac:dyDescent="0.2"/>
    <row r="30" spans="3:14" s="2" customFormat="1" ht="20.100000000000001" customHeight="1" x14ac:dyDescent="0.2">
      <c r="C30" s="2" t="s">
        <v>2158</v>
      </c>
      <c r="E30" s="2">
        <v>1</v>
      </c>
      <c r="F30" s="2" t="s">
        <v>812</v>
      </c>
      <c r="G30" s="2">
        <v>10000</v>
      </c>
      <c r="H30" s="2">
        <v>10000</v>
      </c>
      <c r="I30" s="2">
        <v>0.25</v>
      </c>
    </row>
    <row r="31" spans="3:14" s="2" customFormat="1" ht="20.100000000000001" customHeight="1" x14ac:dyDescent="0.2">
      <c r="E31" s="2">
        <v>1</v>
      </c>
      <c r="F31" s="2" t="s">
        <v>812</v>
      </c>
      <c r="G31" s="2">
        <v>20000</v>
      </c>
      <c r="H31" s="2">
        <v>20000</v>
      </c>
      <c r="I31" s="2">
        <v>0.15</v>
      </c>
    </row>
    <row r="32" spans="3:14" s="2" customFormat="1" ht="20.100000000000001" customHeight="1" x14ac:dyDescent="0.2">
      <c r="E32" s="2">
        <v>1</v>
      </c>
      <c r="F32" s="2" t="s">
        <v>812</v>
      </c>
      <c r="G32" s="2">
        <v>30000</v>
      </c>
      <c r="H32" s="2">
        <v>30000</v>
      </c>
      <c r="I32" s="2">
        <v>0.05</v>
      </c>
    </row>
    <row r="33" spans="5:9" s="2" customFormat="1" ht="20.100000000000001" customHeight="1" x14ac:dyDescent="0.2">
      <c r="E33" s="2">
        <v>1</v>
      </c>
      <c r="F33" s="2" t="s">
        <v>812</v>
      </c>
      <c r="G33" s="2">
        <v>50000</v>
      </c>
      <c r="H33" s="2">
        <v>50000</v>
      </c>
      <c r="I33" s="2">
        <v>0.02</v>
      </c>
    </row>
    <row r="34" spans="5:9" s="2" customFormat="1" ht="20.100000000000001" customHeight="1" x14ac:dyDescent="0.2">
      <c r="E34" s="2">
        <v>1</v>
      </c>
      <c r="F34" s="2" t="s">
        <v>812</v>
      </c>
      <c r="G34" s="2">
        <v>100000</v>
      </c>
      <c r="H34" s="2">
        <v>100000</v>
      </c>
      <c r="I34" s="2">
        <v>0.01</v>
      </c>
    </row>
    <row r="35" spans="5:9" s="2" customFormat="1" ht="20.100000000000001" customHeight="1" x14ac:dyDescent="0.2">
      <c r="E35" s="3">
        <v>10010083</v>
      </c>
      <c r="F35" s="8" t="s">
        <v>257</v>
      </c>
      <c r="G35" s="2">
        <v>1</v>
      </c>
      <c r="H35" s="2">
        <v>1</v>
      </c>
      <c r="I35" s="2">
        <v>0.05</v>
      </c>
    </row>
    <row r="36" spans="5:9" s="2" customFormat="1" ht="20.100000000000001" customHeight="1" x14ac:dyDescent="0.2">
      <c r="E36" s="3">
        <v>10000143</v>
      </c>
      <c r="F36" s="5" t="s">
        <v>122</v>
      </c>
      <c r="G36" s="2">
        <v>1</v>
      </c>
      <c r="H36" s="2">
        <v>1</v>
      </c>
      <c r="I36" s="2">
        <v>0.01</v>
      </c>
    </row>
    <row r="37" spans="5:9" s="2" customFormat="1" ht="20.100000000000001" customHeight="1" x14ac:dyDescent="0.2">
      <c r="E37" s="3">
        <v>10000131</v>
      </c>
      <c r="F37" s="5" t="s">
        <v>668</v>
      </c>
      <c r="G37" s="2">
        <v>1</v>
      </c>
      <c r="H37" s="2">
        <v>3</v>
      </c>
      <c r="I37" s="2">
        <v>0.05</v>
      </c>
    </row>
    <row r="38" spans="5:9" s="2" customFormat="1" ht="20.100000000000001" customHeight="1" x14ac:dyDescent="0.2">
      <c r="E38" s="3">
        <v>10000132</v>
      </c>
      <c r="F38" s="5" t="s">
        <v>114</v>
      </c>
      <c r="G38" s="2">
        <v>1</v>
      </c>
      <c r="H38" s="2">
        <v>1</v>
      </c>
      <c r="I38" s="2">
        <v>0.1</v>
      </c>
    </row>
    <row r="39" spans="5:9" s="2" customFormat="1" ht="20.100000000000001" customHeight="1" x14ac:dyDescent="0.2">
      <c r="E39" s="3">
        <v>10010086</v>
      </c>
      <c r="F39" s="6" t="s">
        <v>681</v>
      </c>
      <c r="G39" s="2">
        <v>1</v>
      </c>
      <c r="H39" s="2">
        <v>1</v>
      </c>
      <c r="I39" s="2">
        <v>0.01</v>
      </c>
    </row>
    <row r="40" spans="5:9" s="2" customFormat="1" ht="20.100000000000001" customHeight="1" x14ac:dyDescent="0.2">
      <c r="E40" s="4">
        <v>10010098</v>
      </c>
      <c r="F40" s="7" t="s">
        <v>676</v>
      </c>
      <c r="G40" s="2">
        <v>1</v>
      </c>
      <c r="H40" s="2">
        <v>1</v>
      </c>
      <c r="I40" s="2">
        <v>0.1</v>
      </c>
    </row>
    <row r="41" spans="5:9" s="2" customFormat="1" ht="20.100000000000001" customHeight="1" x14ac:dyDescent="0.2">
      <c r="E41" s="3">
        <v>10000144</v>
      </c>
      <c r="F41" s="3" t="s">
        <v>813</v>
      </c>
      <c r="G41" s="2">
        <v>1</v>
      </c>
      <c r="H41" s="2">
        <v>1</v>
      </c>
      <c r="I41" s="2">
        <v>0.05</v>
      </c>
    </row>
    <row r="42" spans="5:9" s="2" customFormat="1" ht="20.100000000000001" customHeight="1" x14ac:dyDescent="0.2">
      <c r="E42" s="3">
        <v>10000145</v>
      </c>
      <c r="F42" s="3" t="s">
        <v>814</v>
      </c>
      <c r="G42" s="2">
        <v>1</v>
      </c>
      <c r="H42" s="2">
        <v>1</v>
      </c>
      <c r="I42" s="2">
        <v>0.05</v>
      </c>
    </row>
    <row r="43" spans="5:9" s="2" customFormat="1" ht="20.100000000000001" customHeight="1" x14ac:dyDescent="0.2">
      <c r="E43" s="3">
        <v>10000146</v>
      </c>
      <c r="F43" s="3" t="s">
        <v>815</v>
      </c>
      <c r="G43" s="2">
        <v>1</v>
      </c>
      <c r="H43" s="2">
        <v>1</v>
      </c>
      <c r="I43" s="2">
        <v>0.05</v>
      </c>
    </row>
    <row r="44" spans="5:9" s="2" customFormat="1" ht="20.100000000000001" customHeight="1" x14ac:dyDescent="0.2">
      <c r="E44" s="3">
        <v>10000147</v>
      </c>
      <c r="F44" s="3" t="s">
        <v>816</v>
      </c>
      <c r="G44" s="2">
        <v>1</v>
      </c>
      <c r="H44" s="2">
        <v>1</v>
      </c>
      <c r="I44" s="2">
        <v>0.05</v>
      </c>
    </row>
    <row r="45" spans="5:9" s="2" customFormat="1" ht="20.100000000000001" customHeight="1" x14ac:dyDescent="0.2"/>
    <row r="46" spans="5:9" s="2" customFormat="1" ht="20.100000000000001" customHeight="1" x14ac:dyDescent="0.2"/>
    <row r="47" spans="5:9" s="2" customFormat="1" ht="20.100000000000001" customHeight="1" x14ac:dyDescent="0.2"/>
    <row r="48" spans="5:9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</sheetData>
  <phoneticPr fontId="23" type="noConversion"/>
  <pageMargins left="0.75" right="0.75" top="1" bottom="1" header="0.51180555555555596" footer="0.51180555555555596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C1:V90"/>
  <sheetViews>
    <sheetView topLeftCell="E63" workbookViewId="0">
      <selection activeCell="Q77" sqref="Q77"/>
    </sheetView>
  </sheetViews>
  <sheetFormatPr defaultColWidth="9" defaultRowHeight="14.25" x14ac:dyDescent="0.2"/>
  <cols>
    <col min="3" max="3" width="13" customWidth="1"/>
    <col min="8" max="8" width="16.5" customWidth="1"/>
    <col min="9" max="9" width="15" customWidth="1"/>
    <col min="10" max="10" width="12.5" customWidth="1"/>
    <col min="11" max="11" width="18.125" customWidth="1"/>
    <col min="12" max="12" width="15.375" customWidth="1"/>
    <col min="15" max="15" width="9" style="2"/>
    <col min="16" max="16" width="11.375" style="2" customWidth="1"/>
    <col min="17" max="18" width="10.75" style="2" customWidth="1"/>
    <col min="19" max="19" width="13" style="2" customWidth="1"/>
    <col min="20" max="20" width="13.125" customWidth="1"/>
    <col min="21" max="21" width="13.625" customWidth="1"/>
    <col min="22" max="22" width="16.875" customWidth="1"/>
    <col min="23" max="23" width="13.625" customWidth="1"/>
  </cols>
  <sheetData>
    <row r="1" spans="3:21" s="1" customFormat="1" ht="20.100000000000001" customHeight="1" x14ac:dyDescent="0.2">
      <c r="O1" s="2"/>
      <c r="P1" s="2"/>
      <c r="Q1" s="2"/>
      <c r="R1" s="2"/>
      <c r="S1" s="2"/>
      <c r="T1" s="2"/>
    </row>
    <row r="2" spans="3:21" s="1" customFormat="1" ht="20.100000000000001" customHeight="1" x14ac:dyDescent="0.2">
      <c r="C2" s="2" t="s">
        <v>2159</v>
      </c>
      <c r="K2" s="2" t="s">
        <v>2160</v>
      </c>
      <c r="L2" s="2">
        <v>5</v>
      </c>
      <c r="O2" s="2"/>
      <c r="P2" s="2"/>
      <c r="Q2" s="2"/>
      <c r="R2" s="2" t="s">
        <v>1983</v>
      </c>
      <c r="S2" s="2"/>
      <c r="T2" s="2" t="s">
        <v>2161</v>
      </c>
    </row>
    <row r="3" spans="3:21" s="1" customFormat="1" ht="20.100000000000001" customHeight="1" x14ac:dyDescent="0.2">
      <c r="C3" s="2"/>
      <c r="G3" s="2"/>
      <c r="H3" s="2"/>
      <c r="I3" s="2"/>
      <c r="J3" s="2"/>
      <c r="K3" s="2" t="s">
        <v>2162</v>
      </c>
      <c r="L3" s="2">
        <v>4</v>
      </c>
      <c r="O3" s="2"/>
      <c r="P3" s="2" t="s">
        <v>2163</v>
      </c>
      <c r="Q3" s="2">
        <v>1</v>
      </c>
      <c r="R3" s="2">
        <v>1</v>
      </c>
      <c r="S3" s="2">
        <v>1000000</v>
      </c>
      <c r="T3" s="2">
        <v>8</v>
      </c>
      <c r="U3" s="2">
        <f>T3*3600</f>
        <v>28800</v>
      </c>
    </row>
    <row r="4" spans="3:21" s="1" customFormat="1" ht="20.100000000000001" customHeight="1" x14ac:dyDescent="0.2">
      <c r="C4" s="2">
        <v>10000</v>
      </c>
      <c r="G4" s="2"/>
      <c r="H4" s="2" t="s">
        <v>2164</v>
      </c>
      <c r="I4" s="2">
        <v>50000</v>
      </c>
      <c r="J4" s="2"/>
      <c r="K4" s="2" t="s">
        <v>2165</v>
      </c>
      <c r="L4" s="2">
        <f>I4*L2*L3</f>
        <v>1000000</v>
      </c>
      <c r="O4" s="2"/>
      <c r="P4" s="2"/>
      <c r="Q4" s="2">
        <v>2</v>
      </c>
      <c r="R4" s="2">
        <v>1.5</v>
      </c>
      <c r="S4" s="2">
        <f>R4*$S$3</f>
        <v>1500000</v>
      </c>
      <c r="T4" s="2">
        <f>T3+3</f>
        <v>11</v>
      </c>
      <c r="U4" s="2">
        <f t="shared" ref="U4:U12" si="0">T4*3600</f>
        <v>39600</v>
      </c>
    </row>
    <row r="5" spans="3:21" s="1" customFormat="1" ht="20.100000000000001" customHeight="1" x14ac:dyDescent="0.2">
      <c r="G5" s="2"/>
      <c r="H5" s="2"/>
      <c r="I5" s="2"/>
      <c r="J5" s="2"/>
      <c r="K5" s="2"/>
      <c r="L5" s="2"/>
      <c r="O5" s="2"/>
      <c r="P5" s="2"/>
      <c r="Q5" s="2">
        <v>3</v>
      </c>
      <c r="R5" s="2">
        <v>2</v>
      </c>
      <c r="S5" s="2">
        <f t="shared" ref="S5:S12" si="1">R5*$S$3</f>
        <v>2000000</v>
      </c>
      <c r="T5" s="2">
        <f t="shared" ref="T5:T12" si="2">T4+3</f>
        <v>14</v>
      </c>
      <c r="U5" s="2">
        <f t="shared" si="0"/>
        <v>50400</v>
      </c>
    </row>
    <row r="6" spans="3:21" s="1" customFormat="1" ht="20.100000000000001" customHeight="1" x14ac:dyDescent="0.2">
      <c r="G6" s="2"/>
      <c r="H6" s="2"/>
      <c r="I6" s="2"/>
      <c r="J6" s="2"/>
      <c r="K6" s="2" t="s">
        <v>2166</v>
      </c>
      <c r="L6" s="2" t="s">
        <v>2167</v>
      </c>
      <c r="O6" s="2"/>
      <c r="P6" s="2"/>
      <c r="Q6" s="2">
        <v>4</v>
      </c>
      <c r="R6" s="2">
        <v>2.5</v>
      </c>
      <c r="S6" s="2">
        <f t="shared" si="1"/>
        <v>2500000</v>
      </c>
      <c r="T6" s="2">
        <f t="shared" si="2"/>
        <v>17</v>
      </c>
      <c r="U6" s="2">
        <f t="shared" si="0"/>
        <v>61200</v>
      </c>
    </row>
    <row r="7" spans="3:21" s="1" customFormat="1" ht="20.100000000000001" customHeight="1" x14ac:dyDescent="0.2">
      <c r="G7" s="2"/>
      <c r="H7" s="2"/>
      <c r="I7" s="2"/>
      <c r="J7" s="2"/>
      <c r="K7" s="2"/>
      <c r="L7" s="2"/>
      <c r="O7" s="2"/>
      <c r="P7" s="2"/>
      <c r="Q7" s="2">
        <v>5</v>
      </c>
      <c r="R7" s="2">
        <v>3</v>
      </c>
      <c r="S7" s="2">
        <f t="shared" si="1"/>
        <v>3000000</v>
      </c>
      <c r="T7" s="2">
        <f t="shared" si="2"/>
        <v>20</v>
      </c>
      <c r="U7" s="2">
        <f t="shared" si="0"/>
        <v>72000</v>
      </c>
    </row>
    <row r="8" spans="3:21" s="1" customFormat="1" ht="20.100000000000001" customHeight="1" x14ac:dyDescent="0.2">
      <c r="G8" s="2"/>
      <c r="H8" s="2"/>
      <c r="I8" s="2"/>
      <c r="J8" s="2"/>
      <c r="O8" s="2"/>
      <c r="P8" s="2"/>
      <c r="Q8" s="2">
        <v>6</v>
      </c>
      <c r="R8" s="2">
        <v>4</v>
      </c>
      <c r="S8" s="2">
        <f t="shared" si="1"/>
        <v>4000000</v>
      </c>
      <c r="T8" s="2">
        <f t="shared" si="2"/>
        <v>23</v>
      </c>
      <c r="U8" s="2">
        <f t="shared" si="0"/>
        <v>82800</v>
      </c>
    </row>
    <row r="9" spans="3:21" s="1" customFormat="1" ht="20.100000000000001" customHeight="1" x14ac:dyDescent="0.2">
      <c r="G9" s="2"/>
      <c r="H9" s="2"/>
      <c r="I9" s="2"/>
      <c r="J9" s="2"/>
      <c r="O9" s="2"/>
      <c r="P9" s="2"/>
      <c r="Q9" s="2">
        <v>7</v>
      </c>
      <c r="R9" s="2">
        <v>5</v>
      </c>
      <c r="S9" s="2">
        <f t="shared" si="1"/>
        <v>5000000</v>
      </c>
      <c r="T9" s="2">
        <f t="shared" si="2"/>
        <v>26</v>
      </c>
      <c r="U9" s="2">
        <f t="shared" si="0"/>
        <v>93600</v>
      </c>
    </row>
    <row r="10" spans="3:21" s="1" customFormat="1" ht="20.100000000000001" customHeight="1" x14ac:dyDescent="0.2">
      <c r="G10" s="2"/>
      <c r="H10" s="2" t="s">
        <v>2168</v>
      </c>
      <c r="I10" s="2"/>
      <c r="J10" s="2"/>
      <c r="O10" s="2"/>
      <c r="P10" s="2"/>
      <c r="Q10" s="2">
        <v>8</v>
      </c>
      <c r="R10" s="2">
        <v>6</v>
      </c>
      <c r="S10" s="2">
        <f t="shared" si="1"/>
        <v>6000000</v>
      </c>
      <c r="T10" s="2">
        <f t="shared" si="2"/>
        <v>29</v>
      </c>
      <c r="U10" s="2">
        <f t="shared" si="0"/>
        <v>104400</v>
      </c>
    </row>
    <row r="11" spans="3:21" s="1" customFormat="1" ht="20.100000000000001" customHeight="1" x14ac:dyDescent="0.2">
      <c r="G11" s="2"/>
      <c r="H11" s="2" t="s">
        <v>2169</v>
      </c>
      <c r="I11" s="2">
        <v>10</v>
      </c>
      <c r="J11" s="2"/>
      <c r="K11" s="2" t="s">
        <v>2170</v>
      </c>
      <c r="O11" s="2"/>
      <c r="P11" s="2"/>
      <c r="Q11" s="2">
        <v>9</v>
      </c>
      <c r="R11" s="2">
        <v>7</v>
      </c>
      <c r="S11" s="2">
        <f t="shared" si="1"/>
        <v>7000000</v>
      </c>
      <c r="T11" s="2">
        <f t="shared" si="2"/>
        <v>32</v>
      </c>
      <c r="U11" s="2">
        <f t="shared" si="0"/>
        <v>115200</v>
      </c>
    </row>
    <row r="12" spans="3:21" s="1" customFormat="1" ht="20.100000000000001" customHeight="1" x14ac:dyDescent="0.2">
      <c r="G12" s="2"/>
      <c r="H12" s="2"/>
      <c r="I12" s="2"/>
      <c r="J12" s="2"/>
      <c r="O12" s="2"/>
      <c r="P12" s="2"/>
      <c r="Q12" s="2">
        <v>10</v>
      </c>
      <c r="R12" s="2">
        <v>8</v>
      </c>
      <c r="S12" s="2">
        <f t="shared" si="1"/>
        <v>8000000</v>
      </c>
      <c r="T12" s="2">
        <f t="shared" si="2"/>
        <v>35</v>
      </c>
      <c r="U12" s="2">
        <f t="shared" si="0"/>
        <v>126000</v>
      </c>
    </row>
    <row r="13" spans="3:21" s="1" customFormat="1" ht="20.100000000000001" customHeight="1" x14ac:dyDescent="0.2">
      <c r="G13" s="2"/>
      <c r="H13" s="2"/>
      <c r="I13" s="2"/>
      <c r="J13" s="2"/>
      <c r="O13" s="2"/>
      <c r="P13" s="2"/>
      <c r="Q13" s="2"/>
      <c r="R13" s="2"/>
      <c r="S13" s="2"/>
      <c r="T13" s="2"/>
    </row>
    <row r="14" spans="3:21" s="1" customFormat="1" ht="20.100000000000001" customHeight="1" x14ac:dyDescent="0.2">
      <c r="G14" s="2"/>
      <c r="H14" s="2" t="s">
        <v>2171</v>
      </c>
      <c r="I14" s="2"/>
      <c r="J14" s="2"/>
      <c r="K14" s="2" t="s">
        <v>156</v>
      </c>
      <c r="O14" s="2" t="s">
        <v>2172</v>
      </c>
      <c r="P14" s="2">
        <v>100</v>
      </c>
      <c r="Q14" s="2"/>
      <c r="R14" s="2"/>
      <c r="S14" s="2"/>
      <c r="T14" s="2"/>
    </row>
    <row r="15" spans="3:21" s="1" customFormat="1" ht="20.100000000000001" customHeight="1" x14ac:dyDescent="0.2">
      <c r="H15" s="2">
        <v>1</v>
      </c>
      <c r="I15" s="2">
        <v>3</v>
      </c>
      <c r="J15" s="2">
        <f>$I$11*I15</f>
        <v>30</v>
      </c>
      <c r="K15" s="2">
        <f>J15/20</f>
        <v>1.5</v>
      </c>
      <c r="L15" s="2" t="str">
        <f>"10000163;"&amp;J15</f>
        <v>10000163;30</v>
      </c>
      <c r="P15" s="2" t="s">
        <v>2173</v>
      </c>
      <c r="Q15" s="2"/>
      <c r="R15" s="2"/>
      <c r="S15" s="2"/>
    </row>
    <row r="16" spans="3:21" s="1" customFormat="1" ht="20.100000000000001" customHeight="1" x14ac:dyDescent="0.2">
      <c r="H16" s="2">
        <v>2</v>
      </c>
      <c r="I16" s="2">
        <v>4</v>
      </c>
      <c r="J16" s="2">
        <f t="shared" ref="J16:J26" si="3">$I$11*I16</f>
        <v>40</v>
      </c>
      <c r="K16" s="2">
        <f t="shared" ref="K16:K26" si="4">J16/20</f>
        <v>2</v>
      </c>
      <c r="L16" s="2" t="str">
        <f t="shared" ref="L16:L26" si="5">"10000163;"&amp;J16</f>
        <v>10000163;40</v>
      </c>
      <c r="O16" s="2"/>
      <c r="P16" s="2"/>
      <c r="Q16" s="2">
        <v>1</v>
      </c>
      <c r="R16" s="2">
        <v>1</v>
      </c>
      <c r="S16" s="2">
        <v>100</v>
      </c>
      <c r="T16" s="2">
        <v>100</v>
      </c>
    </row>
    <row r="17" spans="8:22" s="1" customFormat="1" ht="20.100000000000001" customHeight="1" x14ac:dyDescent="0.2">
      <c r="H17" s="2">
        <v>3</v>
      </c>
      <c r="I17" s="2">
        <v>5</v>
      </c>
      <c r="J17" s="2">
        <f t="shared" si="3"/>
        <v>50</v>
      </c>
      <c r="K17" s="2">
        <f t="shared" si="4"/>
        <v>2.5</v>
      </c>
      <c r="L17" s="2" t="str">
        <f t="shared" si="5"/>
        <v>10000163;50</v>
      </c>
      <c r="O17" s="2"/>
      <c r="P17" s="2"/>
      <c r="Q17" s="2">
        <v>2</v>
      </c>
      <c r="R17" s="2">
        <v>1.5</v>
      </c>
      <c r="S17" s="2">
        <v>220</v>
      </c>
      <c r="T17" s="2">
        <v>220</v>
      </c>
    </row>
    <row r="18" spans="8:22" s="1" customFormat="1" ht="20.100000000000001" customHeight="1" x14ac:dyDescent="0.2">
      <c r="H18" s="2">
        <v>4</v>
      </c>
      <c r="I18" s="2">
        <v>6</v>
      </c>
      <c r="J18" s="2">
        <f t="shared" si="3"/>
        <v>60</v>
      </c>
      <c r="K18" s="2">
        <f t="shared" si="4"/>
        <v>3</v>
      </c>
      <c r="L18" s="2" t="str">
        <f t="shared" si="5"/>
        <v>10000163;60</v>
      </c>
      <c r="O18" s="2"/>
      <c r="P18" s="2"/>
      <c r="Q18" s="2">
        <v>3</v>
      </c>
      <c r="R18" s="2">
        <v>2</v>
      </c>
      <c r="S18" s="2">
        <v>375</v>
      </c>
      <c r="T18" s="2">
        <v>375</v>
      </c>
    </row>
    <row r="19" spans="8:22" s="1" customFormat="1" ht="20.100000000000001" customHeight="1" x14ac:dyDescent="0.2">
      <c r="H19" s="2">
        <v>5</v>
      </c>
      <c r="I19" s="2">
        <v>8</v>
      </c>
      <c r="J19" s="2">
        <f t="shared" si="3"/>
        <v>80</v>
      </c>
      <c r="K19" s="2">
        <f t="shared" si="4"/>
        <v>4</v>
      </c>
      <c r="L19" s="2" t="str">
        <f t="shared" si="5"/>
        <v>10000163;80</v>
      </c>
      <c r="O19" s="2"/>
      <c r="P19" s="2"/>
      <c r="Q19" s="2">
        <v>4</v>
      </c>
      <c r="R19" s="2">
        <v>2.5</v>
      </c>
      <c r="S19" s="2">
        <v>560</v>
      </c>
      <c r="T19" s="2">
        <v>560</v>
      </c>
    </row>
    <row r="20" spans="8:22" s="1" customFormat="1" ht="20.100000000000001" customHeight="1" x14ac:dyDescent="0.2">
      <c r="H20" s="2">
        <v>6</v>
      </c>
      <c r="I20" s="2">
        <v>10</v>
      </c>
      <c r="J20" s="2">
        <f t="shared" si="3"/>
        <v>100</v>
      </c>
      <c r="K20" s="2">
        <f t="shared" si="4"/>
        <v>5</v>
      </c>
      <c r="L20" s="2" t="str">
        <f t="shared" si="5"/>
        <v>10000163;100</v>
      </c>
      <c r="O20" s="2"/>
      <c r="P20" s="2"/>
      <c r="Q20" s="2">
        <v>5</v>
      </c>
      <c r="R20" s="2">
        <v>3</v>
      </c>
      <c r="S20" s="2">
        <v>775</v>
      </c>
      <c r="T20" s="2">
        <v>775</v>
      </c>
    </row>
    <row r="21" spans="8:22" s="1" customFormat="1" ht="20.100000000000001" customHeight="1" x14ac:dyDescent="0.2">
      <c r="H21" s="2">
        <v>7</v>
      </c>
      <c r="I21" s="2">
        <v>12</v>
      </c>
      <c r="J21" s="2">
        <f t="shared" si="3"/>
        <v>120</v>
      </c>
      <c r="K21" s="2">
        <f t="shared" si="4"/>
        <v>6</v>
      </c>
      <c r="L21" s="2" t="str">
        <f t="shared" si="5"/>
        <v>10000163;120</v>
      </c>
      <c r="O21" s="2"/>
      <c r="P21" s="2"/>
      <c r="Q21" s="2">
        <v>6</v>
      </c>
      <c r="R21" s="2">
        <v>4</v>
      </c>
      <c r="S21" s="2">
        <v>1020</v>
      </c>
      <c r="T21" s="2">
        <v>1020</v>
      </c>
    </row>
    <row r="22" spans="8:22" s="1" customFormat="1" ht="20.100000000000001" customHeight="1" x14ac:dyDescent="0.2">
      <c r="H22" s="2">
        <v>8</v>
      </c>
      <c r="I22" s="2">
        <v>14</v>
      </c>
      <c r="J22" s="2">
        <f t="shared" si="3"/>
        <v>140</v>
      </c>
      <c r="K22" s="2">
        <f t="shared" si="4"/>
        <v>7</v>
      </c>
      <c r="L22" s="2" t="str">
        <f t="shared" si="5"/>
        <v>10000163;140</v>
      </c>
      <c r="O22" s="2"/>
      <c r="P22" s="2"/>
      <c r="Q22" s="2">
        <v>7</v>
      </c>
      <c r="R22" s="2">
        <v>5</v>
      </c>
      <c r="S22" s="2">
        <v>1330</v>
      </c>
      <c r="T22" s="2">
        <v>1330</v>
      </c>
    </row>
    <row r="23" spans="8:22" s="1" customFormat="1" ht="20.100000000000001" customHeight="1" x14ac:dyDescent="0.2">
      <c r="H23" s="2">
        <v>9</v>
      </c>
      <c r="I23" s="2">
        <v>16</v>
      </c>
      <c r="J23" s="2">
        <f t="shared" si="3"/>
        <v>160</v>
      </c>
      <c r="K23" s="2">
        <f t="shared" si="4"/>
        <v>8</v>
      </c>
      <c r="L23" s="2" t="str">
        <f t="shared" si="5"/>
        <v>10000163;160</v>
      </c>
      <c r="O23" s="2"/>
      <c r="P23" s="2"/>
      <c r="Q23" s="2">
        <v>8</v>
      </c>
      <c r="R23" s="2">
        <v>6</v>
      </c>
      <c r="S23" s="2">
        <v>1680</v>
      </c>
      <c r="T23" s="2">
        <v>1680</v>
      </c>
    </row>
    <row r="24" spans="8:22" s="1" customFormat="1" ht="20.100000000000001" customHeight="1" x14ac:dyDescent="0.2">
      <c r="H24" s="2">
        <v>10</v>
      </c>
      <c r="I24" s="2">
        <v>18</v>
      </c>
      <c r="J24" s="2">
        <f t="shared" si="3"/>
        <v>180</v>
      </c>
      <c r="K24" s="2">
        <f t="shared" si="4"/>
        <v>9</v>
      </c>
      <c r="L24" s="2" t="str">
        <f t="shared" si="5"/>
        <v>10000163;180</v>
      </c>
      <c r="O24" s="2"/>
      <c r="P24" s="2"/>
      <c r="Q24" s="2">
        <v>9</v>
      </c>
      <c r="R24" s="2">
        <v>7</v>
      </c>
      <c r="S24" s="2">
        <v>2070</v>
      </c>
      <c r="T24" s="2">
        <v>2070</v>
      </c>
    </row>
    <row r="25" spans="8:22" s="1" customFormat="1" ht="20.100000000000001" customHeight="1" x14ac:dyDescent="0.2">
      <c r="H25" s="2">
        <v>11</v>
      </c>
      <c r="I25" s="2">
        <v>20</v>
      </c>
      <c r="J25" s="2">
        <f t="shared" si="3"/>
        <v>200</v>
      </c>
      <c r="K25" s="2">
        <f t="shared" si="4"/>
        <v>10</v>
      </c>
      <c r="L25" s="2" t="str">
        <f t="shared" si="5"/>
        <v>10000163;200</v>
      </c>
      <c r="O25" s="2"/>
      <c r="P25" s="2"/>
      <c r="Q25" s="2">
        <v>10</v>
      </c>
      <c r="R25" s="2">
        <v>8</v>
      </c>
      <c r="S25" s="2">
        <v>2500</v>
      </c>
      <c r="T25" s="2">
        <v>2500</v>
      </c>
    </row>
    <row r="26" spans="8:22" s="1" customFormat="1" ht="20.100000000000001" customHeight="1" x14ac:dyDescent="0.2">
      <c r="H26" s="2">
        <v>12</v>
      </c>
      <c r="I26" s="2">
        <v>25</v>
      </c>
      <c r="J26" s="2">
        <f t="shared" si="3"/>
        <v>250</v>
      </c>
      <c r="K26" s="2">
        <f t="shared" si="4"/>
        <v>12.5</v>
      </c>
      <c r="L26" s="2" t="str">
        <f t="shared" si="5"/>
        <v>10000163;250</v>
      </c>
      <c r="O26" s="2"/>
      <c r="P26" s="2"/>
      <c r="Q26" s="2"/>
      <c r="R26" s="2"/>
    </row>
    <row r="27" spans="8:22" s="1" customFormat="1" ht="20.100000000000001" customHeight="1" x14ac:dyDescent="0.2">
      <c r="O27" s="2" t="s">
        <v>2174</v>
      </c>
      <c r="P27" s="2">
        <v>150</v>
      </c>
      <c r="Q27" s="2">
        <v>1</v>
      </c>
      <c r="R27" s="2">
        <v>5</v>
      </c>
      <c r="S27" s="2">
        <f>100*R27</f>
        <v>500</v>
      </c>
      <c r="T27" s="2">
        <v>10</v>
      </c>
      <c r="V27" s="9" t="str">
        <f>"16;"&amp;S27&amp;"@10000163;"&amp;T27</f>
        <v>16;500@10000163;10</v>
      </c>
    </row>
    <row r="28" spans="8:22" s="1" customFormat="1" ht="20.100000000000001" customHeight="1" x14ac:dyDescent="0.2">
      <c r="H28" s="2" t="s">
        <v>2175</v>
      </c>
      <c r="I28" s="2">
        <v>150</v>
      </c>
      <c r="O28" s="2"/>
      <c r="P28" s="2"/>
      <c r="Q28" s="2">
        <v>2</v>
      </c>
      <c r="R28" s="2">
        <v>7.5</v>
      </c>
      <c r="S28" s="2">
        <f t="shared" ref="S28:S36" si="6">100*R28</f>
        <v>750</v>
      </c>
      <c r="T28" s="2">
        <v>15</v>
      </c>
      <c r="V28" s="9" t="str">
        <f t="shared" ref="V28:V36" si="7">"16;"&amp;S28&amp;"@10000163;"&amp;T28</f>
        <v>16;750@10000163;15</v>
      </c>
    </row>
    <row r="29" spans="8:22" s="1" customFormat="1" ht="20.100000000000001" customHeight="1" x14ac:dyDescent="0.2">
      <c r="H29" s="2" t="s">
        <v>2176</v>
      </c>
      <c r="I29" s="2">
        <v>20</v>
      </c>
      <c r="O29" s="2"/>
      <c r="P29" s="2"/>
      <c r="Q29" s="2">
        <v>3</v>
      </c>
      <c r="R29" s="2">
        <v>10</v>
      </c>
      <c r="S29" s="2">
        <f t="shared" si="6"/>
        <v>1000</v>
      </c>
      <c r="T29" s="2">
        <v>20</v>
      </c>
      <c r="V29" s="9" t="str">
        <f t="shared" si="7"/>
        <v>16;1000@10000163;20</v>
      </c>
    </row>
    <row r="30" spans="8:22" s="1" customFormat="1" ht="20.100000000000001" customHeight="1" x14ac:dyDescent="0.2">
      <c r="H30" s="2" t="s">
        <v>2177</v>
      </c>
      <c r="J30" s="1" t="s">
        <v>755</v>
      </c>
      <c r="O30" s="2"/>
      <c r="P30" s="2"/>
      <c r="Q30" s="2">
        <v>4</v>
      </c>
      <c r="R30" s="2">
        <v>13</v>
      </c>
      <c r="S30" s="2">
        <f t="shared" si="6"/>
        <v>1300</v>
      </c>
      <c r="T30" s="2">
        <v>25</v>
      </c>
      <c r="V30" s="9" t="str">
        <f t="shared" si="7"/>
        <v>16;1300@10000163;25</v>
      </c>
    </row>
    <row r="31" spans="8:22" s="1" customFormat="1" ht="20.100000000000001" customHeight="1" x14ac:dyDescent="0.2">
      <c r="H31" s="3">
        <v>10000143</v>
      </c>
      <c r="I31" s="5" t="s">
        <v>122</v>
      </c>
      <c r="J31" s="2">
        <v>20</v>
      </c>
      <c r="O31" s="2"/>
      <c r="P31" s="2"/>
      <c r="Q31" s="2">
        <v>5</v>
      </c>
      <c r="R31" s="2">
        <v>16</v>
      </c>
      <c r="S31" s="2">
        <f t="shared" si="6"/>
        <v>1600</v>
      </c>
      <c r="T31" s="2">
        <v>30</v>
      </c>
      <c r="V31" s="9" t="str">
        <f t="shared" si="7"/>
        <v>16;1600@10000163;30</v>
      </c>
    </row>
    <row r="32" spans="8:22" s="1" customFormat="1" ht="20.100000000000001" customHeight="1" x14ac:dyDescent="0.2">
      <c r="H32" s="3">
        <v>10000141</v>
      </c>
      <c r="I32" s="5" t="s">
        <v>104</v>
      </c>
      <c r="J32" s="2">
        <v>10</v>
      </c>
      <c r="O32" s="2"/>
      <c r="P32" s="2"/>
      <c r="Q32" s="2">
        <v>6</v>
      </c>
      <c r="R32" s="2">
        <v>20</v>
      </c>
      <c r="S32" s="2">
        <f t="shared" si="6"/>
        <v>2000</v>
      </c>
      <c r="T32" s="2">
        <v>35</v>
      </c>
      <c r="V32" s="9" t="str">
        <f t="shared" si="7"/>
        <v>16;2000@10000163;35</v>
      </c>
    </row>
    <row r="33" spans="8:22" s="1" customFormat="1" ht="20.100000000000001" customHeight="1" x14ac:dyDescent="0.2">
      <c r="H33" s="3">
        <v>10000142</v>
      </c>
      <c r="I33" s="5" t="s">
        <v>108</v>
      </c>
      <c r="J33" s="2">
        <v>10</v>
      </c>
      <c r="O33" s="2"/>
      <c r="P33" s="2"/>
      <c r="Q33" s="2">
        <v>7</v>
      </c>
      <c r="R33" s="2">
        <v>24</v>
      </c>
      <c r="S33" s="2">
        <f t="shared" si="6"/>
        <v>2400</v>
      </c>
      <c r="T33" s="2">
        <v>40</v>
      </c>
      <c r="V33" s="9" t="str">
        <f t="shared" si="7"/>
        <v>16;2400@10000163;40</v>
      </c>
    </row>
    <row r="34" spans="8:22" s="1" customFormat="1" ht="20.100000000000001" customHeight="1" x14ac:dyDescent="0.2">
      <c r="H34" s="3">
        <v>10010087</v>
      </c>
      <c r="I34" s="6" t="s">
        <v>887</v>
      </c>
      <c r="J34" s="2">
        <v>10</v>
      </c>
      <c r="O34" s="2"/>
      <c r="P34" s="2"/>
      <c r="Q34" s="2">
        <v>8</v>
      </c>
      <c r="R34" s="2">
        <v>28</v>
      </c>
      <c r="S34" s="2">
        <f t="shared" si="6"/>
        <v>2800</v>
      </c>
      <c r="T34" s="2">
        <v>45</v>
      </c>
      <c r="V34" s="9" t="str">
        <f t="shared" si="7"/>
        <v>16;2800@10000163;45</v>
      </c>
    </row>
    <row r="35" spans="8:22" s="1" customFormat="1" ht="20.100000000000001" customHeight="1" x14ac:dyDescent="0.2">
      <c r="H35" s="3">
        <v>10010091</v>
      </c>
      <c r="I35" s="6" t="s">
        <v>672</v>
      </c>
      <c r="J35" s="2">
        <v>5</v>
      </c>
      <c r="O35" s="2"/>
      <c r="P35" s="2"/>
      <c r="Q35" s="2">
        <v>9</v>
      </c>
      <c r="R35" s="2">
        <v>32</v>
      </c>
      <c r="S35" s="2">
        <f t="shared" si="6"/>
        <v>3200</v>
      </c>
      <c r="T35" s="2">
        <v>50</v>
      </c>
      <c r="V35" s="9" t="str">
        <f t="shared" si="7"/>
        <v>16;3200@10000163;50</v>
      </c>
    </row>
    <row r="36" spans="8:22" s="1" customFormat="1" ht="20.100000000000001" customHeight="1" x14ac:dyDescent="0.2">
      <c r="H36" s="3">
        <v>10010092</v>
      </c>
      <c r="I36" s="6" t="s">
        <v>673</v>
      </c>
      <c r="J36" s="2">
        <v>5</v>
      </c>
      <c r="O36" s="2"/>
      <c r="P36" s="2"/>
      <c r="Q36" s="2">
        <v>10</v>
      </c>
      <c r="R36" s="2">
        <v>36</v>
      </c>
      <c r="S36" s="2">
        <f t="shared" si="6"/>
        <v>3600</v>
      </c>
      <c r="T36" s="2">
        <v>60</v>
      </c>
      <c r="V36" s="9" t="str">
        <f t="shared" si="7"/>
        <v>16;3600@10000163;60</v>
      </c>
    </row>
    <row r="37" spans="8:22" s="1" customFormat="1" ht="20.100000000000001" customHeight="1" x14ac:dyDescent="0.2">
      <c r="H37" s="3">
        <v>10010093</v>
      </c>
      <c r="I37" s="6" t="s">
        <v>675</v>
      </c>
      <c r="J37" s="2">
        <v>5</v>
      </c>
      <c r="O37" s="2"/>
      <c r="P37" s="2"/>
      <c r="Q37" s="2"/>
      <c r="R37" s="2"/>
      <c r="S37" s="2"/>
    </row>
    <row r="38" spans="8:22" s="1" customFormat="1" ht="20.100000000000001" customHeight="1" x14ac:dyDescent="0.2">
      <c r="H38" s="4">
        <v>10010098</v>
      </c>
      <c r="I38" s="7" t="s">
        <v>676</v>
      </c>
      <c r="J38" s="2">
        <v>5</v>
      </c>
      <c r="O38" s="2"/>
      <c r="P38" s="2"/>
      <c r="Q38" s="2"/>
      <c r="R38" s="2"/>
      <c r="S38" s="2"/>
    </row>
    <row r="39" spans="8:22" s="1" customFormat="1" ht="20.100000000000001" customHeight="1" x14ac:dyDescent="0.2">
      <c r="H39" s="4">
        <v>10010099</v>
      </c>
      <c r="I39" s="7" t="s">
        <v>678</v>
      </c>
      <c r="J39" s="2">
        <v>10</v>
      </c>
      <c r="O39" s="2"/>
      <c r="P39" s="2"/>
      <c r="Q39" s="2"/>
      <c r="R39" s="2"/>
      <c r="S39" s="2"/>
    </row>
    <row r="40" spans="8:22" s="1" customFormat="1" ht="20.100000000000001" customHeight="1" x14ac:dyDescent="0.2">
      <c r="H40" s="3">
        <v>10000101</v>
      </c>
      <c r="I40" s="5" t="s">
        <v>888</v>
      </c>
      <c r="J40" s="2">
        <v>10</v>
      </c>
      <c r="O40" s="2"/>
      <c r="P40" s="2"/>
      <c r="Q40" s="2"/>
      <c r="R40" s="2"/>
      <c r="S40" s="2"/>
    </row>
    <row r="41" spans="8:22" s="1" customFormat="1" ht="20.100000000000001" customHeight="1" x14ac:dyDescent="0.2">
      <c r="H41" s="3">
        <v>10000102</v>
      </c>
      <c r="I41" s="5" t="s">
        <v>889</v>
      </c>
      <c r="J41" s="2">
        <v>10</v>
      </c>
      <c r="O41" s="2"/>
      <c r="P41" s="2"/>
      <c r="Q41" s="2"/>
      <c r="R41" s="2"/>
      <c r="S41" s="2"/>
    </row>
    <row r="42" spans="8:22" s="1" customFormat="1" ht="20.100000000000001" customHeight="1" x14ac:dyDescent="0.2">
      <c r="H42" s="3">
        <v>10000103</v>
      </c>
      <c r="I42" s="5" t="s">
        <v>890</v>
      </c>
      <c r="J42" s="2">
        <v>10</v>
      </c>
      <c r="O42" s="2"/>
      <c r="P42" s="2"/>
      <c r="Q42" s="2"/>
      <c r="R42" s="2"/>
      <c r="S42" s="2"/>
    </row>
    <row r="43" spans="8:22" ht="20.100000000000001" customHeight="1" x14ac:dyDescent="0.2">
      <c r="H43" s="3">
        <v>10000104</v>
      </c>
      <c r="I43" s="5" t="s">
        <v>118</v>
      </c>
      <c r="J43" s="2">
        <v>10</v>
      </c>
    </row>
    <row r="44" spans="8:22" ht="20.100000000000001" customHeight="1" x14ac:dyDescent="0.2">
      <c r="H44" s="3">
        <v>10000121</v>
      </c>
      <c r="I44" s="5" t="s">
        <v>891</v>
      </c>
      <c r="J44" s="2">
        <v>5</v>
      </c>
    </row>
    <row r="45" spans="8:22" ht="20.100000000000001" customHeight="1" x14ac:dyDescent="0.2">
      <c r="H45" s="3">
        <v>10000122</v>
      </c>
      <c r="I45" s="5" t="s">
        <v>892</v>
      </c>
      <c r="J45" s="2">
        <v>5</v>
      </c>
    </row>
    <row r="46" spans="8:22" ht="20.100000000000001" customHeight="1" x14ac:dyDescent="0.2">
      <c r="H46" s="3">
        <v>10000123</v>
      </c>
      <c r="I46" s="5" t="s">
        <v>893</v>
      </c>
      <c r="J46" s="2">
        <v>5</v>
      </c>
    </row>
    <row r="47" spans="8:22" ht="20.100000000000001" customHeight="1" x14ac:dyDescent="0.2">
      <c r="H47" s="3">
        <v>10000124</v>
      </c>
      <c r="I47" s="5" t="s">
        <v>894</v>
      </c>
      <c r="J47" s="2">
        <v>5</v>
      </c>
    </row>
    <row r="48" spans="8:22" ht="20.100000000000001" customHeight="1" x14ac:dyDescent="0.2">
      <c r="H48" s="3">
        <v>10000125</v>
      </c>
      <c r="I48" s="5" t="s">
        <v>895</v>
      </c>
      <c r="J48" s="2">
        <v>5</v>
      </c>
    </row>
    <row r="49" spans="8:10" ht="20.100000000000001" customHeight="1" x14ac:dyDescent="0.2"/>
    <row r="50" spans="8:10" ht="20.100000000000001" customHeight="1" x14ac:dyDescent="0.2">
      <c r="H50" s="3">
        <v>10010045</v>
      </c>
      <c r="I50" s="5" t="s">
        <v>92</v>
      </c>
      <c r="J50" s="2">
        <v>1</v>
      </c>
    </row>
    <row r="51" spans="8:10" ht="20.100000000000001" customHeight="1" x14ac:dyDescent="0.2"/>
    <row r="52" spans="8:10" ht="20.100000000000001" customHeight="1" x14ac:dyDescent="0.2">
      <c r="H52" s="2" t="s">
        <v>2178</v>
      </c>
    </row>
    <row r="53" spans="8:10" ht="20.100000000000001" customHeight="1" x14ac:dyDescent="0.2">
      <c r="H53" s="3">
        <v>10010083</v>
      </c>
      <c r="I53" s="8" t="s">
        <v>257</v>
      </c>
      <c r="J53" s="2">
        <v>1</v>
      </c>
    </row>
    <row r="54" spans="8:10" ht="20.100000000000001" customHeight="1" x14ac:dyDescent="0.2">
      <c r="H54" s="3">
        <v>10010086</v>
      </c>
      <c r="I54" s="6" t="s">
        <v>681</v>
      </c>
      <c r="J54" s="2">
        <v>20</v>
      </c>
    </row>
    <row r="55" spans="8:10" ht="20.100000000000001" customHeight="1" x14ac:dyDescent="0.2">
      <c r="H55" s="3">
        <v>10010096</v>
      </c>
      <c r="I55" s="6" t="s">
        <v>797</v>
      </c>
      <c r="J55" s="2">
        <v>35</v>
      </c>
    </row>
    <row r="56" spans="8:10" ht="20.100000000000001" customHeight="1" x14ac:dyDescent="0.2">
      <c r="H56" s="3">
        <v>10000139</v>
      </c>
      <c r="I56" s="5" t="s">
        <v>2179</v>
      </c>
      <c r="J56" s="2">
        <v>20</v>
      </c>
    </row>
    <row r="57" spans="8:10" ht="20.100000000000001" customHeight="1" x14ac:dyDescent="0.2">
      <c r="H57" s="3">
        <v>10000143</v>
      </c>
      <c r="I57" s="5" t="s">
        <v>122</v>
      </c>
      <c r="J57" s="2">
        <v>20</v>
      </c>
    </row>
    <row r="58" spans="8:10" ht="20.100000000000001" customHeight="1" x14ac:dyDescent="0.2">
      <c r="H58" s="3">
        <v>10000152</v>
      </c>
      <c r="I58" s="5" t="s">
        <v>143</v>
      </c>
      <c r="J58" s="2">
        <v>35</v>
      </c>
    </row>
    <row r="59" spans="8:10" ht="20.100000000000001" customHeight="1" x14ac:dyDescent="0.2">
      <c r="H59" s="3">
        <v>10000155</v>
      </c>
      <c r="I59" s="5" t="s">
        <v>1300</v>
      </c>
      <c r="J59" s="2">
        <v>5</v>
      </c>
    </row>
    <row r="60" spans="8:10" ht="20.100000000000001" customHeight="1" x14ac:dyDescent="0.2">
      <c r="H60" s="3">
        <v>10000158</v>
      </c>
      <c r="I60" s="3" t="s">
        <v>853</v>
      </c>
      <c r="J60" s="2">
        <v>20</v>
      </c>
    </row>
    <row r="61" spans="8:10" ht="20.100000000000001" customHeight="1" x14ac:dyDescent="0.2">
      <c r="H61" s="3">
        <v>10010093</v>
      </c>
      <c r="I61" s="6" t="s">
        <v>675</v>
      </c>
      <c r="J61" s="2">
        <v>35</v>
      </c>
    </row>
    <row r="62" spans="8:10" ht="20.100000000000001" customHeight="1" x14ac:dyDescent="0.2"/>
    <row r="63" spans="8:10" ht="20.100000000000001" customHeight="1" x14ac:dyDescent="0.2"/>
    <row r="64" spans="8:10" ht="20.100000000000001" customHeight="1" x14ac:dyDescent="0.2"/>
    <row r="65" spans="8:16" ht="20.100000000000001" customHeight="1" x14ac:dyDescent="0.2"/>
    <row r="66" spans="8:16" ht="20.100000000000001" customHeight="1" x14ac:dyDescent="0.2"/>
    <row r="67" spans="8:16" ht="20.100000000000001" customHeight="1" x14ac:dyDescent="0.2">
      <c r="H67" s="2" t="s">
        <v>2180</v>
      </c>
      <c r="J67" s="2" t="s">
        <v>2174</v>
      </c>
    </row>
    <row r="68" spans="8:16" ht="20.100000000000001" customHeight="1" x14ac:dyDescent="0.2">
      <c r="H68" s="3">
        <v>10000144</v>
      </c>
      <c r="I68" s="3" t="s">
        <v>813</v>
      </c>
      <c r="J68" s="2">
        <v>10</v>
      </c>
    </row>
    <row r="69" spans="8:16" ht="20.100000000000001" customHeight="1" x14ac:dyDescent="0.2">
      <c r="H69" s="3">
        <v>10000145</v>
      </c>
      <c r="I69" s="3" t="s">
        <v>814</v>
      </c>
      <c r="J69" s="2">
        <v>10</v>
      </c>
    </row>
    <row r="70" spans="8:16" ht="20.100000000000001" customHeight="1" x14ac:dyDescent="0.2">
      <c r="H70" s="3">
        <v>10000146</v>
      </c>
      <c r="I70" s="3" t="s">
        <v>815</v>
      </c>
      <c r="J70" s="2">
        <v>10</v>
      </c>
    </row>
    <row r="71" spans="8:16" ht="20.100000000000001" customHeight="1" x14ac:dyDescent="0.2">
      <c r="H71" s="3">
        <v>10000147</v>
      </c>
      <c r="I71" s="3" t="s">
        <v>816</v>
      </c>
      <c r="J71" s="2">
        <v>10</v>
      </c>
    </row>
    <row r="72" spans="8:16" ht="20.100000000000001" customHeight="1" x14ac:dyDescent="0.2">
      <c r="H72" s="3">
        <v>10000132</v>
      </c>
      <c r="I72" s="5" t="s">
        <v>114</v>
      </c>
      <c r="J72" s="2">
        <v>5</v>
      </c>
      <c r="N72" s="3">
        <v>10010083</v>
      </c>
      <c r="O72" s="8" t="s">
        <v>257</v>
      </c>
      <c r="P72" s="2">
        <v>15</v>
      </c>
    </row>
    <row r="73" spans="8:16" ht="20.100000000000001" customHeight="1" x14ac:dyDescent="0.2">
      <c r="H73" s="3">
        <v>10000131</v>
      </c>
      <c r="I73" s="5" t="s">
        <v>668</v>
      </c>
      <c r="J73" s="2">
        <v>5</v>
      </c>
    </row>
    <row r="74" spans="8:16" ht="20.100000000000001" customHeight="1" x14ac:dyDescent="0.2">
      <c r="H74" s="10">
        <v>10025008</v>
      </c>
      <c r="I74" s="11" t="s">
        <v>340</v>
      </c>
      <c r="J74" s="2">
        <v>10</v>
      </c>
    </row>
    <row r="75" spans="8:16" ht="20.100000000000001" customHeight="1" x14ac:dyDescent="0.2">
      <c r="H75" s="10">
        <v>10025009</v>
      </c>
      <c r="I75" s="11" t="s">
        <v>342</v>
      </c>
      <c r="J75" s="2">
        <v>15</v>
      </c>
    </row>
    <row r="76" spans="8:16" ht="20.100000000000001" customHeight="1" x14ac:dyDescent="0.2"/>
    <row r="77" spans="8:16" ht="20.100000000000001" customHeight="1" x14ac:dyDescent="0.2">
      <c r="J77" s="2"/>
    </row>
    <row r="78" spans="8:16" ht="20.100000000000001" customHeight="1" x14ac:dyDescent="0.2">
      <c r="J78" s="2"/>
    </row>
    <row r="79" spans="8:16" ht="20.100000000000001" customHeight="1" x14ac:dyDescent="0.2"/>
    <row r="80" spans="8:16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K20" sqref="K2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124" t="s">
        <v>0</v>
      </c>
      <c r="B1" s="124" t="s">
        <v>5</v>
      </c>
      <c r="C1" s="124" t="s">
        <v>73</v>
      </c>
      <c r="D1" s="124" t="s">
        <v>74</v>
      </c>
      <c r="E1" s="124" t="s">
        <v>75</v>
      </c>
      <c r="F1" s="124" t="s">
        <v>76</v>
      </c>
      <c r="G1" s="124" t="s">
        <v>77</v>
      </c>
      <c r="H1" s="124" t="s">
        <v>78</v>
      </c>
      <c r="Z1" s="2"/>
      <c r="AA1" s="2"/>
      <c r="AB1" s="2" t="s">
        <v>79</v>
      </c>
    </row>
    <row r="2" spans="1:54" ht="20.100000000000001" customHeight="1" x14ac:dyDescent="0.2">
      <c r="A2" s="125">
        <v>1</v>
      </c>
      <c r="B2" s="126">
        <v>10</v>
      </c>
      <c r="C2" s="126">
        <f>B2*$X$2</f>
        <v>12000</v>
      </c>
      <c r="D2" s="126">
        <v>0.2</v>
      </c>
      <c r="E2" s="126">
        <f>D2*C2</f>
        <v>2400</v>
      </c>
      <c r="F2" s="126">
        <f>$X$5*B2*$X$4</f>
        <v>18000</v>
      </c>
      <c r="G2" s="126">
        <v>1</v>
      </c>
      <c r="H2" s="126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3" t="s">
        <v>0</v>
      </c>
      <c r="AH2" s="13" t="s">
        <v>84</v>
      </c>
      <c r="AI2" s="2" t="s">
        <v>85</v>
      </c>
      <c r="AL2" s="80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67" t="s">
        <v>90</v>
      </c>
      <c r="AW2" s="167"/>
      <c r="AX2" s="167"/>
      <c r="AY2" s="167"/>
      <c r="AZ2" s="167"/>
      <c r="BA2" s="167"/>
      <c r="BB2" s="167"/>
    </row>
    <row r="3" spans="1:54" ht="20.100000000000001" customHeight="1" x14ac:dyDescent="0.2">
      <c r="A3" s="125">
        <v>2</v>
      </c>
      <c r="B3" s="126">
        <f>B2+5</f>
        <v>15</v>
      </c>
      <c r="C3" s="126">
        <f t="shared" ref="C3:C66" si="0">B3*$X$2</f>
        <v>18000</v>
      </c>
      <c r="D3" s="126">
        <v>0.2</v>
      </c>
      <c r="E3" s="126">
        <f t="shared" ref="E3:E66" si="1">D3*C3</f>
        <v>3600</v>
      </c>
      <c r="F3" s="126">
        <f t="shared" ref="F3:F66" si="2">$X$5*B3*$X$4</f>
        <v>27000</v>
      </c>
      <c r="G3" s="126">
        <v>1</v>
      </c>
      <c r="H3" s="126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3">
        <v>10010045</v>
      </c>
      <c r="R3" s="5" t="s">
        <v>92</v>
      </c>
      <c r="S3" s="2">
        <v>1</v>
      </c>
      <c r="T3" s="13"/>
      <c r="U3">
        <f>P3*1000000</f>
        <v>20000</v>
      </c>
      <c r="W3" s="2" t="s">
        <v>93</v>
      </c>
      <c r="X3" s="127">
        <v>0.05</v>
      </c>
      <c r="Z3" s="2" t="s">
        <v>94</v>
      </c>
      <c r="AA3" s="2">
        <v>0.3</v>
      </c>
      <c r="AB3" s="2">
        <f>X2*AA3</f>
        <v>360</v>
      </c>
      <c r="AE3" s="66">
        <v>12000001</v>
      </c>
      <c r="AF3" s="68" t="s">
        <v>95</v>
      </c>
      <c r="AG3" s="2">
        <v>10</v>
      </c>
      <c r="AH3" s="138">
        <v>3</v>
      </c>
      <c r="AI3" s="2">
        <f t="shared" ref="AI3:AI11" si="4">LOOKUP(AG3,A:A,B:B)*LOOKUP(AH3,$X$10:$X$14,$Z$10:$Z$14)</f>
        <v>165</v>
      </c>
      <c r="AL3" s="66">
        <v>14010001</v>
      </c>
      <c r="AM3" s="68" t="s">
        <v>96</v>
      </c>
      <c r="AN3" s="68">
        <v>1</v>
      </c>
      <c r="AO3" s="68">
        <v>2</v>
      </c>
      <c r="AP3" s="68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125">
        <v>3</v>
      </c>
      <c r="B4" s="126">
        <f t="shared" ref="B4:B67" si="8">B3+5</f>
        <v>20</v>
      </c>
      <c r="C4" s="126">
        <f t="shared" si="0"/>
        <v>24000</v>
      </c>
      <c r="D4" s="126">
        <v>0.2</v>
      </c>
      <c r="E4" s="126">
        <f t="shared" si="1"/>
        <v>4800</v>
      </c>
      <c r="F4" s="126">
        <f t="shared" si="2"/>
        <v>36000</v>
      </c>
      <c r="G4" s="126">
        <v>1</v>
      </c>
      <c r="H4" s="126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3">
        <v>10010026</v>
      </c>
      <c r="R4" s="5" t="s">
        <v>98</v>
      </c>
      <c r="S4" s="2">
        <v>1</v>
      </c>
      <c r="T4" s="13"/>
      <c r="U4">
        <f t="shared" ref="U4:U10" si="9">P4*1000000</f>
        <v>50000</v>
      </c>
      <c r="W4" s="2" t="s">
        <v>99</v>
      </c>
      <c r="X4" s="2">
        <f>X3*X2</f>
        <v>60</v>
      </c>
      <c r="AD4" s="134" t="s">
        <v>100</v>
      </c>
      <c r="AE4" s="66">
        <v>12001001</v>
      </c>
      <c r="AF4" s="68" t="s">
        <v>101</v>
      </c>
      <c r="AG4" s="2">
        <v>10</v>
      </c>
      <c r="AH4" s="68">
        <v>2</v>
      </c>
      <c r="AI4" s="2">
        <f t="shared" si="4"/>
        <v>55</v>
      </c>
      <c r="AL4" s="66">
        <v>14010002</v>
      </c>
      <c r="AM4" s="68" t="s">
        <v>102</v>
      </c>
      <c r="AN4" s="68">
        <v>5</v>
      </c>
      <c r="AO4" s="68">
        <v>2</v>
      </c>
      <c r="AP4" s="68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25">
        <v>4</v>
      </c>
      <c r="B5" s="126">
        <f t="shared" si="8"/>
        <v>25</v>
      </c>
      <c r="C5" s="126">
        <f t="shared" si="0"/>
        <v>30000</v>
      </c>
      <c r="D5" s="126">
        <v>0.2</v>
      </c>
      <c r="E5" s="126">
        <f t="shared" si="1"/>
        <v>6000</v>
      </c>
      <c r="F5" s="126">
        <f t="shared" si="2"/>
        <v>45000</v>
      </c>
      <c r="G5" s="126">
        <v>1</v>
      </c>
      <c r="H5" s="126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3">
        <v>10000141</v>
      </c>
      <c r="R5" s="5" t="s">
        <v>104</v>
      </c>
      <c r="S5" s="2">
        <v>1</v>
      </c>
      <c r="T5" s="2"/>
      <c r="U5">
        <f t="shared" si="9"/>
        <v>150000</v>
      </c>
      <c r="W5" s="2" t="s">
        <v>21</v>
      </c>
      <c r="X5" s="127">
        <v>30</v>
      </c>
      <c r="Z5" s="2">
        <v>1</v>
      </c>
      <c r="AA5" s="2">
        <v>0.2</v>
      </c>
      <c r="AB5" s="2">
        <f>SUM(AA5:AA7)</f>
        <v>0.30000000000000004</v>
      </c>
      <c r="AD5" s="134" t="s">
        <v>105</v>
      </c>
      <c r="AE5" s="66">
        <v>12001002</v>
      </c>
      <c r="AF5" s="68" t="s">
        <v>106</v>
      </c>
      <c r="AG5" s="2">
        <v>10</v>
      </c>
      <c r="AH5" s="68">
        <v>3</v>
      </c>
      <c r="AI5" s="2">
        <f t="shared" si="4"/>
        <v>165</v>
      </c>
      <c r="AL5" s="66">
        <v>14010003</v>
      </c>
      <c r="AM5" s="68" t="s">
        <v>107</v>
      </c>
      <c r="AN5" s="68">
        <v>9</v>
      </c>
      <c r="AO5" s="68">
        <v>3</v>
      </c>
      <c r="AP5" s="68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125">
        <v>5</v>
      </c>
      <c r="B6" s="126">
        <f t="shared" si="8"/>
        <v>30</v>
      </c>
      <c r="C6" s="126">
        <f t="shared" si="0"/>
        <v>36000</v>
      </c>
      <c r="D6" s="126">
        <v>0.2</v>
      </c>
      <c r="E6" s="126">
        <f t="shared" si="1"/>
        <v>7200</v>
      </c>
      <c r="F6" s="126">
        <f t="shared" si="2"/>
        <v>54000</v>
      </c>
      <c r="G6" s="126">
        <v>1</v>
      </c>
      <c r="H6" s="126">
        <f t="shared" si="3"/>
        <v>43200</v>
      </c>
      <c r="L6" s="1"/>
      <c r="M6" s="1"/>
      <c r="N6" s="1"/>
      <c r="O6" s="1"/>
      <c r="P6" s="2">
        <v>0.15</v>
      </c>
      <c r="Q6" s="3">
        <v>10000142</v>
      </c>
      <c r="R6" s="5" t="s">
        <v>108</v>
      </c>
      <c r="S6" s="2">
        <v>1</v>
      </c>
      <c r="T6" s="2"/>
      <c r="U6">
        <f t="shared" si="9"/>
        <v>150000</v>
      </c>
      <c r="W6" s="2" t="s">
        <v>12</v>
      </c>
      <c r="X6" s="127">
        <v>10</v>
      </c>
      <c r="Z6" s="2">
        <v>1</v>
      </c>
      <c r="AA6" s="2">
        <v>0.1</v>
      </c>
      <c r="AB6" s="2"/>
      <c r="AD6" s="134" t="s">
        <v>109</v>
      </c>
      <c r="AE6" s="66">
        <v>12001003</v>
      </c>
      <c r="AF6" s="68" t="s">
        <v>110</v>
      </c>
      <c r="AG6" s="2">
        <v>10</v>
      </c>
      <c r="AH6" s="68">
        <v>4</v>
      </c>
      <c r="AI6" s="2">
        <f t="shared" si="4"/>
        <v>550</v>
      </c>
      <c r="AL6" s="66">
        <v>14010004</v>
      </c>
      <c r="AM6" s="68" t="s">
        <v>111</v>
      </c>
      <c r="AN6" s="68">
        <v>12</v>
      </c>
      <c r="AO6" s="68">
        <v>4</v>
      </c>
      <c r="AP6" s="68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125">
        <v>6</v>
      </c>
      <c r="B7" s="126">
        <f t="shared" si="8"/>
        <v>35</v>
      </c>
      <c r="C7" s="126">
        <f t="shared" si="0"/>
        <v>42000</v>
      </c>
      <c r="D7" s="126">
        <v>0.2</v>
      </c>
      <c r="E7" s="126">
        <f t="shared" si="1"/>
        <v>8400</v>
      </c>
      <c r="F7" s="126">
        <f t="shared" si="2"/>
        <v>63000</v>
      </c>
      <c r="G7" s="126">
        <v>1</v>
      </c>
      <c r="H7" s="126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3">
        <v>10000132</v>
      </c>
      <c r="R7" s="5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34" t="s">
        <v>115</v>
      </c>
      <c r="AE7" s="66">
        <v>12001004</v>
      </c>
      <c r="AF7" s="68" t="s">
        <v>116</v>
      </c>
      <c r="AG7" s="2">
        <v>5</v>
      </c>
      <c r="AH7" s="68">
        <v>2</v>
      </c>
      <c r="AI7" s="2">
        <f t="shared" si="4"/>
        <v>30</v>
      </c>
      <c r="AL7" s="66">
        <v>14010005</v>
      </c>
      <c r="AM7" s="68" t="s">
        <v>117</v>
      </c>
      <c r="AN7" s="68">
        <v>1</v>
      </c>
      <c r="AO7" s="68">
        <v>2</v>
      </c>
      <c r="AP7" s="68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125">
        <v>7</v>
      </c>
      <c r="B8" s="126">
        <f t="shared" si="8"/>
        <v>40</v>
      </c>
      <c r="C8" s="126">
        <f t="shared" si="0"/>
        <v>48000</v>
      </c>
      <c r="D8" s="126">
        <v>0.2</v>
      </c>
      <c r="E8" s="126">
        <f t="shared" si="1"/>
        <v>9600</v>
      </c>
      <c r="F8" s="126">
        <f t="shared" si="2"/>
        <v>72000</v>
      </c>
      <c r="G8" s="126">
        <v>1</v>
      </c>
      <c r="H8" s="126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3">
        <v>10000104</v>
      </c>
      <c r="R8" s="5" t="s">
        <v>118</v>
      </c>
      <c r="S8" s="2">
        <v>1</v>
      </c>
      <c r="T8" s="2"/>
      <c r="U8">
        <f t="shared" si="9"/>
        <v>100000</v>
      </c>
      <c r="AA8" s="127"/>
      <c r="AB8" s="127"/>
      <c r="AC8" s="127"/>
      <c r="AD8" s="134" t="s">
        <v>119</v>
      </c>
      <c r="AE8" s="66">
        <v>12001005</v>
      </c>
      <c r="AF8" s="68" t="s">
        <v>120</v>
      </c>
      <c r="AG8" s="2">
        <v>8</v>
      </c>
      <c r="AH8" s="68">
        <v>2</v>
      </c>
      <c r="AI8" s="2">
        <f t="shared" si="4"/>
        <v>45</v>
      </c>
      <c r="AL8" s="66">
        <v>14010006</v>
      </c>
      <c r="AM8" s="68" t="s">
        <v>121</v>
      </c>
      <c r="AN8" s="68">
        <v>5</v>
      </c>
      <c r="AO8" s="68">
        <v>2</v>
      </c>
      <c r="AP8" s="68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125">
        <v>8</v>
      </c>
      <c r="B9" s="126">
        <f t="shared" si="8"/>
        <v>45</v>
      </c>
      <c r="C9" s="126">
        <f t="shared" si="0"/>
        <v>54000</v>
      </c>
      <c r="D9" s="126">
        <v>0.2</v>
      </c>
      <c r="E9" s="126">
        <f t="shared" si="1"/>
        <v>10800</v>
      </c>
      <c r="F9" s="126">
        <f t="shared" si="2"/>
        <v>81000</v>
      </c>
      <c r="G9" s="126">
        <v>1</v>
      </c>
      <c r="H9" s="126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3">
        <v>10000143</v>
      </c>
      <c r="R9" s="5" t="s">
        <v>122</v>
      </c>
      <c r="S9" s="2">
        <v>1</v>
      </c>
      <c r="T9" s="2">
        <v>5</v>
      </c>
      <c r="U9">
        <f t="shared" si="9"/>
        <v>50000</v>
      </c>
      <c r="W9" s="128"/>
      <c r="X9" s="129"/>
      <c r="Y9" s="127" t="s">
        <v>21</v>
      </c>
      <c r="Z9" s="127" t="s">
        <v>22</v>
      </c>
      <c r="AA9" s="127"/>
      <c r="AB9" s="127"/>
      <c r="AC9" s="127"/>
      <c r="AD9" s="134" t="s">
        <v>123</v>
      </c>
      <c r="AE9" s="66">
        <v>12001006</v>
      </c>
      <c r="AF9" s="68" t="s">
        <v>124</v>
      </c>
      <c r="AG9" s="2">
        <v>10</v>
      </c>
      <c r="AH9" s="68">
        <v>2</v>
      </c>
      <c r="AI9" s="2">
        <f t="shared" si="4"/>
        <v>55</v>
      </c>
      <c r="AL9" s="66">
        <v>14010007</v>
      </c>
      <c r="AM9" s="68" t="s">
        <v>125</v>
      </c>
      <c r="AN9" s="68">
        <v>9</v>
      </c>
      <c r="AO9" s="68">
        <v>3</v>
      </c>
      <c r="AP9" s="68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125">
        <v>9</v>
      </c>
      <c r="B10" s="126">
        <f t="shared" si="8"/>
        <v>50</v>
      </c>
      <c r="C10" s="126">
        <f t="shared" si="0"/>
        <v>60000</v>
      </c>
      <c r="D10" s="126">
        <v>0.2</v>
      </c>
      <c r="E10" s="126">
        <f t="shared" si="1"/>
        <v>12000</v>
      </c>
      <c r="F10" s="126">
        <f t="shared" si="2"/>
        <v>90000</v>
      </c>
      <c r="G10" s="126">
        <v>1</v>
      </c>
      <c r="H10" s="126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0.28000000000000003</v>
      </c>
      <c r="Q10" s="3">
        <v>10010042</v>
      </c>
      <c r="R10" s="39" t="s">
        <v>126</v>
      </c>
      <c r="S10" s="2">
        <v>5</v>
      </c>
      <c r="T10" s="2"/>
      <c r="U10">
        <f t="shared" si="9"/>
        <v>280000</v>
      </c>
      <c r="W10" s="130" t="s">
        <v>24</v>
      </c>
      <c r="X10" s="127">
        <v>1</v>
      </c>
      <c r="Y10" s="127">
        <v>15</v>
      </c>
      <c r="Z10" s="127">
        <v>0.75</v>
      </c>
      <c r="AA10" s="127"/>
      <c r="AB10" s="127"/>
      <c r="AC10" s="127"/>
      <c r="AD10" s="134" t="s">
        <v>127</v>
      </c>
      <c r="AE10" s="66">
        <v>12001007</v>
      </c>
      <c r="AF10" s="68" t="s">
        <v>128</v>
      </c>
      <c r="AG10" s="2">
        <v>12</v>
      </c>
      <c r="AH10" s="68">
        <v>2</v>
      </c>
      <c r="AI10" s="2">
        <f t="shared" si="4"/>
        <v>65</v>
      </c>
      <c r="AL10" s="66">
        <v>14010008</v>
      </c>
      <c r="AM10" s="68" t="s">
        <v>129</v>
      </c>
      <c r="AN10" s="68">
        <v>12</v>
      </c>
      <c r="AO10" s="68">
        <v>4</v>
      </c>
      <c r="AP10" s="68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125">
        <v>10</v>
      </c>
      <c r="B11" s="126">
        <f t="shared" si="8"/>
        <v>55</v>
      </c>
      <c r="C11" s="126">
        <f t="shared" si="0"/>
        <v>66000</v>
      </c>
      <c r="D11" s="126">
        <v>0.2</v>
      </c>
      <c r="E11" s="126">
        <f t="shared" si="1"/>
        <v>13200</v>
      </c>
      <c r="F11" s="126">
        <f t="shared" si="2"/>
        <v>99000</v>
      </c>
      <c r="G11" s="126">
        <v>1</v>
      </c>
      <c r="H11" s="126">
        <f t="shared" si="3"/>
        <v>79200</v>
      </c>
      <c r="L11" s="1"/>
      <c r="M11" s="1"/>
      <c r="P11" s="2">
        <f>SUM(P3:P10)</f>
        <v>1</v>
      </c>
      <c r="S11" s="1"/>
      <c r="T11" s="1"/>
      <c r="W11" s="128"/>
      <c r="X11" s="127">
        <v>2</v>
      </c>
      <c r="Y11" s="127">
        <v>20</v>
      </c>
      <c r="Z11" s="127">
        <v>1</v>
      </c>
      <c r="AA11" s="127"/>
      <c r="AB11" s="127"/>
      <c r="AC11" s="127"/>
      <c r="AD11" s="134" t="s">
        <v>130</v>
      </c>
      <c r="AE11" s="66">
        <v>12001008</v>
      </c>
      <c r="AF11" s="68" t="s">
        <v>131</v>
      </c>
      <c r="AG11" s="2">
        <v>15</v>
      </c>
      <c r="AH11" s="68">
        <v>2</v>
      </c>
      <c r="AI11" s="2">
        <f t="shared" si="4"/>
        <v>80</v>
      </c>
      <c r="AL11" s="66">
        <v>14010009</v>
      </c>
      <c r="AM11" s="68" t="s">
        <v>132</v>
      </c>
      <c r="AN11" s="68">
        <v>1</v>
      </c>
      <c r="AO11" s="68">
        <v>2</v>
      </c>
      <c r="AP11" s="68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125">
        <v>11</v>
      </c>
      <c r="B12" s="126">
        <f t="shared" si="8"/>
        <v>60</v>
      </c>
      <c r="C12" s="126">
        <f t="shared" si="0"/>
        <v>72000</v>
      </c>
      <c r="D12" s="126">
        <v>0.2</v>
      </c>
      <c r="E12" s="126">
        <f t="shared" si="1"/>
        <v>14400</v>
      </c>
      <c r="F12" s="126">
        <f t="shared" si="2"/>
        <v>108000</v>
      </c>
      <c r="G12" s="126">
        <v>1</v>
      </c>
      <c r="H12" s="126">
        <f t="shared" si="3"/>
        <v>86400</v>
      </c>
      <c r="L12" s="1"/>
      <c r="M12" s="1"/>
      <c r="S12" s="1"/>
      <c r="T12" s="1"/>
      <c r="W12" s="128"/>
      <c r="X12" s="127">
        <v>3</v>
      </c>
      <c r="Y12" s="127">
        <v>25</v>
      </c>
      <c r="Z12" s="127">
        <v>3</v>
      </c>
      <c r="AA12" s="127"/>
      <c r="AB12" s="127"/>
      <c r="AC12" s="127"/>
      <c r="AL12" s="66">
        <v>14010010</v>
      </c>
      <c r="AM12" s="68" t="s">
        <v>133</v>
      </c>
      <c r="AN12" s="68">
        <v>5</v>
      </c>
      <c r="AO12" s="68">
        <v>2</v>
      </c>
      <c r="AP12" s="68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125">
        <v>12</v>
      </c>
      <c r="B13" s="126">
        <f t="shared" si="8"/>
        <v>65</v>
      </c>
      <c r="C13" s="126">
        <f t="shared" si="0"/>
        <v>78000</v>
      </c>
      <c r="D13" s="126">
        <v>0.2</v>
      </c>
      <c r="E13" s="126">
        <f t="shared" si="1"/>
        <v>15600</v>
      </c>
      <c r="F13" s="126">
        <f t="shared" si="2"/>
        <v>117000</v>
      </c>
      <c r="G13" s="126">
        <v>1</v>
      </c>
      <c r="H13" s="126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128"/>
      <c r="X13" s="127">
        <v>4</v>
      </c>
      <c r="Y13" s="127">
        <v>30</v>
      </c>
      <c r="Z13" s="127">
        <v>10</v>
      </c>
      <c r="AA13" s="127"/>
      <c r="AB13" s="127"/>
      <c r="AC13" s="127"/>
      <c r="AL13" s="66">
        <v>14010011</v>
      </c>
      <c r="AM13" s="68" t="s">
        <v>136</v>
      </c>
      <c r="AN13" s="68">
        <v>9</v>
      </c>
      <c r="AO13" s="68">
        <v>3</v>
      </c>
      <c r="AP13" s="68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125">
        <v>13</v>
      </c>
      <c r="B14" s="126">
        <f t="shared" si="8"/>
        <v>70</v>
      </c>
      <c r="C14" s="126">
        <f t="shared" si="0"/>
        <v>84000</v>
      </c>
      <c r="D14" s="126">
        <v>0.2</v>
      </c>
      <c r="E14" s="126">
        <f t="shared" si="1"/>
        <v>16800</v>
      </c>
      <c r="F14" s="126">
        <f t="shared" si="2"/>
        <v>126000</v>
      </c>
      <c r="G14" s="126">
        <v>1</v>
      </c>
      <c r="H14" s="126">
        <f t="shared" si="3"/>
        <v>100800</v>
      </c>
      <c r="K14" s="2">
        <v>1</v>
      </c>
      <c r="L14" s="2">
        <v>40</v>
      </c>
      <c r="M14" s="1"/>
      <c r="S14" s="1"/>
      <c r="T14" s="1"/>
      <c r="W14" s="128"/>
      <c r="X14" s="127">
        <v>5</v>
      </c>
      <c r="Y14" s="127">
        <v>75</v>
      </c>
      <c r="Z14" s="127">
        <v>20</v>
      </c>
      <c r="AA14" s="132"/>
      <c r="AB14" s="132"/>
      <c r="AC14" s="132"/>
      <c r="AD14" s="2" t="s">
        <v>137</v>
      </c>
      <c r="AF14" s="66" t="s">
        <v>138</v>
      </c>
      <c r="AG14" s="2">
        <v>20</v>
      </c>
      <c r="AH14" s="68">
        <v>3</v>
      </c>
      <c r="AI14" s="2">
        <f t="shared" ref="AI14:AI24" si="14">LOOKUP(AG14,A:A,B:B)*LOOKUP(AH14,$X$10:$X$14,$Z$10:$Z$14)</f>
        <v>315</v>
      </c>
      <c r="AL14" s="66">
        <v>14010012</v>
      </c>
      <c r="AM14" s="68" t="s">
        <v>139</v>
      </c>
      <c r="AN14" s="68">
        <v>12</v>
      </c>
      <c r="AO14" s="68">
        <v>4</v>
      </c>
      <c r="AP14" s="68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125">
        <v>14</v>
      </c>
      <c r="B15" s="126">
        <f t="shared" si="8"/>
        <v>75</v>
      </c>
      <c r="C15" s="126">
        <f t="shared" si="0"/>
        <v>90000</v>
      </c>
      <c r="D15" s="126">
        <v>0.2</v>
      </c>
      <c r="E15" s="126">
        <f t="shared" si="1"/>
        <v>18000</v>
      </c>
      <c r="F15" s="126">
        <f t="shared" si="2"/>
        <v>135000</v>
      </c>
      <c r="G15" s="126">
        <v>1</v>
      </c>
      <c r="H15" s="126">
        <f t="shared" si="3"/>
        <v>108000</v>
      </c>
      <c r="K15" s="2">
        <v>2</v>
      </c>
      <c r="L15" s="2">
        <v>60</v>
      </c>
      <c r="M15" s="1"/>
      <c r="Q15" s="2" t="s">
        <v>140</v>
      </c>
      <c r="R15" s="16"/>
      <c r="S15" s="1"/>
      <c r="T15" s="1"/>
      <c r="W15" s="131"/>
      <c r="X15" s="132"/>
      <c r="Y15" s="132"/>
      <c r="Z15" s="132"/>
      <c r="AA15" s="127"/>
      <c r="AB15" s="127"/>
      <c r="AC15" s="127"/>
      <c r="AD15" s="2"/>
      <c r="AF15" s="66" t="s">
        <v>141</v>
      </c>
      <c r="AG15" s="2">
        <v>20</v>
      </c>
      <c r="AH15" s="68">
        <v>2</v>
      </c>
      <c r="AI15" s="2">
        <f t="shared" si="14"/>
        <v>105</v>
      </c>
      <c r="AL15" s="66">
        <v>14020001</v>
      </c>
      <c r="AM15" s="68" t="s">
        <v>142</v>
      </c>
      <c r="AN15" s="68">
        <v>1</v>
      </c>
      <c r="AO15" s="68">
        <v>2</v>
      </c>
      <c r="AP15" s="68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125">
        <v>15</v>
      </c>
      <c r="B16" s="126">
        <f t="shared" si="8"/>
        <v>80</v>
      </c>
      <c r="C16" s="126">
        <f t="shared" si="0"/>
        <v>96000</v>
      </c>
      <c r="D16" s="126">
        <v>0.2</v>
      </c>
      <c r="E16" s="126">
        <f t="shared" si="1"/>
        <v>19200</v>
      </c>
      <c r="F16" s="126">
        <f t="shared" si="2"/>
        <v>144000</v>
      </c>
      <c r="G16" s="126">
        <v>1</v>
      </c>
      <c r="H16" s="126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30" t="s">
        <v>25</v>
      </c>
      <c r="X16" s="127">
        <v>1</v>
      </c>
      <c r="Y16" s="127">
        <v>3</v>
      </c>
      <c r="Z16" s="127" t="s">
        <v>26</v>
      </c>
      <c r="AA16" s="127"/>
      <c r="AB16" s="127"/>
      <c r="AC16" s="127"/>
      <c r="AD16" s="2"/>
      <c r="AF16" s="66" t="s">
        <v>144</v>
      </c>
      <c r="AG16" s="2">
        <v>20</v>
      </c>
      <c r="AH16" s="68">
        <v>2</v>
      </c>
      <c r="AI16" s="2">
        <f t="shared" si="14"/>
        <v>105</v>
      </c>
      <c r="AL16" s="66">
        <v>14020002</v>
      </c>
      <c r="AM16" s="68" t="s">
        <v>145</v>
      </c>
      <c r="AN16" s="68">
        <v>5</v>
      </c>
      <c r="AO16" s="68">
        <v>2</v>
      </c>
      <c r="AP16" s="68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125">
        <v>16</v>
      </c>
      <c r="B17" s="126">
        <f t="shared" si="8"/>
        <v>85</v>
      </c>
      <c r="C17" s="126">
        <f t="shared" si="0"/>
        <v>102000</v>
      </c>
      <c r="D17" s="126">
        <v>0.2</v>
      </c>
      <c r="E17" s="126">
        <f t="shared" si="1"/>
        <v>20400</v>
      </c>
      <c r="F17" s="126">
        <f t="shared" si="2"/>
        <v>153000</v>
      </c>
      <c r="G17" s="126">
        <v>1</v>
      </c>
      <c r="H17" s="126">
        <f t="shared" si="3"/>
        <v>122400</v>
      </c>
      <c r="K17" s="2">
        <v>4</v>
      </c>
      <c r="L17" s="2">
        <v>105</v>
      </c>
      <c r="Q17" s="12" t="s">
        <v>146</v>
      </c>
      <c r="R17" s="12">
        <f>R16/3/3</f>
        <v>0.66666666666666663</v>
      </c>
      <c r="S17">
        <v>0.5</v>
      </c>
      <c r="T17">
        <v>1</v>
      </c>
      <c r="W17" s="130"/>
      <c r="X17" s="127">
        <v>2</v>
      </c>
      <c r="Y17" s="127">
        <v>1.5</v>
      </c>
      <c r="Z17" s="127" t="s">
        <v>27</v>
      </c>
      <c r="AA17" s="127"/>
      <c r="AB17" s="127"/>
      <c r="AC17" s="127"/>
      <c r="AD17" s="2"/>
      <c r="AF17" s="66" t="s">
        <v>147</v>
      </c>
      <c r="AG17" s="2">
        <v>20</v>
      </c>
      <c r="AH17" s="68">
        <v>2</v>
      </c>
      <c r="AI17" s="2">
        <f t="shared" si="14"/>
        <v>105</v>
      </c>
      <c r="AL17" s="66">
        <v>14020003</v>
      </c>
      <c r="AM17" s="68" t="s">
        <v>148</v>
      </c>
      <c r="AN17" s="68">
        <v>9</v>
      </c>
      <c r="AO17" s="68">
        <v>3</v>
      </c>
      <c r="AP17" s="68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125">
        <v>17</v>
      </c>
      <c r="B18" s="126">
        <f t="shared" si="8"/>
        <v>90</v>
      </c>
      <c r="C18" s="126">
        <f t="shared" si="0"/>
        <v>108000</v>
      </c>
      <c r="D18" s="126">
        <v>0.2</v>
      </c>
      <c r="E18" s="126">
        <f t="shared" si="1"/>
        <v>21600</v>
      </c>
      <c r="F18" s="126">
        <f t="shared" si="2"/>
        <v>162000</v>
      </c>
      <c r="G18" s="126">
        <v>1</v>
      </c>
      <c r="H18" s="126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28"/>
      <c r="X18" s="127">
        <v>3</v>
      </c>
      <c r="Y18" s="127">
        <v>1.2</v>
      </c>
      <c r="Z18" s="127" t="s">
        <v>28</v>
      </c>
      <c r="AA18" s="127"/>
      <c r="AB18" s="127"/>
      <c r="AC18" s="127"/>
      <c r="AD18" s="2"/>
      <c r="AF18" s="66" t="s">
        <v>149</v>
      </c>
      <c r="AG18" s="2">
        <v>20</v>
      </c>
      <c r="AH18" s="68">
        <v>2</v>
      </c>
      <c r="AI18" s="2">
        <f t="shared" si="14"/>
        <v>105</v>
      </c>
      <c r="AL18" s="66">
        <v>14020004</v>
      </c>
      <c r="AM18" s="68" t="s">
        <v>150</v>
      </c>
      <c r="AN18" s="68">
        <v>12</v>
      </c>
      <c r="AO18" s="68">
        <v>4</v>
      </c>
      <c r="AP18" s="68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125">
        <v>18</v>
      </c>
      <c r="B19" s="126">
        <f t="shared" si="8"/>
        <v>95</v>
      </c>
      <c r="C19" s="126">
        <f t="shared" si="0"/>
        <v>114000</v>
      </c>
      <c r="D19" s="126">
        <v>0.2</v>
      </c>
      <c r="E19" s="126">
        <f t="shared" si="1"/>
        <v>22800</v>
      </c>
      <c r="F19" s="126">
        <f t="shared" si="2"/>
        <v>171000</v>
      </c>
      <c r="G19" s="126">
        <v>1</v>
      </c>
      <c r="H19" s="126">
        <f t="shared" si="3"/>
        <v>136800</v>
      </c>
      <c r="M19" s="2"/>
      <c r="Q19" s="12" t="s">
        <v>151</v>
      </c>
      <c r="R19" s="12">
        <v>30</v>
      </c>
      <c r="W19" s="128"/>
      <c r="X19" s="127">
        <v>4</v>
      </c>
      <c r="Y19" s="127">
        <v>0.8</v>
      </c>
      <c r="Z19" s="127" t="s">
        <v>29</v>
      </c>
      <c r="AA19" s="127"/>
      <c r="AB19" s="127"/>
      <c r="AC19" s="127"/>
      <c r="AD19" s="2"/>
      <c r="AF19" s="66" t="s">
        <v>152</v>
      </c>
      <c r="AG19" s="2">
        <v>20</v>
      </c>
      <c r="AH19" s="68">
        <v>2</v>
      </c>
      <c r="AI19" s="2">
        <f t="shared" si="14"/>
        <v>105</v>
      </c>
      <c r="AL19" s="66">
        <v>14020005</v>
      </c>
      <c r="AM19" s="68" t="s">
        <v>153</v>
      </c>
      <c r="AN19" s="68">
        <v>1</v>
      </c>
      <c r="AO19" s="68">
        <v>2</v>
      </c>
      <c r="AP19" s="68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125">
        <v>19</v>
      </c>
      <c r="B20" s="126">
        <f t="shared" si="8"/>
        <v>100</v>
      </c>
      <c r="C20" s="126">
        <f t="shared" si="0"/>
        <v>120000</v>
      </c>
      <c r="D20" s="126">
        <v>0.2</v>
      </c>
      <c r="E20" s="126">
        <f t="shared" si="1"/>
        <v>24000</v>
      </c>
      <c r="F20" s="126">
        <f t="shared" si="2"/>
        <v>180000</v>
      </c>
      <c r="G20" s="126">
        <v>1</v>
      </c>
      <c r="H20" s="126">
        <f t="shared" si="3"/>
        <v>144000</v>
      </c>
      <c r="M20" s="2"/>
      <c r="R20">
        <f>R19*10</f>
        <v>300</v>
      </c>
      <c r="W20" s="133"/>
      <c r="X20" s="127">
        <v>5</v>
      </c>
      <c r="Y20" s="127">
        <v>1.9</v>
      </c>
      <c r="Z20" s="127" t="s">
        <v>30</v>
      </c>
      <c r="AA20" s="127"/>
      <c r="AB20" s="127"/>
      <c r="AC20" s="127"/>
      <c r="AD20" s="2"/>
      <c r="AF20" s="66" t="s">
        <v>154</v>
      </c>
      <c r="AG20" s="2">
        <v>20</v>
      </c>
      <c r="AH20" s="68">
        <v>2</v>
      </c>
      <c r="AI20" s="2">
        <f t="shared" si="14"/>
        <v>105</v>
      </c>
      <c r="AL20" s="66">
        <v>14020006</v>
      </c>
      <c r="AM20" s="68" t="s">
        <v>155</v>
      </c>
      <c r="AN20" s="68">
        <v>5</v>
      </c>
      <c r="AO20" s="68">
        <v>2</v>
      </c>
      <c r="AP20" s="68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125">
        <v>20</v>
      </c>
      <c r="B21" s="126">
        <f t="shared" si="8"/>
        <v>105</v>
      </c>
      <c r="C21" s="126">
        <f t="shared" si="0"/>
        <v>126000</v>
      </c>
      <c r="D21" s="126">
        <v>0.2</v>
      </c>
      <c r="E21" s="126">
        <f t="shared" si="1"/>
        <v>25200</v>
      </c>
      <c r="F21" s="126">
        <f t="shared" si="2"/>
        <v>189000</v>
      </c>
      <c r="G21" s="126">
        <v>1</v>
      </c>
      <c r="H21" s="126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33"/>
      <c r="X21" s="127">
        <v>6</v>
      </c>
      <c r="Y21" s="127">
        <v>0.4</v>
      </c>
      <c r="Z21" s="127" t="s">
        <v>31</v>
      </c>
      <c r="AA21" s="127"/>
      <c r="AB21" s="127"/>
      <c r="AC21" s="127"/>
      <c r="AD21" s="2"/>
      <c r="AF21" s="66" t="s">
        <v>157</v>
      </c>
      <c r="AG21" s="2">
        <v>20</v>
      </c>
      <c r="AH21" s="68">
        <v>2</v>
      </c>
      <c r="AI21" s="2">
        <f t="shared" si="14"/>
        <v>105</v>
      </c>
      <c r="AL21" s="66">
        <v>14020007</v>
      </c>
      <c r="AM21" s="68" t="s">
        <v>158</v>
      </c>
      <c r="AN21" s="68">
        <v>9</v>
      </c>
      <c r="AO21" s="68">
        <v>3</v>
      </c>
      <c r="AP21" s="68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125">
        <v>21</v>
      </c>
      <c r="B22" s="126">
        <f t="shared" si="8"/>
        <v>110</v>
      </c>
      <c r="C22" s="126">
        <f t="shared" si="0"/>
        <v>132000</v>
      </c>
      <c r="D22" s="126">
        <v>0.2</v>
      </c>
      <c r="E22" s="126">
        <f t="shared" si="1"/>
        <v>26400</v>
      </c>
      <c r="F22" s="126">
        <f t="shared" si="2"/>
        <v>198000</v>
      </c>
      <c r="G22" s="126">
        <v>1</v>
      </c>
      <c r="H22" s="126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33"/>
      <c r="X22" s="127">
        <v>7</v>
      </c>
      <c r="Y22" s="127">
        <v>0.6</v>
      </c>
      <c r="Z22" s="127" t="s">
        <v>32</v>
      </c>
      <c r="AA22" s="127"/>
      <c r="AB22" s="127"/>
      <c r="AC22" s="127"/>
      <c r="AD22" s="2"/>
      <c r="AF22" s="66" t="s">
        <v>159</v>
      </c>
      <c r="AG22" s="2">
        <v>20</v>
      </c>
      <c r="AH22" s="68">
        <v>2</v>
      </c>
      <c r="AI22" s="2">
        <f t="shared" si="14"/>
        <v>105</v>
      </c>
      <c r="AL22" s="66">
        <v>14020008</v>
      </c>
      <c r="AM22" s="68" t="s">
        <v>160</v>
      </c>
      <c r="AN22" s="68">
        <v>12</v>
      </c>
      <c r="AO22" s="68">
        <v>4</v>
      </c>
      <c r="AP22" s="68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125">
        <v>22</v>
      </c>
      <c r="B23" s="126">
        <f t="shared" si="8"/>
        <v>115</v>
      </c>
      <c r="C23" s="126">
        <f t="shared" si="0"/>
        <v>138000</v>
      </c>
      <c r="D23" s="126">
        <v>0.2</v>
      </c>
      <c r="E23" s="126">
        <f t="shared" si="1"/>
        <v>27600</v>
      </c>
      <c r="F23" s="126">
        <f t="shared" si="2"/>
        <v>207000</v>
      </c>
      <c r="G23" s="126">
        <v>1</v>
      </c>
      <c r="H23" s="126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33"/>
      <c r="X23" s="127">
        <v>8</v>
      </c>
      <c r="Y23" s="127">
        <v>0.4</v>
      </c>
      <c r="Z23" s="127" t="s">
        <v>33</v>
      </c>
      <c r="AA23" s="127"/>
      <c r="AB23" s="127"/>
      <c r="AC23" s="127"/>
      <c r="AD23" s="2" t="s">
        <v>162</v>
      </c>
      <c r="AF23" s="66" t="s">
        <v>163</v>
      </c>
      <c r="AG23" s="2">
        <v>20</v>
      </c>
      <c r="AH23" s="68">
        <v>4</v>
      </c>
      <c r="AI23" s="2">
        <f t="shared" si="14"/>
        <v>1050</v>
      </c>
      <c r="AL23" s="66">
        <v>14020009</v>
      </c>
      <c r="AM23" s="68" t="s">
        <v>164</v>
      </c>
      <c r="AN23" s="68">
        <v>1</v>
      </c>
      <c r="AO23" s="68">
        <v>2</v>
      </c>
      <c r="AP23" s="68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125">
        <v>23</v>
      </c>
      <c r="B24" s="126">
        <f t="shared" si="8"/>
        <v>120</v>
      </c>
      <c r="C24" s="126">
        <f t="shared" si="0"/>
        <v>144000</v>
      </c>
      <c r="D24" s="126">
        <v>0.2</v>
      </c>
      <c r="E24" s="126">
        <f t="shared" si="1"/>
        <v>28800</v>
      </c>
      <c r="F24" s="126">
        <f t="shared" si="2"/>
        <v>216000</v>
      </c>
      <c r="G24" s="126">
        <v>1</v>
      </c>
      <c r="H24" s="126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33"/>
      <c r="X24" s="127">
        <v>9</v>
      </c>
      <c r="Y24" s="127">
        <v>0.5</v>
      </c>
      <c r="Z24" s="127" t="s">
        <v>34</v>
      </c>
      <c r="AA24" s="127"/>
      <c r="AB24" s="127"/>
      <c r="AC24" s="127"/>
      <c r="AD24" s="2" t="s">
        <v>165</v>
      </c>
      <c r="AF24" s="66" t="s">
        <v>166</v>
      </c>
      <c r="AG24" s="2">
        <v>20</v>
      </c>
      <c r="AH24" s="68">
        <v>4</v>
      </c>
      <c r="AI24" s="2">
        <f t="shared" si="14"/>
        <v>1050</v>
      </c>
      <c r="AL24" s="66">
        <v>14020010</v>
      </c>
      <c r="AM24" s="68" t="s">
        <v>167</v>
      </c>
      <c r="AN24" s="68">
        <v>5</v>
      </c>
      <c r="AO24" s="68">
        <v>2</v>
      </c>
      <c r="AP24" s="68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125">
        <v>24</v>
      </c>
      <c r="B25" s="126">
        <f t="shared" si="8"/>
        <v>125</v>
      </c>
      <c r="C25" s="126">
        <f t="shared" si="0"/>
        <v>150000</v>
      </c>
      <c r="D25" s="126">
        <v>0.2</v>
      </c>
      <c r="E25" s="126">
        <f t="shared" si="1"/>
        <v>30000</v>
      </c>
      <c r="F25" s="126">
        <f t="shared" si="2"/>
        <v>225000</v>
      </c>
      <c r="G25" s="126">
        <v>1</v>
      </c>
      <c r="H25" s="126">
        <f t="shared" si="3"/>
        <v>180000</v>
      </c>
      <c r="Q25" s="2" t="s">
        <v>26</v>
      </c>
      <c r="R25" s="2">
        <v>60</v>
      </c>
      <c r="T25">
        <f>T24/9</f>
        <v>50</v>
      </c>
      <c r="W25" s="133"/>
      <c r="X25" s="127">
        <v>10</v>
      </c>
      <c r="Y25" s="127">
        <v>0.55000000000000004</v>
      </c>
      <c r="Z25" s="127" t="s">
        <v>35</v>
      </c>
      <c r="AA25" s="127"/>
      <c r="AB25" s="127"/>
      <c r="AC25" s="127"/>
      <c r="AL25" s="66">
        <v>14020011</v>
      </c>
      <c r="AM25" s="68" t="s">
        <v>168</v>
      </c>
      <c r="AN25" s="68">
        <v>9</v>
      </c>
      <c r="AO25" s="68">
        <v>3</v>
      </c>
      <c r="AP25" s="68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125">
        <v>25</v>
      </c>
      <c r="B26" s="126">
        <f t="shared" si="8"/>
        <v>130</v>
      </c>
      <c r="C26" s="126">
        <f t="shared" si="0"/>
        <v>156000</v>
      </c>
      <c r="D26" s="126">
        <v>0.2</v>
      </c>
      <c r="E26" s="126">
        <f t="shared" si="1"/>
        <v>31200</v>
      </c>
      <c r="F26" s="126">
        <f t="shared" si="2"/>
        <v>234000</v>
      </c>
      <c r="G26" s="126">
        <v>1</v>
      </c>
      <c r="H26" s="126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33"/>
      <c r="X26" s="127">
        <v>11</v>
      </c>
      <c r="Y26" s="127">
        <v>0.65</v>
      </c>
      <c r="Z26" s="127" t="s">
        <v>170</v>
      </c>
      <c r="AF26" s="66" t="s">
        <v>171</v>
      </c>
      <c r="AG26" s="2">
        <v>30</v>
      </c>
      <c r="AH26" s="68">
        <v>3</v>
      </c>
      <c r="AI26" s="2">
        <f t="shared" ref="AI26:AI35" si="16">LOOKUP(AG26,A:A,B:B)*LOOKUP(AH26,$X$10:$X$14,$Z$10:$Z$14)</f>
        <v>465</v>
      </c>
      <c r="AL26" s="66">
        <v>14020012</v>
      </c>
      <c r="AM26" s="68" t="s">
        <v>172</v>
      </c>
      <c r="AN26" s="68">
        <v>12</v>
      </c>
      <c r="AO26" s="68">
        <v>4</v>
      </c>
      <c r="AP26" s="68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125">
        <v>26</v>
      </c>
      <c r="B27" s="126">
        <f t="shared" si="8"/>
        <v>135</v>
      </c>
      <c r="C27" s="126">
        <f t="shared" si="0"/>
        <v>162000</v>
      </c>
      <c r="D27" s="126">
        <v>0.2</v>
      </c>
      <c r="E27" s="126">
        <f t="shared" si="1"/>
        <v>32400</v>
      </c>
      <c r="F27" s="126">
        <f t="shared" si="2"/>
        <v>243000</v>
      </c>
      <c r="G27" s="126">
        <v>1</v>
      </c>
      <c r="H27" s="126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68">
        <v>2</v>
      </c>
      <c r="AI27" s="2">
        <f t="shared" si="16"/>
        <v>155</v>
      </c>
      <c r="AL27" s="66">
        <v>14030001</v>
      </c>
      <c r="AM27" s="68" t="s">
        <v>174</v>
      </c>
      <c r="AN27" s="68">
        <v>1</v>
      </c>
      <c r="AO27" s="68">
        <v>2</v>
      </c>
      <c r="AP27" s="68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125">
        <v>27</v>
      </c>
      <c r="B28" s="126">
        <f t="shared" si="8"/>
        <v>140</v>
      </c>
      <c r="C28" s="126">
        <f t="shared" si="0"/>
        <v>168000</v>
      </c>
      <c r="D28" s="126">
        <v>0.2</v>
      </c>
      <c r="E28" s="126">
        <f t="shared" si="1"/>
        <v>33600</v>
      </c>
      <c r="F28" s="126">
        <f t="shared" si="2"/>
        <v>252000</v>
      </c>
      <c r="G28" s="126">
        <v>1</v>
      </c>
      <c r="H28" s="126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27">
        <v>0</v>
      </c>
      <c r="Z28" s="2">
        <v>1</v>
      </c>
      <c r="AF28" s="2" t="s">
        <v>177</v>
      </c>
      <c r="AG28" s="2">
        <v>30</v>
      </c>
      <c r="AH28" s="68">
        <v>2</v>
      </c>
      <c r="AI28" s="2">
        <f t="shared" si="16"/>
        <v>155</v>
      </c>
      <c r="AL28" s="66">
        <v>14030002</v>
      </c>
      <c r="AM28" s="68" t="s">
        <v>178</v>
      </c>
      <c r="AN28" s="68">
        <v>5</v>
      </c>
      <c r="AO28" s="68">
        <v>2</v>
      </c>
      <c r="AP28" s="68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125">
        <v>28</v>
      </c>
      <c r="B29" s="126">
        <f t="shared" si="8"/>
        <v>145</v>
      </c>
      <c r="C29" s="126">
        <f t="shared" si="0"/>
        <v>174000</v>
      </c>
      <c r="D29" s="126">
        <v>0.2</v>
      </c>
      <c r="E29" s="126">
        <f t="shared" si="1"/>
        <v>34800</v>
      </c>
      <c r="F29" s="126">
        <f t="shared" si="2"/>
        <v>261000</v>
      </c>
      <c r="G29" s="126">
        <v>1</v>
      </c>
      <c r="H29" s="126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127">
        <v>1</v>
      </c>
      <c r="Z29" s="2">
        <v>2</v>
      </c>
      <c r="AF29" s="2" t="s">
        <v>180</v>
      </c>
      <c r="AG29" s="2">
        <v>30</v>
      </c>
      <c r="AH29" s="68">
        <v>2</v>
      </c>
      <c r="AI29" s="2">
        <f t="shared" si="16"/>
        <v>155</v>
      </c>
      <c r="AL29" s="66">
        <v>14030003</v>
      </c>
      <c r="AM29" s="68" t="s">
        <v>181</v>
      </c>
      <c r="AN29" s="68">
        <v>9</v>
      </c>
      <c r="AO29" s="68">
        <v>3</v>
      </c>
      <c r="AP29" s="68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125">
        <v>29</v>
      </c>
      <c r="B30" s="126">
        <f t="shared" si="8"/>
        <v>150</v>
      </c>
      <c r="C30" s="126">
        <f t="shared" si="0"/>
        <v>180000</v>
      </c>
      <c r="D30" s="126">
        <v>0.2</v>
      </c>
      <c r="E30" s="126">
        <f t="shared" si="1"/>
        <v>36000</v>
      </c>
      <c r="F30" s="126">
        <f t="shared" si="2"/>
        <v>270000</v>
      </c>
      <c r="G30" s="126">
        <v>1</v>
      </c>
      <c r="H30" s="126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27">
        <v>2</v>
      </c>
      <c r="Z30" s="2">
        <v>5</v>
      </c>
      <c r="AF30" s="2" t="s">
        <v>182</v>
      </c>
      <c r="AG30" s="2">
        <v>30</v>
      </c>
      <c r="AH30" s="68">
        <v>2</v>
      </c>
      <c r="AI30" s="2">
        <f t="shared" si="16"/>
        <v>155</v>
      </c>
      <c r="AL30" s="66">
        <v>14030004</v>
      </c>
      <c r="AM30" s="68" t="s">
        <v>183</v>
      </c>
      <c r="AN30" s="68">
        <v>12</v>
      </c>
      <c r="AO30" s="68">
        <v>4</v>
      </c>
      <c r="AP30" s="68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125">
        <v>30</v>
      </c>
      <c r="B31" s="126">
        <f t="shared" si="8"/>
        <v>155</v>
      </c>
      <c r="C31" s="126">
        <f t="shared" si="0"/>
        <v>186000</v>
      </c>
      <c r="D31" s="126">
        <v>0.2</v>
      </c>
      <c r="E31" s="126">
        <f t="shared" si="1"/>
        <v>37200</v>
      </c>
      <c r="F31" s="126">
        <f t="shared" si="2"/>
        <v>279000</v>
      </c>
      <c r="G31" s="126">
        <v>1</v>
      </c>
      <c r="H31" s="126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27">
        <v>5</v>
      </c>
      <c r="Z31" s="2">
        <v>10</v>
      </c>
      <c r="AF31" s="2" t="s">
        <v>184</v>
      </c>
      <c r="AG31" s="2">
        <v>30</v>
      </c>
      <c r="AH31" s="68">
        <v>2</v>
      </c>
      <c r="AI31" s="2">
        <f t="shared" si="16"/>
        <v>155</v>
      </c>
      <c r="AL31" s="66">
        <v>14030005</v>
      </c>
      <c r="AM31" s="68" t="s">
        <v>185</v>
      </c>
      <c r="AN31" s="68">
        <v>1</v>
      </c>
      <c r="AO31" s="68">
        <v>2</v>
      </c>
      <c r="AP31" s="68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125">
        <v>31</v>
      </c>
      <c r="B32" s="126">
        <f t="shared" si="8"/>
        <v>160</v>
      </c>
      <c r="C32" s="126">
        <f t="shared" si="0"/>
        <v>192000</v>
      </c>
      <c r="D32" s="126">
        <v>0.2</v>
      </c>
      <c r="E32" s="126">
        <f t="shared" si="1"/>
        <v>38400</v>
      </c>
      <c r="F32" s="126">
        <f t="shared" si="2"/>
        <v>288000</v>
      </c>
      <c r="G32" s="126">
        <v>1</v>
      </c>
      <c r="H32" s="126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27">
        <v>10</v>
      </c>
      <c r="Z32" s="2">
        <v>30</v>
      </c>
      <c r="AF32" s="2" t="s">
        <v>186</v>
      </c>
      <c r="AG32" s="2">
        <v>30</v>
      </c>
      <c r="AH32" s="68">
        <v>2</v>
      </c>
      <c r="AI32" s="2">
        <f t="shared" si="16"/>
        <v>155</v>
      </c>
      <c r="AL32" s="66">
        <v>14030006</v>
      </c>
      <c r="AM32" s="68" t="s">
        <v>187</v>
      </c>
      <c r="AN32" s="68">
        <v>5</v>
      </c>
      <c r="AO32" s="68">
        <v>2</v>
      </c>
      <c r="AP32" s="68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125">
        <v>32</v>
      </c>
      <c r="B33" s="126">
        <f t="shared" si="8"/>
        <v>165</v>
      </c>
      <c r="C33" s="126">
        <f t="shared" si="0"/>
        <v>198000</v>
      </c>
      <c r="D33" s="126">
        <v>0.2</v>
      </c>
      <c r="E33" s="126">
        <f t="shared" si="1"/>
        <v>39600</v>
      </c>
      <c r="F33" s="126">
        <f t="shared" si="2"/>
        <v>297000</v>
      </c>
      <c r="G33" s="126">
        <v>1</v>
      </c>
      <c r="H33" s="126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68">
        <v>2</v>
      </c>
      <c r="AI33" s="2">
        <f t="shared" si="16"/>
        <v>155</v>
      </c>
      <c r="AL33" s="66">
        <v>14030007</v>
      </c>
      <c r="AM33" s="68" t="s">
        <v>189</v>
      </c>
      <c r="AN33" s="68">
        <v>9</v>
      </c>
      <c r="AO33" s="68">
        <v>3</v>
      </c>
      <c r="AP33" s="68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125">
        <v>33</v>
      </c>
      <c r="B34" s="126">
        <f t="shared" si="8"/>
        <v>170</v>
      </c>
      <c r="C34" s="126">
        <f t="shared" si="0"/>
        <v>204000</v>
      </c>
      <c r="D34" s="126">
        <v>0.2</v>
      </c>
      <c r="E34" s="126">
        <f t="shared" si="1"/>
        <v>40800</v>
      </c>
      <c r="F34" s="126">
        <f t="shared" si="2"/>
        <v>306000</v>
      </c>
      <c r="G34" s="126">
        <v>1</v>
      </c>
      <c r="H34" s="126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16" t="s">
        <v>190</v>
      </c>
      <c r="AF34" s="2" t="s">
        <v>191</v>
      </c>
      <c r="AG34" s="2">
        <v>30</v>
      </c>
      <c r="AH34" s="68">
        <v>4</v>
      </c>
      <c r="AI34" s="2">
        <f t="shared" si="16"/>
        <v>1550</v>
      </c>
      <c r="AL34" s="66">
        <v>14030008</v>
      </c>
      <c r="AM34" s="68" t="s">
        <v>192</v>
      </c>
      <c r="AN34" s="68">
        <v>12</v>
      </c>
      <c r="AO34" s="68">
        <v>4</v>
      </c>
      <c r="AP34" s="68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125">
        <v>34</v>
      </c>
      <c r="B35" s="126">
        <f t="shared" si="8"/>
        <v>175</v>
      </c>
      <c r="C35" s="126">
        <f t="shared" si="0"/>
        <v>210000</v>
      </c>
      <c r="D35" s="126">
        <v>0.2</v>
      </c>
      <c r="E35" s="126">
        <f t="shared" si="1"/>
        <v>42000</v>
      </c>
      <c r="F35" s="126">
        <f t="shared" si="2"/>
        <v>315000</v>
      </c>
      <c r="G35" s="126">
        <v>1</v>
      </c>
      <c r="H35" s="126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68">
        <v>4</v>
      </c>
      <c r="AI35" s="2">
        <f t="shared" si="16"/>
        <v>1550</v>
      </c>
      <c r="AL35" s="66">
        <v>14030009</v>
      </c>
      <c r="AM35" s="68" t="s">
        <v>194</v>
      </c>
      <c r="AN35" s="68">
        <v>1</v>
      </c>
      <c r="AO35" s="68">
        <v>2</v>
      </c>
      <c r="AP35" s="68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125">
        <v>35</v>
      </c>
      <c r="B36" s="126">
        <f t="shared" si="8"/>
        <v>180</v>
      </c>
      <c r="C36" s="126">
        <f t="shared" si="0"/>
        <v>216000</v>
      </c>
      <c r="D36" s="126">
        <v>0.2</v>
      </c>
      <c r="E36" s="126">
        <f t="shared" si="1"/>
        <v>43200</v>
      </c>
      <c r="F36" s="126">
        <f t="shared" si="2"/>
        <v>324000</v>
      </c>
      <c r="G36" s="126">
        <v>1</v>
      </c>
      <c r="H36" s="126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66">
        <v>14030010</v>
      </c>
      <c r="AM36" s="68" t="s">
        <v>196</v>
      </c>
      <c r="AN36" s="68">
        <v>5</v>
      </c>
      <c r="AO36" s="68">
        <v>2</v>
      </c>
      <c r="AP36" s="68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125">
        <v>36</v>
      </c>
      <c r="B37" s="126">
        <f t="shared" si="8"/>
        <v>185</v>
      </c>
      <c r="C37" s="126">
        <f t="shared" si="0"/>
        <v>222000</v>
      </c>
      <c r="D37" s="126">
        <v>0.2</v>
      </c>
      <c r="E37" s="126">
        <f t="shared" si="1"/>
        <v>44400</v>
      </c>
      <c r="F37" s="126">
        <f t="shared" si="2"/>
        <v>333000</v>
      </c>
      <c r="G37" s="126">
        <v>1</v>
      </c>
      <c r="H37" s="126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68">
        <v>3</v>
      </c>
      <c r="AI37" s="2">
        <f t="shared" ref="AI37:AI46" si="19">LOOKUP(AG37,A:A,B:B)*LOOKUP(AH37,$X$10:$X$14,$Z$10:$Z$14)</f>
        <v>615</v>
      </c>
      <c r="AL37" s="66">
        <v>14030011</v>
      </c>
      <c r="AM37" s="68" t="s">
        <v>200</v>
      </c>
      <c r="AN37" s="68">
        <v>9</v>
      </c>
      <c r="AO37" s="68">
        <v>3</v>
      </c>
      <c r="AP37" s="68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125">
        <v>37</v>
      </c>
      <c r="B38" s="126">
        <f t="shared" si="8"/>
        <v>190</v>
      </c>
      <c r="C38" s="126">
        <f t="shared" si="0"/>
        <v>228000</v>
      </c>
      <c r="D38" s="126">
        <v>0.2</v>
      </c>
      <c r="E38" s="126">
        <f t="shared" si="1"/>
        <v>45600</v>
      </c>
      <c r="F38" s="126">
        <f t="shared" si="2"/>
        <v>342000</v>
      </c>
      <c r="G38" s="126">
        <v>1</v>
      </c>
      <c r="H38" s="126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68">
        <v>2</v>
      </c>
      <c r="AI38" s="2">
        <f t="shared" si="19"/>
        <v>205</v>
      </c>
      <c r="AL38" s="66">
        <v>14030012</v>
      </c>
      <c r="AM38" s="68" t="s">
        <v>205</v>
      </c>
      <c r="AN38" s="68">
        <v>12</v>
      </c>
      <c r="AO38" s="68">
        <v>4</v>
      </c>
      <c r="AP38" s="68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125">
        <v>38</v>
      </c>
      <c r="B39" s="126">
        <f t="shared" si="8"/>
        <v>195</v>
      </c>
      <c r="C39" s="126">
        <f t="shared" si="0"/>
        <v>234000</v>
      </c>
      <c r="D39" s="126">
        <v>0.2</v>
      </c>
      <c r="E39" s="126">
        <f t="shared" si="1"/>
        <v>46800</v>
      </c>
      <c r="F39" s="126">
        <f t="shared" si="2"/>
        <v>351000</v>
      </c>
      <c r="G39" s="126">
        <v>1</v>
      </c>
      <c r="H39" s="126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68">
        <v>2</v>
      </c>
      <c r="AI39" s="2">
        <f t="shared" si="19"/>
        <v>205</v>
      </c>
      <c r="AL39" s="66">
        <v>14040001</v>
      </c>
      <c r="AM39" s="68" t="s">
        <v>207</v>
      </c>
      <c r="AN39" s="68">
        <v>1</v>
      </c>
      <c r="AO39" s="68">
        <v>2</v>
      </c>
      <c r="AP39" s="68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125">
        <v>39</v>
      </c>
      <c r="B40" s="126">
        <f t="shared" si="8"/>
        <v>200</v>
      </c>
      <c r="C40" s="126">
        <f t="shared" si="0"/>
        <v>240000</v>
      </c>
      <c r="D40" s="126">
        <v>0.2</v>
      </c>
      <c r="E40" s="126">
        <f t="shared" si="1"/>
        <v>48000</v>
      </c>
      <c r="F40" s="126">
        <f t="shared" si="2"/>
        <v>360000</v>
      </c>
      <c r="G40" s="126">
        <v>1</v>
      </c>
      <c r="H40" s="126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68">
        <v>2</v>
      </c>
      <c r="AI40" s="2">
        <f t="shared" si="19"/>
        <v>205</v>
      </c>
      <c r="AL40" s="66">
        <v>14040002</v>
      </c>
      <c r="AM40" s="68" t="s">
        <v>209</v>
      </c>
      <c r="AN40" s="68">
        <v>5</v>
      </c>
      <c r="AO40" s="68">
        <v>2</v>
      </c>
      <c r="AP40" s="68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125">
        <v>40</v>
      </c>
      <c r="B41" s="126">
        <f t="shared" si="8"/>
        <v>205</v>
      </c>
      <c r="C41" s="126">
        <f t="shared" si="0"/>
        <v>246000</v>
      </c>
      <c r="D41" s="126">
        <v>0.2</v>
      </c>
      <c r="E41" s="126">
        <f t="shared" si="1"/>
        <v>49200</v>
      </c>
      <c r="F41" s="126">
        <f t="shared" si="2"/>
        <v>369000</v>
      </c>
      <c r="G41" s="126">
        <v>1</v>
      </c>
      <c r="H41" s="126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68">
        <v>2</v>
      </c>
      <c r="AI41" s="2">
        <f t="shared" si="19"/>
        <v>205</v>
      </c>
      <c r="AL41" s="66">
        <v>14040003</v>
      </c>
      <c r="AM41" s="68" t="s">
        <v>211</v>
      </c>
      <c r="AN41" s="68">
        <v>9</v>
      </c>
      <c r="AO41" s="68">
        <v>3</v>
      </c>
      <c r="AP41" s="68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125">
        <v>41</v>
      </c>
      <c r="B42" s="126">
        <f t="shared" si="8"/>
        <v>210</v>
      </c>
      <c r="C42" s="126">
        <f t="shared" si="0"/>
        <v>252000</v>
      </c>
      <c r="D42" s="126">
        <v>0.2</v>
      </c>
      <c r="E42" s="126">
        <f t="shared" si="1"/>
        <v>50400</v>
      </c>
      <c r="F42" s="126">
        <f t="shared" si="2"/>
        <v>378000</v>
      </c>
      <c r="G42" s="126">
        <v>1</v>
      </c>
      <c r="H42" s="126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68">
        <v>2</v>
      </c>
      <c r="AI42" s="2">
        <f t="shared" si="19"/>
        <v>205</v>
      </c>
      <c r="AL42" s="66">
        <v>14040004</v>
      </c>
      <c r="AM42" s="68" t="s">
        <v>213</v>
      </c>
      <c r="AN42" s="68">
        <v>12</v>
      </c>
      <c r="AO42" s="68">
        <v>4</v>
      </c>
      <c r="AP42" s="68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125">
        <v>42</v>
      </c>
      <c r="B43" s="126">
        <f t="shared" si="8"/>
        <v>215</v>
      </c>
      <c r="C43" s="126">
        <f t="shared" si="0"/>
        <v>258000</v>
      </c>
      <c r="D43" s="126">
        <v>0.2</v>
      </c>
      <c r="E43" s="126">
        <f t="shared" si="1"/>
        <v>51600</v>
      </c>
      <c r="F43" s="126">
        <f t="shared" si="2"/>
        <v>387000</v>
      </c>
      <c r="G43" s="126">
        <v>1</v>
      </c>
      <c r="H43" s="126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68">
        <v>2</v>
      </c>
      <c r="AI43" s="2">
        <f t="shared" si="19"/>
        <v>205</v>
      </c>
      <c r="AL43" s="66">
        <v>14040005</v>
      </c>
      <c r="AM43" s="68" t="s">
        <v>215</v>
      </c>
      <c r="AN43" s="68">
        <v>1</v>
      </c>
      <c r="AO43" s="68">
        <v>2</v>
      </c>
      <c r="AP43" s="68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125">
        <v>43</v>
      </c>
      <c r="B44" s="126">
        <f t="shared" si="8"/>
        <v>220</v>
      </c>
      <c r="C44" s="126">
        <f t="shared" si="0"/>
        <v>264000</v>
      </c>
      <c r="D44" s="126">
        <v>0.2</v>
      </c>
      <c r="E44" s="126">
        <f t="shared" si="1"/>
        <v>52800</v>
      </c>
      <c r="F44" s="126">
        <f t="shared" si="2"/>
        <v>396000</v>
      </c>
      <c r="G44" s="126">
        <v>1</v>
      </c>
      <c r="H44" s="126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68">
        <v>2</v>
      </c>
      <c r="AI44" s="2">
        <f t="shared" si="19"/>
        <v>205</v>
      </c>
      <c r="AL44" s="66">
        <v>14040006</v>
      </c>
      <c r="AM44" s="68" t="s">
        <v>217</v>
      </c>
      <c r="AN44" s="68">
        <v>5</v>
      </c>
      <c r="AO44" s="68">
        <v>2</v>
      </c>
      <c r="AP44" s="68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125">
        <v>44</v>
      </c>
      <c r="B45" s="126">
        <f t="shared" si="8"/>
        <v>225</v>
      </c>
      <c r="C45" s="126">
        <f t="shared" si="0"/>
        <v>270000</v>
      </c>
      <c r="D45" s="126">
        <v>0.2</v>
      </c>
      <c r="E45" s="126">
        <f t="shared" si="1"/>
        <v>54000</v>
      </c>
      <c r="F45" s="126">
        <f t="shared" si="2"/>
        <v>405000</v>
      </c>
      <c r="G45" s="126">
        <v>1</v>
      </c>
      <c r="H45" s="126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68">
        <v>4</v>
      </c>
      <c r="AI45" s="2">
        <f t="shared" si="19"/>
        <v>2050</v>
      </c>
      <c r="AL45" s="66">
        <v>14040007</v>
      </c>
      <c r="AM45" s="68" t="s">
        <v>220</v>
      </c>
      <c r="AN45" s="68">
        <v>9</v>
      </c>
      <c r="AO45" s="68">
        <v>3</v>
      </c>
      <c r="AP45" s="68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125">
        <v>45</v>
      </c>
      <c r="B46" s="126">
        <f t="shared" si="8"/>
        <v>230</v>
      </c>
      <c r="C46" s="126">
        <f t="shared" si="0"/>
        <v>276000</v>
      </c>
      <c r="D46" s="126">
        <v>0.2</v>
      </c>
      <c r="E46" s="126">
        <f t="shared" si="1"/>
        <v>55200</v>
      </c>
      <c r="F46" s="126">
        <f t="shared" si="2"/>
        <v>414000</v>
      </c>
      <c r="G46" s="126">
        <v>1</v>
      </c>
      <c r="H46" s="126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68">
        <v>4</v>
      </c>
      <c r="AI46" s="2">
        <f t="shared" si="19"/>
        <v>2050</v>
      </c>
      <c r="AL46" s="66">
        <v>14040008</v>
      </c>
      <c r="AM46" s="68" t="s">
        <v>222</v>
      </c>
      <c r="AN46" s="68">
        <v>12</v>
      </c>
      <c r="AO46" s="68">
        <v>4</v>
      </c>
      <c r="AP46" s="68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125">
        <v>46</v>
      </c>
      <c r="B47" s="126">
        <f t="shared" si="8"/>
        <v>235</v>
      </c>
      <c r="C47" s="126">
        <f t="shared" si="0"/>
        <v>282000</v>
      </c>
      <c r="D47" s="126">
        <v>0.2</v>
      </c>
      <c r="E47" s="126">
        <f t="shared" si="1"/>
        <v>56400</v>
      </c>
      <c r="F47" s="126">
        <f t="shared" si="2"/>
        <v>423000</v>
      </c>
      <c r="G47" s="126">
        <v>1</v>
      </c>
      <c r="H47" s="126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66">
        <v>14040009</v>
      </c>
      <c r="AM47" s="68" t="s">
        <v>223</v>
      </c>
      <c r="AN47" s="68">
        <v>1</v>
      </c>
      <c r="AO47" s="68">
        <v>2</v>
      </c>
      <c r="AP47" s="68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125">
        <v>47</v>
      </c>
      <c r="B48" s="126">
        <f t="shared" si="8"/>
        <v>240</v>
      </c>
      <c r="C48" s="126">
        <f t="shared" si="0"/>
        <v>288000</v>
      </c>
      <c r="D48" s="126">
        <v>0.2</v>
      </c>
      <c r="E48" s="126">
        <f t="shared" si="1"/>
        <v>57600</v>
      </c>
      <c r="F48" s="126">
        <f t="shared" si="2"/>
        <v>432000</v>
      </c>
      <c r="G48" s="126">
        <v>1</v>
      </c>
      <c r="H48" s="126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66">
        <v>14040010</v>
      </c>
      <c r="AM48" s="68" t="s">
        <v>224</v>
      </c>
      <c r="AN48" s="68">
        <v>5</v>
      </c>
      <c r="AO48" s="68">
        <v>2</v>
      </c>
      <c r="AP48" s="68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125">
        <v>48</v>
      </c>
      <c r="B49" s="126">
        <f t="shared" si="8"/>
        <v>245</v>
      </c>
      <c r="C49" s="126">
        <f t="shared" si="0"/>
        <v>294000</v>
      </c>
      <c r="D49" s="126">
        <v>0.2</v>
      </c>
      <c r="E49" s="126">
        <f t="shared" si="1"/>
        <v>58800</v>
      </c>
      <c r="F49" s="126">
        <f t="shared" si="2"/>
        <v>441000</v>
      </c>
      <c r="G49" s="126">
        <v>1</v>
      </c>
      <c r="H49" s="126">
        <f t="shared" si="3"/>
        <v>352800</v>
      </c>
      <c r="AL49" s="66">
        <v>14040011</v>
      </c>
      <c r="AM49" s="68" t="s">
        <v>225</v>
      </c>
      <c r="AN49" s="68">
        <v>9</v>
      </c>
      <c r="AO49" s="68">
        <v>3</v>
      </c>
      <c r="AP49" s="68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125">
        <v>49</v>
      </c>
      <c r="B50" s="126">
        <f t="shared" si="8"/>
        <v>250</v>
      </c>
      <c r="C50" s="126">
        <f t="shared" si="0"/>
        <v>300000</v>
      </c>
      <c r="D50" s="126">
        <v>0.2</v>
      </c>
      <c r="E50" s="126">
        <f t="shared" si="1"/>
        <v>60000</v>
      </c>
      <c r="F50" s="126">
        <f t="shared" si="2"/>
        <v>450000</v>
      </c>
      <c r="G50" s="126">
        <v>1</v>
      </c>
      <c r="H50" s="126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80" t="s">
        <v>86</v>
      </c>
      <c r="AL50" s="66">
        <v>14040012</v>
      </c>
      <c r="AM50" s="68" t="s">
        <v>226</v>
      </c>
      <c r="AN50" s="68">
        <v>12</v>
      </c>
      <c r="AO50" s="68">
        <v>4</v>
      </c>
      <c r="AP50" s="68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125">
        <v>50</v>
      </c>
      <c r="B51" s="126">
        <f t="shared" si="8"/>
        <v>255</v>
      </c>
      <c r="C51" s="126">
        <f t="shared" si="0"/>
        <v>306000</v>
      </c>
      <c r="D51" s="126">
        <v>0.2</v>
      </c>
      <c r="E51" s="126">
        <f t="shared" si="1"/>
        <v>61200</v>
      </c>
      <c r="F51" s="126">
        <f t="shared" si="2"/>
        <v>459000</v>
      </c>
      <c r="G51" s="126">
        <v>1</v>
      </c>
      <c r="H51" s="126">
        <f t="shared" si="3"/>
        <v>367200</v>
      </c>
      <c r="S51" s="69">
        <v>10020002</v>
      </c>
      <c r="T51" s="65">
        <v>10021001</v>
      </c>
      <c r="U51" s="67" t="s">
        <v>204</v>
      </c>
      <c r="Z51" s="69">
        <v>10020001</v>
      </c>
      <c r="AA51" s="135" t="s">
        <v>227</v>
      </c>
      <c r="AC51" s="136">
        <v>3</v>
      </c>
      <c r="AF51" s="69">
        <v>10020002</v>
      </c>
      <c r="AG51" s="67" t="s">
        <v>204</v>
      </c>
      <c r="AI51" s="69">
        <v>2</v>
      </c>
      <c r="AL51" s="66">
        <v>14050001</v>
      </c>
      <c r="AM51" s="68" t="s">
        <v>228</v>
      </c>
      <c r="AN51" s="68">
        <v>1</v>
      </c>
      <c r="AO51" s="68">
        <v>2</v>
      </c>
      <c r="AP51" s="68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125">
        <v>51</v>
      </c>
      <c r="B52" s="126">
        <f t="shared" si="8"/>
        <v>260</v>
      </c>
      <c r="C52" s="126">
        <f t="shared" si="0"/>
        <v>312000</v>
      </c>
      <c r="D52" s="126">
        <v>0.2</v>
      </c>
      <c r="E52" s="126">
        <f t="shared" si="1"/>
        <v>62400</v>
      </c>
      <c r="F52" s="126">
        <f t="shared" si="2"/>
        <v>468000</v>
      </c>
      <c r="G52" s="126">
        <v>1</v>
      </c>
      <c r="H52" s="126">
        <f t="shared" si="3"/>
        <v>374400</v>
      </c>
      <c r="S52" s="69">
        <v>10020003</v>
      </c>
      <c r="T52" s="65">
        <v>10021002</v>
      </c>
      <c r="U52" s="67" t="s">
        <v>229</v>
      </c>
      <c r="Z52" s="69">
        <v>10020002</v>
      </c>
      <c r="AA52" s="67" t="s">
        <v>204</v>
      </c>
      <c r="AC52" s="69">
        <v>2</v>
      </c>
      <c r="AF52" s="69">
        <v>10020003</v>
      </c>
      <c r="AG52" s="67" t="s">
        <v>229</v>
      </c>
      <c r="AI52" s="136" t="s">
        <v>230</v>
      </c>
      <c r="AL52" s="66">
        <v>14050002</v>
      </c>
      <c r="AM52" s="68" t="s">
        <v>231</v>
      </c>
      <c r="AN52" s="68">
        <v>5</v>
      </c>
      <c r="AO52" s="68">
        <v>2</v>
      </c>
      <c r="AP52" s="68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125">
        <v>52</v>
      </c>
      <c r="B53" s="126">
        <f t="shared" si="8"/>
        <v>265</v>
      </c>
      <c r="C53" s="126">
        <f t="shared" si="0"/>
        <v>318000</v>
      </c>
      <c r="D53" s="126">
        <v>0.2</v>
      </c>
      <c r="E53" s="126">
        <f t="shared" si="1"/>
        <v>63600</v>
      </c>
      <c r="F53" s="126">
        <f t="shared" si="2"/>
        <v>477000</v>
      </c>
      <c r="G53" s="126">
        <v>1</v>
      </c>
      <c r="H53" s="126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69">
        <v>10020005</v>
      </c>
      <c r="T53" s="65">
        <v>10021003</v>
      </c>
      <c r="U53" s="67" t="s">
        <v>232</v>
      </c>
      <c r="Z53" s="69">
        <v>10020003</v>
      </c>
      <c r="AA53" s="67" t="s">
        <v>229</v>
      </c>
      <c r="AC53" s="136" t="s">
        <v>230</v>
      </c>
      <c r="AF53" s="69">
        <v>10020005</v>
      </c>
      <c r="AG53" s="67" t="s">
        <v>232</v>
      </c>
      <c r="AI53" s="136" t="s">
        <v>230</v>
      </c>
      <c r="AL53" s="66">
        <v>14050003</v>
      </c>
      <c r="AM53" s="68" t="s">
        <v>233</v>
      </c>
      <c r="AN53" s="68">
        <v>9</v>
      </c>
      <c r="AO53" s="68">
        <v>3</v>
      </c>
      <c r="AP53" s="68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125">
        <v>53</v>
      </c>
      <c r="B54" s="126">
        <f t="shared" si="8"/>
        <v>270</v>
      </c>
      <c r="C54" s="126">
        <f t="shared" si="0"/>
        <v>324000</v>
      </c>
      <c r="D54" s="126">
        <v>0.2</v>
      </c>
      <c r="E54" s="126">
        <f t="shared" si="1"/>
        <v>64800</v>
      </c>
      <c r="F54" s="126">
        <f t="shared" si="2"/>
        <v>486000</v>
      </c>
      <c r="G54" s="126">
        <v>1</v>
      </c>
      <c r="H54" s="126">
        <f t="shared" si="3"/>
        <v>388800</v>
      </c>
      <c r="K54" s="2">
        <v>0.5</v>
      </c>
      <c r="L54" s="2">
        <v>170</v>
      </c>
      <c r="M54" s="2">
        <f>L54*K54</f>
        <v>85</v>
      </c>
      <c r="S54" s="69">
        <v>10020011</v>
      </c>
      <c r="T54" s="65">
        <v>10021004</v>
      </c>
      <c r="U54" s="67" t="s">
        <v>234</v>
      </c>
      <c r="Z54" s="69">
        <v>10020004</v>
      </c>
      <c r="AA54" s="67" t="s">
        <v>235</v>
      </c>
      <c r="AC54" s="136" t="s">
        <v>230</v>
      </c>
      <c r="AF54" s="69">
        <v>10020011</v>
      </c>
      <c r="AG54" s="67" t="s">
        <v>234</v>
      </c>
      <c r="AI54" s="136" t="s">
        <v>230</v>
      </c>
      <c r="AL54" s="66">
        <v>14050004</v>
      </c>
      <c r="AM54" s="68" t="s">
        <v>236</v>
      </c>
      <c r="AN54" s="68">
        <v>12</v>
      </c>
      <c r="AO54" s="68">
        <v>4</v>
      </c>
      <c r="AP54" s="68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125">
        <v>54</v>
      </c>
      <c r="B55" s="126">
        <f t="shared" si="8"/>
        <v>275</v>
      </c>
      <c r="C55" s="126">
        <f t="shared" si="0"/>
        <v>330000</v>
      </c>
      <c r="D55" s="126">
        <v>0.2</v>
      </c>
      <c r="E55" s="126">
        <f t="shared" si="1"/>
        <v>66000</v>
      </c>
      <c r="F55" s="126">
        <f t="shared" si="2"/>
        <v>495000</v>
      </c>
      <c r="G55" s="126">
        <v>1</v>
      </c>
      <c r="H55" s="126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69">
        <v>10020012</v>
      </c>
      <c r="T55" s="65">
        <v>10021005</v>
      </c>
      <c r="U55" s="67" t="s">
        <v>237</v>
      </c>
      <c r="Z55" s="69">
        <v>10020005</v>
      </c>
      <c r="AA55" s="67" t="s">
        <v>232</v>
      </c>
      <c r="AC55" s="136" t="s">
        <v>230</v>
      </c>
      <c r="AF55" s="69">
        <v>10020012</v>
      </c>
      <c r="AG55" s="67" t="s">
        <v>238</v>
      </c>
      <c r="AI55" s="136" t="s">
        <v>230</v>
      </c>
      <c r="AL55" s="66">
        <v>14050005</v>
      </c>
      <c r="AM55" s="68" t="s">
        <v>239</v>
      </c>
      <c r="AN55" s="68">
        <v>1</v>
      </c>
      <c r="AO55" s="68">
        <v>2</v>
      </c>
      <c r="AP55" s="68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125">
        <v>55</v>
      </c>
      <c r="B56" s="126">
        <f t="shared" si="8"/>
        <v>280</v>
      </c>
      <c r="C56" s="126">
        <f t="shared" si="0"/>
        <v>336000</v>
      </c>
      <c r="D56" s="126">
        <v>0.2</v>
      </c>
      <c r="E56" s="126">
        <f t="shared" si="1"/>
        <v>67200</v>
      </c>
      <c r="F56" s="126">
        <f t="shared" si="2"/>
        <v>504000</v>
      </c>
      <c r="G56" s="126">
        <v>1</v>
      </c>
      <c r="H56" s="126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69">
        <v>10020013</v>
      </c>
      <c r="T56" s="65">
        <v>10021006</v>
      </c>
      <c r="U56" s="67" t="s">
        <v>240</v>
      </c>
      <c r="Z56" s="69">
        <v>10020007</v>
      </c>
      <c r="AA56" s="67" t="s">
        <v>241</v>
      </c>
      <c r="AC56" s="136" t="s">
        <v>230</v>
      </c>
      <c r="AF56" s="69">
        <v>10020013</v>
      </c>
      <c r="AG56" s="67" t="s">
        <v>240</v>
      </c>
      <c r="AI56" s="136" t="s">
        <v>230</v>
      </c>
      <c r="AL56" s="66">
        <v>14050006</v>
      </c>
      <c r="AM56" s="68" t="s">
        <v>242</v>
      </c>
      <c r="AN56" s="68">
        <v>5</v>
      </c>
      <c r="AO56" s="68">
        <v>2</v>
      </c>
      <c r="AP56" s="68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125">
        <v>56</v>
      </c>
      <c r="B57" s="126">
        <f t="shared" si="8"/>
        <v>285</v>
      </c>
      <c r="C57" s="126">
        <f t="shared" si="0"/>
        <v>342000</v>
      </c>
      <c r="D57" s="126">
        <v>0.2</v>
      </c>
      <c r="E57" s="126">
        <f t="shared" si="1"/>
        <v>68400</v>
      </c>
      <c r="F57" s="126">
        <f t="shared" si="2"/>
        <v>513000</v>
      </c>
      <c r="G57" s="126">
        <v>1</v>
      </c>
      <c r="H57" s="126">
        <f t="shared" si="3"/>
        <v>410400</v>
      </c>
      <c r="S57" s="69">
        <v>10020014</v>
      </c>
      <c r="T57" s="65">
        <v>10021007</v>
      </c>
      <c r="U57" s="67" t="s">
        <v>243</v>
      </c>
      <c r="Z57" s="69">
        <v>10020008</v>
      </c>
      <c r="AA57" s="67" t="s">
        <v>244</v>
      </c>
      <c r="AC57" s="136" t="s">
        <v>230</v>
      </c>
      <c r="AF57" s="69">
        <v>10020014</v>
      </c>
      <c r="AG57" s="67" t="s">
        <v>243</v>
      </c>
      <c r="AI57" s="136" t="s">
        <v>230</v>
      </c>
      <c r="AL57" s="66">
        <v>14050007</v>
      </c>
      <c r="AM57" s="68" t="s">
        <v>245</v>
      </c>
      <c r="AN57" s="68">
        <v>9</v>
      </c>
      <c r="AO57" s="68">
        <v>3</v>
      </c>
      <c r="AP57" s="68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125">
        <v>57</v>
      </c>
      <c r="B58" s="126">
        <f t="shared" si="8"/>
        <v>290</v>
      </c>
      <c r="C58" s="126">
        <f t="shared" si="0"/>
        <v>348000</v>
      </c>
      <c r="D58" s="126">
        <v>0.2</v>
      </c>
      <c r="E58" s="126">
        <f t="shared" si="1"/>
        <v>69600</v>
      </c>
      <c r="F58" s="126">
        <f t="shared" si="2"/>
        <v>522000</v>
      </c>
      <c r="G58" s="126">
        <v>1</v>
      </c>
      <c r="H58" s="126">
        <f t="shared" si="3"/>
        <v>417600</v>
      </c>
      <c r="L58" s="2" t="s">
        <v>169</v>
      </c>
      <c r="M58" s="2">
        <f>SUM(M54:M56)</f>
        <v>127.5</v>
      </c>
      <c r="T58" s="65">
        <v>10021008</v>
      </c>
      <c r="U58" s="66" t="s">
        <v>246</v>
      </c>
      <c r="Z58" s="69">
        <v>10020009</v>
      </c>
      <c r="AA58" s="137" t="s">
        <v>247</v>
      </c>
      <c r="AC58" s="136" t="s">
        <v>230</v>
      </c>
      <c r="AE58" s="2" t="s">
        <v>162</v>
      </c>
      <c r="AG58" s="66" t="s">
        <v>246</v>
      </c>
      <c r="AH58" s="2">
        <v>20</v>
      </c>
      <c r="AI58" s="68">
        <v>4</v>
      </c>
      <c r="AJ58" s="2">
        <f>LOOKUP(AH58,B:B,C:C)*LOOKUP(AI58,$X$10:$X$14,$Z$10:$Z$14)</f>
        <v>240000</v>
      </c>
      <c r="AL58" s="66">
        <v>14050008</v>
      </c>
      <c r="AM58" s="68" t="s">
        <v>248</v>
      </c>
      <c r="AN58" s="68">
        <v>12</v>
      </c>
      <c r="AO58" s="68">
        <v>4</v>
      </c>
      <c r="AP58" s="68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125">
        <v>58</v>
      </c>
      <c r="B59" s="126">
        <f t="shared" si="8"/>
        <v>295</v>
      </c>
      <c r="C59" s="126">
        <f t="shared" si="0"/>
        <v>354000</v>
      </c>
      <c r="D59" s="126">
        <v>0.2</v>
      </c>
      <c r="E59" s="126">
        <f t="shared" si="1"/>
        <v>70800</v>
      </c>
      <c r="F59" s="126">
        <f t="shared" si="2"/>
        <v>531000</v>
      </c>
      <c r="G59" s="126">
        <v>1</v>
      </c>
      <c r="H59" s="126">
        <f t="shared" si="3"/>
        <v>424800</v>
      </c>
      <c r="T59" s="65">
        <v>10021009</v>
      </c>
      <c r="U59" s="66" t="s">
        <v>249</v>
      </c>
      <c r="Z59" s="69">
        <v>10020010</v>
      </c>
      <c r="AA59" s="137" t="s">
        <v>250</v>
      </c>
      <c r="AC59" s="136">
        <v>3</v>
      </c>
      <c r="AE59" s="2" t="s">
        <v>165</v>
      </c>
      <c r="AG59" s="66" t="s">
        <v>249</v>
      </c>
      <c r="AH59" s="2">
        <v>20</v>
      </c>
      <c r="AI59" s="68">
        <v>4</v>
      </c>
      <c r="AJ59" s="2">
        <f>LOOKUP(AH59,B:B,C:C)*LOOKUP(AI59,$X$10:$X$14,$Z$10:$Z$14)</f>
        <v>240000</v>
      </c>
      <c r="AL59" s="66">
        <v>14050009</v>
      </c>
      <c r="AM59" s="68" t="s">
        <v>251</v>
      </c>
      <c r="AN59" s="68">
        <v>1</v>
      </c>
      <c r="AO59" s="68">
        <v>2</v>
      </c>
      <c r="AP59" s="68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125">
        <v>59</v>
      </c>
      <c r="B60" s="126">
        <f t="shared" si="8"/>
        <v>300</v>
      </c>
      <c r="C60" s="126">
        <f t="shared" si="0"/>
        <v>360000</v>
      </c>
      <c r="D60" s="126">
        <v>0.2</v>
      </c>
      <c r="E60" s="126">
        <f t="shared" si="1"/>
        <v>72000</v>
      </c>
      <c r="F60" s="126">
        <f t="shared" si="2"/>
        <v>540000</v>
      </c>
      <c r="G60" s="126">
        <v>1</v>
      </c>
      <c r="H60" s="126">
        <f t="shared" si="3"/>
        <v>432000</v>
      </c>
      <c r="I60" s="2"/>
      <c r="J60" s="2"/>
      <c r="K60" s="2"/>
      <c r="L60" s="2"/>
      <c r="M60" s="2"/>
      <c r="N60" s="2"/>
      <c r="O60" s="2"/>
      <c r="P60" s="2"/>
      <c r="Q60" s="2"/>
      <c r="S60" s="69">
        <v>10020052</v>
      </c>
      <c r="T60" s="65">
        <v>10022001</v>
      </c>
      <c r="U60" s="67" t="s">
        <v>252</v>
      </c>
      <c r="Z60" s="69">
        <v>10020011</v>
      </c>
      <c r="AA60" s="67" t="s">
        <v>234</v>
      </c>
      <c r="AC60" s="136" t="s">
        <v>230</v>
      </c>
      <c r="AL60" s="66">
        <v>14050010</v>
      </c>
      <c r="AM60" s="68" t="s">
        <v>253</v>
      </c>
      <c r="AN60" s="68">
        <v>5</v>
      </c>
      <c r="AO60" s="68">
        <v>2</v>
      </c>
      <c r="AP60" s="68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125">
        <v>60</v>
      </c>
      <c r="B61" s="126">
        <f t="shared" si="8"/>
        <v>305</v>
      </c>
      <c r="C61" s="126">
        <f t="shared" si="0"/>
        <v>366000</v>
      </c>
      <c r="D61" s="126">
        <v>0.2</v>
      </c>
      <c r="E61" s="126">
        <f t="shared" si="1"/>
        <v>73200</v>
      </c>
      <c r="F61" s="126">
        <f t="shared" si="2"/>
        <v>549000</v>
      </c>
      <c r="G61" s="126">
        <v>1</v>
      </c>
      <c r="H61" s="126">
        <f t="shared" si="3"/>
        <v>439200</v>
      </c>
      <c r="I61" s="2"/>
      <c r="J61" s="2" t="s">
        <v>254</v>
      </c>
      <c r="K61" s="2"/>
      <c r="L61" s="2"/>
      <c r="M61" s="2"/>
      <c r="N61" s="2"/>
      <c r="O61" s="2"/>
      <c r="P61" s="2"/>
      <c r="Q61" s="2"/>
      <c r="S61" s="69">
        <v>10020053</v>
      </c>
      <c r="T61" s="65">
        <v>10022002</v>
      </c>
      <c r="U61" s="67" t="s">
        <v>255</v>
      </c>
      <c r="Z61" s="69">
        <v>10020012</v>
      </c>
      <c r="AA61" s="67" t="s">
        <v>238</v>
      </c>
      <c r="AC61" s="136" t="s">
        <v>230</v>
      </c>
      <c r="AL61" s="66">
        <v>14050011</v>
      </c>
      <c r="AM61" s="68" t="s">
        <v>256</v>
      </c>
      <c r="AN61" s="68">
        <v>9</v>
      </c>
      <c r="AO61" s="68">
        <v>3</v>
      </c>
      <c r="AP61" s="68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125">
        <v>61</v>
      </c>
      <c r="B62" s="126">
        <f t="shared" si="8"/>
        <v>310</v>
      </c>
      <c r="C62" s="126">
        <f t="shared" si="0"/>
        <v>372000</v>
      </c>
      <c r="D62" s="126">
        <v>0.2</v>
      </c>
      <c r="E62" s="126">
        <f t="shared" si="1"/>
        <v>74400</v>
      </c>
      <c r="F62" s="126">
        <f t="shared" si="2"/>
        <v>558000</v>
      </c>
      <c r="G62" s="126">
        <v>1</v>
      </c>
      <c r="H62" s="126">
        <f t="shared" si="3"/>
        <v>446400</v>
      </c>
      <c r="I62" s="2"/>
      <c r="J62" s="3">
        <v>10010083</v>
      </c>
      <c r="K62" s="8" t="s">
        <v>257</v>
      </c>
      <c r="L62" s="2">
        <v>1</v>
      </c>
      <c r="M62" s="2">
        <v>1</v>
      </c>
      <c r="N62" s="2">
        <v>1</v>
      </c>
      <c r="O62" s="2"/>
      <c r="P62" s="2"/>
      <c r="Q62" s="2"/>
      <c r="S62" s="69">
        <v>10020054</v>
      </c>
      <c r="T62" s="65">
        <v>10022003</v>
      </c>
      <c r="U62" s="67" t="s">
        <v>258</v>
      </c>
      <c r="Z62" s="69">
        <v>10020013</v>
      </c>
      <c r="AA62" s="67" t="s">
        <v>240</v>
      </c>
      <c r="AC62" s="136" t="s">
        <v>230</v>
      </c>
      <c r="AL62" s="66">
        <v>14050012</v>
      </c>
      <c r="AM62" s="68" t="s">
        <v>259</v>
      </c>
      <c r="AN62" s="68">
        <v>12</v>
      </c>
      <c r="AO62" s="68">
        <v>4</v>
      </c>
      <c r="AP62" s="68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125">
        <v>62</v>
      </c>
      <c r="B63" s="126">
        <f t="shared" si="8"/>
        <v>315</v>
      </c>
      <c r="C63" s="126">
        <f t="shared" si="0"/>
        <v>378000</v>
      </c>
      <c r="D63" s="126">
        <v>0.2</v>
      </c>
      <c r="E63" s="126">
        <f t="shared" si="1"/>
        <v>75600</v>
      </c>
      <c r="F63" s="126">
        <f t="shared" si="2"/>
        <v>567000</v>
      </c>
      <c r="G63" s="126">
        <v>1</v>
      </c>
      <c r="H63" s="126">
        <f t="shared" si="3"/>
        <v>453600</v>
      </c>
      <c r="I63" s="2"/>
      <c r="J63" s="2"/>
      <c r="K63" s="2"/>
      <c r="L63" s="2"/>
      <c r="M63" s="2"/>
      <c r="N63" s="2"/>
      <c r="O63" s="2"/>
      <c r="P63" s="2"/>
      <c r="Q63" s="2"/>
      <c r="S63" s="69">
        <v>10020055</v>
      </c>
      <c r="T63" s="65">
        <v>10022004</v>
      </c>
      <c r="U63" s="67" t="s">
        <v>260</v>
      </c>
      <c r="Z63" s="69">
        <v>10020014</v>
      </c>
      <c r="AA63" s="67" t="s">
        <v>243</v>
      </c>
      <c r="AC63" s="136" t="s">
        <v>230</v>
      </c>
      <c r="AL63" s="66">
        <v>14060001</v>
      </c>
      <c r="AM63" s="68" t="s">
        <v>261</v>
      </c>
      <c r="AN63" s="68">
        <v>1</v>
      </c>
      <c r="AO63" s="68">
        <v>2</v>
      </c>
      <c r="AP63" s="68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125">
        <v>63</v>
      </c>
      <c r="B64" s="126">
        <f t="shared" si="8"/>
        <v>320</v>
      </c>
      <c r="C64" s="126">
        <f t="shared" si="0"/>
        <v>384000</v>
      </c>
      <c r="D64" s="126">
        <v>0.2</v>
      </c>
      <c r="E64" s="126">
        <f t="shared" si="1"/>
        <v>76800</v>
      </c>
      <c r="F64" s="126">
        <f t="shared" si="2"/>
        <v>576000</v>
      </c>
      <c r="G64" s="126">
        <v>1</v>
      </c>
      <c r="H64" s="126">
        <f t="shared" si="3"/>
        <v>460800</v>
      </c>
      <c r="I64" s="2"/>
      <c r="J64" s="2"/>
      <c r="K64" s="2"/>
      <c r="L64" s="2"/>
      <c r="M64" s="2"/>
      <c r="N64" s="2"/>
      <c r="O64" s="2"/>
      <c r="P64" s="2"/>
      <c r="Q64" s="2"/>
      <c r="S64" s="69">
        <v>10020057</v>
      </c>
      <c r="T64" s="65">
        <v>10022005</v>
      </c>
      <c r="U64" s="67" t="s">
        <v>262</v>
      </c>
      <c r="Z64" s="69">
        <v>10020015</v>
      </c>
      <c r="AA64" s="67" t="s">
        <v>263</v>
      </c>
      <c r="AC64" s="136" t="s">
        <v>264</v>
      </c>
      <c r="AL64" s="66">
        <v>14060002</v>
      </c>
      <c r="AM64" s="68" t="s">
        <v>265</v>
      </c>
      <c r="AN64" s="68">
        <v>5</v>
      </c>
      <c r="AO64" s="68">
        <v>2</v>
      </c>
      <c r="AP64" s="68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125">
        <v>64</v>
      </c>
      <c r="B65" s="126">
        <f t="shared" si="8"/>
        <v>325</v>
      </c>
      <c r="C65" s="126">
        <f t="shared" si="0"/>
        <v>390000</v>
      </c>
      <c r="D65" s="126">
        <v>0.2</v>
      </c>
      <c r="E65" s="126">
        <f t="shared" si="1"/>
        <v>78000</v>
      </c>
      <c r="F65" s="126">
        <f t="shared" si="2"/>
        <v>585000</v>
      </c>
      <c r="G65" s="126">
        <v>1</v>
      </c>
      <c r="H65" s="126">
        <f t="shared" si="3"/>
        <v>468000</v>
      </c>
      <c r="I65" s="2"/>
      <c r="J65" s="2"/>
      <c r="K65" s="2"/>
      <c r="L65" s="2"/>
      <c r="M65" s="2"/>
      <c r="N65" s="2"/>
      <c r="O65" s="2"/>
      <c r="P65" s="2"/>
      <c r="Q65" s="2"/>
      <c r="S65" s="69">
        <v>10020060</v>
      </c>
      <c r="T65" s="65">
        <v>10022006</v>
      </c>
      <c r="U65" s="71" t="s">
        <v>266</v>
      </c>
      <c r="AL65" s="66">
        <v>14060003</v>
      </c>
      <c r="AM65" s="68" t="s">
        <v>267</v>
      </c>
      <c r="AN65" s="68">
        <v>9</v>
      </c>
      <c r="AO65" s="68">
        <v>3</v>
      </c>
      <c r="AP65" s="68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125">
        <v>65</v>
      </c>
      <c r="B66" s="126">
        <f t="shared" si="8"/>
        <v>330</v>
      </c>
      <c r="C66" s="126">
        <f t="shared" si="0"/>
        <v>396000</v>
      </c>
      <c r="D66" s="126">
        <v>0.2</v>
      </c>
      <c r="E66" s="126">
        <f t="shared" si="1"/>
        <v>79200</v>
      </c>
      <c r="F66" s="126">
        <f t="shared" si="2"/>
        <v>594000</v>
      </c>
      <c r="G66" s="126">
        <v>1</v>
      </c>
      <c r="H66" s="126">
        <f t="shared" si="3"/>
        <v>475200</v>
      </c>
      <c r="I66" s="2"/>
      <c r="J66" s="139" t="s">
        <v>268</v>
      </c>
      <c r="K66" s="139"/>
      <c r="L66" s="139" t="s">
        <v>269</v>
      </c>
      <c r="M66" s="139" t="s">
        <v>270</v>
      </c>
      <c r="N66" s="139" t="s">
        <v>271</v>
      </c>
      <c r="O66" s="2"/>
      <c r="P66" s="2"/>
      <c r="Q66" s="2"/>
      <c r="S66" s="69">
        <v>10020061</v>
      </c>
      <c r="T66" s="65">
        <v>10022007</v>
      </c>
      <c r="U66" s="67" t="s">
        <v>272</v>
      </c>
      <c r="AF66" s="80" t="s">
        <v>179</v>
      </c>
      <c r="AL66" s="66">
        <v>14060004</v>
      </c>
      <c r="AM66" s="68" t="s">
        <v>273</v>
      </c>
      <c r="AN66" s="68">
        <v>12</v>
      </c>
      <c r="AO66" s="68">
        <v>4</v>
      </c>
      <c r="AP66" s="68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125">
        <v>66</v>
      </c>
      <c r="B67" s="126">
        <f t="shared" si="8"/>
        <v>335</v>
      </c>
      <c r="C67" s="126">
        <f t="shared" ref="C67:C71" si="29">B67*$X$2</f>
        <v>402000</v>
      </c>
      <c r="D67" s="126">
        <v>0.2</v>
      </c>
      <c r="E67" s="126">
        <f t="shared" ref="E67:E71" si="30">D67*C67</f>
        <v>80400</v>
      </c>
      <c r="F67" s="126">
        <f t="shared" ref="F67:F71" si="31">$X$5*B67*$X$4</f>
        <v>603000</v>
      </c>
      <c r="G67" s="126">
        <v>1</v>
      </c>
      <c r="H67" s="126">
        <f t="shared" ref="H67:H71" si="32">(C67+E67)*G67</f>
        <v>482400</v>
      </c>
      <c r="I67" s="2"/>
      <c r="J67" s="140">
        <v>10000143</v>
      </c>
      <c r="K67" s="141" t="s">
        <v>122</v>
      </c>
      <c r="L67" s="139">
        <v>1</v>
      </c>
      <c r="M67" s="139">
        <v>1</v>
      </c>
      <c r="N67" s="139">
        <v>1</v>
      </c>
      <c r="O67" s="2"/>
      <c r="P67" s="2"/>
      <c r="Q67" s="2"/>
      <c r="T67" s="65">
        <v>10022008</v>
      </c>
      <c r="U67" s="66" t="s">
        <v>274</v>
      </c>
      <c r="Z67" s="69">
        <v>10020052</v>
      </c>
      <c r="AA67" s="67" t="s">
        <v>252</v>
      </c>
      <c r="AC67" s="136" t="s">
        <v>230</v>
      </c>
      <c r="AF67" s="69">
        <v>10020052</v>
      </c>
      <c r="AG67" s="67" t="s">
        <v>252</v>
      </c>
      <c r="AI67" s="136" t="s">
        <v>230</v>
      </c>
      <c r="AL67" s="66">
        <v>14070001</v>
      </c>
      <c r="AM67" s="68" t="s">
        <v>275</v>
      </c>
      <c r="AN67" s="68">
        <v>3</v>
      </c>
      <c r="AO67" s="68">
        <v>2</v>
      </c>
      <c r="AP67" s="68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125">
        <v>67</v>
      </c>
      <c r="B68" s="126">
        <f t="shared" ref="B68:B71" si="36">B67+5</f>
        <v>340</v>
      </c>
      <c r="C68" s="126">
        <f t="shared" si="29"/>
        <v>408000</v>
      </c>
      <c r="D68" s="126">
        <v>0.2</v>
      </c>
      <c r="E68" s="126">
        <f t="shared" si="30"/>
        <v>81600</v>
      </c>
      <c r="F68" s="126">
        <f t="shared" si="31"/>
        <v>612000</v>
      </c>
      <c r="G68" s="126">
        <v>1</v>
      </c>
      <c r="H68" s="126">
        <f t="shared" si="32"/>
        <v>489600</v>
      </c>
      <c r="I68" s="2"/>
      <c r="J68" s="140">
        <v>10010083</v>
      </c>
      <c r="K68" s="142" t="s">
        <v>257</v>
      </c>
      <c r="L68" s="139">
        <v>1</v>
      </c>
      <c r="M68" s="139">
        <v>1</v>
      </c>
      <c r="N68" s="139">
        <v>3</v>
      </c>
      <c r="O68" s="2"/>
      <c r="P68" s="2"/>
      <c r="Q68" s="2"/>
      <c r="T68" s="65">
        <v>10022009</v>
      </c>
      <c r="U68" s="66" t="s">
        <v>276</v>
      </c>
      <c r="Z68" s="69">
        <v>10020053</v>
      </c>
      <c r="AA68" s="67" t="s">
        <v>255</v>
      </c>
      <c r="AC68" s="136" t="s">
        <v>230</v>
      </c>
      <c r="AF68" s="69">
        <v>10020053</v>
      </c>
      <c r="AG68" s="67" t="s">
        <v>255</v>
      </c>
      <c r="AI68" s="136" t="s">
        <v>230</v>
      </c>
      <c r="AL68" s="66">
        <v>14070002</v>
      </c>
      <c r="AM68" s="68" t="s">
        <v>277</v>
      </c>
      <c r="AN68" s="68">
        <v>7</v>
      </c>
      <c r="AO68" s="68">
        <v>2</v>
      </c>
      <c r="AP68" s="68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25">
        <v>68</v>
      </c>
      <c r="B69" s="126">
        <f t="shared" si="36"/>
        <v>345</v>
      </c>
      <c r="C69" s="126">
        <f t="shared" si="29"/>
        <v>414000</v>
      </c>
      <c r="D69" s="126">
        <v>0.2</v>
      </c>
      <c r="E69" s="126">
        <f t="shared" si="30"/>
        <v>82800</v>
      </c>
      <c r="F69" s="126">
        <f t="shared" si="31"/>
        <v>621000</v>
      </c>
      <c r="G69" s="126">
        <v>1</v>
      </c>
      <c r="H69" s="126">
        <f t="shared" si="32"/>
        <v>496800</v>
      </c>
      <c r="I69" s="2"/>
      <c r="J69" s="2"/>
      <c r="K69" s="2"/>
      <c r="L69" s="2"/>
      <c r="M69" s="2"/>
      <c r="N69" s="2"/>
      <c r="O69" s="2"/>
      <c r="P69" s="2"/>
      <c r="Q69" s="2"/>
      <c r="S69" s="65">
        <v>10020101</v>
      </c>
      <c r="T69" s="65">
        <v>10023001</v>
      </c>
      <c r="U69" s="67" t="s">
        <v>278</v>
      </c>
      <c r="Z69" s="69">
        <v>10020054</v>
      </c>
      <c r="AA69" s="67" t="s">
        <v>258</v>
      </c>
      <c r="AC69" s="136" t="s">
        <v>230</v>
      </c>
      <c r="AF69" s="69">
        <v>10020054</v>
      </c>
      <c r="AG69" s="67" t="s">
        <v>258</v>
      </c>
      <c r="AI69" s="136" t="s">
        <v>230</v>
      </c>
      <c r="AL69" s="66">
        <v>14070003</v>
      </c>
      <c r="AM69" s="68" t="s">
        <v>279</v>
      </c>
      <c r="AN69" s="68">
        <v>10</v>
      </c>
      <c r="AO69" s="68">
        <v>3</v>
      </c>
      <c r="AP69" s="68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125">
        <v>69</v>
      </c>
      <c r="B70" s="126">
        <f t="shared" si="36"/>
        <v>350</v>
      </c>
      <c r="C70" s="126">
        <f t="shared" si="29"/>
        <v>420000</v>
      </c>
      <c r="D70" s="126">
        <v>0.2</v>
      </c>
      <c r="E70" s="126">
        <f t="shared" si="30"/>
        <v>84000</v>
      </c>
      <c r="F70" s="126">
        <f t="shared" si="31"/>
        <v>630000</v>
      </c>
      <c r="G70" s="126">
        <v>1</v>
      </c>
      <c r="H70" s="126">
        <f t="shared" si="32"/>
        <v>504000</v>
      </c>
      <c r="I70" s="2"/>
      <c r="J70" s="2"/>
      <c r="K70" s="2"/>
      <c r="L70" s="2"/>
      <c r="M70" s="2"/>
      <c r="N70" s="2"/>
      <c r="O70" s="2"/>
      <c r="P70" s="2"/>
      <c r="Q70" s="2"/>
      <c r="S70" s="65">
        <v>10020102</v>
      </c>
      <c r="T70" s="65">
        <v>10023002</v>
      </c>
      <c r="U70" s="67" t="s">
        <v>280</v>
      </c>
      <c r="Z70" s="69">
        <v>10020055</v>
      </c>
      <c r="AA70" s="67" t="s">
        <v>260</v>
      </c>
      <c r="AC70" s="136" t="s">
        <v>230</v>
      </c>
      <c r="AF70" s="69">
        <v>10020055</v>
      </c>
      <c r="AG70" s="67" t="s">
        <v>260</v>
      </c>
      <c r="AI70" s="136" t="s">
        <v>230</v>
      </c>
      <c r="AL70" s="66">
        <v>14070004</v>
      </c>
      <c r="AM70" s="68" t="s">
        <v>281</v>
      </c>
      <c r="AN70" s="68">
        <v>13</v>
      </c>
      <c r="AO70" s="68">
        <v>4</v>
      </c>
      <c r="AP70" s="68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125">
        <v>70</v>
      </c>
      <c r="B71" s="126">
        <f t="shared" si="36"/>
        <v>355</v>
      </c>
      <c r="C71" s="126">
        <f t="shared" si="29"/>
        <v>426000</v>
      </c>
      <c r="D71" s="126">
        <v>0.2</v>
      </c>
      <c r="E71" s="126">
        <f t="shared" si="30"/>
        <v>85200</v>
      </c>
      <c r="F71" s="126">
        <f t="shared" si="31"/>
        <v>639000</v>
      </c>
      <c r="G71" s="126">
        <v>1</v>
      </c>
      <c r="H71" s="126">
        <f t="shared" si="32"/>
        <v>511200</v>
      </c>
      <c r="I71" s="2"/>
      <c r="J71" s="2"/>
      <c r="K71" s="2"/>
      <c r="L71" s="2"/>
      <c r="M71" s="2"/>
      <c r="N71" s="2"/>
      <c r="O71" s="2"/>
      <c r="P71" s="2"/>
      <c r="Q71" s="2"/>
      <c r="S71" s="65">
        <v>10020103</v>
      </c>
      <c r="T71" s="65">
        <v>10023003</v>
      </c>
      <c r="U71" s="67" t="s">
        <v>282</v>
      </c>
      <c r="Z71" s="69">
        <v>10020056</v>
      </c>
      <c r="AA71" s="67" t="s">
        <v>262</v>
      </c>
      <c r="AC71" s="136">
        <v>3</v>
      </c>
      <c r="AF71" s="69">
        <v>10020057</v>
      </c>
      <c r="AG71" s="67" t="s">
        <v>262</v>
      </c>
      <c r="AI71" s="136" t="s">
        <v>230</v>
      </c>
      <c r="AL71" s="66">
        <v>14080001</v>
      </c>
      <c r="AM71" s="68" t="s">
        <v>283</v>
      </c>
      <c r="AN71" s="68">
        <v>3</v>
      </c>
      <c r="AO71" s="68">
        <v>3</v>
      </c>
      <c r="AP71" s="68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33"/>
      <c r="B72" s="133"/>
      <c r="C72" s="133"/>
      <c r="D72" s="133"/>
      <c r="E72" s="133"/>
      <c r="F72" s="133"/>
      <c r="G72" s="133"/>
      <c r="H72" s="133"/>
      <c r="I72" s="2"/>
      <c r="J72" s="2" t="s">
        <v>284</v>
      </c>
      <c r="K72" s="2"/>
      <c r="L72" s="2"/>
      <c r="M72" s="2"/>
      <c r="N72" s="2"/>
      <c r="O72" s="2"/>
      <c r="P72" s="2"/>
      <c r="Q72" s="2"/>
      <c r="S72" s="65">
        <v>10020104</v>
      </c>
      <c r="T72" s="65">
        <v>10023004</v>
      </c>
      <c r="U72" s="67" t="s">
        <v>285</v>
      </c>
      <c r="Z72" s="69">
        <v>10020057</v>
      </c>
      <c r="AA72" s="67" t="s">
        <v>286</v>
      </c>
      <c r="AC72" s="136" t="s">
        <v>230</v>
      </c>
      <c r="AF72" s="69">
        <v>10020060</v>
      </c>
      <c r="AG72" s="67" t="s">
        <v>287</v>
      </c>
      <c r="AI72" s="136" t="s">
        <v>230</v>
      </c>
      <c r="AL72" s="66">
        <v>14080002</v>
      </c>
      <c r="AM72" s="68" t="s">
        <v>288</v>
      </c>
      <c r="AN72" s="68">
        <v>7</v>
      </c>
      <c r="AO72" s="68">
        <v>3</v>
      </c>
      <c r="AP72" s="68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33"/>
      <c r="B73" s="133"/>
      <c r="C73" s="133"/>
      <c r="D73" s="133"/>
      <c r="E73" s="133"/>
      <c r="F73" s="133"/>
      <c r="G73" s="133"/>
      <c r="H73" s="133"/>
      <c r="I73" s="2"/>
      <c r="J73" s="3">
        <v>10000143</v>
      </c>
      <c r="K73" s="5" t="s">
        <v>122</v>
      </c>
      <c r="L73" s="2">
        <v>1</v>
      </c>
      <c r="M73" s="2">
        <v>1</v>
      </c>
      <c r="N73" s="2">
        <v>3</v>
      </c>
      <c r="O73" s="2"/>
      <c r="P73" s="2"/>
      <c r="Q73" s="2"/>
      <c r="S73" s="65">
        <v>10020105</v>
      </c>
      <c r="T73" s="65">
        <v>10023005</v>
      </c>
      <c r="U73" s="67" t="s">
        <v>289</v>
      </c>
      <c r="Z73" s="69">
        <v>10020058</v>
      </c>
      <c r="AA73" s="67" t="s">
        <v>290</v>
      </c>
      <c r="AC73" s="136" t="s">
        <v>230</v>
      </c>
      <c r="AF73" s="69">
        <v>10020061</v>
      </c>
      <c r="AG73" s="67" t="s">
        <v>272</v>
      </c>
      <c r="AI73" s="136" t="s">
        <v>230</v>
      </c>
      <c r="AL73" s="66">
        <v>14080003</v>
      </c>
      <c r="AM73" s="68" t="s">
        <v>291</v>
      </c>
      <c r="AN73" s="68">
        <v>10</v>
      </c>
      <c r="AO73" s="68">
        <v>4</v>
      </c>
      <c r="AP73" s="68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33"/>
      <c r="B74" s="133"/>
      <c r="C74" s="133"/>
      <c r="D74" s="133"/>
      <c r="E74" s="133"/>
      <c r="F74" s="133"/>
      <c r="G74" s="133"/>
      <c r="H74" s="133"/>
      <c r="I74" s="2"/>
      <c r="J74" s="3">
        <v>10010083</v>
      </c>
      <c r="K74" s="8" t="s">
        <v>257</v>
      </c>
      <c r="L74" s="2">
        <v>1</v>
      </c>
      <c r="M74" s="2">
        <v>10</v>
      </c>
      <c r="N74" s="2">
        <v>20</v>
      </c>
      <c r="O74" s="2"/>
      <c r="P74" s="2"/>
      <c r="Q74" s="2"/>
      <c r="S74" s="65">
        <v>10020106</v>
      </c>
      <c r="T74" s="65">
        <v>10023006</v>
      </c>
      <c r="U74" s="67" t="s">
        <v>292</v>
      </c>
      <c r="Z74" s="69">
        <v>10020059</v>
      </c>
      <c r="AA74" s="67" t="s">
        <v>293</v>
      </c>
      <c r="AC74" s="136" t="s">
        <v>230</v>
      </c>
      <c r="AE74" s="2" t="s">
        <v>162</v>
      </c>
      <c r="AG74" s="66" t="s">
        <v>274</v>
      </c>
      <c r="AH74" s="2">
        <v>20</v>
      </c>
      <c r="AI74" s="68">
        <v>4</v>
      </c>
      <c r="AJ74" s="2">
        <f>LOOKUP(AH74,B:B,C:C)*LOOKUP(AI74,$X$10:$X$14,$Z$10:$Z$14)</f>
        <v>240000</v>
      </c>
      <c r="AL74" s="66">
        <v>14090001</v>
      </c>
      <c r="AM74" s="68" t="s">
        <v>294</v>
      </c>
      <c r="AN74" s="68">
        <v>3</v>
      </c>
      <c r="AO74" s="68">
        <v>3</v>
      </c>
      <c r="AP74" s="68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33"/>
      <c r="B75" s="133"/>
      <c r="C75" s="133"/>
      <c r="D75" s="133"/>
      <c r="E75" s="133"/>
      <c r="F75" s="133"/>
      <c r="G75" s="133"/>
      <c r="H75" s="133"/>
      <c r="I75" s="2"/>
      <c r="O75" s="2"/>
      <c r="P75" s="2"/>
      <c r="Q75" s="2"/>
      <c r="S75" s="65">
        <v>10020107</v>
      </c>
      <c r="T75" s="65">
        <v>10023007</v>
      </c>
      <c r="U75" s="67" t="s">
        <v>295</v>
      </c>
      <c r="Z75" s="69">
        <v>10020060</v>
      </c>
      <c r="AA75" s="67" t="s">
        <v>287</v>
      </c>
      <c r="AC75" s="136" t="s">
        <v>230</v>
      </c>
      <c r="AE75" s="2" t="s">
        <v>165</v>
      </c>
      <c r="AG75" s="66" t="s">
        <v>276</v>
      </c>
      <c r="AH75" s="2">
        <v>20</v>
      </c>
      <c r="AI75" s="68">
        <v>4</v>
      </c>
      <c r="AJ75" s="2">
        <f>LOOKUP(AH75,B:B,C:C)*LOOKUP(AI75,$X$10:$X$14,$Z$10:$Z$14)</f>
        <v>240000</v>
      </c>
      <c r="AL75" s="66">
        <v>14090002</v>
      </c>
      <c r="AM75" s="68" t="s">
        <v>296</v>
      </c>
      <c r="AN75" s="68">
        <v>7</v>
      </c>
      <c r="AO75" s="68">
        <v>3</v>
      </c>
      <c r="AP75" s="68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33"/>
      <c r="B76" s="133"/>
      <c r="C76" s="133"/>
      <c r="D76" s="133"/>
      <c r="E76" s="133"/>
      <c r="F76" s="133"/>
      <c r="G76" s="133"/>
      <c r="H76" s="133"/>
      <c r="I76" s="2"/>
      <c r="O76" s="2"/>
      <c r="P76" s="2"/>
      <c r="Q76" s="2"/>
      <c r="T76" s="65">
        <v>10023008</v>
      </c>
      <c r="U76" s="66" t="s">
        <v>297</v>
      </c>
      <c r="Z76" s="69">
        <v>10020061</v>
      </c>
      <c r="AA76" s="67" t="s">
        <v>272</v>
      </c>
      <c r="AC76" s="136" t="s">
        <v>230</v>
      </c>
      <c r="AL76" s="66">
        <v>14090003</v>
      </c>
      <c r="AM76" s="68" t="s">
        <v>298</v>
      </c>
      <c r="AN76" s="68">
        <v>10</v>
      </c>
      <c r="AO76" s="68">
        <v>4</v>
      </c>
      <c r="AP76" s="68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33"/>
      <c r="B77" s="133"/>
      <c r="C77" s="133"/>
      <c r="D77" s="133"/>
      <c r="E77" s="133"/>
      <c r="F77" s="133"/>
      <c r="G77" s="133"/>
      <c r="H77" s="133"/>
      <c r="I77" s="2"/>
      <c r="O77" s="2"/>
      <c r="P77" s="2"/>
      <c r="Q77" s="2"/>
      <c r="T77" s="65">
        <v>10023009</v>
      </c>
      <c r="U77" s="66" t="s">
        <v>299</v>
      </c>
      <c r="Z77" s="69">
        <v>10020062</v>
      </c>
      <c r="AA77" s="67" t="s">
        <v>300</v>
      </c>
      <c r="AC77" s="136" t="s">
        <v>301</v>
      </c>
      <c r="AL77" s="66">
        <v>14100001</v>
      </c>
      <c r="AM77" s="68" t="s">
        <v>302</v>
      </c>
      <c r="AN77" s="68">
        <v>1</v>
      </c>
      <c r="AO77" s="68">
        <v>2</v>
      </c>
      <c r="AP77" s="68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33"/>
      <c r="B78" s="133"/>
      <c r="C78" s="133"/>
      <c r="D78" s="133"/>
      <c r="E78" s="133"/>
      <c r="F78" s="133"/>
      <c r="G78" s="133"/>
      <c r="H78" s="133"/>
      <c r="I78" s="2"/>
      <c r="O78" s="2"/>
      <c r="P78" s="2"/>
      <c r="Q78" s="2"/>
      <c r="S78" s="65">
        <v>10020151</v>
      </c>
      <c r="T78" s="65">
        <v>10024001</v>
      </c>
      <c r="U78" s="67" t="s">
        <v>303</v>
      </c>
      <c r="Z78" s="69">
        <v>10020063</v>
      </c>
      <c r="AA78" s="143" t="s">
        <v>304</v>
      </c>
      <c r="AC78" s="136" t="s">
        <v>264</v>
      </c>
      <c r="AL78" s="66">
        <v>14100002</v>
      </c>
      <c r="AM78" s="68" t="s">
        <v>305</v>
      </c>
      <c r="AN78" s="68">
        <v>5</v>
      </c>
      <c r="AO78" s="68">
        <v>2</v>
      </c>
      <c r="AP78" s="68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33"/>
      <c r="B79" s="133"/>
      <c r="C79" s="133"/>
      <c r="D79" s="133"/>
      <c r="E79" s="133"/>
      <c r="F79" s="133"/>
      <c r="G79" s="133"/>
      <c r="H79" s="133"/>
      <c r="I79" s="2"/>
      <c r="O79" s="2"/>
      <c r="P79" s="2"/>
      <c r="Q79" s="2"/>
      <c r="S79" s="65">
        <v>10020152</v>
      </c>
      <c r="T79" s="65">
        <v>10024002</v>
      </c>
      <c r="U79" s="67" t="s">
        <v>306</v>
      </c>
      <c r="AL79" s="66">
        <v>14100003</v>
      </c>
      <c r="AM79" s="68" t="s">
        <v>307</v>
      </c>
      <c r="AN79" s="68">
        <v>9</v>
      </c>
      <c r="AO79" s="68">
        <v>3</v>
      </c>
      <c r="AP79" s="68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33"/>
      <c r="B80" s="133"/>
      <c r="C80" s="133"/>
      <c r="D80" s="133"/>
      <c r="E80" s="133"/>
      <c r="F80" s="133"/>
      <c r="G80" s="133"/>
      <c r="H80" s="133"/>
      <c r="S80" s="65">
        <v>10020153</v>
      </c>
      <c r="T80" s="65">
        <v>10024003</v>
      </c>
      <c r="U80" s="67" t="s">
        <v>308</v>
      </c>
      <c r="AF80" s="144" t="s">
        <v>197</v>
      </c>
      <c r="AL80" s="66">
        <v>14100004</v>
      </c>
      <c r="AM80" s="68" t="s">
        <v>309</v>
      </c>
      <c r="AN80" s="68">
        <v>12</v>
      </c>
      <c r="AO80" s="68">
        <v>4</v>
      </c>
      <c r="AP80" s="68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33"/>
      <c r="B81" s="133"/>
      <c r="C81" s="133"/>
      <c r="D81" s="133"/>
      <c r="E81" s="133"/>
      <c r="F81" s="133"/>
      <c r="G81" s="133"/>
      <c r="H81" s="133"/>
      <c r="S81" s="65">
        <v>10020154</v>
      </c>
      <c r="T81" s="65">
        <v>10024004</v>
      </c>
      <c r="U81" s="67" t="s">
        <v>310</v>
      </c>
      <c r="Z81" s="65">
        <v>10020101</v>
      </c>
      <c r="AA81" s="67" t="s">
        <v>278</v>
      </c>
      <c r="AC81" s="136" t="s">
        <v>230</v>
      </c>
      <c r="AF81" s="65">
        <v>10020101</v>
      </c>
      <c r="AG81" s="67" t="s">
        <v>278</v>
      </c>
      <c r="AI81" s="136" t="s">
        <v>230</v>
      </c>
      <c r="AL81" s="66">
        <v>14100005</v>
      </c>
      <c r="AM81" s="68" t="s">
        <v>311</v>
      </c>
      <c r="AN81" s="68">
        <v>1</v>
      </c>
      <c r="AO81" s="68">
        <v>2</v>
      </c>
      <c r="AP81" s="68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33"/>
      <c r="B82" s="133"/>
      <c r="C82" s="133"/>
      <c r="D82" s="133"/>
      <c r="E82" s="133"/>
      <c r="F82" s="133"/>
      <c r="G82" s="133"/>
      <c r="H82" s="133"/>
      <c r="S82" s="65">
        <v>10020155</v>
      </c>
      <c r="T82" s="65">
        <v>10024005</v>
      </c>
      <c r="U82" s="67" t="s">
        <v>312</v>
      </c>
      <c r="Z82" s="65">
        <v>10020102</v>
      </c>
      <c r="AA82" s="67" t="s">
        <v>280</v>
      </c>
      <c r="AC82" s="136" t="s">
        <v>230</v>
      </c>
      <c r="AF82" s="65">
        <v>10020102</v>
      </c>
      <c r="AG82" s="67" t="s">
        <v>280</v>
      </c>
      <c r="AI82" s="136" t="s">
        <v>230</v>
      </c>
      <c r="AL82" s="66">
        <v>14100006</v>
      </c>
      <c r="AM82" s="68" t="s">
        <v>313</v>
      </c>
      <c r="AN82" s="68">
        <v>5</v>
      </c>
      <c r="AO82" s="68">
        <v>2</v>
      </c>
      <c r="AP82" s="68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33"/>
      <c r="B83" s="133"/>
      <c r="C83" s="133"/>
      <c r="D83" s="133"/>
      <c r="E83" s="133"/>
      <c r="F83" s="133"/>
      <c r="G83" s="133"/>
      <c r="H83" s="133"/>
      <c r="S83" s="65">
        <v>10020156</v>
      </c>
      <c r="T83" s="65">
        <v>10024006</v>
      </c>
      <c r="U83" s="67" t="s">
        <v>314</v>
      </c>
      <c r="Z83" s="65">
        <v>10020103</v>
      </c>
      <c r="AA83" s="67" t="s">
        <v>282</v>
      </c>
      <c r="AC83" s="136" t="s">
        <v>230</v>
      </c>
      <c r="AF83" s="65">
        <v>10020103</v>
      </c>
      <c r="AG83" s="67" t="s">
        <v>282</v>
      </c>
      <c r="AI83" s="136" t="s">
        <v>230</v>
      </c>
      <c r="AL83" s="66">
        <v>14100007</v>
      </c>
      <c r="AM83" s="68" t="s">
        <v>315</v>
      </c>
      <c r="AN83" s="68">
        <v>9</v>
      </c>
      <c r="AO83" s="68">
        <v>3</v>
      </c>
      <c r="AP83" s="68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33"/>
      <c r="B84" s="133"/>
      <c r="C84" s="133"/>
      <c r="D84" s="133"/>
      <c r="E84" s="133"/>
      <c r="F84" s="133"/>
      <c r="G84" s="133"/>
      <c r="H84" s="133"/>
      <c r="S84" s="65">
        <v>10020157</v>
      </c>
      <c r="T84" s="65">
        <v>10024007</v>
      </c>
      <c r="U84" s="67" t="s">
        <v>316</v>
      </c>
      <c r="Z84" s="65">
        <v>10020104</v>
      </c>
      <c r="AA84" s="67" t="s">
        <v>285</v>
      </c>
      <c r="AC84" s="136" t="s">
        <v>230</v>
      </c>
      <c r="AF84" s="65">
        <v>10020104</v>
      </c>
      <c r="AG84" s="67" t="s">
        <v>285</v>
      </c>
      <c r="AI84" s="136" t="s">
        <v>230</v>
      </c>
      <c r="AL84" s="66">
        <v>14100008</v>
      </c>
      <c r="AM84" s="68" t="s">
        <v>317</v>
      </c>
      <c r="AN84" s="68">
        <v>12</v>
      </c>
      <c r="AO84" s="68">
        <v>4</v>
      </c>
      <c r="AP84" s="68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33"/>
      <c r="B85" s="133"/>
      <c r="C85" s="133"/>
      <c r="D85" s="133"/>
      <c r="E85" s="133"/>
      <c r="F85" s="133"/>
      <c r="G85" s="133"/>
      <c r="H85" s="133"/>
      <c r="T85" s="65">
        <v>10024008</v>
      </c>
      <c r="U85" s="66" t="s">
        <v>318</v>
      </c>
      <c r="Z85" s="65">
        <v>10020105</v>
      </c>
      <c r="AA85" s="67" t="s">
        <v>289</v>
      </c>
      <c r="AC85" s="136" t="s">
        <v>230</v>
      </c>
      <c r="AF85" s="65">
        <v>10020105</v>
      </c>
      <c r="AG85" s="67" t="s">
        <v>289</v>
      </c>
      <c r="AI85" s="136" t="s">
        <v>230</v>
      </c>
      <c r="AL85" s="66">
        <v>14110001</v>
      </c>
      <c r="AM85" s="68" t="s">
        <v>319</v>
      </c>
      <c r="AN85" s="68">
        <v>1</v>
      </c>
      <c r="AO85" s="68">
        <v>2</v>
      </c>
      <c r="AP85" s="68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33"/>
      <c r="B86" s="133"/>
      <c r="C86" s="133"/>
      <c r="D86" s="133"/>
      <c r="E86" s="133"/>
      <c r="F86" s="133"/>
      <c r="G86" s="133"/>
      <c r="H86" s="133"/>
      <c r="T86" s="65">
        <v>10024009</v>
      </c>
      <c r="U86" s="66" t="s">
        <v>320</v>
      </c>
      <c r="Z86" s="65">
        <v>10020106</v>
      </c>
      <c r="AA86" s="67" t="s">
        <v>292</v>
      </c>
      <c r="AC86" s="136" t="s">
        <v>321</v>
      </c>
      <c r="AF86" s="65">
        <v>10020106</v>
      </c>
      <c r="AG86" s="67" t="s">
        <v>292</v>
      </c>
      <c r="AI86" s="136" t="s">
        <v>321</v>
      </c>
      <c r="AL86" s="66">
        <v>14110002</v>
      </c>
      <c r="AM86" s="68" t="s">
        <v>322</v>
      </c>
      <c r="AN86" s="68">
        <v>5</v>
      </c>
      <c r="AO86" s="68">
        <v>2</v>
      </c>
      <c r="AP86" s="68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33"/>
      <c r="B87" s="133"/>
      <c r="C87" s="133"/>
      <c r="D87" s="133"/>
      <c r="E87" s="133"/>
      <c r="F87" s="133"/>
      <c r="G87" s="133"/>
      <c r="H87" s="133"/>
      <c r="S87" s="65">
        <v>10020201</v>
      </c>
      <c r="T87" s="65">
        <v>10025001</v>
      </c>
      <c r="U87" s="67" t="s">
        <v>323</v>
      </c>
      <c r="Z87" s="65">
        <v>10020107</v>
      </c>
      <c r="AA87" s="67" t="s">
        <v>295</v>
      </c>
      <c r="AC87" s="136">
        <v>3</v>
      </c>
      <c r="AF87" s="65">
        <v>10020107</v>
      </c>
      <c r="AG87" s="67" t="s">
        <v>295</v>
      </c>
      <c r="AI87" s="136">
        <v>3</v>
      </c>
      <c r="AL87" s="66">
        <v>14110003</v>
      </c>
      <c r="AM87" s="68" t="s">
        <v>324</v>
      </c>
      <c r="AN87" s="68">
        <v>9</v>
      </c>
      <c r="AO87" s="68">
        <v>3</v>
      </c>
      <c r="AP87" s="68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33"/>
      <c r="B88" s="133"/>
      <c r="C88" s="133"/>
      <c r="D88" s="133"/>
      <c r="E88" s="133"/>
      <c r="F88" s="133"/>
      <c r="G88" s="133"/>
      <c r="H88" s="133"/>
      <c r="S88" s="65">
        <v>10020202</v>
      </c>
      <c r="T88" s="65">
        <v>10025002</v>
      </c>
      <c r="U88" s="67" t="s">
        <v>325</v>
      </c>
      <c r="Z88" s="65">
        <v>10020108</v>
      </c>
      <c r="AA88" s="67" t="s">
        <v>326</v>
      </c>
      <c r="AC88" s="136" t="s">
        <v>230</v>
      </c>
      <c r="AE88" s="2" t="s">
        <v>162</v>
      </c>
      <c r="AG88" s="66" t="s">
        <v>297</v>
      </c>
      <c r="AH88" s="2">
        <v>20</v>
      </c>
      <c r="AI88" s="68">
        <v>4</v>
      </c>
      <c r="AJ88" s="2">
        <f>LOOKUP(AH88,B:B,C:C)*LOOKUP(AI88,$X$10:$X$14,$Z$10:$Z$14)</f>
        <v>240000</v>
      </c>
      <c r="AL88" s="66">
        <v>14110004</v>
      </c>
      <c r="AM88" s="68" t="s">
        <v>327</v>
      </c>
      <c r="AN88" s="68">
        <v>12</v>
      </c>
      <c r="AO88" s="68">
        <v>4</v>
      </c>
      <c r="AP88" s="68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33"/>
      <c r="B89" s="133"/>
      <c r="C89" s="133"/>
      <c r="D89" s="133"/>
      <c r="E89" s="133"/>
      <c r="F89" s="133"/>
      <c r="G89" s="133"/>
      <c r="H89" s="133"/>
      <c r="S89" s="65">
        <v>10020203</v>
      </c>
      <c r="T89" s="65">
        <v>10025003</v>
      </c>
      <c r="U89" s="67" t="s">
        <v>328</v>
      </c>
      <c r="Z89" s="65">
        <v>10020109</v>
      </c>
      <c r="AA89" s="67" t="s">
        <v>329</v>
      </c>
      <c r="AC89" s="136" t="s">
        <v>230</v>
      </c>
      <c r="AE89" s="2" t="s">
        <v>165</v>
      </c>
      <c r="AG89" s="66" t="s">
        <v>299</v>
      </c>
      <c r="AH89" s="2">
        <v>20</v>
      </c>
      <c r="AI89" s="68">
        <v>4</v>
      </c>
      <c r="AJ89" s="2">
        <f>LOOKUP(AH89,B:B,C:C)*LOOKUP(AI89,$X$10:$X$14,$Z$10:$Z$14)</f>
        <v>240000</v>
      </c>
      <c r="AL89" s="66">
        <v>14110005</v>
      </c>
      <c r="AM89" s="68" t="s">
        <v>330</v>
      </c>
      <c r="AN89" s="68">
        <v>1</v>
      </c>
      <c r="AO89" s="68">
        <v>2</v>
      </c>
      <c r="AP89" s="68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33"/>
      <c r="B90" s="133"/>
      <c r="C90" s="133"/>
      <c r="D90" s="133"/>
      <c r="E90" s="133"/>
      <c r="F90" s="133"/>
      <c r="G90" s="133"/>
      <c r="H90" s="133"/>
      <c r="S90" s="65">
        <v>10020204</v>
      </c>
      <c r="T90" s="65">
        <v>10025004</v>
      </c>
      <c r="U90" s="67" t="s">
        <v>331</v>
      </c>
      <c r="Z90" s="65">
        <v>10020110</v>
      </c>
      <c r="AA90" s="143" t="s">
        <v>332</v>
      </c>
      <c r="AC90" s="136" t="s">
        <v>264</v>
      </c>
      <c r="AL90" s="66">
        <v>14110006</v>
      </c>
      <c r="AM90" s="68" t="s">
        <v>333</v>
      </c>
      <c r="AN90" s="68">
        <v>5</v>
      </c>
      <c r="AO90" s="68">
        <v>2</v>
      </c>
      <c r="AP90" s="68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33"/>
      <c r="B91" s="133"/>
      <c r="C91" s="133"/>
      <c r="D91" s="133"/>
      <c r="E91" s="133"/>
      <c r="F91" s="133"/>
      <c r="G91" s="133"/>
      <c r="H91" s="133"/>
      <c r="S91" s="65">
        <v>10020205</v>
      </c>
      <c r="T91" s="65">
        <v>10025005</v>
      </c>
      <c r="U91" s="67" t="s">
        <v>334</v>
      </c>
      <c r="AF91" s="144" t="s">
        <v>218</v>
      </c>
      <c r="AL91" s="66">
        <v>14110007</v>
      </c>
      <c r="AM91" s="68" t="s">
        <v>335</v>
      </c>
      <c r="AN91" s="68">
        <v>9</v>
      </c>
      <c r="AO91" s="68">
        <v>3</v>
      </c>
      <c r="AP91" s="68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33"/>
      <c r="B92" s="133"/>
      <c r="C92" s="133"/>
      <c r="D92" s="133"/>
      <c r="E92" s="133"/>
      <c r="F92" s="133"/>
      <c r="G92" s="133"/>
      <c r="H92" s="133"/>
      <c r="S92" s="65">
        <v>10020206</v>
      </c>
      <c r="T92" s="65">
        <v>10025006</v>
      </c>
      <c r="U92" s="67" t="s">
        <v>336</v>
      </c>
      <c r="Z92" s="65">
        <v>10020151</v>
      </c>
      <c r="AA92" s="67" t="s">
        <v>303</v>
      </c>
      <c r="AC92" s="136" t="s">
        <v>230</v>
      </c>
      <c r="AF92" s="65">
        <v>10020151</v>
      </c>
      <c r="AG92" s="67" t="s">
        <v>303</v>
      </c>
      <c r="AI92" s="136" t="s">
        <v>230</v>
      </c>
      <c r="AL92" s="66">
        <v>14110008</v>
      </c>
      <c r="AM92" s="68" t="s">
        <v>337</v>
      </c>
      <c r="AN92" s="68">
        <v>12</v>
      </c>
      <c r="AO92" s="68">
        <v>4</v>
      </c>
      <c r="AP92" s="68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33"/>
      <c r="B93" s="133"/>
      <c r="C93" s="133"/>
      <c r="D93" s="133"/>
      <c r="E93" s="133"/>
      <c r="F93" s="133"/>
      <c r="G93" s="133"/>
      <c r="H93" s="133"/>
      <c r="S93" s="65">
        <v>10020207</v>
      </c>
      <c r="T93" s="65">
        <v>10025007</v>
      </c>
      <c r="U93" s="67" t="s">
        <v>338</v>
      </c>
      <c r="Z93" s="65">
        <v>10020152</v>
      </c>
      <c r="AA93" s="67" t="s">
        <v>306</v>
      </c>
      <c r="AC93" s="136" t="s">
        <v>230</v>
      </c>
      <c r="AF93" s="65">
        <v>10020152</v>
      </c>
      <c r="AG93" s="67" t="s">
        <v>306</v>
      </c>
      <c r="AI93" s="136" t="s">
        <v>230</v>
      </c>
      <c r="AL93" s="66">
        <v>14110009</v>
      </c>
      <c r="AM93" s="68" t="s">
        <v>339</v>
      </c>
      <c r="AN93" s="68">
        <v>1</v>
      </c>
      <c r="AO93" s="68">
        <v>2</v>
      </c>
      <c r="AP93" s="68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33"/>
      <c r="B94" s="133"/>
      <c r="C94" s="133"/>
      <c r="D94" s="133"/>
      <c r="E94" s="133"/>
      <c r="F94" s="133"/>
      <c r="G94" s="133"/>
      <c r="H94" s="133"/>
      <c r="T94" s="65">
        <v>10025008</v>
      </c>
      <c r="U94" s="66" t="s">
        <v>340</v>
      </c>
      <c r="Z94" s="65">
        <v>10020153</v>
      </c>
      <c r="AA94" s="67" t="s">
        <v>308</v>
      </c>
      <c r="AC94" s="136" t="s">
        <v>230</v>
      </c>
      <c r="AF94" s="65">
        <v>10020153</v>
      </c>
      <c r="AG94" s="67" t="s">
        <v>308</v>
      </c>
      <c r="AI94" s="136" t="s">
        <v>230</v>
      </c>
      <c r="AL94" s="66">
        <v>14110010</v>
      </c>
      <c r="AM94" s="68" t="s">
        <v>341</v>
      </c>
      <c r="AN94" s="68">
        <v>5</v>
      </c>
      <c r="AO94" s="68">
        <v>2</v>
      </c>
      <c r="AP94" s="68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33"/>
      <c r="B95" s="133"/>
      <c r="C95" s="133"/>
      <c r="D95" s="133"/>
      <c r="E95" s="133"/>
      <c r="F95" s="133"/>
      <c r="G95" s="133"/>
      <c r="H95" s="133"/>
      <c r="T95" s="65">
        <v>10025009</v>
      </c>
      <c r="U95" s="66" t="s">
        <v>342</v>
      </c>
      <c r="Z95" s="65">
        <v>10020154</v>
      </c>
      <c r="AA95" s="67" t="s">
        <v>310</v>
      </c>
      <c r="AC95" s="136" t="s">
        <v>230</v>
      </c>
      <c r="AF95" s="65">
        <v>10020154</v>
      </c>
      <c r="AG95" s="67" t="s">
        <v>310</v>
      </c>
      <c r="AI95" s="136" t="s">
        <v>230</v>
      </c>
      <c r="AL95" s="66">
        <v>14110011</v>
      </c>
      <c r="AM95" s="68" t="s">
        <v>343</v>
      </c>
      <c r="AN95" s="68">
        <v>9</v>
      </c>
      <c r="AO95" s="68">
        <v>3</v>
      </c>
      <c r="AP95" s="68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33"/>
      <c r="B96" s="133"/>
      <c r="C96" s="133"/>
      <c r="D96" s="133"/>
      <c r="E96" s="133"/>
      <c r="F96" s="133"/>
      <c r="G96" s="133"/>
      <c r="H96" s="133"/>
      <c r="Z96" s="65">
        <v>10020155</v>
      </c>
      <c r="AA96" s="67" t="s">
        <v>312</v>
      </c>
      <c r="AC96" s="136" t="s">
        <v>230</v>
      </c>
      <c r="AF96" s="65">
        <v>10020155</v>
      </c>
      <c r="AG96" s="67" t="s">
        <v>312</v>
      </c>
      <c r="AI96" s="136" t="s">
        <v>230</v>
      </c>
      <c r="AL96" s="66">
        <v>14110012</v>
      </c>
      <c r="AM96" s="68" t="s">
        <v>344</v>
      </c>
      <c r="AN96" s="68">
        <v>12</v>
      </c>
      <c r="AO96" s="68">
        <v>4</v>
      </c>
      <c r="AP96" s="68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33"/>
      <c r="B97" s="133"/>
      <c r="C97" s="133"/>
      <c r="D97" s="133"/>
      <c r="E97" s="133"/>
      <c r="F97" s="133"/>
      <c r="G97" s="133"/>
      <c r="H97" s="133"/>
      <c r="Z97" s="65">
        <v>10020156</v>
      </c>
      <c r="AA97" s="67" t="s">
        <v>314</v>
      </c>
      <c r="AC97" s="136" t="s">
        <v>230</v>
      </c>
      <c r="AF97" s="65">
        <v>10020156</v>
      </c>
      <c r="AG97" s="67" t="s">
        <v>314</v>
      </c>
      <c r="AI97" s="136" t="s">
        <v>230</v>
      </c>
      <c r="AL97" s="144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33"/>
      <c r="B98" s="133"/>
      <c r="C98" s="133"/>
      <c r="D98" s="133"/>
      <c r="E98" s="133"/>
      <c r="F98" s="133"/>
      <c r="G98" s="133"/>
      <c r="H98" s="133"/>
      <c r="Z98" s="65">
        <v>10020157</v>
      </c>
      <c r="AA98" s="67" t="s">
        <v>316</v>
      </c>
      <c r="AC98" s="136" t="s">
        <v>321</v>
      </c>
      <c r="AF98" s="65">
        <v>10020157</v>
      </c>
      <c r="AG98" s="67" t="s">
        <v>316</v>
      </c>
      <c r="AI98" s="136" t="s">
        <v>321</v>
      </c>
      <c r="AL98" s="68">
        <v>15201001</v>
      </c>
      <c r="AM98" s="68" t="s">
        <v>345</v>
      </c>
      <c r="AN98" s="68">
        <v>18</v>
      </c>
      <c r="AO98" s="68">
        <v>3</v>
      </c>
      <c r="AP98" s="68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33"/>
      <c r="B99" s="133"/>
      <c r="C99" s="133"/>
      <c r="D99" s="133"/>
      <c r="E99" s="133"/>
      <c r="F99" s="133"/>
      <c r="G99" s="133"/>
      <c r="H99" s="133"/>
      <c r="Z99" s="65">
        <v>10020158</v>
      </c>
      <c r="AA99" s="67" t="s">
        <v>346</v>
      </c>
      <c r="AC99" s="136" t="s">
        <v>230</v>
      </c>
      <c r="AE99" s="2" t="s">
        <v>162</v>
      </c>
      <c r="AG99" s="66" t="s">
        <v>318</v>
      </c>
      <c r="AH99" s="2">
        <v>20</v>
      </c>
      <c r="AI99" s="68">
        <v>4</v>
      </c>
      <c r="AJ99" s="2">
        <f>LOOKUP(AH99,B:B,C:C)*LOOKUP(AI99,$X$10:$X$14,$Z$10:$Z$14)</f>
        <v>240000</v>
      </c>
      <c r="AL99" s="68">
        <v>15201002</v>
      </c>
      <c r="AM99" s="68" t="s">
        <v>347</v>
      </c>
      <c r="AN99" s="68">
        <v>20</v>
      </c>
      <c r="AO99" s="68">
        <v>4</v>
      </c>
      <c r="AP99" s="68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33"/>
      <c r="B100" s="133"/>
      <c r="C100" s="133"/>
      <c r="D100" s="133"/>
      <c r="E100" s="133"/>
      <c r="F100" s="133"/>
      <c r="G100" s="133"/>
      <c r="H100" s="133"/>
      <c r="Z100" s="65">
        <v>10020159</v>
      </c>
      <c r="AA100" s="145" t="s">
        <v>348</v>
      </c>
      <c r="AC100" s="136" t="s">
        <v>230</v>
      </c>
      <c r="AE100" s="2" t="s">
        <v>165</v>
      </c>
      <c r="AG100" s="66" t="s">
        <v>320</v>
      </c>
      <c r="AH100" s="2">
        <v>20</v>
      </c>
      <c r="AI100" s="68">
        <v>4</v>
      </c>
      <c r="AJ100" s="2">
        <f>LOOKUP(AH100,B:B,C:C)*LOOKUP(AI100,$X$10:$X$14,$Z$10:$Z$14)</f>
        <v>240000</v>
      </c>
      <c r="AL100" s="68">
        <v>15201003</v>
      </c>
      <c r="AM100" s="68" t="s">
        <v>349</v>
      </c>
      <c r="AN100" s="68">
        <v>18</v>
      </c>
      <c r="AO100" s="68">
        <v>3</v>
      </c>
      <c r="AP100" s="68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33"/>
      <c r="B101" s="133"/>
      <c r="C101" s="133"/>
      <c r="D101" s="133"/>
      <c r="E101" s="133"/>
      <c r="F101" s="133"/>
      <c r="G101" s="133"/>
      <c r="H101" s="133"/>
      <c r="Z101" s="65">
        <v>10020160</v>
      </c>
      <c r="AA101" s="145" t="s">
        <v>350</v>
      </c>
      <c r="AC101" s="136" t="s">
        <v>230</v>
      </c>
      <c r="AL101" s="68">
        <v>15201004</v>
      </c>
      <c r="AM101" s="68" t="s">
        <v>351</v>
      </c>
      <c r="AN101" s="68">
        <v>20</v>
      </c>
      <c r="AO101" s="68">
        <v>4</v>
      </c>
      <c r="AP101" s="68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33"/>
      <c r="B102" s="133"/>
      <c r="C102" s="133"/>
      <c r="D102" s="133"/>
      <c r="E102" s="133"/>
      <c r="F102" s="133"/>
      <c r="G102" s="133"/>
      <c r="H102" s="133"/>
      <c r="Z102" s="65">
        <v>10020161</v>
      </c>
      <c r="AA102" s="146" t="s">
        <v>352</v>
      </c>
      <c r="AC102" s="136" t="s">
        <v>264</v>
      </c>
      <c r="AL102" s="68">
        <v>15201005</v>
      </c>
      <c r="AM102" s="68" t="s">
        <v>353</v>
      </c>
      <c r="AN102" s="68">
        <v>18</v>
      </c>
      <c r="AO102" s="68">
        <v>3</v>
      </c>
      <c r="AP102" s="68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33"/>
      <c r="B103" s="133"/>
      <c r="C103" s="133"/>
      <c r="D103" s="133"/>
      <c r="E103" s="133"/>
      <c r="F103" s="133"/>
      <c r="G103" s="133"/>
      <c r="H103" s="133"/>
      <c r="AL103" s="68">
        <v>15201006</v>
      </c>
      <c r="AM103" s="68" t="s">
        <v>354</v>
      </c>
      <c r="AN103" s="68">
        <v>20</v>
      </c>
      <c r="AO103" s="68">
        <v>4</v>
      </c>
      <c r="AP103" s="68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33"/>
      <c r="B104" s="133"/>
      <c r="C104" s="133"/>
      <c r="D104" s="133"/>
      <c r="E104" s="133"/>
      <c r="F104" s="133"/>
      <c r="G104" s="133"/>
      <c r="H104" s="133"/>
      <c r="AF104" s="144" t="s">
        <v>355</v>
      </c>
      <c r="AL104" s="68">
        <v>15202001</v>
      </c>
      <c r="AM104" s="68" t="s">
        <v>356</v>
      </c>
      <c r="AN104" s="68">
        <v>18</v>
      </c>
      <c r="AO104" s="68">
        <v>3</v>
      </c>
      <c r="AP104" s="68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33"/>
      <c r="B105" s="133"/>
      <c r="C105" s="133"/>
      <c r="D105" s="133"/>
      <c r="E105" s="133"/>
      <c r="F105" s="133"/>
      <c r="G105" s="133"/>
      <c r="H105" s="133"/>
      <c r="Z105" s="65">
        <v>10020201</v>
      </c>
      <c r="AA105" s="67" t="s">
        <v>323</v>
      </c>
      <c r="AC105" s="136" t="s">
        <v>230</v>
      </c>
      <c r="AF105" s="65">
        <v>10020201</v>
      </c>
      <c r="AG105" s="67" t="s">
        <v>323</v>
      </c>
      <c r="AI105" s="136" t="s">
        <v>230</v>
      </c>
      <c r="AL105" s="68">
        <v>15202002</v>
      </c>
      <c r="AM105" s="68" t="s">
        <v>357</v>
      </c>
      <c r="AN105" s="68">
        <v>20</v>
      </c>
      <c r="AO105" s="68">
        <v>4</v>
      </c>
      <c r="AP105" s="68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33"/>
      <c r="B106" s="133"/>
      <c r="C106" s="133"/>
      <c r="D106" s="133"/>
      <c r="E106" s="133"/>
      <c r="F106" s="133"/>
      <c r="G106" s="133"/>
      <c r="H106" s="133"/>
      <c r="Z106" s="65">
        <v>10020202</v>
      </c>
      <c r="AA106" s="67" t="s">
        <v>325</v>
      </c>
      <c r="AC106" s="136" t="s">
        <v>230</v>
      </c>
      <c r="AF106" s="65">
        <v>10020202</v>
      </c>
      <c r="AG106" s="67" t="s">
        <v>325</v>
      </c>
      <c r="AI106" s="136" t="s">
        <v>230</v>
      </c>
      <c r="AL106" s="68">
        <v>15202003</v>
      </c>
      <c r="AM106" s="68" t="s">
        <v>358</v>
      </c>
      <c r="AN106" s="68">
        <v>18</v>
      </c>
      <c r="AO106" s="68">
        <v>3</v>
      </c>
      <c r="AP106" s="68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33"/>
      <c r="B107" s="133"/>
      <c r="C107" s="133"/>
      <c r="D107" s="133"/>
      <c r="E107" s="133"/>
      <c r="F107" s="133"/>
      <c r="G107" s="133"/>
      <c r="H107" s="133"/>
      <c r="Z107" s="65">
        <v>10020203</v>
      </c>
      <c r="AA107" s="67" t="s">
        <v>328</v>
      </c>
      <c r="AC107" s="136" t="s">
        <v>230</v>
      </c>
      <c r="AF107" s="65">
        <v>10020203</v>
      </c>
      <c r="AG107" s="67" t="s">
        <v>328</v>
      </c>
      <c r="AI107" s="136" t="s">
        <v>230</v>
      </c>
      <c r="AL107" s="68">
        <v>15202004</v>
      </c>
      <c r="AM107" s="68" t="s">
        <v>359</v>
      </c>
      <c r="AN107" s="68">
        <v>20</v>
      </c>
      <c r="AO107" s="68">
        <v>4</v>
      </c>
      <c r="AP107" s="68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33"/>
      <c r="B108" s="133"/>
      <c r="C108" s="133"/>
      <c r="D108" s="133"/>
      <c r="E108" s="133"/>
      <c r="F108" s="133"/>
      <c r="G108" s="133"/>
      <c r="H108" s="133"/>
      <c r="Z108" s="65">
        <v>10020204</v>
      </c>
      <c r="AA108" s="67" t="s">
        <v>331</v>
      </c>
      <c r="AC108" s="136" t="s">
        <v>230</v>
      </c>
      <c r="AF108" s="65">
        <v>10020204</v>
      </c>
      <c r="AG108" s="67" t="s">
        <v>331</v>
      </c>
      <c r="AI108" s="136" t="s">
        <v>230</v>
      </c>
      <c r="AL108" s="68">
        <v>15202005</v>
      </c>
      <c r="AM108" s="68" t="s">
        <v>360</v>
      </c>
      <c r="AN108" s="68">
        <v>18</v>
      </c>
      <c r="AO108" s="68">
        <v>3</v>
      </c>
      <c r="AP108" s="68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33"/>
      <c r="B109" s="133"/>
      <c r="C109" s="133"/>
      <c r="D109" s="133"/>
      <c r="E109" s="133"/>
      <c r="F109" s="133"/>
      <c r="G109" s="133"/>
      <c r="H109" s="133"/>
      <c r="Z109" s="65">
        <v>10020205</v>
      </c>
      <c r="AA109" s="67" t="s">
        <v>334</v>
      </c>
      <c r="AC109" s="136" t="s">
        <v>230</v>
      </c>
      <c r="AF109" s="65">
        <v>10020205</v>
      </c>
      <c r="AG109" s="67" t="s">
        <v>334</v>
      </c>
      <c r="AI109" s="136" t="s">
        <v>230</v>
      </c>
      <c r="AL109" s="68">
        <v>15202006</v>
      </c>
      <c r="AM109" s="68" t="s">
        <v>361</v>
      </c>
      <c r="AN109" s="68">
        <v>20</v>
      </c>
      <c r="AO109" s="68">
        <v>4</v>
      </c>
      <c r="AP109" s="68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33"/>
      <c r="B110" s="133"/>
      <c r="C110" s="133"/>
      <c r="D110" s="133"/>
      <c r="E110" s="133"/>
      <c r="F110" s="133"/>
      <c r="G110" s="133"/>
      <c r="H110" s="133"/>
      <c r="Z110" s="65">
        <v>10020206</v>
      </c>
      <c r="AA110" s="67" t="s">
        <v>336</v>
      </c>
      <c r="AC110" s="136" t="s">
        <v>230</v>
      </c>
      <c r="AF110" s="65">
        <v>10020206</v>
      </c>
      <c r="AG110" s="67" t="s">
        <v>336</v>
      </c>
      <c r="AI110" s="136" t="s">
        <v>230</v>
      </c>
      <c r="AL110" s="68">
        <v>15203001</v>
      </c>
      <c r="AM110" s="68" t="s">
        <v>362</v>
      </c>
      <c r="AN110" s="68">
        <v>18</v>
      </c>
      <c r="AO110" s="68">
        <v>3</v>
      </c>
      <c r="AP110" s="68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33"/>
      <c r="B111" s="133"/>
      <c r="C111" s="133"/>
      <c r="D111" s="133"/>
      <c r="E111" s="133"/>
      <c r="F111" s="133"/>
      <c r="G111" s="133"/>
      <c r="H111" s="133"/>
      <c r="Z111" s="65">
        <v>10020207</v>
      </c>
      <c r="AA111" s="67" t="s">
        <v>363</v>
      </c>
      <c r="AC111" s="136">
        <v>3</v>
      </c>
      <c r="AF111" s="65">
        <v>10020207</v>
      </c>
      <c r="AG111" s="67" t="s">
        <v>363</v>
      </c>
      <c r="AI111" s="136">
        <v>3</v>
      </c>
      <c r="AL111" s="68">
        <v>15203002</v>
      </c>
      <c r="AM111" s="68" t="s">
        <v>364</v>
      </c>
      <c r="AN111" s="68">
        <v>20</v>
      </c>
      <c r="AO111" s="68">
        <v>4</v>
      </c>
      <c r="AP111" s="68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33"/>
      <c r="B112" s="133"/>
      <c r="C112" s="133"/>
      <c r="D112" s="133"/>
      <c r="E112" s="133"/>
      <c r="F112" s="133"/>
      <c r="G112" s="133"/>
      <c r="H112" s="133"/>
      <c r="Z112" s="65">
        <v>10020208</v>
      </c>
      <c r="AA112" s="67" t="s">
        <v>338</v>
      </c>
      <c r="AC112" s="136">
        <v>3</v>
      </c>
      <c r="AE112" s="2" t="s">
        <v>162</v>
      </c>
      <c r="AG112" s="66" t="s">
        <v>340</v>
      </c>
      <c r="AH112" s="2">
        <v>20</v>
      </c>
      <c r="AI112" s="68">
        <v>4</v>
      </c>
      <c r="AJ112" s="2">
        <f>LOOKUP(AH112,B:B,C:C)*LOOKUP(AI112,$X$10:$X$14,$Z$10:$Z$14)</f>
        <v>240000</v>
      </c>
      <c r="AL112" s="68">
        <v>15203003</v>
      </c>
      <c r="AM112" s="68" t="s">
        <v>365</v>
      </c>
      <c r="AN112" s="68">
        <v>18</v>
      </c>
      <c r="AO112" s="68">
        <v>3</v>
      </c>
      <c r="AP112" s="68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33"/>
      <c r="B113" s="133"/>
      <c r="C113" s="133"/>
      <c r="D113" s="133"/>
      <c r="E113" s="133"/>
      <c r="F113" s="133"/>
      <c r="G113" s="133"/>
      <c r="H113" s="133"/>
      <c r="Z113" s="65">
        <v>10020209</v>
      </c>
      <c r="AA113" s="143" t="s">
        <v>366</v>
      </c>
      <c r="AC113" s="69">
        <v>4</v>
      </c>
      <c r="AE113" s="2" t="s">
        <v>165</v>
      </c>
      <c r="AG113" s="66" t="s">
        <v>342</v>
      </c>
      <c r="AH113" s="2">
        <v>20</v>
      </c>
      <c r="AI113" s="68">
        <v>4</v>
      </c>
      <c r="AJ113" s="2">
        <f>LOOKUP(AH113,B:B,C:C)*LOOKUP(AI113,$X$10:$X$14,$Z$10:$Z$14)</f>
        <v>240000</v>
      </c>
      <c r="AL113" s="68">
        <v>15203004</v>
      </c>
      <c r="AM113" s="68" t="s">
        <v>367</v>
      </c>
      <c r="AN113" s="68">
        <v>20</v>
      </c>
      <c r="AO113" s="68">
        <v>4</v>
      </c>
      <c r="AP113" s="68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33"/>
      <c r="B114" s="133"/>
      <c r="C114" s="133"/>
      <c r="D114" s="133"/>
      <c r="E114" s="133"/>
      <c r="F114" s="133"/>
      <c r="G114" s="133"/>
      <c r="H114" s="133"/>
      <c r="Z114" s="65">
        <v>10020210</v>
      </c>
      <c r="AA114" s="143" t="s">
        <v>368</v>
      </c>
      <c r="AC114" s="69">
        <v>4</v>
      </c>
      <c r="AL114" s="68">
        <v>15203005</v>
      </c>
      <c r="AM114" s="68" t="s">
        <v>369</v>
      </c>
      <c r="AN114" s="68">
        <v>18</v>
      </c>
      <c r="AO114" s="68">
        <v>3</v>
      </c>
      <c r="AP114" s="68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33"/>
      <c r="B115" s="133"/>
      <c r="C115" s="133"/>
      <c r="D115" s="133"/>
      <c r="E115" s="133"/>
      <c r="F115" s="133"/>
      <c r="G115" s="133"/>
      <c r="H115" s="133"/>
      <c r="Z115" s="65">
        <v>10020211</v>
      </c>
      <c r="AA115" s="143" t="s">
        <v>370</v>
      </c>
      <c r="AC115" s="69">
        <v>4</v>
      </c>
      <c r="AL115" s="68">
        <v>15203006</v>
      </c>
      <c r="AM115" s="68" t="s">
        <v>371</v>
      </c>
      <c r="AN115" s="68">
        <v>20</v>
      </c>
      <c r="AO115" s="68">
        <v>4</v>
      </c>
      <c r="AP115" s="68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33"/>
      <c r="B116" s="133"/>
      <c r="C116" s="133"/>
      <c r="D116" s="133"/>
      <c r="E116" s="133"/>
      <c r="F116" s="133"/>
      <c r="G116" s="133"/>
      <c r="H116" s="133"/>
      <c r="Z116" s="65">
        <v>10020212</v>
      </c>
      <c r="AA116" s="143" t="s">
        <v>372</v>
      </c>
      <c r="AC116" s="69">
        <v>5</v>
      </c>
      <c r="AL116" s="68">
        <v>15204001</v>
      </c>
      <c r="AM116" s="68" t="s">
        <v>373</v>
      </c>
      <c r="AN116" s="68">
        <v>18</v>
      </c>
      <c r="AO116" s="68">
        <v>3</v>
      </c>
      <c r="AP116" s="68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33"/>
      <c r="B117" s="133"/>
      <c r="C117" s="133"/>
      <c r="D117" s="133"/>
      <c r="E117" s="133"/>
      <c r="F117" s="133"/>
      <c r="G117" s="133"/>
      <c r="H117" s="133"/>
      <c r="Z117" s="65">
        <v>10020213</v>
      </c>
      <c r="AA117" s="147" t="s">
        <v>374</v>
      </c>
      <c r="AC117" s="69">
        <v>2</v>
      </c>
      <c r="AL117" s="68">
        <v>15204002</v>
      </c>
      <c r="AM117" s="68" t="s">
        <v>375</v>
      </c>
      <c r="AN117" s="68">
        <v>20</v>
      </c>
      <c r="AO117" s="68">
        <v>4</v>
      </c>
      <c r="AP117" s="68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33"/>
      <c r="B118" s="133"/>
      <c r="C118" s="133"/>
      <c r="D118" s="133"/>
      <c r="E118" s="133"/>
      <c r="F118" s="133"/>
      <c r="G118" s="133"/>
      <c r="H118" s="133"/>
      <c r="Z118" s="65">
        <v>10020214</v>
      </c>
      <c r="AA118" s="147" t="s">
        <v>376</v>
      </c>
      <c r="AC118" s="69">
        <v>2</v>
      </c>
      <c r="AL118" s="68">
        <v>15204003</v>
      </c>
      <c r="AM118" s="68" t="s">
        <v>377</v>
      </c>
      <c r="AN118" s="68">
        <v>18</v>
      </c>
      <c r="AO118" s="68">
        <v>3</v>
      </c>
      <c r="AP118" s="68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33"/>
      <c r="B119" s="133"/>
      <c r="C119" s="133"/>
      <c r="D119" s="133"/>
      <c r="E119" s="133"/>
      <c r="F119" s="133"/>
      <c r="G119" s="133"/>
      <c r="H119" s="133"/>
      <c r="Z119" s="65">
        <v>10020215</v>
      </c>
      <c r="AA119" s="143" t="s">
        <v>378</v>
      </c>
      <c r="AC119" s="69">
        <v>4</v>
      </c>
      <c r="AL119" s="68">
        <v>15204004</v>
      </c>
      <c r="AM119" s="68" t="s">
        <v>379</v>
      </c>
      <c r="AN119" s="68">
        <v>20</v>
      </c>
      <c r="AO119" s="68">
        <v>4</v>
      </c>
      <c r="AP119" s="68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33"/>
      <c r="B120" s="133"/>
      <c r="C120" s="133"/>
      <c r="D120" s="133"/>
      <c r="E120" s="133"/>
      <c r="F120" s="133"/>
      <c r="G120" s="133"/>
      <c r="H120" s="133"/>
      <c r="Z120" s="65">
        <v>10020216</v>
      </c>
      <c r="AA120" s="143" t="s">
        <v>380</v>
      </c>
      <c r="AC120" s="69">
        <v>4</v>
      </c>
      <c r="AL120" s="68">
        <v>15204005</v>
      </c>
      <c r="AM120" s="68" t="s">
        <v>381</v>
      </c>
      <c r="AN120" s="68">
        <v>18</v>
      </c>
      <c r="AO120" s="68">
        <v>3</v>
      </c>
      <c r="AP120" s="68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33"/>
      <c r="B121" s="133"/>
      <c r="C121" s="133"/>
      <c r="D121" s="133"/>
      <c r="E121" s="133"/>
      <c r="F121" s="133"/>
      <c r="G121" s="133"/>
      <c r="H121" s="133"/>
      <c r="AL121" s="68">
        <v>15204006</v>
      </c>
      <c r="AM121" s="68" t="s">
        <v>382</v>
      </c>
      <c r="AN121" s="68">
        <v>20</v>
      </c>
      <c r="AO121" s="68">
        <v>4</v>
      </c>
      <c r="AP121" s="68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33"/>
      <c r="B122" s="133"/>
      <c r="C122" s="133"/>
      <c r="D122" s="133"/>
      <c r="E122" s="133"/>
      <c r="F122" s="133"/>
      <c r="G122" s="133"/>
      <c r="H122" s="133"/>
      <c r="AL122" s="68">
        <v>15205001</v>
      </c>
      <c r="AM122" s="68" t="s">
        <v>383</v>
      </c>
      <c r="AN122" s="68">
        <v>18</v>
      </c>
      <c r="AO122" s="68">
        <v>3</v>
      </c>
      <c r="AP122" s="68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33"/>
      <c r="B123" s="133"/>
      <c r="C123" s="133"/>
      <c r="D123" s="133"/>
      <c r="E123" s="133"/>
      <c r="F123" s="133"/>
      <c r="G123" s="133"/>
      <c r="H123" s="133"/>
      <c r="AL123" s="68">
        <v>15205002</v>
      </c>
      <c r="AM123" s="68" t="s">
        <v>384</v>
      </c>
      <c r="AN123" s="68">
        <v>20</v>
      </c>
      <c r="AO123" s="68">
        <v>4</v>
      </c>
      <c r="AP123" s="68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33"/>
      <c r="B124" s="133"/>
      <c r="C124" s="133"/>
      <c r="D124" s="133"/>
      <c r="E124" s="133"/>
      <c r="F124" s="133"/>
      <c r="G124" s="133"/>
      <c r="H124" s="133"/>
      <c r="AL124" s="68">
        <v>15205003</v>
      </c>
      <c r="AM124" s="68" t="s">
        <v>385</v>
      </c>
      <c r="AN124" s="68">
        <v>18</v>
      </c>
      <c r="AO124" s="68">
        <v>3</v>
      </c>
      <c r="AP124" s="68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33"/>
      <c r="B125" s="133"/>
      <c r="C125" s="133"/>
      <c r="D125" s="133"/>
      <c r="E125" s="133"/>
      <c r="F125" s="133"/>
      <c r="G125" s="133"/>
      <c r="H125" s="133"/>
      <c r="AL125" s="68">
        <v>15205004</v>
      </c>
      <c r="AM125" s="68" t="s">
        <v>386</v>
      </c>
      <c r="AN125" s="68">
        <v>20</v>
      </c>
      <c r="AO125" s="68">
        <v>4</v>
      </c>
      <c r="AP125" s="68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33"/>
      <c r="B126" s="133"/>
      <c r="C126" s="133"/>
      <c r="D126" s="133"/>
      <c r="E126" s="133"/>
      <c r="F126" s="133"/>
      <c r="G126" s="133"/>
      <c r="H126" s="133"/>
      <c r="AL126" s="68">
        <v>15205005</v>
      </c>
      <c r="AM126" s="68" t="s">
        <v>387</v>
      </c>
      <c r="AN126" s="68">
        <v>18</v>
      </c>
      <c r="AO126" s="68">
        <v>3</v>
      </c>
      <c r="AP126" s="68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33"/>
      <c r="B127" s="133"/>
      <c r="C127" s="133"/>
      <c r="D127" s="133"/>
      <c r="E127" s="133"/>
      <c r="F127" s="133"/>
      <c r="G127" s="133"/>
      <c r="H127" s="133"/>
      <c r="AL127" s="68">
        <v>15205006</v>
      </c>
      <c r="AM127" s="68" t="s">
        <v>388</v>
      </c>
      <c r="AN127" s="68">
        <v>20</v>
      </c>
      <c r="AO127" s="68">
        <v>4</v>
      </c>
      <c r="AP127" s="68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33"/>
      <c r="B128" s="133"/>
      <c r="C128" s="133"/>
      <c r="D128" s="133"/>
      <c r="E128" s="133"/>
      <c r="F128" s="133"/>
      <c r="G128" s="133"/>
      <c r="H128" s="133"/>
      <c r="AL128" s="68">
        <v>15206001</v>
      </c>
      <c r="AM128" s="68" t="s">
        <v>389</v>
      </c>
      <c r="AN128" s="68">
        <v>18</v>
      </c>
      <c r="AO128" s="68">
        <v>3</v>
      </c>
      <c r="AP128" s="68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33"/>
      <c r="B129" s="133"/>
      <c r="C129" s="133"/>
      <c r="D129" s="133"/>
      <c r="E129" s="133"/>
      <c r="F129" s="133"/>
      <c r="G129" s="133"/>
      <c r="H129" s="133"/>
      <c r="AL129" s="68">
        <v>15206002</v>
      </c>
      <c r="AM129" s="68" t="s">
        <v>390</v>
      </c>
      <c r="AN129" s="68">
        <v>20</v>
      </c>
      <c r="AO129" s="68">
        <v>4</v>
      </c>
      <c r="AP129" s="68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33"/>
      <c r="B130" s="133"/>
      <c r="C130" s="133"/>
      <c r="D130" s="133"/>
      <c r="E130" s="133"/>
      <c r="F130" s="133"/>
      <c r="G130" s="133"/>
      <c r="H130" s="133"/>
      <c r="AL130" s="68">
        <v>15207001</v>
      </c>
      <c r="AM130" s="68" t="s">
        <v>391</v>
      </c>
      <c r="AN130" s="68">
        <v>18</v>
      </c>
      <c r="AO130" s="68">
        <v>3</v>
      </c>
      <c r="AP130" s="68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33"/>
      <c r="B131" s="133"/>
      <c r="C131" s="133"/>
      <c r="D131" s="133"/>
      <c r="E131" s="133"/>
      <c r="F131" s="133"/>
      <c r="G131" s="133"/>
      <c r="H131" s="133"/>
      <c r="AL131" s="68">
        <v>15207002</v>
      </c>
      <c r="AM131" s="68" t="s">
        <v>392</v>
      </c>
      <c r="AN131" s="68">
        <v>20</v>
      </c>
      <c r="AO131" s="68">
        <v>4</v>
      </c>
      <c r="AP131" s="68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33"/>
      <c r="B132" s="133"/>
      <c r="C132" s="133"/>
      <c r="D132" s="133"/>
      <c r="E132" s="133"/>
      <c r="F132" s="133"/>
      <c r="G132" s="133"/>
      <c r="H132" s="133"/>
      <c r="AL132" s="68">
        <v>15208001</v>
      </c>
      <c r="AM132" s="68" t="s">
        <v>288</v>
      </c>
      <c r="AN132" s="68">
        <v>18</v>
      </c>
      <c r="AO132" s="68">
        <v>3</v>
      </c>
      <c r="AP132" s="68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33"/>
      <c r="B133" s="133"/>
      <c r="C133" s="133"/>
      <c r="D133" s="133"/>
      <c r="E133" s="133"/>
      <c r="F133" s="133"/>
      <c r="G133" s="133"/>
      <c r="H133" s="133"/>
      <c r="AL133" s="68">
        <v>15208002</v>
      </c>
      <c r="AM133" s="68" t="s">
        <v>393</v>
      </c>
      <c r="AN133" s="68">
        <v>20</v>
      </c>
      <c r="AO133" s="68">
        <v>4</v>
      </c>
      <c r="AP133" s="68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33"/>
      <c r="B134" s="133"/>
      <c r="C134" s="133"/>
      <c r="D134" s="133"/>
      <c r="E134" s="133"/>
      <c r="F134" s="133"/>
      <c r="G134" s="133"/>
      <c r="H134" s="133"/>
      <c r="AL134" s="68">
        <v>15209001</v>
      </c>
      <c r="AM134" s="68" t="s">
        <v>394</v>
      </c>
      <c r="AN134" s="68">
        <v>1</v>
      </c>
      <c r="AO134" s="68">
        <v>2</v>
      </c>
      <c r="AP134" s="68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33"/>
      <c r="B135" s="133"/>
      <c r="C135" s="133"/>
      <c r="D135" s="133"/>
      <c r="E135" s="133"/>
      <c r="F135" s="133"/>
      <c r="G135" s="133"/>
      <c r="H135" s="133"/>
      <c r="AL135" s="68">
        <v>15209002</v>
      </c>
      <c r="AM135" s="68" t="s">
        <v>395</v>
      </c>
      <c r="AN135" s="68">
        <v>20</v>
      </c>
      <c r="AO135" s="68">
        <v>4</v>
      </c>
      <c r="AP135" s="68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33"/>
      <c r="B136" s="133"/>
      <c r="C136" s="133"/>
      <c r="D136" s="133"/>
      <c r="E136" s="133"/>
      <c r="F136" s="133"/>
      <c r="G136" s="133"/>
      <c r="H136" s="133"/>
      <c r="AL136" s="68">
        <v>15210001</v>
      </c>
      <c r="AM136" s="68" t="s">
        <v>396</v>
      </c>
      <c r="AN136" s="68">
        <v>18</v>
      </c>
      <c r="AO136" s="68">
        <v>3</v>
      </c>
      <c r="AP136" s="68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33"/>
      <c r="B137" s="133"/>
      <c r="C137" s="133"/>
      <c r="D137" s="133"/>
      <c r="E137" s="133"/>
      <c r="F137" s="133"/>
      <c r="G137" s="133"/>
      <c r="H137" s="133"/>
      <c r="AL137" s="68">
        <v>15210002</v>
      </c>
      <c r="AM137" s="68" t="s">
        <v>397</v>
      </c>
      <c r="AN137" s="68">
        <v>20</v>
      </c>
      <c r="AO137" s="68">
        <v>4</v>
      </c>
      <c r="AP137" s="68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33"/>
      <c r="B138" s="133"/>
      <c r="C138" s="133"/>
      <c r="D138" s="133"/>
      <c r="E138" s="133"/>
      <c r="F138" s="133"/>
      <c r="G138" s="133"/>
      <c r="H138" s="133"/>
      <c r="AL138" s="68">
        <v>15210003</v>
      </c>
      <c r="AM138" s="68" t="s">
        <v>398</v>
      </c>
      <c r="AN138" s="68">
        <v>18</v>
      </c>
      <c r="AO138" s="68">
        <v>3</v>
      </c>
      <c r="AP138" s="68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33"/>
      <c r="B139" s="133"/>
      <c r="C139" s="133"/>
      <c r="D139" s="133"/>
      <c r="E139" s="133"/>
      <c r="F139" s="133"/>
      <c r="G139" s="133"/>
      <c r="H139" s="133"/>
      <c r="AL139" s="68">
        <v>15210004</v>
      </c>
      <c r="AM139" s="68" t="s">
        <v>399</v>
      </c>
      <c r="AN139" s="68">
        <v>20</v>
      </c>
      <c r="AO139" s="68">
        <v>4</v>
      </c>
      <c r="AP139" s="68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33"/>
      <c r="B140" s="133"/>
      <c r="C140" s="133"/>
      <c r="D140" s="133"/>
      <c r="E140" s="133"/>
      <c r="F140" s="133"/>
      <c r="G140" s="133"/>
      <c r="H140" s="133"/>
      <c r="AL140" s="68">
        <v>15211001</v>
      </c>
      <c r="AM140" s="68" t="s">
        <v>400</v>
      </c>
      <c r="AN140" s="68">
        <v>18</v>
      </c>
      <c r="AO140" s="68">
        <v>3</v>
      </c>
      <c r="AP140" s="68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33"/>
      <c r="B141" s="133"/>
      <c r="C141" s="133"/>
      <c r="D141" s="133"/>
      <c r="E141" s="133"/>
      <c r="F141" s="133"/>
      <c r="G141" s="133"/>
      <c r="H141" s="133"/>
      <c r="AL141" s="68">
        <v>15211002</v>
      </c>
      <c r="AM141" s="68" t="s">
        <v>401</v>
      </c>
      <c r="AN141" s="68">
        <v>20</v>
      </c>
      <c r="AO141" s="68">
        <v>4</v>
      </c>
      <c r="AP141" s="68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33"/>
      <c r="B142" s="133"/>
      <c r="C142" s="133"/>
      <c r="D142" s="133"/>
      <c r="E142" s="133"/>
      <c r="F142" s="133"/>
      <c r="G142" s="133"/>
      <c r="H142" s="133"/>
      <c r="AL142" s="68">
        <v>15211003</v>
      </c>
      <c r="AM142" s="68" t="s">
        <v>402</v>
      </c>
      <c r="AN142" s="68">
        <v>18</v>
      </c>
      <c r="AO142" s="68">
        <v>3</v>
      </c>
      <c r="AP142" s="68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33"/>
      <c r="B143" s="133"/>
      <c r="C143" s="133"/>
      <c r="D143" s="133"/>
      <c r="E143" s="133"/>
      <c r="F143" s="133"/>
      <c r="G143" s="133"/>
      <c r="H143" s="133"/>
      <c r="AL143" s="68">
        <v>15211004</v>
      </c>
      <c r="AM143" s="68" t="s">
        <v>403</v>
      </c>
      <c r="AN143" s="68">
        <v>20</v>
      </c>
      <c r="AO143" s="68">
        <v>4</v>
      </c>
      <c r="AP143" s="68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33"/>
      <c r="B144" s="133"/>
      <c r="C144" s="133"/>
      <c r="D144" s="133"/>
      <c r="E144" s="133"/>
      <c r="F144" s="133"/>
      <c r="G144" s="133"/>
      <c r="H144" s="133"/>
      <c r="AL144" s="68">
        <v>15211005</v>
      </c>
      <c r="AM144" s="68" t="s">
        <v>404</v>
      </c>
      <c r="AN144" s="68">
        <v>18</v>
      </c>
      <c r="AO144" s="68">
        <v>3</v>
      </c>
      <c r="AP144" s="68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33"/>
      <c r="B145" s="133"/>
      <c r="C145" s="133"/>
      <c r="D145" s="133"/>
      <c r="E145" s="133"/>
      <c r="F145" s="133"/>
      <c r="G145" s="133"/>
      <c r="H145" s="133"/>
      <c r="AL145" s="68">
        <v>15211006</v>
      </c>
      <c r="AM145" s="68" t="s">
        <v>405</v>
      </c>
      <c r="AN145" s="68">
        <v>20</v>
      </c>
      <c r="AO145" s="68">
        <v>4</v>
      </c>
      <c r="AP145" s="68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33"/>
      <c r="B146" s="133"/>
      <c r="C146" s="133"/>
      <c r="D146" s="133"/>
      <c r="E146" s="133"/>
      <c r="F146" s="133"/>
      <c r="G146" s="133"/>
      <c r="H146" s="133"/>
      <c r="AL146" s="144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33"/>
      <c r="B147" s="133"/>
      <c r="C147" s="133"/>
      <c r="D147" s="133"/>
      <c r="E147" s="133"/>
      <c r="F147" s="133"/>
      <c r="G147" s="133"/>
      <c r="H147" s="133"/>
      <c r="AL147" s="68">
        <v>15301001</v>
      </c>
      <c r="AM147" s="68" t="s">
        <v>406</v>
      </c>
      <c r="AN147" s="68">
        <v>30</v>
      </c>
      <c r="AO147" s="68">
        <v>3</v>
      </c>
      <c r="AP147" s="68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33"/>
      <c r="B148" s="133"/>
      <c r="C148" s="133"/>
      <c r="D148" s="133"/>
      <c r="E148" s="133"/>
      <c r="F148" s="133"/>
      <c r="G148" s="133"/>
      <c r="H148" s="133"/>
      <c r="AL148" s="68">
        <v>15301002</v>
      </c>
      <c r="AM148" s="68" t="s">
        <v>407</v>
      </c>
      <c r="AN148" s="68">
        <v>30</v>
      </c>
      <c r="AO148" s="68">
        <v>4</v>
      </c>
      <c r="AP148" s="68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33"/>
      <c r="B149" s="133"/>
      <c r="C149" s="133"/>
      <c r="D149" s="133"/>
      <c r="E149" s="133"/>
      <c r="F149" s="133"/>
      <c r="G149" s="133"/>
      <c r="H149" s="133"/>
      <c r="AL149" s="68">
        <v>15301003</v>
      </c>
      <c r="AM149" s="68" t="s">
        <v>408</v>
      </c>
      <c r="AN149" s="68">
        <v>30</v>
      </c>
      <c r="AO149" s="68">
        <v>3</v>
      </c>
      <c r="AP149" s="68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33"/>
      <c r="B150" s="133"/>
      <c r="C150" s="133"/>
      <c r="D150" s="133"/>
      <c r="E150" s="133"/>
      <c r="F150" s="133"/>
      <c r="G150" s="133"/>
      <c r="H150" s="133"/>
      <c r="AL150" s="68">
        <v>15301004</v>
      </c>
      <c r="AM150" s="68" t="s">
        <v>409</v>
      </c>
      <c r="AN150" s="68">
        <v>30</v>
      </c>
      <c r="AO150" s="68">
        <v>4</v>
      </c>
      <c r="AP150" s="68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33"/>
      <c r="B151" s="133"/>
      <c r="C151" s="133"/>
      <c r="D151" s="133"/>
      <c r="E151" s="133"/>
      <c r="F151" s="133"/>
      <c r="G151" s="133"/>
      <c r="H151" s="133"/>
      <c r="AL151" s="68">
        <v>15301005</v>
      </c>
      <c r="AM151" s="68" t="s">
        <v>410</v>
      </c>
      <c r="AN151" s="68">
        <v>30</v>
      </c>
      <c r="AO151" s="68">
        <v>3</v>
      </c>
      <c r="AP151" s="68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33"/>
      <c r="B152" s="133"/>
      <c r="C152" s="133"/>
      <c r="D152" s="133"/>
      <c r="E152" s="133"/>
      <c r="F152" s="133"/>
      <c r="G152" s="133"/>
      <c r="H152" s="133"/>
      <c r="AL152" s="68">
        <v>15301006</v>
      </c>
      <c r="AM152" s="68" t="s">
        <v>411</v>
      </c>
      <c r="AN152" s="68">
        <v>30</v>
      </c>
      <c r="AO152" s="68">
        <v>4</v>
      </c>
      <c r="AP152" s="68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33"/>
      <c r="B153" s="133"/>
      <c r="C153" s="133"/>
      <c r="D153" s="133"/>
      <c r="E153" s="133"/>
      <c r="F153" s="133"/>
      <c r="G153" s="133"/>
      <c r="H153" s="133"/>
      <c r="AL153" s="68">
        <v>15302001</v>
      </c>
      <c r="AM153" s="68" t="s">
        <v>412</v>
      </c>
      <c r="AN153" s="68">
        <v>30</v>
      </c>
      <c r="AO153" s="68">
        <v>3</v>
      </c>
      <c r="AP153" s="68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33"/>
      <c r="B154" s="133"/>
      <c r="C154" s="133"/>
      <c r="D154" s="133"/>
      <c r="E154" s="133"/>
      <c r="F154" s="133"/>
      <c r="G154" s="133"/>
      <c r="H154" s="133"/>
      <c r="AL154" s="68">
        <v>15302002</v>
      </c>
      <c r="AM154" s="68" t="s">
        <v>413</v>
      </c>
      <c r="AN154" s="68">
        <v>30</v>
      </c>
      <c r="AO154" s="68">
        <v>4</v>
      </c>
      <c r="AP154" s="68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33"/>
      <c r="B155" s="133"/>
      <c r="C155" s="133"/>
      <c r="D155" s="133"/>
      <c r="E155" s="133"/>
      <c r="F155" s="133"/>
      <c r="G155" s="133"/>
      <c r="H155" s="133"/>
      <c r="AL155" s="68">
        <v>15302003</v>
      </c>
      <c r="AM155" s="68" t="s">
        <v>414</v>
      </c>
      <c r="AN155" s="68">
        <v>30</v>
      </c>
      <c r="AO155" s="68">
        <v>3</v>
      </c>
      <c r="AP155" s="68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33"/>
      <c r="B156" s="133"/>
      <c r="C156" s="133"/>
      <c r="D156" s="133"/>
      <c r="E156" s="133"/>
      <c r="F156" s="133"/>
      <c r="G156" s="133"/>
      <c r="H156" s="133"/>
      <c r="AL156" s="68">
        <v>15302004</v>
      </c>
      <c r="AM156" s="68" t="s">
        <v>415</v>
      </c>
      <c r="AN156" s="68">
        <v>30</v>
      </c>
      <c r="AO156" s="68">
        <v>4</v>
      </c>
      <c r="AP156" s="68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33"/>
      <c r="B157" s="133"/>
      <c r="C157" s="133"/>
      <c r="D157" s="133"/>
      <c r="E157" s="133"/>
      <c r="F157" s="133"/>
      <c r="G157" s="133"/>
      <c r="H157" s="133"/>
      <c r="AL157" s="68">
        <v>15302005</v>
      </c>
      <c r="AM157" s="68" t="s">
        <v>416</v>
      </c>
      <c r="AN157" s="68">
        <v>30</v>
      </c>
      <c r="AO157" s="68">
        <v>3</v>
      </c>
      <c r="AP157" s="68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33"/>
      <c r="B158" s="133"/>
      <c r="C158" s="133"/>
      <c r="D158" s="133"/>
      <c r="E158" s="133"/>
      <c r="F158" s="133"/>
      <c r="G158" s="133"/>
      <c r="H158" s="133"/>
      <c r="AL158" s="68">
        <v>15302006</v>
      </c>
      <c r="AM158" s="68" t="s">
        <v>417</v>
      </c>
      <c r="AN158" s="68">
        <v>30</v>
      </c>
      <c r="AO158" s="68">
        <v>4</v>
      </c>
      <c r="AP158" s="68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33"/>
      <c r="B159" s="133"/>
      <c r="C159" s="133"/>
      <c r="D159" s="133"/>
      <c r="E159" s="133"/>
      <c r="F159" s="133"/>
      <c r="G159" s="133"/>
      <c r="H159" s="133"/>
      <c r="AL159" s="68">
        <v>15303001</v>
      </c>
      <c r="AM159" s="68" t="s">
        <v>418</v>
      </c>
      <c r="AN159" s="68">
        <v>30</v>
      </c>
      <c r="AO159" s="68">
        <v>3</v>
      </c>
      <c r="AP159" s="68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33"/>
      <c r="B160" s="133"/>
      <c r="C160" s="133"/>
      <c r="D160" s="133"/>
      <c r="E160" s="133"/>
      <c r="F160" s="133"/>
      <c r="G160" s="133"/>
      <c r="H160" s="133"/>
      <c r="AL160" s="68">
        <v>15303002</v>
      </c>
      <c r="AM160" s="68" t="s">
        <v>419</v>
      </c>
      <c r="AN160" s="68">
        <v>30</v>
      </c>
      <c r="AO160" s="68">
        <v>4</v>
      </c>
      <c r="AP160" s="68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33"/>
      <c r="B161" s="133"/>
      <c r="C161" s="133"/>
      <c r="D161" s="133"/>
      <c r="E161" s="133"/>
      <c r="F161" s="133"/>
      <c r="G161" s="133"/>
      <c r="H161" s="133"/>
      <c r="AL161" s="68">
        <v>15303003</v>
      </c>
      <c r="AM161" s="68" t="s">
        <v>420</v>
      </c>
      <c r="AN161" s="68">
        <v>30</v>
      </c>
      <c r="AO161" s="68">
        <v>3</v>
      </c>
      <c r="AP161" s="68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33"/>
      <c r="B162" s="133"/>
      <c r="C162" s="133"/>
      <c r="D162" s="133"/>
      <c r="E162" s="133"/>
      <c r="F162" s="133"/>
      <c r="G162" s="133"/>
      <c r="H162" s="133"/>
      <c r="AL162" s="68">
        <v>15303004</v>
      </c>
      <c r="AM162" s="68" t="s">
        <v>421</v>
      </c>
      <c r="AN162" s="68">
        <v>30</v>
      </c>
      <c r="AO162" s="68">
        <v>4</v>
      </c>
      <c r="AP162" s="68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33"/>
      <c r="B163" s="133"/>
      <c r="C163" s="133"/>
      <c r="D163" s="133"/>
      <c r="E163" s="133"/>
      <c r="F163" s="133"/>
      <c r="G163" s="133"/>
      <c r="H163" s="133"/>
      <c r="AL163" s="68">
        <v>15303005</v>
      </c>
      <c r="AM163" s="68" t="s">
        <v>422</v>
      </c>
      <c r="AN163" s="68">
        <v>30</v>
      </c>
      <c r="AO163" s="68">
        <v>3</v>
      </c>
      <c r="AP163" s="68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33"/>
      <c r="B164" s="133"/>
      <c r="C164" s="133"/>
      <c r="D164" s="133"/>
      <c r="E164" s="133"/>
      <c r="F164" s="133"/>
      <c r="G164" s="133"/>
      <c r="H164" s="133"/>
      <c r="AL164" s="68">
        <v>15303006</v>
      </c>
      <c r="AM164" s="68" t="s">
        <v>423</v>
      </c>
      <c r="AN164" s="68">
        <v>30</v>
      </c>
      <c r="AO164" s="68">
        <v>4</v>
      </c>
      <c r="AP164" s="68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33"/>
      <c r="B165" s="133"/>
      <c r="C165" s="133"/>
      <c r="D165" s="133"/>
      <c r="E165" s="133"/>
      <c r="F165" s="133"/>
      <c r="G165" s="133"/>
      <c r="H165" s="133"/>
      <c r="AL165" s="68">
        <v>15304001</v>
      </c>
      <c r="AM165" s="68" t="s">
        <v>424</v>
      </c>
      <c r="AN165" s="68">
        <v>30</v>
      </c>
      <c r="AO165" s="68">
        <v>3</v>
      </c>
      <c r="AP165" s="68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33"/>
      <c r="B166" s="133"/>
      <c r="C166" s="133"/>
      <c r="D166" s="133"/>
      <c r="E166" s="133"/>
      <c r="F166" s="133"/>
      <c r="G166" s="133"/>
      <c r="H166" s="133"/>
      <c r="AL166" s="68">
        <v>15304002</v>
      </c>
      <c r="AM166" s="68" t="s">
        <v>425</v>
      </c>
      <c r="AN166" s="68">
        <v>30</v>
      </c>
      <c r="AO166" s="68">
        <v>4</v>
      </c>
      <c r="AP166" s="68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33"/>
      <c r="B167" s="133"/>
      <c r="C167" s="133"/>
      <c r="D167" s="133"/>
      <c r="E167" s="133"/>
      <c r="F167" s="133"/>
      <c r="G167" s="133"/>
      <c r="H167" s="133"/>
      <c r="AL167" s="68">
        <v>15304003</v>
      </c>
      <c r="AM167" s="68" t="s">
        <v>426</v>
      </c>
      <c r="AN167" s="68">
        <v>30</v>
      </c>
      <c r="AO167" s="68">
        <v>3</v>
      </c>
      <c r="AP167" s="68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33"/>
      <c r="B168" s="133"/>
      <c r="C168" s="133"/>
      <c r="D168" s="133"/>
      <c r="E168" s="133"/>
      <c r="F168" s="133"/>
      <c r="G168" s="133"/>
      <c r="H168" s="133"/>
      <c r="AL168" s="68">
        <v>15304004</v>
      </c>
      <c r="AM168" s="68" t="s">
        <v>427</v>
      </c>
      <c r="AN168" s="68">
        <v>30</v>
      </c>
      <c r="AO168" s="68">
        <v>4</v>
      </c>
      <c r="AP168" s="68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33"/>
      <c r="B169" s="133"/>
      <c r="C169" s="133"/>
      <c r="D169" s="133"/>
      <c r="E169" s="133"/>
      <c r="F169" s="133"/>
      <c r="G169" s="133"/>
      <c r="H169" s="133"/>
      <c r="AL169" s="68">
        <v>15304005</v>
      </c>
      <c r="AM169" s="68" t="s">
        <v>428</v>
      </c>
      <c r="AN169" s="68">
        <v>30</v>
      </c>
      <c r="AO169" s="68">
        <v>3</v>
      </c>
      <c r="AP169" s="68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33"/>
      <c r="B170" s="133"/>
      <c r="C170" s="133"/>
      <c r="D170" s="133"/>
      <c r="E170" s="133"/>
      <c r="F170" s="133"/>
      <c r="G170" s="133"/>
      <c r="H170" s="133"/>
      <c r="AL170" s="68">
        <v>15304006</v>
      </c>
      <c r="AM170" s="68" t="s">
        <v>429</v>
      </c>
      <c r="AN170" s="68">
        <v>30</v>
      </c>
      <c r="AO170" s="68">
        <v>4</v>
      </c>
      <c r="AP170" s="68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33"/>
      <c r="B171" s="133"/>
      <c r="C171" s="133"/>
      <c r="D171" s="133"/>
      <c r="E171" s="133"/>
      <c r="F171" s="133"/>
      <c r="G171" s="133"/>
      <c r="H171" s="133"/>
      <c r="AL171" s="68">
        <v>15305001</v>
      </c>
      <c r="AM171" s="68" t="s">
        <v>430</v>
      </c>
      <c r="AN171" s="68">
        <v>30</v>
      </c>
      <c r="AO171" s="68">
        <v>3</v>
      </c>
      <c r="AP171" s="68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33"/>
      <c r="B172" s="133"/>
      <c r="C172" s="133"/>
      <c r="D172" s="133"/>
      <c r="E172" s="133"/>
      <c r="F172" s="133"/>
      <c r="G172" s="133"/>
      <c r="H172" s="133"/>
      <c r="AL172" s="68">
        <v>15305002</v>
      </c>
      <c r="AM172" s="68" t="s">
        <v>431</v>
      </c>
      <c r="AN172" s="68">
        <v>30</v>
      </c>
      <c r="AO172" s="68">
        <v>4</v>
      </c>
      <c r="AP172" s="68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33"/>
      <c r="B173" s="133"/>
      <c r="C173" s="133"/>
      <c r="D173" s="133"/>
      <c r="E173" s="133"/>
      <c r="F173" s="133"/>
      <c r="G173" s="133"/>
      <c r="H173" s="133"/>
      <c r="AL173" s="68">
        <v>15305003</v>
      </c>
      <c r="AM173" s="68" t="s">
        <v>432</v>
      </c>
      <c r="AN173" s="68">
        <v>30</v>
      </c>
      <c r="AO173" s="68">
        <v>3</v>
      </c>
      <c r="AP173" s="68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33"/>
      <c r="B174" s="133"/>
      <c r="C174" s="133"/>
      <c r="D174" s="133"/>
      <c r="E174" s="133"/>
      <c r="F174" s="133"/>
      <c r="G174" s="133"/>
      <c r="H174" s="133"/>
      <c r="AL174" s="68">
        <v>15305004</v>
      </c>
      <c r="AM174" s="68" t="s">
        <v>433</v>
      </c>
      <c r="AN174" s="68">
        <v>30</v>
      </c>
      <c r="AO174" s="68">
        <v>4</v>
      </c>
      <c r="AP174" s="68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33"/>
      <c r="B175" s="133"/>
      <c r="C175" s="133"/>
      <c r="D175" s="133"/>
      <c r="E175" s="133"/>
      <c r="F175" s="133"/>
      <c r="G175" s="133"/>
      <c r="H175" s="133"/>
      <c r="AL175" s="68">
        <v>15305005</v>
      </c>
      <c r="AM175" s="68" t="s">
        <v>434</v>
      </c>
      <c r="AN175" s="68">
        <v>30</v>
      </c>
      <c r="AO175" s="68">
        <v>3</v>
      </c>
      <c r="AP175" s="68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33"/>
      <c r="B176" s="133"/>
      <c r="C176" s="133"/>
      <c r="D176" s="133"/>
      <c r="E176" s="133"/>
      <c r="F176" s="133"/>
      <c r="G176" s="133"/>
      <c r="H176" s="133"/>
      <c r="AL176" s="68">
        <v>15305006</v>
      </c>
      <c r="AM176" s="68" t="s">
        <v>435</v>
      </c>
      <c r="AN176" s="68">
        <v>30</v>
      </c>
      <c r="AO176" s="68">
        <v>4</v>
      </c>
      <c r="AP176" s="68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33"/>
      <c r="B177" s="133"/>
      <c r="C177" s="133"/>
      <c r="D177" s="133"/>
      <c r="E177" s="133"/>
      <c r="F177" s="133"/>
      <c r="G177" s="133"/>
      <c r="H177" s="133"/>
      <c r="AL177" s="68">
        <v>15306001</v>
      </c>
      <c r="AM177" s="68" t="s">
        <v>267</v>
      </c>
      <c r="AN177" s="68">
        <v>30</v>
      </c>
      <c r="AO177" s="68">
        <v>3</v>
      </c>
      <c r="AP177" s="68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33"/>
      <c r="B178" s="133"/>
      <c r="C178" s="133"/>
      <c r="D178" s="133"/>
      <c r="E178" s="133"/>
      <c r="F178" s="133"/>
      <c r="G178" s="133"/>
      <c r="H178" s="133"/>
      <c r="AL178" s="68">
        <v>15306002</v>
      </c>
      <c r="AM178" s="68" t="s">
        <v>436</v>
      </c>
      <c r="AN178" s="68">
        <v>30</v>
      </c>
      <c r="AO178" s="68">
        <v>4</v>
      </c>
      <c r="AP178" s="68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33"/>
      <c r="B179" s="133"/>
      <c r="C179" s="133"/>
      <c r="D179" s="133"/>
      <c r="E179" s="133"/>
      <c r="F179" s="133"/>
      <c r="G179" s="133"/>
      <c r="H179" s="133"/>
      <c r="AL179" s="68">
        <v>15307001</v>
      </c>
      <c r="AM179" s="68" t="s">
        <v>437</v>
      </c>
      <c r="AN179" s="68">
        <v>30</v>
      </c>
      <c r="AO179" s="68">
        <v>3</v>
      </c>
      <c r="AP179" s="68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33"/>
      <c r="B180" s="133"/>
      <c r="C180" s="133"/>
      <c r="D180" s="133"/>
      <c r="E180" s="133"/>
      <c r="F180" s="133"/>
      <c r="G180" s="133"/>
      <c r="H180" s="133"/>
      <c r="AL180" s="68">
        <v>15307002</v>
      </c>
      <c r="AM180" s="68" t="s">
        <v>438</v>
      </c>
      <c r="AN180" s="68">
        <v>30</v>
      </c>
      <c r="AO180" s="68">
        <v>4</v>
      </c>
      <c r="AP180" s="68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127"/>
      <c r="B181" s="127"/>
      <c r="C181" s="127"/>
      <c r="D181" s="127"/>
      <c r="E181" s="127"/>
      <c r="F181" s="127"/>
      <c r="G181" s="127"/>
      <c r="H181" s="127"/>
      <c r="AL181" s="68">
        <v>15308001</v>
      </c>
      <c r="AM181" s="68" t="s">
        <v>288</v>
      </c>
      <c r="AN181" s="68">
        <v>30</v>
      </c>
      <c r="AO181" s="68">
        <v>3</v>
      </c>
      <c r="AP181" s="68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127"/>
      <c r="B182" s="127"/>
      <c r="C182" s="127"/>
      <c r="D182" s="127"/>
      <c r="E182" s="127"/>
      <c r="F182" s="127"/>
      <c r="G182" s="127"/>
      <c r="H182" s="127"/>
      <c r="AL182" s="68">
        <v>15308002</v>
      </c>
      <c r="AM182" s="68" t="s">
        <v>439</v>
      </c>
      <c r="AN182" s="68">
        <v>30</v>
      </c>
      <c r="AO182" s="68">
        <v>4</v>
      </c>
      <c r="AP182" s="68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127"/>
      <c r="B183" s="127"/>
      <c r="C183" s="127"/>
      <c r="D183" s="127"/>
      <c r="E183" s="127"/>
      <c r="F183" s="127"/>
      <c r="G183" s="127"/>
      <c r="H183" s="127"/>
      <c r="AL183" s="68">
        <v>15309001</v>
      </c>
      <c r="AM183" s="68" t="s">
        <v>296</v>
      </c>
      <c r="AN183" s="68">
        <v>30</v>
      </c>
      <c r="AO183" s="68">
        <v>3</v>
      </c>
      <c r="AP183" s="68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127"/>
      <c r="B184" s="127"/>
      <c r="C184" s="127"/>
      <c r="D184" s="127"/>
      <c r="E184" s="127"/>
      <c r="F184" s="127"/>
      <c r="G184" s="127"/>
      <c r="H184" s="127"/>
      <c r="AL184" s="68">
        <v>15309002</v>
      </c>
      <c r="AM184" s="68" t="s">
        <v>440</v>
      </c>
      <c r="AN184" s="68">
        <v>30</v>
      </c>
      <c r="AO184" s="68">
        <v>4</v>
      </c>
      <c r="AP184" s="68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127"/>
      <c r="B185" s="127"/>
      <c r="C185" s="127"/>
      <c r="D185" s="127"/>
      <c r="E185" s="127"/>
      <c r="F185" s="127"/>
      <c r="G185" s="127"/>
      <c r="H185" s="127"/>
      <c r="AL185" s="68">
        <v>15310001</v>
      </c>
      <c r="AM185" s="68" t="s">
        <v>441</v>
      </c>
      <c r="AN185" s="68">
        <v>30</v>
      </c>
      <c r="AO185" s="68">
        <v>3</v>
      </c>
      <c r="AP185" s="68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127"/>
      <c r="B186" s="127"/>
      <c r="C186" s="127"/>
      <c r="D186" s="127"/>
      <c r="E186" s="127"/>
      <c r="F186" s="127"/>
      <c r="G186" s="127"/>
      <c r="H186" s="127"/>
      <c r="AL186" s="68">
        <v>15310002</v>
      </c>
      <c r="AM186" s="68" t="s">
        <v>442</v>
      </c>
      <c r="AN186" s="68">
        <v>30</v>
      </c>
      <c r="AO186" s="68">
        <v>4</v>
      </c>
      <c r="AP186" s="68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127"/>
      <c r="B187" s="127"/>
      <c r="C187" s="127"/>
      <c r="D187" s="127"/>
      <c r="E187" s="127"/>
      <c r="F187" s="127"/>
      <c r="G187" s="127"/>
      <c r="H187" s="127"/>
      <c r="AL187" s="68">
        <v>15310003</v>
      </c>
      <c r="AM187" s="68" t="s">
        <v>443</v>
      </c>
      <c r="AN187" s="68">
        <v>30</v>
      </c>
      <c r="AO187" s="68">
        <v>3</v>
      </c>
      <c r="AP187" s="68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127"/>
      <c r="B188" s="127"/>
      <c r="C188" s="127"/>
      <c r="D188" s="127"/>
      <c r="E188" s="127"/>
      <c r="F188" s="127"/>
      <c r="G188" s="127"/>
      <c r="H188" s="127"/>
      <c r="AL188" s="68">
        <v>15310004</v>
      </c>
      <c r="AM188" s="68" t="s">
        <v>444</v>
      </c>
      <c r="AN188" s="68">
        <v>30</v>
      </c>
      <c r="AO188" s="68">
        <v>4</v>
      </c>
      <c r="AP188" s="68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127"/>
      <c r="B189" s="127"/>
      <c r="C189" s="127"/>
      <c r="D189" s="127"/>
      <c r="E189" s="127"/>
      <c r="F189" s="127"/>
      <c r="G189" s="127"/>
      <c r="H189" s="127"/>
      <c r="AL189" s="68">
        <v>15311001</v>
      </c>
      <c r="AM189" s="68" t="s">
        <v>445</v>
      </c>
      <c r="AN189" s="68">
        <v>30</v>
      </c>
      <c r="AO189" s="68">
        <v>3</v>
      </c>
      <c r="AP189" s="68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127"/>
      <c r="B190" s="127"/>
      <c r="C190" s="127"/>
      <c r="D190" s="127"/>
      <c r="E190" s="127"/>
      <c r="F190" s="127"/>
      <c r="G190" s="127"/>
      <c r="H190" s="127"/>
      <c r="AL190" s="68">
        <v>15311002</v>
      </c>
      <c r="AM190" s="68" t="s">
        <v>446</v>
      </c>
      <c r="AN190" s="68">
        <v>30</v>
      </c>
      <c r="AO190" s="68">
        <v>4</v>
      </c>
      <c r="AP190" s="68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127"/>
      <c r="B191" s="127"/>
      <c r="C191" s="127"/>
      <c r="D191" s="127"/>
      <c r="E191" s="127"/>
      <c r="F191" s="127"/>
      <c r="G191" s="127"/>
      <c r="H191" s="127"/>
      <c r="AL191" s="68">
        <v>15311003</v>
      </c>
      <c r="AM191" s="68" t="s">
        <v>447</v>
      </c>
      <c r="AN191" s="68">
        <v>30</v>
      </c>
      <c r="AO191" s="68">
        <v>3</v>
      </c>
      <c r="AP191" s="68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127"/>
      <c r="B192" s="127"/>
      <c r="C192" s="127"/>
      <c r="D192" s="127"/>
      <c r="E192" s="127"/>
      <c r="F192" s="127"/>
      <c r="G192" s="127"/>
      <c r="H192" s="127"/>
      <c r="AL192" s="68">
        <v>15311004</v>
      </c>
      <c r="AM192" s="68" t="s">
        <v>448</v>
      </c>
      <c r="AN192" s="68">
        <v>30</v>
      </c>
      <c r="AO192" s="68">
        <v>4</v>
      </c>
      <c r="AP192" s="68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127"/>
      <c r="B193" s="127"/>
      <c r="C193" s="127"/>
      <c r="D193" s="127"/>
      <c r="E193" s="127"/>
      <c r="F193" s="127"/>
      <c r="G193" s="127"/>
      <c r="H193" s="127"/>
      <c r="AL193" s="68">
        <v>15311005</v>
      </c>
      <c r="AM193" s="68" t="s">
        <v>449</v>
      </c>
      <c r="AN193" s="68">
        <v>30</v>
      </c>
      <c r="AO193" s="68">
        <v>3</v>
      </c>
      <c r="AP193" s="68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127"/>
      <c r="B194" s="127"/>
      <c r="C194" s="127"/>
      <c r="D194" s="127"/>
      <c r="E194" s="127"/>
      <c r="F194" s="127"/>
      <c r="G194" s="127"/>
      <c r="H194" s="127"/>
      <c r="AL194" s="68">
        <v>15311006</v>
      </c>
      <c r="AM194" s="68" t="s">
        <v>450</v>
      </c>
      <c r="AN194" s="68">
        <v>30</v>
      </c>
      <c r="AO194" s="68">
        <v>4</v>
      </c>
      <c r="AP194" s="68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127"/>
      <c r="B195" s="127"/>
      <c r="C195" s="127"/>
      <c r="D195" s="127"/>
      <c r="E195" s="127"/>
      <c r="F195" s="127"/>
      <c r="G195" s="127"/>
      <c r="H195" s="127"/>
      <c r="AL195" s="144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127"/>
      <c r="B196" s="127"/>
      <c r="C196" s="127"/>
      <c r="D196" s="127"/>
      <c r="E196" s="127"/>
      <c r="F196" s="127"/>
      <c r="G196" s="127"/>
      <c r="H196" s="127"/>
      <c r="AL196" s="68">
        <v>15401001</v>
      </c>
      <c r="AM196" s="68" t="s">
        <v>451</v>
      </c>
      <c r="AN196" s="68">
        <v>40</v>
      </c>
      <c r="AO196" s="68">
        <v>3</v>
      </c>
      <c r="AP196" s="68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127"/>
      <c r="B197" s="127"/>
      <c r="C197" s="127"/>
      <c r="D197" s="127"/>
      <c r="E197" s="127"/>
      <c r="F197" s="127"/>
      <c r="G197" s="127"/>
      <c r="H197" s="127"/>
      <c r="AL197" s="68">
        <v>15401002</v>
      </c>
      <c r="AM197" s="68" t="s">
        <v>452</v>
      </c>
      <c r="AN197" s="68">
        <v>40</v>
      </c>
      <c r="AO197" s="68">
        <v>4</v>
      </c>
      <c r="AP197" s="68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127"/>
      <c r="B198" s="127"/>
      <c r="C198" s="127"/>
      <c r="D198" s="127"/>
      <c r="E198" s="127"/>
      <c r="F198" s="127"/>
      <c r="G198" s="127"/>
      <c r="H198" s="127"/>
      <c r="AL198" s="68">
        <v>15401003</v>
      </c>
      <c r="AM198" s="68" t="s">
        <v>453</v>
      </c>
      <c r="AN198" s="68">
        <v>40</v>
      </c>
      <c r="AO198" s="68">
        <v>3</v>
      </c>
      <c r="AP198" s="68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127"/>
      <c r="B199" s="127"/>
      <c r="C199" s="127"/>
      <c r="D199" s="127"/>
      <c r="E199" s="127"/>
      <c r="F199" s="127"/>
      <c r="G199" s="127"/>
      <c r="H199" s="127"/>
      <c r="AL199" s="68">
        <v>15401004</v>
      </c>
      <c r="AM199" s="68" t="s">
        <v>454</v>
      </c>
      <c r="AN199" s="68">
        <v>40</v>
      </c>
      <c r="AO199" s="68">
        <v>4</v>
      </c>
      <c r="AP199" s="68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27"/>
      <c r="B200" s="127"/>
      <c r="C200" s="127"/>
      <c r="D200" s="127"/>
      <c r="E200" s="127"/>
      <c r="F200" s="127"/>
      <c r="G200" s="127"/>
      <c r="H200" s="127"/>
      <c r="AL200" s="68">
        <v>15401005</v>
      </c>
      <c r="AM200" s="68" t="s">
        <v>455</v>
      </c>
      <c r="AN200" s="68">
        <v>40</v>
      </c>
      <c r="AO200" s="68">
        <v>3</v>
      </c>
      <c r="AP200" s="68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127"/>
      <c r="B201" s="127"/>
      <c r="C201" s="127"/>
      <c r="D201" s="127"/>
      <c r="E201" s="127"/>
      <c r="F201" s="127"/>
      <c r="G201" s="127"/>
      <c r="H201" s="127"/>
      <c r="AL201" s="68">
        <v>15401006</v>
      </c>
      <c r="AM201" s="68" t="s">
        <v>456</v>
      </c>
      <c r="AN201" s="68">
        <v>40</v>
      </c>
      <c r="AO201" s="68">
        <v>4</v>
      </c>
      <c r="AP201" s="68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127"/>
      <c r="B202" s="127"/>
      <c r="C202" s="127"/>
      <c r="D202" s="127"/>
      <c r="E202" s="127"/>
      <c r="F202" s="127"/>
      <c r="G202" s="127"/>
      <c r="H202" s="127"/>
      <c r="AL202" s="68">
        <v>15402001</v>
      </c>
      <c r="AM202" s="68" t="s">
        <v>457</v>
      </c>
      <c r="AN202" s="68">
        <v>40</v>
      </c>
      <c r="AO202" s="68">
        <v>3</v>
      </c>
      <c r="AP202" s="68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127"/>
      <c r="B203" s="127"/>
      <c r="C203" s="127"/>
      <c r="D203" s="127"/>
      <c r="E203" s="127"/>
      <c r="F203" s="127"/>
      <c r="G203" s="127"/>
      <c r="H203" s="127"/>
      <c r="AL203" s="68">
        <v>15402002</v>
      </c>
      <c r="AM203" s="68" t="s">
        <v>458</v>
      </c>
      <c r="AN203" s="68">
        <v>40</v>
      </c>
      <c r="AO203" s="68">
        <v>4</v>
      </c>
      <c r="AP203" s="68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127"/>
      <c r="B204" s="127"/>
      <c r="C204" s="127"/>
      <c r="D204" s="127"/>
      <c r="E204" s="127"/>
      <c r="F204" s="127"/>
      <c r="G204" s="127"/>
      <c r="H204" s="127"/>
      <c r="AL204" s="68">
        <v>15402003</v>
      </c>
      <c r="AM204" s="68" t="s">
        <v>459</v>
      </c>
      <c r="AN204" s="68">
        <v>40</v>
      </c>
      <c r="AO204" s="68">
        <v>3</v>
      </c>
      <c r="AP204" s="68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127"/>
      <c r="B205" s="127"/>
      <c r="C205" s="127"/>
      <c r="D205" s="127"/>
      <c r="E205" s="127"/>
      <c r="F205" s="127"/>
      <c r="G205" s="127"/>
      <c r="H205" s="127"/>
      <c r="AL205" s="68">
        <v>15402004</v>
      </c>
      <c r="AM205" s="68" t="s">
        <v>460</v>
      </c>
      <c r="AN205" s="68">
        <v>40</v>
      </c>
      <c r="AO205" s="68">
        <v>4</v>
      </c>
      <c r="AP205" s="68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127"/>
      <c r="B206" s="127"/>
      <c r="C206" s="127"/>
      <c r="D206" s="127"/>
      <c r="E206" s="127"/>
      <c r="F206" s="127"/>
      <c r="G206" s="127"/>
      <c r="H206" s="127"/>
      <c r="AL206" s="68">
        <v>15402005</v>
      </c>
      <c r="AM206" s="68" t="s">
        <v>461</v>
      </c>
      <c r="AN206" s="68">
        <v>40</v>
      </c>
      <c r="AO206" s="68">
        <v>3</v>
      </c>
      <c r="AP206" s="68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127"/>
      <c r="B207" s="127"/>
      <c r="C207" s="127"/>
      <c r="D207" s="127"/>
      <c r="E207" s="127"/>
      <c r="F207" s="127"/>
      <c r="G207" s="127"/>
      <c r="H207" s="127"/>
      <c r="AL207" s="68">
        <v>15402006</v>
      </c>
      <c r="AM207" s="68" t="s">
        <v>462</v>
      </c>
      <c r="AN207" s="68">
        <v>40</v>
      </c>
      <c r="AO207" s="68">
        <v>4</v>
      </c>
      <c r="AP207" s="68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127"/>
      <c r="B208" s="127"/>
      <c r="C208" s="127"/>
      <c r="D208" s="127"/>
      <c r="E208" s="127"/>
      <c r="F208" s="127"/>
      <c r="G208" s="127"/>
      <c r="H208" s="127"/>
      <c r="AL208" s="68">
        <v>15403001</v>
      </c>
      <c r="AM208" s="68" t="s">
        <v>463</v>
      </c>
      <c r="AN208" s="68">
        <v>40</v>
      </c>
      <c r="AO208" s="68">
        <v>3</v>
      </c>
      <c r="AP208" s="68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127"/>
      <c r="B209" s="127"/>
      <c r="C209" s="127"/>
      <c r="D209" s="127"/>
      <c r="E209" s="127"/>
      <c r="F209" s="127"/>
      <c r="G209" s="127"/>
      <c r="H209" s="127"/>
      <c r="AL209" s="68">
        <v>15403002</v>
      </c>
      <c r="AM209" s="68" t="s">
        <v>464</v>
      </c>
      <c r="AN209" s="68">
        <v>40</v>
      </c>
      <c r="AO209" s="68">
        <v>4</v>
      </c>
      <c r="AP209" s="68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127"/>
      <c r="B210" s="127"/>
      <c r="C210" s="127"/>
      <c r="D210" s="127"/>
      <c r="E210" s="127"/>
      <c r="F210" s="127"/>
      <c r="G210" s="127"/>
      <c r="H210" s="127"/>
      <c r="AL210" s="68">
        <v>15403003</v>
      </c>
      <c r="AM210" s="68" t="s">
        <v>465</v>
      </c>
      <c r="AN210" s="68">
        <v>40</v>
      </c>
      <c r="AO210" s="68">
        <v>3</v>
      </c>
      <c r="AP210" s="68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127"/>
      <c r="B211" s="127"/>
      <c r="C211" s="127"/>
      <c r="D211" s="127"/>
      <c r="E211" s="127"/>
      <c r="F211" s="127"/>
      <c r="G211" s="127"/>
      <c r="H211" s="127"/>
      <c r="AL211" s="68">
        <v>15403004</v>
      </c>
      <c r="AM211" s="68" t="s">
        <v>466</v>
      </c>
      <c r="AN211" s="68">
        <v>40</v>
      </c>
      <c r="AO211" s="68">
        <v>4</v>
      </c>
      <c r="AP211" s="68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127"/>
      <c r="B212" s="127"/>
      <c r="C212" s="127"/>
      <c r="D212" s="127"/>
      <c r="E212" s="127"/>
      <c r="F212" s="127"/>
      <c r="G212" s="127"/>
      <c r="H212" s="127"/>
      <c r="AL212" s="68">
        <v>15403005</v>
      </c>
      <c r="AM212" s="68" t="s">
        <v>467</v>
      </c>
      <c r="AN212" s="68">
        <v>40</v>
      </c>
      <c r="AO212" s="68">
        <v>3</v>
      </c>
      <c r="AP212" s="68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127"/>
      <c r="B213" s="127"/>
      <c r="C213" s="127"/>
      <c r="D213" s="127"/>
      <c r="E213" s="127"/>
      <c r="F213" s="127"/>
      <c r="G213" s="127"/>
      <c r="H213" s="127"/>
      <c r="AL213" s="68">
        <v>15403006</v>
      </c>
      <c r="AM213" s="68" t="s">
        <v>468</v>
      </c>
      <c r="AN213" s="68">
        <v>40</v>
      </c>
      <c r="AO213" s="68">
        <v>4</v>
      </c>
      <c r="AP213" s="68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127"/>
      <c r="B214" s="127"/>
      <c r="C214" s="127"/>
      <c r="D214" s="127"/>
      <c r="E214" s="127"/>
      <c r="F214" s="127"/>
      <c r="G214" s="127"/>
      <c r="H214" s="127"/>
      <c r="AL214" s="68">
        <v>15404001</v>
      </c>
      <c r="AM214" s="68" t="s">
        <v>469</v>
      </c>
      <c r="AN214" s="68">
        <v>40</v>
      </c>
      <c r="AO214" s="68">
        <v>3</v>
      </c>
      <c r="AP214" s="68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127"/>
      <c r="B215" s="127"/>
      <c r="C215" s="127"/>
      <c r="D215" s="127"/>
      <c r="E215" s="127"/>
      <c r="F215" s="127"/>
      <c r="G215" s="127"/>
      <c r="H215" s="127"/>
      <c r="AL215" s="68">
        <v>15404002</v>
      </c>
      <c r="AM215" s="68" t="s">
        <v>470</v>
      </c>
      <c r="AN215" s="68">
        <v>40</v>
      </c>
      <c r="AO215" s="68">
        <v>4</v>
      </c>
      <c r="AP215" s="68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127"/>
      <c r="B216" s="127"/>
      <c r="C216" s="127"/>
      <c r="D216" s="127"/>
      <c r="E216" s="127"/>
      <c r="F216" s="127"/>
      <c r="G216" s="127"/>
      <c r="H216" s="127"/>
      <c r="AL216" s="68">
        <v>15404003</v>
      </c>
      <c r="AM216" s="68" t="s">
        <v>471</v>
      </c>
      <c r="AN216" s="68">
        <v>40</v>
      </c>
      <c r="AO216" s="68">
        <v>3</v>
      </c>
      <c r="AP216" s="68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68">
        <v>15404004</v>
      </c>
      <c r="AM217" s="68" t="s">
        <v>472</v>
      </c>
      <c r="AN217" s="68">
        <v>40</v>
      </c>
      <c r="AO217" s="68">
        <v>4</v>
      </c>
      <c r="AP217" s="68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68">
        <v>15404005</v>
      </c>
      <c r="AM218" s="68" t="s">
        <v>473</v>
      </c>
      <c r="AN218" s="68">
        <v>40</v>
      </c>
      <c r="AO218" s="68">
        <v>3</v>
      </c>
      <c r="AP218" s="68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68">
        <v>15404006</v>
      </c>
      <c r="AM219" s="68" t="s">
        <v>474</v>
      </c>
      <c r="AN219" s="68">
        <v>40</v>
      </c>
      <c r="AO219" s="68">
        <v>4</v>
      </c>
      <c r="AP219" s="68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68">
        <v>15405001</v>
      </c>
      <c r="AM220" s="68" t="s">
        <v>475</v>
      </c>
      <c r="AN220" s="68">
        <v>40</v>
      </c>
      <c r="AO220" s="68">
        <v>3</v>
      </c>
      <c r="AP220" s="68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68">
        <v>15405002</v>
      </c>
      <c r="AM221" s="68" t="s">
        <v>476</v>
      </c>
      <c r="AN221" s="68">
        <v>40</v>
      </c>
      <c r="AO221" s="68">
        <v>4</v>
      </c>
      <c r="AP221" s="68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68">
        <v>15405003</v>
      </c>
      <c r="AM222" s="68" t="s">
        <v>477</v>
      </c>
      <c r="AN222" s="68">
        <v>40</v>
      </c>
      <c r="AO222" s="68">
        <v>3</v>
      </c>
      <c r="AP222" s="68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68">
        <v>15405004</v>
      </c>
      <c r="AM223" s="68" t="s">
        <v>478</v>
      </c>
      <c r="AN223" s="68">
        <v>40</v>
      </c>
      <c r="AO223" s="68">
        <v>4</v>
      </c>
      <c r="AP223" s="68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68">
        <v>15405005</v>
      </c>
      <c r="AM224" s="68" t="s">
        <v>479</v>
      </c>
      <c r="AN224" s="68">
        <v>40</v>
      </c>
      <c r="AO224" s="68">
        <v>3</v>
      </c>
      <c r="AP224" s="68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68">
        <v>15405006</v>
      </c>
      <c r="AM225" s="68" t="s">
        <v>480</v>
      </c>
      <c r="AN225" s="68">
        <v>40</v>
      </c>
      <c r="AO225" s="68">
        <v>4</v>
      </c>
      <c r="AP225" s="68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68">
        <v>15406001</v>
      </c>
      <c r="AM226" s="68" t="s">
        <v>481</v>
      </c>
      <c r="AN226" s="68">
        <v>40</v>
      </c>
      <c r="AO226" s="68">
        <v>3</v>
      </c>
      <c r="AP226" s="68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68">
        <v>15406002</v>
      </c>
      <c r="AM227" s="68" t="s">
        <v>482</v>
      </c>
      <c r="AN227" s="68">
        <v>40</v>
      </c>
      <c r="AO227" s="68">
        <v>4</v>
      </c>
      <c r="AP227" s="68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68">
        <v>15407001</v>
      </c>
      <c r="AM228" s="68" t="s">
        <v>483</v>
      </c>
      <c r="AN228" s="68">
        <v>40</v>
      </c>
      <c r="AO228" s="68">
        <v>3</v>
      </c>
      <c r="AP228" s="68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68">
        <v>15407002</v>
      </c>
      <c r="AM229" s="68" t="s">
        <v>484</v>
      </c>
      <c r="AN229" s="68">
        <v>40</v>
      </c>
      <c r="AO229" s="68">
        <v>4</v>
      </c>
      <c r="AP229" s="68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68">
        <v>15408001</v>
      </c>
      <c r="AM230" s="68" t="s">
        <v>288</v>
      </c>
      <c r="AN230" s="68">
        <v>40</v>
      </c>
      <c r="AO230" s="68">
        <v>3</v>
      </c>
      <c r="AP230" s="68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68">
        <v>15408002</v>
      </c>
      <c r="AM231" s="68" t="s">
        <v>485</v>
      </c>
      <c r="AN231" s="68">
        <v>40</v>
      </c>
      <c r="AO231" s="68">
        <v>4</v>
      </c>
      <c r="AP231" s="68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68">
        <v>15409001</v>
      </c>
      <c r="AM232" s="68" t="s">
        <v>486</v>
      </c>
      <c r="AN232" s="68">
        <v>40</v>
      </c>
      <c r="AO232" s="68">
        <v>3</v>
      </c>
      <c r="AP232" s="68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68">
        <v>15409002</v>
      </c>
      <c r="AM233" s="68" t="s">
        <v>487</v>
      </c>
      <c r="AN233" s="68">
        <v>40</v>
      </c>
      <c r="AO233" s="68">
        <v>4</v>
      </c>
      <c r="AP233" s="68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68">
        <v>15410001</v>
      </c>
      <c r="AM234" s="68" t="s">
        <v>488</v>
      </c>
      <c r="AN234" s="68">
        <v>40</v>
      </c>
      <c r="AO234" s="68">
        <v>3</v>
      </c>
      <c r="AP234" s="68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68">
        <v>15410002</v>
      </c>
      <c r="AM235" s="68" t="s">
        <v>489</v>
      </c>
      <c r="AN235" s="68">
        <v>40</v>
      </c>
      <c r="AO235" s="68">
        <v>4</v>
      </c>
      <c r="AP235" s="68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68">
        <v>15410003</v>
      </c>
      <c r="AM236" s="68" t="s">
        <v>490</v>
      </c>
      <c r="AN236" s="68">
        <v>40</v>
      </c>
      <c r="AO236" s="68">
        <v>3</v>
      </c>
      <c r="AP236" s="68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68">
        <v>15410004</v>
      </c>
      <c r="AM237" s="68" t="s">
        <v>489</v>
      </c>
      <c r="AN237" s="68">
        <v>40</v>
      </c>
      <c r="AO237" s="68">
        <v>4</v>
      </c>
      <c r="AP237" s="68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68">
        <v>15411001</v>
      </c>
      <c r="AM238" s="68" t="s">
        <v>491</v>
      </c>
      <c r="AN238" s="68">
        <v>40</v>
      </c>
      <c r="AO238" s="68">
        <v>3</v>
      </c>
      <c r="AP238" s="68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68">
        <v>15411002</v>
      </c>
      <c r="AM239" s="68" t="s">
        <v>492</v>
      </c>
      <c r="AN239" s="68">
        <v>40</v>
      </c>
      <c r="AO239" s="68">
        <v>4</v>
      </c>
      <c r="AP239" s="68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68">
        <v>15411003</v>
      </c>
      <c r="AM240" s="68" t="s">
        <v>493</v>
      </c>
      <c r="AN240" s="68">
        <v>40</v>
      </c>
      <c r="AO240" s="68">
        <v>3</v>
      </c>
      <c r="AP240" s="68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68">
        <v>15411004</v>
      </c>
      <c r="AM241" s="68" t="s">
        <v>494</v>
      </c>
      <c r="AN241" s="68">
        <v>40</v>
      </c>
      <c r="AO241" s="68">
        <v>4</v>
      </c>
      <c r="AP241" s="68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68">
        <v>15411005</v>
      </c>
      <c r="AM242" s="68" t="s">
        <v>495</v>
      </c>
      <c r="AN242" s="68">
        <v>40</v>
      </c>
      <c r="AO242" s="68">
        <v>3</v>
      </c>
      <c r="AP242" s="68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68">
        <v>15411006</v>
      </c>
      <c r="AM243" s="68" t="s">
        <v>496</v>
      </c>
      <c r="AN243" s="68">
        <v>40</v>
      </c>
      <c r="AO243" s="68">
        <v>4</v>
      </c>
      <c r="AP243" s="68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44" t="s">
        <v>355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68">
        <v>15501001</v>
      </c>
      <c r="AM245" s="68" t="s">
        <v>497</v>
      </c>
      <c r="AN245" s="68">
        <v>50</v>
      </c>
      <c r="AO245" s="68">
        <v>3</v>
      </c>
      <c r="AP245" s="68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68">
        <v>15501002</v>
      </c>
      <c r="AM246" s="68" t="s">
        <v>498</v>
      </c>
      <c r="AN246" s="68">
        <v>50</v>
      </c>
      <c r="AO246" s="68">
        <v>4</v>
      </c>
      <c r="AP246" s="68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68">
        <v>15501003</v>
      </c>
      <c r="AM247" s="68" t="s">
        <v>499</v>
      </c>
      <c r="AN247" s="68">
        <v>50</v>
      </c>
      <c r="AO247" s="68">
        <v>3</v>
      </c>
      <c r="AP247" s="68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68">
        <v>15501004</v>
      </c>
      <c r="AM248" s="68" t="s">
        <v>500</v>
      </c>
      <c r="AN248" s="68">
        <v>50</v>
      </c>
      <c r="AO248" s="68">
        <v>4</v>
      </c>
      <c r="AP248" s="68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68">
        <v>15501005</v>
      </c>
      <c r="AM249" s="68" t="s">
        <v>501</v>
      </c>
      <c r="AN249" s="68">
        <v>50</v>
      </c>
      <c r="AO249" s="68">
        <v>3</v>
      </c>
      <c r="AP249" s="68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68">
        <v>15501006</v>
      </c>
      <c r="AM250" s="68" t="s">
        <v>502</v>
      </c>
      <c r="AN250" s="68">
        <v>50</v>
      </c>
      <c r="AO250" s="68">
        <v>4</v>
      </c>
      <c r="AP250" s="68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68">
        <v>15502001</v>
      </c>
      <c r="AM251" s="68" t="s">
        <v>503</v>
      </c>
      <c r="AN251" s="68">
        <v>50</v>
      </c>
      <c r="AO251" s="68">
        <v>3</v>
      </c>
      <c r="AP251" s="68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68">
        <v>15502002</v>
      </c>
      <c r="AM252" s="68" t="s">
        <v>504</v>
      </c>
      <c r="AN252" s="68">
        <v>50</v>
      </c>
      <c r="AO252" s="68">
        <v>4</v>
      </c>
      <c r="AP252" s="68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68">
        <v>15502003</v>
      </c>
      <c r="AM253" s="68" t="s">
        <v>505</v>
      </c>
      <c r="AN253" s="68">
        <v>50</v>
      </c>
      <c r="AO253" s="68">
        <v>3</v>
      </c>
      <c r="AP253" s="68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68">
        <v>15502004</v>
      </c>
      <c r="AM254" s="68" t="s">
        <v>506</v>
      </c>
      <c r="AN254" s="68">
        <v>50</v>
      </c>
      <c r="AO254" s="68">
        <v>4</v>
      </c>
      <c r="AP254" s="68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68">
        <v>15502005</v>
      </c>
      <c r="AM255" s="68" t="s">
        <v>507</v>
      </c>
      <c r="AN255" s="68">
        <v>50</v>
      </c>
      <c r="AO255" s="68">
        <v>3</v>
      </c>
      <c r="AP255" s="68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68">
        <v>15502006</v>
      </c>
      <c r="AM256" s="68" t="s">
        <v>508</v>
      </c>
      <c r="AN256" s="68">
        <v>50</v>
      </c>
      <c r="AO256" s="68">
        <v>4</v>
      </c>
      <c r="AP256" s="68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68">
        <v>15503001</v>
      </c>
      <c r="AM257" s="68" t="s">
        <v>509</v>
      </c>
      <c r="AN257" s="68">
        <v>50</v>
      </c>
      <c r="AO257" s="68">
        <v>3</v>
      </c>
      <c r="AP257" s="68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68">
        <v>15503002</v>
      </c>
      <c r="AM258" s="68" t="s">
        <v>510</v>
      </c>
      <c r="AN258" s="68">
        <v>50</v>
      </c>
      <c r="AO258" s="68">
        <v>4</v>
      </c>
      <c r="AP258" s="68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68">
        <v>15503003</v>
      </c>
      <c r="AM259" s="68" t="s">
        <v>511</v>
      </c>
      <c r="AN259" s="68">
        <v>50</v>
      </c>
      <c r="AO259" s="68">
        <v>3</v>
      </c>
      <c r="AP259" s="68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68">
        <v>15503004</v>
      </c>
      <c r="AM260" s="68" t="s">
        <v>512</v>
      </c>
      <c r="AN260" s="68">
        <v>50</v>
      </c>
      <c r="AO260" s="68">
        <v>4</v>
      </c>
      <c r="AP260" s="68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68">
        <v>15503005</v>
      </c>
      <c r="AM261" s="68" t="s">
        <v>513</v>
      </c>
      <c r="AN261" s="68">
        <v>50</v>
      </c>
      <c r="AO261" s="68">
        <v>3</v>
      </c>
      <c r="AP261" s="68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68">
        <v>15503006</v>
      </c>
      <c r="AM262" s="68" t="s">
        <v>514</v>
      </c>
      <c r="AN262" s="68">
        <v>50</v>
      </c>
      <c r="AO262" s="68">
        <v>4</v>
      </c>
      <c r="AP262" s="68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68">
        <v>15504001</v>
      </c>
      <c r="AM263" s="68" t="s">
        <v>515</v>
      </c>
      <c r="AN263" s="68">
        <v>50</v>
      </c>
      <c r="AO263" s="68">
        <v>3</v>
      </c>
      <c r="AP263" s="68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68">
        <v>15504002</v>
      </c>
      <c r="AM264" s="68" t="s">
        <v>516</v>
      </c>
      <c r="AN264" s="68">
        <v>50</v>
      </c>
      <c r="AO264" s="68">
        <v>4</v>
      </c>
      <c r="AP264" s="68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8">
        <v>15504003</v>
      </c>
      <c r="AM265" s="68" t="s">
        <v>517</v>
      </c>
      <c r="AN265" s="68">
        <v>50</v>
      </c>
      <c r="AO265" s="68">
        <v>3</v>
      </c>
      <c r="AP265" s="68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68">
        <v>15504004</v>
      </c>
      <c r="AM266" s="68" t="s">
        <v>518</v>
      </c>
      <c r="AN266" s="68">
        <v>50</v>
      </c>
      <c r="AO266" s="68">
        <v>4</v>
      </c>
      <c r="AP266" s="68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68">
        <v>15504005</v>
      </c>
      <c r="AM267" s="68" t="s">
        <v>519</v>
      </c>
      <c r="AN267" s="68">
        <v>50</v>
      </c>
      <c r="AO267" s="68">
        <v>3</v>
      </c>
      <c r="AP267" s="68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68">
        <v>15504006</v>
      </c>
      <c r="AM268" s="68" t="s">
        <v>520</v>
      </c>
      <c r="AN268" s="68">
        <v>50</v>
      </c>
      <c r="AO268" s="68">
        <v>4</v>
      </c>
      <c r="AP268" s="68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68">
        <v>15505001</v>
      </c>
      <c r="AM269" s="68" t="s">
        <v>521</v>
      </c>
      <c r="AN269" s="68">
        <v>50</v>
      </c>
      <c r="AO269" s="68">
        <v>3</v>
      </c>
      <c r="AP269" s="68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68">
        <v>15505002</v>
      </c>
      <c r="AM270" s="68" t="s">
        <v>522</v>
      </c>
      <c r="AN270" s="68">
        <v>50</v>
      </c>
      <c r="AO270" s="68">
        <v>4</v>
      </c>
      <c r="AP270" s="68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68">
        <v>15505003</v>
      </c>
      <c r="AM271" s="68" t="s">
        <v>523</v>
      </c>
      <c r="AN271" s="68">
        <v>50</v>
      </c>
      <c r="AO271" s="68">
        <v>3</v>
      </c>
      <c r="AP271" s="68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68">
        <v>15505004</v>
      </c>
      <c r="AM272" s="68" t="s">
        <v>524</v>
      </c>
      <c r="AN272" s="68">
        <v>50</v>
      </c>
      <c r="AO272" s="68">
        <v>4</v>
      </c>
      <c r="AP272" s="68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68">
        <v>15505005</v>
      </c>
      <c r="AM273" s="68" t="s">
        <v>525</v>
      </c>
      <c r="AN273" s="68">
        <v>50</v>
      </c>
      <c r="AO273" s="68">
        <v>3</v>
      </c>
      <c r="AP273" s="68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68">
        <v>15505006</v>
      </c>
      <c r="AM274" s="68" t="s">
        <v>526</v>
      </c>
      <c r="AN274" s="68">
        <v>50</v>
      </c>
      <c r="AO274" s="68">
        <v>4</v>
      </c>
      <c r="AP274" s="68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68">
        <v>15506001</v>
      </c>
      <c r="AM275" s="68" t="s">
        <v>527</v>
      </c>
      <c r="AN275" s="68">
        <v>50</v>
      </c>
      <c r="AO275" s="68">
        <v>3</v>
      </c>
      <c r="AP275" s="68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68">
        <v>15506002</v>
      </c>
      <c r="AM276" s="68" t="s">
        <v>528</v>
      </c>
      <c r="AN276" s="68">
        <v>50</v>
      </c>
      <c r="AO276" s="68">
        <v>4</v>
      </c>
      <c r="AP276" s="68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68">
        <v>15507001</v>
      </c>
      <c r="AM277" s="68" t="s">
        <v>529</v>
      </c>
      <c r="AN277" s="68">
        <v>50</v>
      </c>
      <c r="AO277" s="68">
        <v>3</v>
      </c>
      <c r="AP277" s="68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68">
        <v>15507002</v>
      </c>
      <c r="AM278" s="68" t="s">
        <v>530</v>
      </c>
      <c r="AN278" s="68">
        <v>50</v>
      </c>
      <c r="AO278" s="68">
        <v>4</v>
      </c>
      <c r="AP278" s="68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68">
        <v>15508001</v>
      </c>
      <c r="AM279" s="68" t="s">
        <v>288</v>
      </c>
      <c r="AN279" s="68">
        <v>50</v>
      </c>
      <c r="AO279" s="68">
        <v>3</v>
      </c>
      <c r="AP279" s="68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68">
        <v>15508002</v>
      </c>
      <c r="AM280" s="68" t="s">
        <v>531</v>
      </c>
      <c r="AN280" s="68">
        <v>50</v>
      </c>
      <c r="AO280" s="68">
        <v>4</v>
      </c>
      <c r="AP280" s="68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68">
        <v>15509001</v>
      </c>
      <c r="AM281" s="68" t="s">
        <v>532</v>
      </c>
      <c r="AN281" s="68">
        <v>50</v>
      </c>
      <c r="AO281" s="68">
        <v>3</v>
      </c>
      <c r="AP281" s="68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68">
        <v>15509002</v>
      </c>
      <c r="AM282" s="68" t="s">
        <v>533</v>
      </c>
      <c r="AN282" s="68">
        <v>50</v>
      </c>
      <c r="AO282" s="68">
        <v>4</v>
      </c>
      <c r="AP282" s="68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68">
        <v>15510001</v>
      </c>
      <c r="AM283" s="68" t="s">
        <v>534</v>
      </c>
      <c r="AN283" s="68">
        <v>50</v>
      </c>
      <c r="AO283" s="68">
        <v>3</v>
      </c>
      <c r="AP283" s="68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68">
        <v>15510002</v>
      </c>
      <c r="AM284" s="68" t="s">
        <v>535</v>
      </c>
      <c r="AN284" s="68">
        <v>50</v>
      </c>
      <c r="AO284" s="68">
        <v>4</v>
      </c>
      <c r="AP284" s="68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68">
        <v>15510003</v>
      </c>
      <c r="AM285" s="68" t="s">
        <v>536</v>
      </c>
      <c r="AN285" s="68">
        <v>50</v>
      </c>
      <c r="AO285" s="68">
        <v>3</v>
      </c>
      <c r="AP285" s="68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68">
        <v>15510004</v>
      </c>
      <c r="AM286" s="68" t="s">
        <v>537</v>
      </c>
      <c r="AN286" s="68">
        <v>50</v>
      </c>
      <c r="AO286" s="68">
        <v>4</v>
      </c>
      <c r="AP286" s="68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68">
        <v>15511001</v>
      </c>
      <c r="AM287" s="68" t="s">
        <v>538</v>
      </c>
      <c r="AN287" s="68">
        <v>50</v>
      </c>
      <c r="AO287" s="68">
        <v>3</v>
      </c>
      <c r="AP287" s="68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68">
        <v>15511002</v>
      </c>
      <c r="AM288" s="68" t="s">
        <v>539</v>
      </c>
      <c r="AN288" s="68">
        <v>50</v>
      </c>
      <c r="AO288" s="68">
        <v>4</v>
      </c>
      <c r="AP288" s="68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68">
        <v>15511003</v>
      </c>
      <c r="AM289" s="68" t="s">
        <v>540</v>
      </c>
      <c r="AN289" s="68">
        <v>50</v>
      </c>
      <c r="AO289" s="68">
        <v>3</v>
      </c>
      <c r="AP289" s="68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68">
        <v>15511004</v>
      </c>
      <c r="AM290" s="68" t="s">
        <v>541</v>
      </c>
      <c r="AN290" s="68">
        <v>50</v>
      </c>
      <c r="AO290" s="68">
        <v>4</v>
      </c>
      <c r="AP290" s="68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68">
        <v>15511005</v>
      </c>
      <c r="AM291" s="68" t="s">
        <v>542</v>
      </c>
      <c r="AN291" s="68">
        <v>50</v>
      </c>
      <c r="AO291" s="68">
        <v>3</v>
      </c>
      <c r="AP291" s="68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68">
        <v>15511006</v>
      </c>
      <c r="AM292" s="68" t="s">
        <v>543</v>
      </c>
      <c r="AN292" s="68">
        <v>50</v>
      </c>
      <c r="AO292" s="68">
        <v>4</v>
      </c>
      <c r="AP292" s="68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workbookViewId="0">
      <selection activeCell="F27" sqref="F27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customWidth="1"/>
  </cols>
  <sheetData>
    <row r="1" spans="2:19" s="2" customFormat="1" ht="20.100000000000001" customHeight="1" x14ac:dyDescent="0.2">
      <c r="B1" s="80" t="s">
        <v>544</v>
      </c>
      <c r="C1" s="80" t="s">
        <v>545</v>
      </c>
      <c r="D1" s="80" t="s">
        <v>546</v>
      </c>
      <c r="E1" s="80" t="s">
        <v>547</v>
      </c>
      <c r="F1" s="80" t="s">
        <v>548</v>
      </c>
      <c r="G1" s="80" t="s">
        <v>549</v>
      </c>
      <c r="H1" s="80" t="s">
        <v>550</v>
      </c>
      <c r="I1" s="80" t="s">
        <v>551</v>
      </c>
    </row>
    <row r="2" spans="2:19" s="2" customFormat="1" ht="20.100000000000001" customHeight="1" x14ac:dyDescent="0.2">
      <c r="B2" s="2">
        <v>70001001</v>
      </c>
      <c r="C2" s="2" t="s">
        <v>552</v>
      </c>
      <c r="D2" s="2">
        <v>1</v>
      </c>
      <c r="E2" s="71">
        <v>601000101</v>
      </c>
      <c r="F2" s="71">
        <v>600010101</v>
      </c>
      <c r="G2" s="71">
        <v>601100101</v>
      </c>
      <c r="H2" s="123">
        <v>601300101</v>
      </c>
      <c r="I2" s="155" t="s">
        <v>553</v>
      </c>
      <c r="J2" s="67" t="s">
        <v>204</v>
      </c>
      <c r="P2" s="2" t="str">
        <f t="shared" ref="P2:P33" si="0">IF(K2="","",IF(M2="",K2,K2&amp;","&amp;M2))</f>
        <v/>
      </c>
      <c r="S2" s="2" t="str">
        <f t="shared" ref="S2:S33" si="1"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554</v>
      </c>
      <c r="D3" s="2">
        <v>1</v>
      </c>
      <c r="E3" s="71">
        <v>601000101</v>
      </c>
      <c r="F3" s="71">
        <v>600010101</v>
      </c>
      <c r="G3" s="71">
        <v>601100101</v>
      </c>
      <c r="H3" s="123">
        <v>601300101</v>
      </c>
      <c r="I3" s="155" t="s">
        <v>553</v>
      </c>
      <c r="J3" s="67" t="s">
        <v>204</v>
      </c>
      <c r="P3" s="2" t="str">
        <f t="shared" si="0"/>
        <v/>
      </c>
      <c r="S3" s="2" t="str">
        <f t="shared" si="1"/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555</v>
      </c>
      <c r="D4" s="2">
        <v>2</v>
      </c>
      <c r="E4" s="71">
        <v>601000101</v>
      </c>
      <c r="F4" s="71">
        <v>600010101</v>
      </c>
      <c r="G4" s="71">
        <v>601100101</v>
      </c>
      <c r="H4" s="123">
        <v>601300101</v>
      </c>
      <c r="I4" s="155" t="s">
        <v>553</v>
      </c>
      <c r="J4" s="67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556</v>
      </c>
      <c r="D5" s="2">
        <v>3</v>
      </c>
      <c r="E5" s="71">
        <v>601000111</v>
      </c>
      <c r="F5" s="71">
        <v>600010251</v>
      </c>
      <c r="G5" s="71">
        <v>601100101</v>
      </c>
      <c r="H5" s="123">
        <v>601300101</v>
      </c>
      <c r="I5" s="155" t="s">
        <v>553</v>
      </c>
      <c r="J5" s="67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557</v>
      </c>
      <c r="D6" s="2">
        <v>1</v>
      </c>
      <c r="E6" s="71">
        <v>601000111</v>
      </c>
      <c r="F6" s="71">
        <v>600010101</v>
      </c>
      <c r="G6" s="71">
        <v>601100103</v>
      </c>
      <c r="H6" s="123">
        <v>601300101</v>
      </c>
      <c r="I6" s="155" t="s">
        <v>553</v>
      </c>
      <c r="J6" s="67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558</v>
      </c>
      <c r="D7" s="2">
        <v>1</v>
      </c>
      <c r="E7" s="71">
        <v>601000101</v>
      </c>
      <c r="F7" s="71">
        <v>600010101</v>
      </c>
      <c r="G7" s="71">
        <v>601100103</v>
      </c>
      <c r="H7" s="123">
        <v>601300101</v>
      </c>
      <c r="I7" s="155" t="s">
        <v>553</v>
      </c>
      <c r="J7" s="67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559</v>
      </c>
      <c r="D8" s="2">
        <v>1</v>
      </c>
      <c r="E8" s="71">
        <v>601000101</v>
      </c>
      <c r="F8" s="71">
        <v>600010101</v>
      </c>
      <c r="G8" s="71">
        <v>601100103</v>
      </c>
      <c r="H8" s="123">
        <v>601300101</v>
      </c>
      <c r="I8" s="155" t="s">
        <v>553</v>
      </c>
      <c r="J8" s="67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560</v>
      </c>
      <c r="D9" s="2">
        <v>1</v>
      </c>
      <c r="E9" s="71">
        <v>601000101</v>
      </c>
      <c r="F9" s="71">
        <v>600010101</v>
      </c>
      <c r="G9" s="71">
        <v>601100102</v>
      </c>
      <c r="H9" s="123">
        <v>601300101</v>
      </c>
      <c r="I9" s="155" t="s">
        <v>553</v>
      </c>
      <c r="J9" s="67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561</v>
      </c>
      <c r="D10" s="2">
        <v>3</v>
      </c>
      <c r="E10" s="71">
        <v>601000111</v>
      </c>
      <c r="F10" s="71">
        <v>600010251</v>
      </c>
      <c r="G10" s="71">
        <v>601100103</v>
      </c>
      <c r="H10" s="123">
        <v>601300101</v>
      </c>
      <c r="I10" s="155" t="s">
        <v>553</v>
      </c>
      <c r="J10" s="67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562</v>
      </c>
      <c r="D11" s="2">
        <v>1</v>
      </c>
      <c r="E11" s="71">
        <v>601000101</v>
      </c>
      <c r="F11" s="71">
        <v>600010101</v>
      </c>
      <c r="G11" s="71">
        <v>601100104</v>
      </c>
      <c r="H11" s="123">
        <v>601300101</v>
      </c>
      <c r="I11" s="155" t="s">
        <v>553</v>
      </c>
      <c r="J11" s="67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563</v>
      </c>
      <c r="D12" s="2">
        <v>1</v>
      </c>
      <c r="E12" s="71">
        <v>601000101</v>
      </c>
      <c r="F12" s="71">
        <v>600010101</v>
      </c>
      <c r="G12" s="71">
        <v>601100101</v>
      </c>
      <c r="H12" s="123">
        <v>601300101</v>
      </c>
      <c r="I12" s="155" t="s">
        <v>553</v>
      </c>
      <c r="J12" s="67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564</v>
      </c>
      <c r="D13" s="2">
        <v>1</v>
      </c>
      <c r="E13" s="71">
        <v>601000101</v>
      </c>
      <c r="F13" s="71">
        <v>600010101</v>
      </c>
      <c r="G13" s="71">
        <v>601100105</v>
      </c>
      <c r="H13" s="123">
        <v>601300101</v>
      </c>
      <c r="I13" s="155" t="s">
        <v>553</v>
      </c>
      <c r="J13" s="67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565</v>
      </c>
      <c r="D14" s="2">
        <v>3</v>
      </c>
      <c r="E14" s="71">
        <v>601000111</v>
      </c>
      <c r="F14" s="71">
        <v>600010201</v>
      </c>
      <c r="G14" s="71">
        <v>601100105</v>
      </c>
      <c r="H14" s="123">
        <v>601400101</v>
      </c>
      <c r="I14" s="155" t="s">
        <v>553</v>
      </c>
      <c r="J14" s="67" t="s">
        <v>237</v>
      </c>
      <c r="K14" s="71">
        <v>601100108</v>
      </c>
      <c r="L14" s="66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566</v>
      </c>
      <c r="D15" s="2">
        <v>1</v>
      </c>
      <c r="E15" s="71">
        <v>601000101</v>
      </c>
      <c r="F15" s="71">
        <v>600010101</v>
      </c>
      <c r="G15" s="71">
        <v>601100107</v>
      </c>
      <c r="H15" s="123">
        <v>601300101</v>
      </c>
      <c r="I15" s="155" t="s">
        <v>553</v>
      </c>
      <c r="J15" s="67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567</v>
      </c>
      <c r="D16" s="2">
        <v>1</v>
      </c>
      <c r="E16" s="71">
        <v>601000101</v>
      </c>
      <c r="F16" s="71">
        <v>600010101</v>
      </c>
      <c r="G16" s="71">
        <v>601100107</v>
      </c>
      <c r="H16" s="123">
        <v>601300101</v>
      </c>
      <c r="I16" s="155" t="s">
        <v>553</v>
      </c>
      <c r="J16" s="67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568</v>
      </c>
      <c r="D17" s="2">
        <v>1</v>
      </c>
      <c r="E17" s="71">
        <v>601000101</v>
      </c>
      <c r="F17" s="71">
        <v>600010101</v>
      </c>
      <c r="G17" s="71">
        <v>601100107</v>
      </c>
      <c r="H17" s="123">
        <v>601300101</v>
      </c>
      <c r="I17" s="155" t="s">
        <v>553</v>
      </c>
      <c r="J17" s="67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569</v>
      </c>
      <c r="D18" s="2">
        <v>1</v>
      </c>
      <c r="E18" s="71">
        <v>601000101</v>
      </c>
      <c r="F18" s="71">
        <v>600010101</v>
      </c>
      <c r="G18" s="71">
        <v>601100107</v>
      </c>
      <c r="H18" s="123">
        <v>601300101</v>
      </c>
      <c r="I18" s="155" t="s">
        <v>553</v>
      </c>
      <c r="J18" s="67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570</v>
      </c>
      <c r="D19" s="2">
        <v>1</v>
      </c>
      <c r="E19" s="71">
        <v>601000101</v>
      </c>
      <c r="F19" s="71">
        <v>600010101</v>
      </c>
      <c r="G19" s="71">
        <v>601100107</v>
      </c>
      <c r="H19" s="123">
        <v>601300101</v>
      </c>
      <c r="I19" s="155" t="s">
        <v>553</v>
      </c>
      <c r="J19" s="67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571</v>
      </c>
      <c r="D20" s="2">
        <v>3</v>
      </c>
      <c r="E20" s="71">
        <v>601000111</v>
      </c>
      <c r="F20" s="71">
        <v>600010201</v>
      </c>
      <c r="G20" s="71">
        <v>601100107</v>
      </c>
      <c r="H20" s="123">
        <v>601400101</v>
      </c>
      <c r="I20" s="155" t="s">
        <v>553</v>
      </c>
      <c r="J20" s="67" t="s">
        <v>243</v>
      </c>
      <c r="K20" s="71">
        <v>601100108</v>
      </c>
      <c r="L20" s="66" t="s">
        <v>246</v>
      </c>
      <c r="M20" s="71">
        <v>601100109</v>
      </c>
      <c r="N20" s="66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572</v>
      </c>
      <c r="D21" s="2">
        <v>1</v>
      </c>
      <c r="E21" s="71">
        <v>601000101</v>
      </c>
      <c r="F21" s="71">
        <v>600010101</v>
      </c>
      <c r="G21" s="71">
        <v>601100106</v>
      </c>
      <c r="H21" s="123">
        <v>601300101</v>
      </c>
      <c r="I21" s="155" t="s">
        <v>553</v>
      </c>
      <c r="J21" s="67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573</v>
      </c>
      <c r="D22" s="2">
        <v>1</v>
      </c>
      <c r="E22" s="71">
        <v>601000101</v>
      </c>
      <c r="F22" s="71">
        <v>600010101</v>
      </c>
      <c r="G22" s="71">
        <v>601100106</v>
      </c>
      <c r="H22" s="123">
        <v>601300101</v>
      </c>
      <c r="I22" s="155" t="s">
        <v>553</v>
      </c>
      <c r="J22" s="67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574</v>
      </c>
      <c r="D23" s="2">
        <v>3</v>
      </c>
      <c r="E23" s="71">
        <v>601000111</v>
      </c>
      <c r="F23" s="71">
        <v>600010201</v>
      </c>
      <c r="G23" s="71">
        <v>601100106</v>
      </c>
      <c r="H23" s="123">
        <v>601400101</v>
      </c>
      <c r="I23" s="155" t="s">
        <v>553</v>
      </c>
      <c r="J23" s="67" t="s">
        <v>240</v>
      </c>
      <c r="K23" s="71">
        <v>601100108</v>
      </c>
      <c r="L23" s="66" t="s">
        <v>246</v>
      </c>
      <c r="M23" s="71">
        <v>601100109</v>
      </c>
      <c r="N23" s="66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575</v>
      </c>
      <c r="D24" s="2">
        <v>1</v>
      </c>
      <c r="E24" s="71">
        <v>601000201</v>
      </c>
      <c r="F24" s="71">
        <v>600020101</v>
      </c>
      <c r="G24" s="71">
        <v>601100202</v>
      </c>
      <c r="H24" s="123">
        <v>601300101</v>
      </c>
      <c r="I24" s="156" t="s">
        <v>576</v>
      </c>
      <c r="J24" s="67" t="s">
        <v>255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577</v>
      </c>
      <c r="D25" s="2">
        <v>1</v>
      </c>
      <c r="E25" s="71">
        <v>601000201</v>
      </c>
      <c r="F25" s="71">
        <v>600020101</v>
      </c>
      <c r="G25" s="71">
        <v>601100201</v>
      </c>
      <c r="H25" s="123">
        <v>601300101</v>
      </c>
      <c r="I25" s="156" t="s">
        <v>576</v>
      </c>
      <c r="J25" s="67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578</v>
      </c>
      <c r="D26" s="2">
        <v>3</v>
      </c>
      <c r="E26" s="71">
        <v>601000211</v>
      </c>
      <c r="F26" s="71">
        <v>600020201</v>
      </c>
      <c r="G26" s="71">
        <v>601100202</v>
      </c>
      <c r="H26" s="123">
        <v>601400101</v>
      </c>
      <c r="I26" s="156" t="s">
        <v>576</v>
      </c>
      <c r="J26" s="67" t="s">
        <v>255</v>
      </c>
      <c r="K26" s="71">
        <v>601100208</v>
      </c>
      <c r="L26" s="66" t="s">
        <v>274</v>
      </c>
      <c r="M26" s="71"/>
      <c r="N26" s="66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579</v>
      </c>
      <c r="D27" s="2">
        <v>1</v>
      </c>
      <c r="E27" s="71">
        <v>601000201</v>
      </c>
      <c r="F27" s="71">
        <v>600020101</v>
      </c>
      <c r="G27" s="71">
        <v>601100203</v>
      </c>
      <c r="H27" s="123">
        <v>601300101</v>
      </c>
      <c r="I27" s="156" t="s">
        <v>576</v>
      </c>
      <c r="J27" s="67" t="s">
        <v>258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580</v>
      </c>
      <c r="D28" s="2">
        <v>1</v>
      </c>
      <c r="E28" s="71">
        <v>601000201</v>
      </c>
      <c r="F28" s="71">
        <v>600020101</v>
      </c>
      <c r="G28" s="71">
        <v>601100207</v>
      </c>
      <c r="H28" s="123">
        <v>601300101</v>
      </c>
      <c r="I28" s="156" t="s">
        <v>576</v>
      </c>
      <c r="J28" s="67" t="s">
        <v>272</v>
      </c>
      <c r="L28" s="80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581</v>
      </c>
      <c r="D29" s="2">
        <v>3</v>
      </c>
      <c r="E29" s="71">
        <v>0</v>
      </c>
      <c r="F29" s="71">
        <v>0</v>
      </c>
      <c r="G29" s="71">
        <v>0</v>
      </c>
      <c r="H29" s="123">
        <v>0</v>
      </c>
      <c r="I29" s="156" t="s">
        <v>576</v>
      </c>
      <c r="J29" s="67" t="s">
        <v>582</v>
      </c>
      <c r="L29" s="80"/>
      <c r="M29" s="80"/>
      <c r="N29" s="80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583</v>
      </c>
      <c r="D30" s="2">
        <v>3</v>
      </c>
      <c r="E30" s="71">
        <v>601000211</v>
      </c>
      <c r="F30" s="71">
        <v>600020201</v>
      </c>
      <c r="G30" s="71">
        <v>601100203</v>
      </c>
      <c r="H30" s="123">
        <v>601400101</v>
      </c>
      <c r="I30" s="156" t="s">
        <v>576</v>
      </c>
      <c r="J30" s="67" t="s">
        <v>258</v>
      </c>
      <c r="K30" s="71">
        <v>601100208</v>
      </c>
      <c r="L30" s="66" t="s">
        <v>274</v>
      </c>
      <c r="M30" s="71">
        <v>601100209</v>
      </c>
      <c r="N30" s="66" t="s">
        <v>276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584</v>
      </c>
      <c r="D31" s="2">
        <v>1</v>
      </c>
      <c r="E31" s="71">
        <v>601000201</v>
      </c>
      <c r="F31" s="71">
        <v>600020101</v>
      </c>
      <c r="G31" s="71">
        <v>601100204</v>
      </c>
      <c r="H31" s="123">
        <v>601400101</v>
      </c>
      <c r="I31" s="156" t="s">
        <v>576</v>
      </c>
      <c r="J31" s="67" t="s">
        <v>260</v>
      </c>
      <c r="N31" s="80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585</v>
      </c>
      <c r="D32" s="2">
        <v>1</v>
      </c>
      <c r="E32" s="71">
        <v>601000201</v>
      </c>
      <c r="F32" s="71">
        <v>600020101</v>
      </c>
      <c r="G32" s="71">
        <v>601100204</v>
      </c>
      <c r="H32" s="123">
        <v>601300101</v>
      </c>
      <c r="I32" s="156" t="s">
        <v>576</v>
      </c>
      <c r="J32" s="67" t="s">
        <v>260</v>
      </c>
      <c r="N32" s="80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586</v>
      </c>
      <c r="D33" s="2">
        <v>1</v>
      </c>
      <c r="E33" s="71">
        <v>601000201</v>
      </c>
      <c r="F33" s="71">
        <v>600020101</v>
      </c>
      <c r="G33" s="71">
        <v>601100206</v>
      </c>
      <c r="H33" s="123">
        <v>601300101</v>
      </c>
      <c r="I33" s="156" t="s">
        <v>576</v>
      </c>
      <c r="J33" s="71" t="s">
        <v>266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587</v>
      </c>
      <c r="D34" s="2">
        <v>1</v>
      </c>
      <c r="E34" s="71">
        <v>601000201</v>
      </c>
      <c r="F34" s="71">
        <v>600020101</v>
      </c>
      <c r="G34" s="71">
        <v>601100205</v>
      </c>
      <c r="H34" s="123">
        <v>601300101</v>
      </c>
      <c r="I34" s="156" t="s">
        <v>576</v>
      </c>
      <c r="J34" s="67" t="s">
        <v>262</v>
      </c>
      <c r="P34" s="2" t="str">
        <f t="shared" ref="P34:P69" si="2">IF(K34="","",IF(M34="",K34,K34&amp;","&amp;M34))</f>
        <v/>
      </c>
      <c r="S34" s="2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588</v>
      </c>
      <c r="D35" s="2">
        <v>3</v>
      </c>
      <c r="E35" s="71">
        <v>601000211</v>
      </c>
      <c r="F35" s="71">
        <v>600020201</v>
      </c>
      <c r="G35" s="71">
        <v>601100205</v>
      </c>
      <c r="H35" s="123">
        <v>601400101</v>
      </c>
      <c r="I35" s="156" t="s">
        <v>589</v>
      </c>
      <c r="J35" s="67" t="s">
        <v>262</v>
      </c>
      <c r="K35" s="71">
        <v>601100208</v>
      </c>
      <c r="L35" s="66" t="s">
        <v>274</v>
      </c>
      <c r="M35" s="71">
        <v>601100209</v>
      </c>
      <c r="N35" s="66" t="s">
        <v>276</v>
      </c>
      <c r="P35" s="2" t="str">
        <f t="shared" si="2"/>
        <v>601100208,601100209</v>
      </c>
      <c r="S35" s="2" t="str">
        <f t="shared" si="3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590</v>
      </c>
      <c r="D36" s="2">
        <v>1</v>
      </c>
      <c r="E36" s="71">
        <v>601000301</v>
      </c>
      <c r="F36" s="71">
        <v>600030101</v>
      </c>
      <c r="G36" s="71">
        <v>601100301</v>
      </c>
      <c r="H36" s="123">
        <v>601300201</v>
      </c>
      <c r="I36" s="156" t="s">
        <v>589</v>
      </c>
      <c r="J36" s="67" t="s">
        <v>278</v>
      </c>
      <c r="P36" s="2" t="str">
        <f t="shared" si="2"/>
        <v/>
      </c>
      <c r="S36" s="2" t="str">
        <f t="shared" si="3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591</v>
      </c>
      <c r="D37" s="2">
        <v>1</v>
      </c>
      <c r="E37" s="71">
        <v>601000301</v>
      </c>
      <c r="F37" s="71">
        <v>600030101</v>
      </c>
      <c r="G37" s="71">
        <v>601100302</v>
      </c>
      <c r="H37" s="123">
        <v>601300201</v>
      </c>
      <c r="I37" s="156" t="s">
        <v>589</v>
      </c>
      <c r="J37" s="67" t="s">
        <v>280</v>
      </c>
      <c r="P37" s="2" t="str">
        <f t="shared" si="2"/>
        <v/>
      </c>
      <c r="S37" s="2" t="str">
        <f t="shared" si="3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592</v>
      </c>
      <c r="D38" s="2">
        <v>3</v>
      </c>
      <c r="E38" s="71">
        <v>601000311</v>
      </c>
      <c r="F38" s="71">
        <v>600030201</v>
      </c>
      <c r="G38" s="71">
        <v>601100301</v>
      </c>
      <c r="H38" s="123">
        <v>601400101</v>
      </c>
      <c r="I38" s="156" t="s">
        <v>589</v>
      </c>
      <c r="J38" s="67" t="s">
        <v>278</v>
      </c>
      <c r="K38" s="71">
        <v>601100308</v>
      </c>
      <c r="L38" s="66" t="s">
        <v>297</v>
      </c>
      <c r="P38" s="2">
        <f t="shared" si="2"/>
        <v>601100308</v>
      </c>
      <c r="S38" s="2" t="str">
        <f t="shared" si="3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593</v>
      </c>
      <c r="D39" s="2">
        <v>1</v>
      </c>
      <c r="E39" s="71">
        <v>601000301</v>
      </c>
      <c r="F39" s="71">
        <v>600030101</v>
      </c>
      <c r="G39" s="71">
        <v>601100303</v>
      </c>
      <c r="H39" s="123">
        <v>601300201</v>
      </c>
      <c r="I39" s="156" t="s">
        <v>589</v>
      </c>
      <c r="J39" s="67" t="s">
        <v>282</v>
      </c>
      <c r="P39" s="2" t="str">
        <f t="shared" si="2"/>
        <v/>
      </c>
      <c r="S39" s="2" t="str">
        <f t="shared" si="3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594</v>
      </c>
      <c r="D40" s="2">
        <v>1</v>
      </c>
      <c r="E40" s="71">
        <v>601000301</v>
      </c>
      <c r="F40" s="71">
        <v>600030101</v>
      </c>
      <c r="G40" s="71">
        <v>601100303</v>
      </c>
      <c r="H40" s="123">
        <v>601300201</v>
      </c>
      <c r="I40" s="156" t="s">
        <v>589</v>
      </c>
      <c r="J40" s="67" t="s">
        <v>282</v>
      </c>
      <c r="P40" s="2" t="str">
        <f t="shared" si="2"/>
        <v/>
      </c>
      <c r="S40" s="2" t="str">
        <f t="shared" si="3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595</v>
      </c>
      <c r="D41" s="2">
        <v>3</v>
      </c>
      <c r="E41" s="71">
        <v>601000311</v>
      </c>
      <c r="F41" s="71">
        <v>600030201</v>
      </c>
      <c r="G41" s="71">
        <v>601100303</v>
      </c>
      <c r="H41" s="123">
        <v>601400201</v>
      </c>
      <c r="I41" s="156" t="s">
        <v>589</v>
      </c>
      <c r="J41" s="67" t="s">
        <v>282</v>
      </c>
      <c r="K41" s="71">
        <v>601100308</v>
      </c>
      <c r="L41" s="66" t="s">
        <v>297</v>
      </c>
      <c r="M41" s="71">
        <v>601100309</v>
      </c>
      <c r="N41" s="66" t="s">
        <v>299</v>
      </c>
      <c r="P41" s="2" t="str">
        <f t="shared" si="2"/>
        <v>601100308,601100309</v>
      </c>
      <c r="S41" s="2" t="str">
        <f t="shared" si="3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596</v>
      </c>
      <c r="D42" s="2">
        <v>1</v>
      </c>
      <c r="E42" s="71">
        <v>601000301</v>
      </c>
      <c r="F42" s="71">
        <v>600030101</v>
      </c>
      <c r="G42" s="71">
        <v>601100301</v>
      </c>
      <c r="H42" s="123">
        <v>601300201</v>
      </c>
      <c r="I42" s="156" t="s">
        <v>589</v>
      </c>
      <c r="J42" s="67" t="s">
        <v>278</v>
      </c>
      <c r="P42" s="2" t="str">
        <f t="shared" si="2"/>
        <v/>
      </c>
      <c r="S42" s="2" t="str">
        <f t="shared" si="3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597</v>
      </c>
      <c r="D43" s="2">
        <v>1</v>
      </c>
      <c r="E43" s="71">
        <v>601000301</v>
      </c>
      <c r="F43" s="71">
        <v>600030101</v>
      </c>
      <c r="G43" s="71">
        <v>601100302</v>
      </c>
      <c r="H43" s="123">
        <v>601300201</v>
      </c>
      <c r="I43" s="156" t="s">
        <v>589</v>
      </c>
      <c r="J43" s="67" t="s">
        <v>280</v>
      </c>
      <c r="P43" s="2" t="str">
        <f t="shared" si="2"/>
        <v/>
      </c>
      <c r="S43" s="2" t="str">
        <f t="shared" si="3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598</v>
      </c>
      <c r="D44" s="2">
        <v>1</v>
      </c>
      <c r="E44" s="71">
        <v>601000301</v>
      </c>
      <c r="F44" s="71">
        <v>600030101</v>
      </c>
      <c r="G44" s="71">
        <v>601100301</v>
      </c>
      <c r="H44" s="123">
        <v>601300201</v>
      </c>
      <c r="I44" s="156" t="s">
        <v>589</v>
      </c>
      <c r="J44" s="67" t="s">
        <v>278</v>
      </c>
      <c r="P44" s="2" t="str">
        <f t="shared" si="2"/>
        <v/>
      </c>
      <c r="S44" s="2" t="str">
        <f t="shared" si="3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599</v>
      </c>
      <c r="D45" s="2">
        <v>1</v>
      </c>
      <c r="E45" s="71">
        <v>601000301</v>
      </c>
      <c r="F45" s="71">
        <v>600030101</v>
      </c>
      <c r="G45" s="71">
        <v>601100302</v>
      </c>
      <c r="H45" s="123">
        <v>601300201</v>
      </c>
      <c r="I45" s="156" t="s">
        <v>589</v>
      </c>
      <c r="J45" s="67" t="s">
        <v>280</v>
      </c>
      <c r="P45" s="2" t="str">
        <f t="shared" si="2"/>
        <v/>
      </c>
      <c r="S45" s="2" t="str">
        <f t="shared" si="3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600</v>
      </c>
      <c r="D46" s="2">
        <v>2</v>
      </c>
      <c r="E46" s="71">
        <v>601000301</v>
      </c>
      <c r="F46" s="71">
        <v>600030101</v>
      </c>
      <c r="G46" s="71">
        <v>601100305</v>
      </c>
      <c r="H46" s="123">
        <v>601300201</v>
      </c>
      <c r="I46" s="156" t="s">
        <v>589</v>
      </c>
      <c r="J46" s="67" t="s">
        <v>289</v>
      </c>
      <c r="P46" s="2" t="str">
        <f t="shared" si="2"/>
        <v/>
      </c>
      <c r="S46" s="2" t="str">
        <f t="shared" si="3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601</v>
      </c>
      <c r="D47" s="2">
        <v>3</v>
      </c>
      <c r="E47" s="71">
        <v>601000311</v>
      </c>
      <c r="F47" s="71">
        <v>600030201</v>
      </c>
      <c r="G47" s="71">
        <v>601100306</v>
      </c>
      <c r="H47" s="123">
        <v>601400201</v>
      </c>
      <c r="I47" s="156" t="s">
        <v>589</v>
      </c>
      <c r="J47" s="67" t="s">
        <v>292</v>
      </c>
      <c r="K47" s="71">
        <v>601100308</v>
      </c>
      <c r="L47" s="66" t="s">
        <v>297</v>
      </c>
      <c r="M47" s="71">
        <v>601100309</v>
      </c>
      <c r="N47" s="66" t="s">
        <v>299</v>
      </c>
      <c r="P47" s="2" t="str">
        <f t="shared" si="2"/>
        <v>601100308,601100309</v>
      </c>
      <c r="S47" s="2" t="str">
        <f t="shared" si="3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602</v>
      </c>
      <c r="D48" s="2">
        <v>2</v>
      </c>
      <c r="E48" s="71">
        <v>601000301</v>
      </c>
      <c r="F48" s="71">
        <v>600030101</v>
      </c>
      <c r="G48" s="71">
        <v>601100305</v>
      </c>
      <c r="H48" s="123">
        <v>601300201</v>
      </c>
      <c r="I48" s="156" t="s">
        <v>589</v>
      </c>
      <c r="J48" s="67" t="s">
        <v>289</v>
      </c>
      <c r="P48" s="2" t="str">
        <f t="shared" si="2"/>
        <v/>
      </c>
      <c r="S48" s="2" t="str">
        <f t="shared" si="3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603</v>
      </c>
      <c r="D49" s="2">
        <v>1</v>
      </c>
      <c r="E49" s="71">
        <v>601000301</v>
      </c>
      <c r="F49" s="71">
        <v>600030101</v>
      </c>
      <c r="G49" s="71">
        <v>601100306</v>
      </c>
      <c r="H49" s="123">
        <v>601300201</v>
      </c>
      <c r="I49" s="156" t="s">
        <v>589</v>
      </c>
      <c r="J49" s="67" t="s">
        <v>292</v>
      </c>
      <c r="P49" s="2" t="str">
        <f t="shared" si="2"/>
        <v/>
      </c>
      <c r="S49" s="2" t="str">
        <f t="shared" si="3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604</v>
      </c>
      <c r="D50" s="2">
        <v>1</v>
      </c>
      <c r="E50" s="71">
        <v>601000301</v>
      </c>
      <c r="F50" s="71">
        <v>600030101</v>
      </c>
      <c r="G50" s="71">
        <v>601100307</v>
      </c>
      <c r="H50" s="123">
        <v>601300201</v>
      </c>
      <c r="I50" s="156" t="s">
        <v>589</v>
      </c>
      <c r="J50" s="67" t="s">
        <v>295</v>
      </c>
      <c r="P50" s="2" t="str">
        <f t="shared" si="2"/>
        <v/>
      </c>
      <c r="S50" s="2" t="str">
        <f t="shared" si="3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605</v>
      </c>
      <c r="D51" s="2">
        <v>3</v>
      </c>
      <c r="E51" s="71">
        <v>601000311</v>
      </c>
      <c r="F51" s="71">
        <v>600030201</v>
      </c>
      <c r="G51" s="71">
        <v>601100307</v>
      </c>
      <c r="H51" s="123">
        <v>601400201</v>
      </c>
      <c r="I51" s="156" t="s">
        <v>589</v>
      </c>
      <c r="J51" s="67" t="s">
        <v>295</v>
      </c>
      <c r="K51" s="71">
        <v>601100308</v>
      </c>
      <c r="L51" s="66" t="s">
        <v>297</v>
      </c>
      <c r="M51" s="71">
        <v>601100309</v>
      </c>
      <c r="N51" s="66" t="s">
        <v>299</v>
      </c>
      <c r="P51" s="2" t="str">
        <f t="shared" si="2"/>
        <v>601100308,601100309</v>
      </c>
      <c r="S51" s="2" t="str">
        <f t="shared" si="3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606</v>
      </c>
      <c r="D52" s="2">
        <v>1</v>
      </c>
      <c r="E52" s="71">
        <v>601000401</v>
      </c>
      <c r="F52" s="71">
        <v>600040101</v>
      </c>
      <c r="G52" s="71">
        <v>601100401</v>
      </c>
      <c r="H52" s="71">
        <v>601300301</v>
      </c>
      <c r="I52" s="156" t="s">
        <v>607</v>
      </c>
      <c r="J52" s="67" t="s">
        <v>303</v>
      </c>
      <c r="P52" s="2" t="str">
        <f t="shared" si="2"/>
        <v/>
      </c>
      <c r="S52" s="2" t="str">
        <f t="shared" si="3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602</v>
      </c>
      <c r="D53" s="2">
        <v>1</v>
      </c>
      <c r="E53" s="71">
        <v>601000401</v>
      </c>
      <c r="F53" s="71">
        <v>600040101</v>
      </c>
      <c r="G53" s="71">
        <v>601100402</v>
      </c>
      <c r="H53" s="71">
        <v>601300301</v>
      </c>
      <c r="I53" s="156" t="s">
        <v>607</v>
      </c>
      <c r="J53" s="67" t="s">
        <v>306</v>
      </c>
      <c r="P53" s="2" t="str">
        <f t="shared" si="2"/>
        <v/>
      </c>
      <c r="S53" s="2" t="str">
        <f t="shared" si="3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608</v>
      </c>
      <c r="D54" s="2">
        <v>3</v>
      </c>
      <c r="E54" s="71">
        <v>601000411</v>
      </c>
      <c r="F54" s="71">
        <v>600040201</v>
      </c>
      <c r="G54" s="71">
        <v>601100403</v>
      </c>
      <c r="H54" s="71">
        <v>601400301</v>
      </c>
      <c r="I54" s="156" t="s">
        <v>607</v>
      </c>
      <c r="J54" s="67" t="s">
        <v>308</v>
      </c>
      <c r="K54" s="71">
        <v>601100408</v>
      </c>
      <c r="L54" s="66" t="s">
        <v>318</v>
      </c>
      <c r="M54" s="71"/>
      <c r="N54" s="66"/>
      <c r="P54" s="2">
        <f t="shared" si="2"/>
        <v>601100408</v>
      </c>
      <c r="S54" s="2" t="str">
        <f t="shared" si="3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609</v>
      </c>
      <c r="D55" s="2">
        <v>1</v>
      </c>
      <c r="E55" s="71">
        <v>601000401</v>
      </c>
      <c r="F55" s="71">
        <v>600040101</v>
      </c>
      <c r="G55" s="71">
        <v>601100401</v>
      </c>
      <c r="H55" s="71">
        <v>601300301</v>
      </c>
      <c r="I55" s="156" t="s">
        <v>607</v>
      </c>
      <c r="J55" s="67" t="s">
        <v>303</v>
      </c>
      <c r="P55" s="2" t="str">
        <f t="shared" si="2"/>
        <v/>
      </c>
      <c r="S55" s="2" t="str">
        <f t="shared" si="3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610</v>
      </c>
      <c r="D56" s="2">
        <v>1</v>
      </c>
      <c r="E56" s="71">
        <v>601000401</v>
      </c>
      <c r="F56" s="71">
        <v>600040101</v>
      </c>
      <c r="G56" s="71">
        <v>601100402</v>
      </c>
      <c r="H56" s="71">
        <v>601300301</v>
      </c>
      <c r="I56" s="156" t="s">
        <v>607</v>
      </c>
      <c r="J56" s="67" t="s">
        <v>306</v>
      </c>
      <c r="P56" s="2" t="str">
        <f t="shared" si="2"/>
        <v/>
      </c>
      <c r="S56" s="2" t="str">
        <f t="shared" si="3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611</v>
      </c>
      <c r="D57" s="2">
        <v>3</v>
      </c>
      <c r="E57" s="71">
        <v>601000411</v>
      </c>
      <c r="F57" s="71">
        <v>600040201</v>
      </c>
      <c r="G57" s="71">
        <v>601100403</v>
      </c>
      <c r="H57" s="71">
        <v>601400301</v>
      </c>
      <c r="I57" s="156" t="s">
        <v>607</v>
      </c>
      <c r="J57" s="67" t="s">
        <v>308</v>
      </c>
      <c r="K57" s="71">
        <v>601100408</v>
      </c>
      <c r="L57" s="66" t="s">
        <v>318</v>
      </c>
      <c r="M57" s="71">
        <v>601100409</v>
      </c>
      <c r="N57" s="66" t="s">
        <v>320</v>
      </c>
      <c r="P57" s="2" t="str">
        <f t="shared" si="2"/>
        <v>601100408,601100409</v>
      </c>
      <c r="S57" s="2" t="str">
        <f t="shared" si="3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612</v>
      </c>
      <c r="D58" s="2">
        <v>1</v>
      </c>
      <c r="E58" s="71">
        <v>601000501</v>
      </c>
      <c r="F58" s="71">
        <v>600040101</v>
      </c>
      <c r="G58" s="71">
        <v>601100403</v>
      </c>
      <c r="H58" s="71">
        <v>601300301</v>
      </c>
      <c r="I58" s="156" t="s">
        <v>607</v>
      </c>
      <c r="J58" s="67" t="s">
        <v>308</v>
      </c>
      <c r="P58" s="2" t="str">
        <f t="shared" si="2"/>
        <v/>
      </c>
      <c r="S58" s="2" t="str">
        <f t="shared" si="3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613</v>
      </c>
      <c r="D59" s="2">
        <v>1</v>
      </c>
      <c r="E59" s="71">
        <v>601000501</v>
      </c>
      <c r="F59" s="71">
        <v>600040101</v>
      </c>
      <c r="G59" s="71">
        <v>601100405</v>
      </c>
      <c r="H59" s="71">
        <v>601300301</v>
      </c>
      <c r="I59" s="156" t="s">
        <v>607</v>
      </c>
      <c r="J59" s="67" t="s">
        <v>312</v>
      </c>
      <c r="P59" s="2" t="str">
        <f t="shared" si="2"/>
        <v/>
      </c>
      <c r="S59" s="2" t="str">
        <f t="shared" si="3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614</v>
      </c>
      <c r="D60" s="2">
        <v>1</v>
      </c>
      <c r="E60" s="71">
        <v>601000501</v>
      </c>
      <c r="F60" s="71">
        <v>600040101</v>
      </c>
      <c r="G60" s="71">
        <v>601100406</v>
      </c>
      <c r="H60" s="71">
        <v>601300301</v>
      </c>
      <c r="I60" s="156" t="s">
        <v>607</v>
      </c>
      <c r="J60" s="67" t="s">
        <v>314</v>
      </c>
      <c r="P60" s="2" t="str">
        <f t="shared" si="2"/>
        <v/>
      </c>
      <c r="S60" s="2" t="str">
        <f t="shared" si="3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615</v>
      </c>
      <c r="D61" s="2">
        <v>3</v>
      </c>
      <c r="E61" s="71">
        <v>601000411</v>
      </c>
      <c r="F61" s="71">
        <v>600040201</v>
      </c>
      <c r="G61" s="71">
        <v>601100405</v>
      </c>
      <c r="H61" s="71">
        <v>601400301</v>
      </c>
      <c r="I61" s="156" t="s">
        <v>607</v>
      </c>
      <c r="J61" s="67" t="s">
        <v>312</v>
      </c>
      <c r="K61" s="71">
        <v>601100408</v>
      </c>
      <c r="L61" s="66" t="s">
        <v>318</v>
      </c>
      <c r="M61" s="71">
        <v>601100409</v>
      </c>
      <c r="N61" s="66" t="s">
        <v>320</v>
      </c>
      <c r="P61" s="2" t="str">
        <f t="shared" si="2"/>
        <v>601100408,601100409</v>
      </c>
      <c r="S61" s="2" t="str">
        <f t="shared" si="3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616</v>
      </c>
      <c r="D62" s="2">
        <v>1</v>
      </c>
      <c r="E62" s="71">
        <v>601000401</v>
      </c>
      <c r="F62" s="71">
        <v>600040101</v>
      </c>
      <c r="G62" s="71">
        <v>601100404</v>
      </c>
      <c r="H62" s="71">
        <v>601300301</v>
      </c>
      <c r="I62" s="156" t="s">
        <v>607</v>
      </c>
      <c r="J62" s="67" t="s">
        <v>310</v>
      </c>
      <c r="P62" s="2" t="str">
        <f t="shared" si="2"/>
        <v/>
      </c>
      <c r="S62" s="2" t="str">
        <f t="shared" si="3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617</v>
      </c>
      <c r="D63" s="2">
        <v>1</v>
      </c>
      <c r="E63" s="71">
        <v>601000401</v>
      </c>
      <c r="F63" s="71">
        <v>600040101</v>
      </c>
      <c r="G63" s="71">
        <v>601100404</v>
      </c>
      <c r="H63" s="71">
        <v>601300301</v>
      </c>
      <c r="I63" s="156" t="s">
        <v>607</v>
      </c>
      <c r="J63" s="67" t="s">
        <v>310</v>
      </c>
      <c r="P63" s="2" t="str">
        <f t="shared" si="2"/>
        <v/>
      </c>
      <c r="S63" s="2" t="str">
        <f t="shared" si="3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618</v>
      </c>
      <c r="D64" s="2">
        <v>3</v>
      </c>
      <c r="E64" s="71">
        <v>601000411</v>
      </c>
      <c r="F64" s="71">
        <v>600040201</v>
      </c>
      <c r="G64" s="71">
        <v>601100404</v>
      </c>
      <c r="H64" s="71">
        <v>601400301</v>
      </c>
      <c r="I64" s="156" t="s">
        <v>607</v>
      </c>
      <c r="J64" s="67" t="s">
        <v>310</v>
      </c>
      <c r="K64" s="71">
        <v>601100408</v>
      </c>
      <c r="L64" s="66" t="s">
        <v>318</v>
      </c>
      <c r="M64" s="71">
        <v>601100409</v>
      </c>
      <c r="N64" s="66" t="s">
        <v>320</v>
      </c>
      <c r="P64" s="2" t="str">
        <f t="shared" si="2"/>
        <v>601100408,601100409</v>
      </c>
      <c r="S64" s="2" t="str">
        <f t="shared" si="3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619</v>
      </c>
      <c r="D65" s="2">
        <v>1</v>
      </c>
      <c r="E65" s="71">
        <v>601000501</v>
      </c>
      <c r="F65" s="71">
        <v>600050101</v>
      </c>
      <c r="G65" s="71">
        <v>601100501</v>
      </c>
      <c r="H65" s="71">
        <v>601300401</v>
      </c>
      <c r="I65" s="156" t="s">
        <v>620</v>
      </c>
      <c r="J65" s="67" t="s">
        <v>323</v>
      </c>
      <c r="P65" s="2" t="str">
        <f t="shared" si="2"/>
        <v/>
      </c>
      <c r="S65" s="2" t="str">
        <f t="shared" si="3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621</v>
      </c>
      <c r="D66" s="2">
        <v>1</v>
      </c>
      <c r="E66" s="71">
        <v>601000501</v>
      </c>
      <c r="F66" s="71">
        <v>600050101</v>
      </c>
      <c r="G66" s="71">
        <v>601100502</v>
      </c>
      <c r="H66" s="71">
        <v>601300401</v>
      </c>
      <c r="I66" s="156" t="s">
        <v>620</v>
      </c>
      <c r="J66" s="67" t="s">
        <v>325</v>
      </c>
      <c r="P66" s="2" t="str">
        <f t="shared" si="2"/>
        <v/>
      </c>
      <c r="S66" s="2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622</v>
      </c>
      <c r="D67" s="2">
        <v>3</v>
      </c>
      <c r="E67" s="71">
        <v>601000511</v>
      </c>
      <c r="F67" s="71">
        <v>600050201</v>
      </c>
      <c r="G67" s="71">
        <v>601100503</v>
      </c>
      <c r="H67" s="71">
        <v>601400401</v>
      </c>
      <c r="I67" s="156" t="s">
        <v>620</v>
      </c>
      <c r="J67" s="67" t="s">
        <v>328</v>
      </c>
      <c r="K67" s="71">
        <v>601100508</v>
      </c>
      <c r="L67" s="66" t="s">
        <v>340</v>
      </c>
      <c r="P67" s="2">
        <f t="shared" si="2"/>
        <v>601100508</v>
      </c>
      <c r="S67" s="2" t="str">
        <f t="shared" si="4"/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623</v>
      </c>
      <c r="D68" s="2">
        <v>3</v>
      </c>
      <c r="E68" s="71">
        <v>601000511</v>
      </c>
      <c r="F68" s="71">
        <v>600050201</v>
      </c>
      <c r="G68" s="71">
        <v>601100504</v>
      </c>
      <c r="H68" s="71">
        <v>601400401</v>
      </c>
      <c r="I68" s="156" t="s">
        <v>620</v>
      </c>
      <c r="J68" s="67" t="s">
        <v>331</v>
      </c>
      <c r="K68" s="71">
        <v>601100508</v>
      </c>
      <c r="L68" s="66" t="s">
        <v>340</v>
      </c>
      <c r="M68" s="71">
        <v>601100509</v>
      </c>
      <c r="N68" s="66" t="s">
        <v>342</v>
      </c>
      <c r="P68" s="2" t="str">
        <f t="shared" si="2"/>
        <v>601100508,601100509</v>
      </c>
      <c r="S68" s="2" t="str">
        <f t="shared" si="4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624</v>
      </c>
      <c r="D69" s="2">
        <v>1</v>
      </c>
      <c r="E69" s="71">
        <v>601000501</v>
      </c>
      <c r="F69" s="71">
        <v>600050101</v>
      </c>
      <c r="G69" s="71">
        <v>601100503</v>
      </c>
      <c r="H69" s="71">
        <v>601300401</v>
      </c>
      <c r="I69" s="156" t="s">
        <v>620</v>
      </c>
      <c r="J69" s="67" t="s">
        <v>328</v>
      </c>
      <c r="P69" s="2" t="str">
        <f t="shared" si="2"/>
        <v/>
      </c>
      <c r="S69" s="2" t="str">
        <f t="shared" si="4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625</v>
      </c>
      <c r="D70" s="2">
        <v>1</v>
      </c>
      <c r="E70" s="71">
        <v>601000501</v>
      </c>
      <c r="F70" s="71">
        <v>600050101</v>
      </c>
      <c r="G70" s="71">
        <v>601100505</v>
      </c>
      <c r="H70" s="71">
        <v>601300401</v>
      </c>
      <c r="I70" s="156" t="s">
        <v>620</v>
      </c>
      <c r="J70" s="67" t="s">
        <v>334</v>
      </c>
      <c r="S70" s="2" t="str">
        <f t="shared" si="4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626</v>
      </c>
      <c r="D71" s="2">
        <v>1</v>
      </c>
      <c r="E71" s="71">
        <v>601000501</v>
      </c>
      <c r="F71" s="71">
        <v>600050101</v>
      </c>
      <c r="G71" s="71">
        <v>601100506</v>
      </c>
      <c r="H71" s="71">
        <v>601300401</v>
      </c>
      <c r="I71" s="156" t="s">
        <v>620</v>
      </c>
      <c r="J71" s="67" t="s">
        <v>336</v>
      </c>
      <c r="S71" s="2" t="str">
        <f t="shared" si="4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627</v>
      </c>
      <c r="D72" s="2">
        <v>1</v>
      </c>
      <c r="E72" s="71">
        <v>601000501</v>
      </c>
      <c r="F72" s="71">
        <v>600050101</v>
      </c>
      <c r="G72" s="71">
        <v>601100507</v>
      </c>
      <c r="H72" s="71">
        <v>601300401</v>
      </c>
      <c r="I72" s="156" t="s">
        <v>620</v>
      </c>
      <c r="J72" s="67" t="s">
        <v>338</v>
      </c>
      <c r="S72" s="2" t="str">
        <f t="shared" si="4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628</v>
      </c>
      <c r="D73" s="2">
        <v>1</v>
      </c>
      <c r="E73" s="71">
        <v>601000501</v>
      </c>
      <c r="F73" s="71">
        <v>600050101</v>
      </c>
      <c r="G73" s="71">
        <v>601100504</v>
      </c>
      <c r="H73" s="71">
        <v>601300401</v>
      </c>
      <c r="I73" s="156" t="s">
        <v>620</v>
      </c>
      <c r="J73" s="67" t="s">
        <v>331</v>
      </c>
      <c r="P73" s="2" t="str">
        <f t="shared" ref="P73:P76" si="5">IF(K73="","",IF(M73="",K73,K73&amp;","&amp;M73))</f>
        <v/>
      </c>
      <c r="S73" s="2" t="str">
        <f t="shared" si="4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629</v>
      </c>
      <c r="D74" s="2">
        <v>3</v>
      </c>
      <c r="E74" s="71">
        <v>601000511</v>
      </c>
      <c r="F74" s="71">
        <v>600050201</v>
      </c>
      <c r="G74" s="71">
        <v>601100503</v>
      </c>
      <c r="H74" s="123">
        <v>601400401</v>
      </c>
      <c r="I74" s="156" t="s">
        <v>620</v>
      </c>
      <c r="J74" s="67" t="s">
        <v>328</v>
      </c>
      <c r="K74" s="71">
        <v>601100508</v>
      </c>
      <c r="L74" s="66" t="s">
        <v>340</v>
      </c>
      <c r="M74" s="71">
        <v>601100509</v>
      </c>
      <c r="N74" s="66" t="s">
        <v>342</v>
      </c>
      <c r="P74" s="2" t="str">
        <f t="shared" si="5"/>
        <v>601100508,601100509</v>
      </c>
      <c r="S74" s="2" t="str">
        <f t="shared" si="4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630</v>
      </c>
      <c r="D75" s="2">
        <v>3</v>
      </c>
      <c r="E75" s="71">
        <v>601000511</v>
      </c>
      <c r="F75" s="71">
        <v>600050201</v>
      </c>
      <c r="G75" s="71">
        <v>601100504</v>
      </c>
      <c r="H75" s="123">
        <v>601400401</v>
      </c>
      <c r="I75" s="156" t="s">
        <v>620</v>
      </c>
      <c r="J75" s="67" t="s">
        <v>331</v>
      </c>
      <c r="K75" s="71">
        <v>601100508</v>
      </c>
      <c r="L75" s="66" t="s">
        <v>340</v>
      </c>
      <c r="M75" s="71">
        <v>601100509</v>
      </c>
      <c r="N75" s="66" t="s">
        <v>342</v>
      </c>
      <c r="P75" s="2" t="str">
        <f t="shared" si="5"/>
        <v>601100508,601100509</v>
      </c>
      <c r="S75" s="2" t="str">
        <f t="shared" si="4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631</v>
      </c>
      <c r="D76" s="2">
        <v>3</v>
      </c>
      <c r="E76" s="71">
        <v>601000511</v>
      </c>
      <c r="F76" s="71">
        <v>600050201</v>
      </c>
      <c r="G76" s="71">
        <v>601100504</v>
      </c>
      <c r="H76" s="123">
        <v>601400401</v>
      </c>
      <c r="I76" s="156" t="s">
        <v>620</v>
      </c>
      <c r="J76" s="67" t="s">
        <v>331</v>
      </c>
      <c r="K76" s="71">
        <v>601100508</v>
      </c>
      <c r="L76" s="66" t="s">
        <v>340</v>
      </c>
      <c r="M76" s="71">
        <v>601100509</v>
      </c>
      <c r="N76" s="66" t="s">
        <v>342</v>
      </c>
      <c r="P76" s="2" t="str">
        <f t="shared" si="5"/>
        <v>601100508,601100509</v>
      </c>
      <c r="S76" s="2" t="str">
        <f t="shared" si="4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632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633</v>
      </c>
      <c r="D82" s="2">
        <v>1</v>
      </c>
      <c r="E82" s="71">
        <v>601000201</v>
      </c>
      <c r="F82" s="71">
        <v>600020101</v>
      </c>
      <c r="G82" s="71"/>
      <c r="H82" s="123">
        <v>601300101</v>
      </c>
      <c r="I82" s="155" t="s">
        <v>553</v>
      </c>
      <c r="P82" s="2" t="str">
        <f t="shared" ref="P82:P111" si="6">IF(K82="","",IF(M82="",K82,K82&amp;","&amp;M82))</f>
        <v/>
      </c>
      <c r="S82" s="2" t="str">
        <f t="shared" ref="S82:S111" si="7"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634</v>
      </c>
      <c r="D83" s="2">
        <v>1</v>
      </c>
      <c r="E83" s="71">
        <v>601000201</v>
      </c>
      <c r="F83" s="71">
        <v>600020101</v>
      </c>
      <c r="H83" s="123">
        <v>601300101</v>
      </c>
      <c r="I83" s="155" t="s">
        <v>553</v>
      </c>
      <c r="P83" s="2" t="str">
        <f t="shared" si="6"/>
        <v/>
      </c>
      <c r="S83" s="2" t="str">
        <f t="shared" si="7"/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635</v>
      </c>
      <c r="D84" s="2">
        <v>1</v>
      </c>
      <c r="E84" s="71">
        <v>601000201</v>
      </c>
      <c r="F84" s="71">
        <v>600020101</v>
      </c>
      <c r="H84" s="123">
        <v>601300101</v>
      </c>
      <c r="I84" s="155" t="s">
        <v>553</v>
      </c>
      <c r="P84" s="2" t="str">
        <f t="shared" si="6"/>
        <v/>
      </c>
      <c r="S84" s="2" t="str">
        <f t="shared" si="7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636</v>
      </c>
      <c r="D85" s="2">
        <v>1</v>
      </c>
      <c r="E85" s="71">
        <v>601000201</v>
      </c>
      <c r="F85" s="71">
        <v>600020101</v>
      </c>
      <c r="H85" s="123">
        <v>601300101</v>
      </c>
      <c r="I85" s="155" t="s">
        <v>553</v>
      </c>
      <c r="P85" s="2" t="str">
        <f t="shared" si="6"/>
        <v/>
      </c>
      <c r="S85" s="2" t="str">
        <f t="shared" si="7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637</v>
      </c>
      <c r="D86" s="2">
        <v>3</v>
      </c>
      <c r="E86" s="71">
        <v>601000211</v>
      </c>
      <c r="F86" s="71">
        <v>600020201</v>
      </c>
      <c r="G86" s="71"/>
      <c r="H86" s="123">
        <v>601400101</v>
      </c>
      <c r="I86" s="155" t="s">
        <v>553</v>
      </c>
      <c r="J86" s="66"/>
      <c r="K86" s="71">
        <v>601100208</v>
      </c>
      <c r="L86" s="66" t="s">
        <v>274</v>
      </c>
      <c r="M86" s="71"/>
      <c r="N86" s="66"/>
      <c r="P86" s="2">
        <f t="shared" si="6"/>
        <v>601100208</v>
      </c>
      <c r="S86" s="2" t="str">
        <f t="shared" si="7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638</v>
      </c>
      <c r="D87" s="2">
        <v>3</v>
      </c>
      <c r="E87" s="71">
        <v>601000211</v>
      </c>
      <c r="F87" s="71">
        <v>600020201</v>
      </c>
      <c r="G87" s="71"/>
      <c r="H87" s="123">
        <v>601400101</v>
      </c>
      <c r="I87" s="155" t="s">
        <v>553</v>
      </c>
      <c r="J87" s="66"/>
      <c r="K87" s="71">
        <v>601100208</v>
      </c>
      <c r="L87" s="66" t="s">
        <v>274</v>
      </c>
      <c r="M87" s="71">
        <v>601100209</v>
      </c>
      <c r="N87" s="66" t="s">
        <v>276</v>
      </c>
      <c r="P87" s="2" t="str">
        <f t="shared" si="6"/>
        <v>601100208,601100209</v>
      </c>
      <c r="S87" s="2" t="str">
        <f t="shared" si="7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639</v>
      </c>
      <c r="D88" s="2">
        <v>3</v>
      </c>
      <c r="E88" s="71">
        <v>601000211</v>
      </c>
      <c r="F88" s="71">
        <v>600020201</v>
      </c>
      <c r="G88" s="71"/>
      <c r="H88" s="123">
        <v>601400101</v>
      </c>
      <c r="I88" s="155" t="s">
        <v>553</v>
      </c>
      <c r="J88" s="66"/>
      <c r="K88" s="71">
        <v>601100208</v>
      </c>
      <c r="L88" s="66" t="s">
        <v>274</v>
      </c>
      <c r="M88" s="71">
        <v>601100209</v>
      </c>
      <c r="N88" s="66" t="s">
        <v>276</v>
      </c>
      <c r="P88" s="2" t="str">
        <f t="shared" si="6"/>
        <v>601100208,601100209</v>
      </c>
      <c r="S88" s="2" t="str">
        <f t="shared" si="7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640</v>
      </c>
      <c r="D89" s="2">
        <v>1</v>
      </c>
      <c r="E89" s="71">
        <v>601000301</v>
      </c>
      <c r="F89" s="71">
        <v>600030101</v>
      </c>
      <c r="H89" s="123">
        <v>601300201</v>
      </c>
      <c r="I89" s="155" t="s">
        <v>576</v>
      </c>
      <c r="P89" s="2" t="str">
        <f t="shared" si="6"/>
        <v/>
      </c>
      <c r="S89" s="2" t="str">
        <f t="shared" si="7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641</v>
      </c>
      <c r="D90" s="2">
        <v>1</v>
      </c>
      <c r="E90" s="71">
        <v>601000301</v>
      </c>
      <c r="F90" s="71">
        <v>600030101</v>
      </c>
      <c r="H90" s="123">
        <v>601300201</v>
      </c>
      <c r="I90" s="155" t="s">
        <v>576</v>
      </c>
      <c r="P90" s="2" t="str">
        <f t="shared" si="6"/>
        <v/>
      </c>
      <c r="S90" s="2" t="str">
        <f t="shared" si="7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642</v>
      </c>
      <c r="D91" s="2">
        <v>1</v>
      </c>
      <c r="E91" s="71">
        <v>601000301</v>
      </c>
      <c r="F91" s="71">
        <v>600030101</v>
      </c>
      <c r="H91" s="123">
        <v>601300201</v>
      </c>
      <c r="I91" s="155" t="s">
        <v>576</v>
      </c>
      <c r="P91" s="2" t="str">
        <f t="shared" si="6"/>
        <v/>
      </c>
      <c r="S91" s="2" t="str">
        <f t="shared" si="7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643</v>
      </c>
      <c r="D92" s="2">
        <v>1</v>
      </c>
      <c r="E92" s="71">
        <v>601000301</v>
      </c>
      <c r="F92" s="71">
        <v>600030101</v>
      </c>
      <c r="H92" s="123">
        <v>601300201</v>
      </c>
      <c r="I92" s="155" t="s">
        <v>576</v>
      </c>
      <c r="P92" s="2" t="str">
        <f t="shared" si="6"/>
        <v/>
      </c>
      <c r="S92" s="2" t="str">
        <f t="shared" si="7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644</v>
      </c>
      <c r="D93" s="2">
        <v>1</v>
      </c>
      <c r="E93" s="71">
        <v>601000301</v>
      </c>
      <c r="F93" s="71">
        <v>600030101</v>
      </c>
      <c r="H93" s="123">
        <v>601300201</v>
      </c>
      <c r="I93" s="155" t="s">
        <v>576</v>
      </c>
      <c r="P93" s="2" t="str">
        <f t="shared" si="6"/>
        <v/>
      </c>
      <c r="S93" s="2" t="str">
        <f t="shared" si="7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645</v>
      </c>
      <c r="D94" s="2">
        <v>3</v>
      </c>
      <c r="E94" s="71">
        <v>601000311</v>
      </c>
      <c r="F94" s="71">
        <v>600030201</v>
      </c>
      <c r="G94" s="71"/>
      <c r="H94" s="123">
        <v>601400201</v>
      </c>
      <c r="I94" s="155" t="s">
        <v>576</v>
      </c>
      <c r="J94" s="66"/>
      <c r="K94" s="71">
        <v>601100308</v>
      </c>
      <c r="L94" s="66" t="s">
        <v>297</v>
      </c>
      <c r="M94" s="71"/>
      <c r="N94" s="66"/>
      <c r="P94" s="2">
        <f t="shared" si="6"/>
        <v>601100308</v>
      </c>
      <c r="S94" s="2" t="str">
        <f t="shared" si="7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646</v>
      </c>
      <c r="D95" s="2">
        <v>3</v>
      </c>
      <c r="E95" s="71">
        <v>601000311</v>
      </c>
      <c r="F95" s="71">
        <v>600030201</v>
      </c>
      <c r="G95" s="71"/>
      <c r="H95" s="123">
        <v>601400201</v>
      </c>
      <c r="I95" s="155" t="s">
        <v>576</v>
      </c>
      <c r="J95" s="66"/>
      <c r="K95" s="71">
        <v>601100308</v>
      </c>
      <c r="L95" s="66" t="s">
        <v>297</v>
      </c>
      <c r="M95" s="71">
        <v>601100309</v>
      </c>
      <c r="N95" s="66" t="s">
        <v>299</v>
      </c>
      <c r="P95" s="2" t="str">
        <f t="shared" si="6"/>
        <v>601100308,601100309</v>
      </c>
      <c r="S95" s="2" t="str">
        <f t="shared" si="7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647</v>
      </c>
      <c r="D96" s="2">
        <v>3</v>
      </c>
      <c r="E96" s="71">
        <v>601000311</v>
      </c>
      <c r="F96" s="71">
        <v>600030201</v>
      </c>
      <c r="G96" s="71"/>
      <c r="H96" s="123">
        <v>601400201</v>
      </c>
      <c r="I96" s="155" t="s">
        <v>576</v>
      </c>
      <c r="J96" s="66"/>
      <c r="K96" s="71">
        <v>601100308</v>
      </c>
      <c r="L96" s="66" t="s">
        <v>297</v>
      </c>
      <c r="M96" s="71">
        <v>601100309</v>
      </c>
      <c r="N96" s="66" t="s">
        <v>299</v>
      </c>
      <c r="P96" s="2" t="str">
        <f t="shared" si="6"/>
        <v>601100308,601100309</v>
      </c>
      <c r="S96" s="2" t="str">
        <f t="shared" si="7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648</v>
      </c>
      <c r="D97" s="2">
        <v>1</v>
      </c>
      <c r="E97" s="71">
        <v>601000401</v>
      </c>
      <c r="F97" s="71">
        <v>600040101</v>
      </c>
      <c r="H97" s="123">
        <v>601300301</v>
      </c>
      <c r="I97" s="155" t="s">
        <v>589</v>
      </c>
      <c r="P97" s="2" t="str">
        <f t="shared" si="6"/>
        <v/>
      </c>
      <c r="S97" s="2" t="str">
        <f t="shared" si="7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649</v>
      </c>
      <c r="D98" s="2">
        <v>1</v>
      </c>
      <c r="E98" s="71">
        <v>601000401</v>
      </c>
      <c r="F98" s="71">
        <v>600040101</v>
      </c>
      <c r="H98" s="123">
        <v>601300301</v>
      </c>
      <c r="I98" s="155" t="s">
        <v>589</v>
      </c>
      <c r="P98" s="2" t="str">
        <f t="shared" si="6"/>
        <v/>
      </c>
      <c r="S98" s="2" t="str">
        <f t="shared" si="7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650</v>
      </c>
      <c r="D99" s="2">
        <v>1</v>
      </c>
      <c r="E99" s="71">
        <v>601000401</v>
      </c>
      <c r="F99" s="71">
        <v>600040101</v>
      </c>
      <c r="H99" s="123">
        <v>601300301</v>
      </c>
      <c r="I99" s="155" t="s">
        <v>589</v>
      </c>
      <c r="P99" s="2" t="str">
        <f t="shared" si="6"/>
        <v/>
      </c>
      <c r="S99" s="2" t="str">
        <f t="shared" si="7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651</v>
      </c>
      <c r="D100" s="2">
        <v>1</v>
      </c>
      <c r="E100" s="71">
        <v>601000401</v>
      </c>
      <c r="F100" s="71">
        <v>600040101</v>
      </c>
      <c r="H100" s="123">
        <v>601300301</v>
      </c>
      <c r="I100" s="155" t="s">
        <v>589</v>
      </c>
      <c r="P100" s="2" t="str">
        <f t="shared" si="6"/>
        <v/>
      </c>
      <c r="S100" s="2" t="str">
        <f t="shared" si="7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652</v>
      </c>
      <c r="D101" s="2">
        <v>1</v>
      </c>
      <c r="E101" s="71">
        <v>601000401</v>
      </c>
      <c r="F101" s="71">
        <v>600040101</v>
      </c>
      <c r="H101" s="123">
        <v>601300301</v>
      </c>
      <c r="I101" s="155" t="s">
        <v>589</v>
      </c>
      <c r="P101" s="2" t="str">
        <f t="shared" si="6"/>
        <v/>
      </c>
      <c r="S101" s="2" t="str">
        <f t="shared" si="7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653</v>
      </c>
      <c r="D102" s="2">
        <v>3</v>
      </c>
      <c r="E102" s="71">
        <v>601000411</v>
      </c>
      <c r="F102" s="71">
        <v>600040201</v>
      </c>
      <c r="G102" s="71"/>
      <c r="H102" s="123">
        <v>601400301</v>
      </c>
      <c r="I102" s="155" t="s">
        <v>589</v>
      </c>
      <c r="J102" s="66"/>
      <c r="K102" s="71">
        <v>601100408</v>
      </c>
      <c r="L102" s="66" t="s">
        <v>318</v>
      </c>
      <c r="M102" s="71"/>
      <c r="N102" s="66"/>
      <c r="P102" s="2">
        <f t="shared" si="6"/>
        <v>601100408</v>
      </c>
      <c r="S102" s="2" t="str">
        <f t="shared" si="7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654</v>
      </c>
      <c r="D103" s="2">
        <v>3</v>
      </c>
      <c r="E103" s="71">
        <v>601000411</v>
      </c>
      <c r="F103" s="71">
        <v>600040201</v>
      </c>
      <c r="G103" s="71"/>
      <c r="H103" s="123">
        <v>601400301</v>
      </c>
      <c r="I103" s="155" t="s">
        <v>589</v>
      </c>
      <c r="J103" s="66"/>
      <c r="K103" s="71">
        <v>601100408</v>
      </c>
      <c r="L103" s="66" t="s">
        <v>318</v>
      </c>
      <c r="M103" s="71">
        <v>601100409</v>
      </c>
      <c r="N103" s="66" t="s">
        <v>320</v>
      </c>
      <c r="P103" s="2" t="str">
        <f t="shared" si="6"/>
        <v>601100408,601100409</v>
      </c>
      <c r="S103" s="2" t="str">
        <f t="shared" si="7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655</v>
      </c>
      <c r="D104" s="2">
        <v>3</v>
      </c>
      <c r="E104" s="71">
        <v>601000411</v>
      </c>
      <c r="F104" s="71">
        <v>600040201</v>
      </c>
      <c r="G104" s="71"/>
      <c r="H104" s="123">
        <v>601400301</v>
      </c>
      <c r="I104" s="155" t="s">
        <v>589</v>
      </c>
      <c r="J104" s="66"/>
      <c r="K104" s="71">
        <v>601100408</v>
      </c>
      <c r="L104" s="66" t="s">
        <v>318</v>
      </c>
      <c r="M104" s="71">
        <v>601100409</v>
      </c>
      <c r="N104" s="66" t="s">
        <v>320</v>
      </c>
      <c r="P104" s="2" t="str">
        <f t="shared" si="6"/>
        <v>601100408,601100409</v>
      </c>
      <c r="S104" s="2" t="str">
        <f t="shared" si="7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656</v>
      </c>
      <c r="D105" s="2">
        <v>1</v>
      </c>
      <c r="E105" s="71">
        <v>601000501</v>
      </c>
      <c r="F105" s="71">
        <v>600050101</v>
      </c>
      <c r="H105" s="123">
        <v>601300401</v>
      </c>
      <c r="I105" s="155" t="s">
        <v>607</v>
      </c>
      <c r="P105" s="2" t="str">
        <f t="shared" si="6"/>
        <v/>
      </c>
      <c r="S105" s="2" t="str">
        <f t="shared" si="7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657</v>
      </c>
      <c r="D106" s="2">
        <v>1</v>
      </c>
      <c r="E106" s="71">
        <v>601000501</v>
      </c>
      <c r="F106" s="71">
        <v>600050101</v>
      </c>
      <c r="H106" s="123">
        <v>601300401</v>
      </c>
      <c r="I106" s="155" t="s">
        <v>607</v>
      </c>
      <c r="P106" s="2" t="str">
        <f t="shared" si="6"/>
        <v/>
      </c>
      <c r="S106" s="2" t="str">
        <f t="shared" si="7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658</v>
      </c>
      <c r="D107" s="2">
        <v>1</v>
      </c>
      <c r="E107" s="71">
        <v>601000501</v>
      </c>
      <c r="F107" s="71">
        <v>600050101</v>
      </c>
      <c r="H107" s="123">
        <v>601300401</v>
      </c>
      <c r="I107" s="155" t="s">
        <v>607</v>
      </c>
      <c r="P107" s="2" t="str">
        <f t="shared" si="6"/>
        <v/>
      </c>
      <c r="S107" s="2" t="str">
        <f t="shared" si="7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659</v>
      </c>
      <c r="D108" s="2">
        <v>1</v>
      </c>
      <c r="E108" s="71">
        <v>601000501</v>
      </c>
      <c r="F108" s="71">
        <v>600050101</v>
      </c>
      <c r="H108" s="123">
        <v>601300401</v>
      </c>
      <c r="I108" s="155" t="s">
        <v>607</v>
      </c>
      <c r="P108" s="2" t="str">
        <f t="shared" si="6"/>
        <v/>
      </c>
      <c r="S108" s="2" t="str">
        <f t="shared" si="7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660</v>
      </c>
      <c r="D109" s="2">
        <v>3</v>
      </c>
      <c r="E109" s="71">
        <v>601000501</v>
      </c>
      <c r="F109" s="71">
        <v>600050101</v>
      </c>
      <c r="G109" s="71"/>
      <c r="H109" s="123">
        <v>601400401</v>
      </c>
      <c r="I109" s="155" t="s">
        <v>607</v>
      </c>
      <c r="J109" s="66"/>
      <c r="K109" s="71">
        <v>601100508</v>
      </c>
      <c r="L109" s="66" t="s">
        <v>340</v>
      </c>
      <c r="M109" s="71"/>
      <c r="N109" s="66"/>
      <c r="P109" s="2">
        <f t="shared" si="6"/>
        <v>601100508</v>
      </c>
      <c r="S109" s="2" t="str">
        <f t="shared" si="7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661</v>
      </c>
      <c r="D110" s="2">
        <v>3</v>
      </c>
      <c r="E110" s="71">
        <v>601000511</v>
      </c>
      <c r="F110" s="71">
        <v>600050201</v>
      </c>
      <c r="G110" s="71"/>
      <c r="H110" s="123">
        <v>601400401</v>
      </c>
      <c r="I110" s="155" t="s">
        <v>607</v>
      </c>
      <c r="J110" s="66"/>
      <c r="K110" s="71">
        <v>601100508</v>
      </c>
      <c r="L110" s="66" t="s">
        <v>340</v>
      </c>
      <c r="M110" s="71">
        <v>601100509</v>
      </c>
      <c r="N110" s="66" t="s">
        <v>342</v>
      </c>
      <c r="P110" s="2" t="str">
        <f t="shared" si="6"/>
        <v>601100508,601100509</v>
      </c>
      <c r="S110" s="2" t="str">
        <f t="shared" si="7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662</v>
      </c>
      <c r="D111" s="2">
        <v>3</v>
      </c>
      <c r="E111" s="71">
        <v>601000511</v>
      </c>
      <c r="F111" s="71">
        <v>600050201</v>
      </c>
      <c r="G111" s="71"/>
      <c r="H111" s="123">
        <v>601400401</v>
      </c>
      <c r="I111" s="155" t="s">
        <v>607</v>
      </c>
      <c r="J111" s="66"/>
      <c r="K111" s="71">
        <v>601100508</v>
      </c>
      <c r="L111" s="66" t="s">
        <v>340</v>
      </c>
      <c r="M111" s="71">
        <v>601100509</v>
      </c>
      <c r="N111" s="66" t="s">
        <v>342</v>
      </c>
      <c r="P111" s="2" t="str">
        <f t="shared" si="6"/>
        <v>601100508,601100509</v>
      </c>
      <c r="S111" s="2" t="str">
        <f t="shared" si="7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663</v>
      </c>
      <c r="M113" s="2" t="s">
        <v>664</v>
      </c>
      <c r="N113" s="2" t="s">
        <v>665</v>
      </c>
      <c r="O113" s="2" t="s">
        <v>665</v>
      </c>
      <c r="AK113" s="2" t="s">
        <v>666</v>
      </c>
    </row>
    <row r="114" spans="5:38" s="2" customFormat="1" ht="20.100000000000001" customHeight="1" x14ac:dyDescent="0.2">
      <c r="E114" s="43">
        <v>14020013</v>
      </c>
      <c r="F114" s="44" t="s">
        <v>667</v>
      </c>
      <c r="H114" s="2">
        <v>2.5000000000000001E-2</v>
      </c>
      <c r="J114" s="2">
        <v>1</v>
      </c>
      <c r="K114" s="3">
        <v>10000131</v>
      </c>
      <c r="L114" s="5" t="s">
        <v>668</v>
      </c>
      <c r="M114" s="2">
        <v>0.3</v>
      </c>
      <c r="N114" s="2">
        <v>1</v>
      </c>
      <c r="O114" s="2">
        <v>5</v>
      </c>
      <c r="R114" s="2">
        <v>2</v>
      </c>
      <c r="S114" s="3">
        <v>10000131</v>
      </c>
      <c r="T114" s="5" t="s">
        <v>668</v>
      </c>
      <c r="U114" s="2">
        <v>0.25</v>
      </c>
      <c r="V114" s="2">
        <v>5</v>
      </c>
      <c r="W114" s="2">
        <v>10</v>
      </c>
      <c r="Z114" s="2">
        <v>3</v>
      </c>
      <c r="AA114" s="3">
        <v>10000131</v>
      </c>
      <c r="AB114" s="5" t="s">
        <v>668</v>
      </c>
      <c r="AC114" s="2">
        <v>0.25</v>
      </c>
      <c r="AD114" s="2">
        <v>10</v>
      </c>
      <c r="AE114" s="2">
        <v>20</v>
      </c>
      <c r="AH114" s="2" t="s">
        <v>669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43">
        <v>14030013</v>
      </c>
      <c r="F115" s="44" t="s">
        <v>670</v>
      </c>
      <c r="H115" s="2">
        <v>2.5000000000000001E-2</v>
      </c>
      <c r="K115" s="3">
        <v>10000132</v>
      </c>
      <c r="L115" s="5" t="s">
        <v>114</v>
      </c>
      <c r="M115" s="2">
        <v>0.1</v>
      </c>
      <c r="N115" s="2">
        <v>1</v>
      </c>
      <c r="O115" s="2">
        <v>3</v>
      </c>
      <c r="S115" s="3">
        <v>10000132</v>
      </c>
      <c r="T115" s="5" t="s">
        <v>114</v>
      </c>
      <c r="U115" s="2">
        <v>0.09</v>
      </c>
      <c r="V115" s="2">
        <v>2</v>
      </c>
      <c r="W115" s="2">
        <v>6</v>
      </c>
      <c r="AA115" s="3">
        <v>10000132</v>
      </c>
      <c r="AB115" s="5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43">
        <v>14080004</v>
      </c>
      <c r="F116" s="44" t="s">
        <v>671</v>
      </c>
      <c r="H116" s="2">
        <v>2.5000000000000001E-2</v>
      </c>
      <c r="K116" s="3">
        <v>10010091</v>
      </c>
      <c r="L116" s="6" t="s">
        <v>672</v>
      </c>
      <c r="M116" s="2">
        <v>7.4999999999999997E-2</v>
      </c>
      <c r="N116" s="2">
        <v>1</v>
      </c>
      <c r="O116" s="2">
        <v>1</v>
      </c>
      <c r="S116" s="3">
        <v>10010091</v>
      </c>
      <c r="T116" s="6" t="s">
        <v>672</v>
      </c>
      <c r="U116" s="2">
        <v>0.05</v>
      </c>
      <c r="V116" s="2">
        <v>1</v>
      </c>
      <c r="W116" s="2">
        <v>1</v>
      </c>
      <c r="AA116" s="3">
        <v>10010092</v>
      </c>
      <c r="AB116" s="6" t="s">
        <v>673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43">
        <v>14090004</v>
      </c>
      <c r="F117" s="44" t="s">
        <v>674</v>
      </c>
      <c r="H117" s="2">
        <v>2.5000000000000001E-2</v>
      </c>
      <c r="K117" s="3">
        <v>10010092</v>
      </c>
      <c r="L117" s="6" t="s">
        <v>673</v>
      </c>
      <c r="M117" s="2">
        <v>2.5000000000000001E-2</v>
      </c>
      <c r="N117" s="2">
        <v>1</v>
      </c>
      <c r="O117" s="2">
        <v>1</v>
      </c>
      <c r="S117" s="3">
        <v>10010092</v>
      </c>
      <c r="T117" s="6" t="s">
        <v>673</v>
      </c>
      <c r="U117" s="2">
        <v>0.05</v>
      </c>
      <c r="V117" s="2">
        <v>1</v>
      </c>
      <c r="W117" s="2">
        <v>1</v>
      </c>
      <c r="AA117" s="3">
        <v>10010093</v>
      </c>
      <c r="AB117" s="6" t="s">
        <v>675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4">
        <v>10010098</v>
      </c>
      <c r="L118" s="7" t="s">
        <v>676</v>
      </c>
      <c r="M118" s="2">
        <v>0.3</v>
      </c>
      <c r="N118" s="2">
        <v>1</v>
      </c>
      <c r="O118" s="2">
        <v>3</v>
      </c>
      <c r="S118" s="3">
        <v>10010093</v>
      </c>
      <c r="T118" s="6" t="s">
        <v>675</v>
      </c>
      <c r="U118" s="2">
        <v>0.01</v>
      </c>
      <c r="V118" s="2">
        <v>1</v>
      </c>
      <c r="W118" s="2">
        <v>1</v>
      </c>
      <c r="AA118" s="4">
        <v>10010098</v>
      </c>
      <c r="AB118" s="7" t="s">
        <v>676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3">
        <v>10031001</v>
      </c>
      <c r="L119" s="6" t="s">
        <v>677</v>
      </c>
      <c r="M119" s="2">
        <v>0.04</v>
      </c>
      <c r="N119" s="2">
        <v>1</v>
      </c>
      <c r="O119" s="2">
        <v>1</v>
      </c>
      <c r="S119" s="4">
        <v>10010098</v>
      </c>
      <c r="T119" s="7" t="s">
        <v>676</v>
      </c>
      <c r="U119" s="2">
        <v>0.2</v>
      </c>
      <c r="V119" s="2">
        <v>1</v>
      </c>
      <c r="W119" s="2">
        <v>5</v>
      </c>
      <c r="Z119"/>
      <c r="AA119" s="4">
        <v>10010099</v>
      </c>
      <c r="AB119" s="7" t="s">
        <v>678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43">
        <v>15205007</v>
      </c>
      <c r="F120" s="44" t="s">
        <v>679</v>
      </c>
      <c r="H120" s="2">
        <v>2.5000000000000001E-2</v>
      </c>
      <c r="K120" s="3">
        <v>10031002</v>
      </c>
      <c r="L120" s="6" t="s">
        <v>680</v>
      </c>
      <c r="M120" s="2">
        <v>0.04</v>
      </c>
      <c r="N120" s="2">
        <v>1</v>
      </c>
      <c r="O120" s="2">
        <v>1</v>
      </c>
      <c r="S120" s="4">
        <v>10010099</v>
      </c>
      <c r="T120" s="7" t="s">
        <v>678</v>
      </c>
      <c r="U120" s="2">
        <v>0.05</v>
      </c>
      <c r="V120" s="2">
        <v>1</v>
      </c>
      <c r="W120" s="2">
        <v>5</v>
      </c>
      <c r="Z120"/>
      <c r="AA120" s="3">
        <v>10010086</v>
      </c>
      <c r="AB120" s="6" t="s">
        <v>681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43">
        <v>15207003</v>
      </c>
      <c r="F121" s="44" t="s">
        <v>682</v>
      </c>
      <c r="H121" s="2">
        <v>2.5000000000000001E-2</v>
      </c>
      <c r="K121" s="3">
        <v>10031003</v>
      </c>
      <c r="L121" s="6" t="s">
        <v>683</v>
      </c>
      <c r="M121" s="2">
        <v>0.04</v>
      </c>
      <c r="N121" s="2">
        <v>1</v>
      </c>
      <c r="O121" s="2">
        <v>1</v>
      </c>
      <c r="S121" s="3">
        <v>10010086</v>
      </c>
      <c r="T121" s="6" t="s">
        <v>681</v>
      </c>
      <c r="U121" s="2">
        <v>0.1</v>
      </c>
      <c r="V121" s="2">
        <v>1</v>
      </c>
      <c r="W121" s="2">
        <v>5</v>
      </c>
      <c r="Z121"/>
      <c r="AA121" s="3">
        <v>10031004</v>
      </c>
      <c r="AB121" s="6" t="s">
        <v>684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43">
        <v>15208003</v>
      </c>
      <c r="F122" s="44" t="s">
        <v>685</v>
      </c>
      <c r="H122" s="2">
        <v>2.5000000000000001E-2</v>
      </c>
      <c r="K122" s="3">
        <v>10031004</v>
      </c>
      <c r="L122" s="6" t="s">
        <v>684</v>
      </c>
      <c r="M122" s="2">
        <v>0.04</v>
      </c>
      <c r="N122" s="2">
        <v>1</v>
      </c>
      <c r="O122" s="2">
        <v>1</v>
      </c>
      <c r="S122" s="3">
        <v>10031001</v>
      </c>
      <c r="T122" s="6" t="s">
        <v>677</v>
      </c>
      <c r="U122" s="2">
        <v>0.02</v>
      </c>
      <c r="V122" s="2">
        <v>1</v>
      </c>
      <c r="W122" s="2">
        <v>1</v>
      </c>
      <c r="AA122" s="3">
        <v>10031005</v>
      </c>
      <c r="AB122" s="6" t="s">
        <v>686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3">
        <v>10031005</v>
      </c>
      <c r="L123" s="6" t="s">
        <v>686</v>
      </c>
      <c r="M123" s="2">
        <v>0.04</v>
      </c>
      <c r="N123" s="2">
        <v>1</v>
      </c>
      <c r="O123" s="2">
        <v>1</v>
      </c>
      <c r="S123" s="3">
        <v>10031002</v>
      </c>
      <c r="T123" s="6" t="s">
        <v>680</v>
      </c>
      <c r="U123" s="2">
        <v>0.03</v>
      </c>
      <c r="V123" s="2">
        <v>1</v>
      </c>
      <c r="W123" s="2">
        <v>1</v>
      </c>
      <c r="AA123" s="3">
        <v>10031006</v>
      </c>
      <c r="AB123" s="6" t="s">
        <v>687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3">
        <v>10031003</v>
      </c>
      <c r="T124" s="6" t="s">
        <v>683</v>
      </c>
      <c r="U124" s="2">
        <v>0.03</v>
      </c>
      <c r="V124" s="2">
        <v>1</v>
      </c>
      <c r="W124" s="2">
        <v>1</v>
      </c>
      <c r="AA124" s="3">
        <v>10031007</v>
      </c>
      <c r="AB124" s="6" t="s">
        <v>688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43">
        <v>15302007</v>
      </c>
      <c r="F125" s="44" t="s">
        <v>689</v>
      </c>
      <c r="H125" s="2">
        <v>2.5000000000000001E-2</v>
      </c>
      <c r="S125" s="3">
        <v>10031004</v>
      </c>
      <c r="T125" s="6" t="s">
        <v>684</v>
      </c>
      <c r="U125" s="2">
        <v>0.03</v>
      </c>
      <c r="V125" s="2">
        <v>1</v>
      </c>
      <c r="W125" s="2">
        <v>1</v>
      </c>
      <c r="AA125" s="3">
        <v>10031008</v>
      </c>
      <c r="AB125" s="6" t="s">
        <v>690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43">
        <v>15308003</v>
      </c>
      <c r="F126" s="44" t="s">
        <v>691</v>
      </c>
      <c r="H126" s="2">
        <v>2.5000000000000001E-2</v>
      </c>
      <c r="S126" s="3">
        <v>10031005</v>
      </c>
      <c r="T126" s="6" t="s">
        <v>686</v>
      </c>
      <c r="U126" s="2">
        <v>0.03</v>
      </c>
      <c r="V126" s="2">
        <v>1</v>
      </c>
      <c r="W126" s="2">
        <v>1</v>
      </c>
      <c r="AA126" s="3">
        <v>10031009</v>
      </c>
      <c r="AB126" s="6" t="s">
        <v>692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43">
        <v>15308004</v>
      </c>
      <c r="F127" s="44" t="s">
        <v>693</v>
      </c>
      <c r="H127" s="2">
        <v>2.5000000000000001E-2</v>
      </c>
      <c r="S127" s="3">
        <v>10031006</v>
      </c>
      <c r="T127" s="6" t="s">
        <v>687</v>
      </c>
      <c r="U127" s="2">
        <v>1.4999999999999999E-2</v>
      </c>
      <c r="V127" s="2">
        <v>1</v>
      </c>
      <c r="W127" s="2">
        <v>1</v>
      </c>
      <c r="AA127" s="3">
        <v>10031010</v>
      </c>
      <c r="AB127" s="6" t="s">
        <v>694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43">
        <v>15309003</v>
      </c>
      <c r="F128" s="44" t="s">
        <v>695</v>
      </c>
      <c r="H128" s="2">
        <v>2.5000000000000001E-2</v>
      </c>
      <c r="S128" s="3">
        <v>10031007</v>
      </c>
      <c r="T128" s="6" t="s">
        <v>688</v>
      </c>
      <c r="U128" s="2">
        <v>1.4999999999999999E-2</v>
      </c>
      <c r="V128" s="2">
        <v>1</v>
      </c>
      <c r="W128" s="2">
        <v>1</v>
      </c>
      <c r="AA128" s="3">
        <v>10031011</v>
      </c>
      <c r="AB128" s="6" t="s">
        <v>696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3">
        <v>10031008</v>
      </c>
      <c r="T129" s="6" t="s">
        <v>690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3">
        <v>10031009</v>
      </c>
      <c r="T130" s="6" t="s">
        <v>692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43">
        <v>15401007</v>
      </c>
      <c r="F131" s="44" t="s">
        <v>697</v>
      </c>
      <c r="H131" s="2">
        <v>2.5000000000000001E-2</v>
      </c>
    </row>
    <row r="132" spans="5:23" s="2" customFormat="1" ht="20.100000000000001" customHeight="1" x14ac:dyDescent="0.2">
      <c r="E132" s="43">
        <v>15407003</v>
      </c>
      <c r="F132" s="44" t="s">
        <v>698</v>
      </c>
      <c r="H132" s="2">
        <v>2.5000000000000001E-2</v>
      </c>
    </row>
    <row r="133" spans="5:23" s="2" customFormat="1" ht="20.100000000000001" customHeight="1" x14ac:dyDescent="0.2">
      <c r="E133" s="43">
        <v>15408003</v>
      </c>
      <c r="F133" s="44" t="s">
        <v>699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3">
        <v>15503007</v>
      </c>
      <c r="F136" s="44" t="s">
        <v>700</v>
      </c>
      <c r="H136" s="2">
        <v>2.5000000000000001E-2</v>
      </c>
    </row>
    <row r="137" spans="5:23" ht="20.100000000000001" customHeight="1" x14ac:dyDescent="0.2">
      <c r="E137" s="43">
        <v>15507003</v>
      </c>
      <c r="F137" s="44" t="s">
        <v>701</v>
      </c>
      <c r="H137" s="2">
        <v>2.5000000000000001E-2</v>
      </c>
    </row>
    <row r="138" spans="5:23" ht="20.100000000000001" customHeight="1" x14ac:dyDescent="0.2">
      <c r="E138" s="43">
        <v>15508003</v>
      </c>
      <c r="F138" s="44" t="s">
        <v>702</v>
      </c>
      <c r="H138" s="2">
        <v>2.5000000000000001E-2</v>
      </c>
    </row>
    <row r="139" spans="5:23" ht="20.100000000000001" customHeight="1" x14ac:dyDescent="0.2">
      <c r="E139" s="43">
        <v>15509003</v>
      </c>
      <c r="F139" s="44" t="s">
        <v>703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3">
        <v>10031001</v>
      </c>
      <c r="L142" s="6" t="s">
        <v>677</v>
      </c>
    </row>
    <row r="143" spans="5:23" ht="20.100000000000001" customHeight="1" x14ac:dyDescent="0.2">
      <c r="K143" s="3">
        <v>10031002</v>
      </c>
      <c r="L143" s="6" t="s">
        <v>680</v>
      </c>
    </row>
    <row r="144" spans="5:23" ht="20.100000000000001" customHeight="1" x14ac:dyDescent="0.2">
      <c r="K144" s="3">
        <v>10031003</v>
      </c>
      <c r="L144" s="6" t="s">
        <v>683</v>
      </c>
    </row>
    <row r="145" spans="11:12" ht="20.100000000000001" customHeight="1" x14ac:dyDescent="0.2">
      <c r="K145" s="3">
        <v>10031004</v>
      </c>
      <c r="L145" s="6" t="s">
        <v>684</v>
      </c>
    </row>
    <row r="146" spans="11:12" ht="20.100000000000001" customHeight="1" x14ac:dyDescent="0.2">
      <c r="K146" s="3">
        <v>10031005</v>
      </c>
      <c r="L146" s="6" t="s">
        <v>686</v>
      </c>
    </row>
    <row r="147" spans="11:12" ht="20.100000000000001" customHeight="1" x14ac:dyDescent="0.2">
      <c r="K147" s="3">
        <v>10031006</v>
      </c>
      <c r="L147" s="6" t="s">
        <v>687</v>
      </c>
    </row>
    <row r="148" spans="11:12" ht="20.100000000000001" customHeight="1" x14ac:dyDescent="0.2">
      <c r="K148" s="3">
        <v>10031007</v>
      </c>
      <c r="L148" s="6" t="s">
        <v>688</v>
      </c>
    </row>
    <row r="149" spans="11:12" ht="20.100000000000001" customHeight="1" x14ac:dyDescent="0.2">
      <c r="K149" s="3">
        <v>10031008</v>
      </c>
      <c r="L149" s="6" t="s">
        <v>690</v>
      </c>
    </row>
    <row r="150" spans="11:12" ht="20.100000000000001" customHeight="1" x14ac:dyDescent="0.2">
      <c r="K150" s="3">
        <v>10031009</v>
      </c>
      <c r="L150" s="6" t="s">
        <v>692</v>
      </c>
    </row>
    <row r="151" spans="11:12" ht="20.100000000000001" customHeight="1" x14ac:dyDescent="0.2">
      <c r="K151" s="3">
        <v>10031010</v>
      </c>
      <c r="L151" s="6" t="s">
        <v>694</v>
      </c>
    </row>
    <row r="152" spans="11:12" ht="20.100000000000001" customHeight="1" x14ac:dyDescent="0.2">
      <c r="K152" s="3">
        <v>10031011</v>
      </c>
      <c r="L152" s="6" t="s">
        <v>696</v>
      </c>
    </row>
    <row r="153" spans="11:12" ht="20.100000000000001" customHeight="1" x14ac:dyDescent="0.2">
      <c r="K153" s="3">
        <v>10031012</v>
      </c>
      <c r="L153" s="6" t="s">
        <v>704</v>
      </c>
    </row>
    <row r="154" spans="11:12" ht="20.100000000000001" customHeight="1" x14ac:dyDescent="0.2">
      <c r="K154" s="3">
        <v>10031013</v>
      </c>
      <c r="L154" s="6" t="s">
        <v>705</v>
      </c>
    </row>
    <row r="155" spans="11:12" ht="20.100000000000001" customHeight="1" x14ac:dyDescent="0.2">
      <c r="K155" s="3">
        <v>10031014</v>
      </c>
      <c r="L155" s="6" t="s">
        <v>706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258"/>
  <sheetViews>
    <sheetView tabSelected="1" topLeftCell="AM1" workbookViewId="0">
      <selection activeCell="AS17" sqref="AS17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16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34" customWidth="1"/>
    <col min="14" max="14" width="12.375" style="34" customWidth="1"/>
    <col min="15" max="17" width="16" style="34" customWidth="1"/>
    <col min="18" max="18" width="12.375" style="34" customWidth="1"/>
    <col min="19" max="21" width="16" style="34" customWidth="1"/>
    <col min="22" max="22" width="12.375" style="34" customWidth="1"/>
    <col min="23" max="25" width="16" style="34" customWidth="1"/>
    <col min="26" max="26" width="12.375" style="34" customWidth="1"/>
    <col min="27" max="27" width="11.25" style="34" customWidth="1"/>
    <col min="28" max="29" width="16" style="34" customWidth="1"/>
    <col min="30" max="30" width="12.375" style="34" customWidth="1"/>
    <col min="31" max="31" width="11.25" style="34" customWidth="1"/>
    <col min="32" max="33" width="16" style="34" customWidth="1"/>
    <col min="34" max="34" width="12.375" style="34" customWidth="1"/>
    <col min="35" max="35" width="11.25" style="34" customWidth="1"/>
    <col min="36" max="37" width="16" style="34" customWidth="1"/>
    <col min="38" max="38" width="12.375" style="34" customWidth="1"/>
    <col min="39" max="41" width="16" style="34" customWidth="1"/>
    <col min="42" max="42" width="12.375" style="34" customWidth="1"/>
    <col min="43" max="45" width="16" style="34" customWidth="1"/>
    <col min="46" max="46" width="13.375" style="34" customWidth="1"/>
    <col min="47" max="48" width="16" style="34" customWidth="1"/>
    <col min="49" max="49" width="13.375" style="34" customWidth="1"/>
    <col min="50" max="50" width="12.25" style="34" customWidth="1"/>
    <col min="51" max="52" width="16.875" style="34" customWidth="1"/>
    <col min="54" max="54" width="15.375" bestFit="1" customWidth="1"/>
    <col min="56" max="56" width="15.375" bestFit="1" customWidth="1"/>
    <col min="58" max="58" width="17.25" bestFit="1" customWidth="1"/>
  </cols>
  <sheetData>
    <row r="1" spans="1:52" s="16" customFormat="1" ht="20.100000000000001" customHeight="1" x14ac:dyDescent="0.2">
      <c r="A1" s="80" t="s">
        <v>707</v>
      </c>
      <c r="B1" s="80" t="s">
        <v>708</v>
      </c>
      <c r="C1" s="80" t="s">
        <v>709</v>
      </c>
      <c r="D1" s="80" t="s">
        <v>269</v>
      </c>
      <c r="E1" s="80" t="s">
        <v>710</v>
      </c>
      <c r="F1" s="80" t="s">
        <v>711</v>
      </c>
      <c r="G1" s="80" t="s">
        <v>269</v>
      </c>
      <c r="H1" s="80" t="s">
        <v>712</v>
      </c>
      <c r="I1" s="80" t="s">
        <v>710</v>
      </c>
      <c r="J1" s="80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12" customFormat="1" ht="20.100000000000001" customHeight="1" x14ac:dyDescent="0.2">
      <c r="A2" s="13">
        <v>1</v>
      </c>
      <c r="B2" s="2" t="s">
        <v>2361</v>
      </c>
      <c r="C2" s="2">
        <v>1</v>
      </c>
      <c r="D2">
        <v>5.0000000000000001E-3</v>
      </c>
      <c r="E2" s="2">
        <v>100000</v>
      </c>
      <c r="F2" s="2">
        <v>100000</v>
      </c>
      <c r="G2" s="2">
        <f>ROUND(D2*1000000,0)</f>
        <v>5000</v>
      </c>
      <c r="H2" s="104">
        <f t="shared" ref="H2:H20" si="0">C2</f>
        <v>1</v>
      </c>
      <c r="I2" s="2">
        <f>E2</f>
        <v>100000</v>
      </c>
      <c r="J2" s="2">
        <f>F2</f>
        <v>100000</v>
      </c>
      <c r="K2" s="2"/>
      <c r="M2" s="118" t="s">
        <v>754</v>
      </c>
      <c r="N2" s="118" t="s">
        <v>754</v>
      </c>
      <c r="O2" s="118" t="s">
        <v>754</v>
      </c>
      <c r="P2" s="118" t="s">
        <v>754</v>
      </c>
      <c r="Q2" s="118" t="s">
        <v>754</v>
      </c>
      <c r="R2" s="118" t="s">
        <v>754</v>
      </c>
      <c r="S2" s="118" t="s">
        <v>754</v>
      </c>
      <c r="T2" s="118" t="s">
        <v>754</v>
      </c>
      <c r="U2" s="118" t="s">
        <v>754</v>
      </c>
      <c r="V2" s="118" t="s">
        <v>754</v>
      </c>
      <c r="W2" s="118" t="s">
        <v>754</v>
      </c>
      <c r="X2" s="118" t="s">
        <v>754</v>
      </c>
      <c r="Y2" s="118" t="s">
        <v>754</v>
      </c>
      <c r="Z2" s="118" t="s">
        <v>754</v>
      </c>
      <c r="AA2" s="118" t="s">
        <v>754</v>
      </c>
      <c r="AB2" s="118" t="s">
        <v>754</v>
      </c>
      <c r="AC2" s="118" t="s">
        <v>754</v>
      </c>
      <c r="AD2" s="118" t="s">
        <v>754</v>
      </c>
      <c r="AE2" s="118" t="s">
        <v>754</v>
      </c>
      <c r="AF2" s="118" t="s">
        <v>754</v>
      </c>
      <c r="AG2" s="118" t="s">
        <v>754</v>
      </c>
      <c r="AH2" s="118" t="s">
        <v>754</v>
      </c>
      <c r="AI2" s="118" t="s">
        <v>754</v>
      </c>
      <c r="AJ2" s="118" t="s">
        <v>754</v>
      </c>
      <c r="AK2" s="118" t="s">
        <v>754</v>
      </c>
      <c r="AL2" s="118" t="s">
        <v>754</v>
      </c>
      <c r="AM2" s="118" t="s">
        <v>754</v>
      </c>
      <c r="AN2" s="118" t="s">
        <v>754</v>
      </c>
      <c r="AO2" s="118" t="s">
        <v>754</v>
      </c>
      <c r="AP2" s="118" t="s">
        <v>754</v>
      </c>
      <c r="AQ2" s="118" t="s">
        <v>754</v>
      </c>
      <c r="AR2" s="118" t="s">
        <v>754</v>
      </c>
      <c r="AS2" s="118" t="s">
        <v>754</v>
      </c>
      <c r="AT2" s="118" t="s">
        <v>754</v>
      </c>
      <c r="AU2" s="118" t="s">
        <v>754</v>
      </c>
      <c r="AV2" s="118" t="s">
        <v>754</v>
      </c>
      <c r="AW2" s="118" t="s">
        <v>754</v>
      </c>
      <c r="AX2" s="118" t="s">
        <v>754</v>
      </c>
      <c r="AY2" s="118" t="s">
        <v>754</v>
      </c>
      <c r="AZ2" s="118" t="s">
        <v>754</v>
      </c>
    </row>
    <row r="3" spans="1:52" s="12" customFormat="1" ht="20.100000000000001" customHeight="1" x14ac:dyDescent="0.2">
      <c r="A3" s="13">
        <v>2</v>
      </c>
      <c r="B3" s="2" t="s">
        <v>2361</v>
      </c>
      <c r="C3" s="166">
        <v>1000027</v>
      </c>
      <c r="D3">
        <v>5.0000000000000001E-3</v>
      </c>
      <c r="E3" s="2">
        <v>20</v>
      </c>
      <c r="F3" s="2">
        <v>20</v>
      </c>
      <c r="G3" s="2">
        <f t="shared" ref="G3:G7" si="1">ROUND(D3*1000000,0)</f>
        <v>5000</v>
      </c>
      <c r="H3" s="104">
        <f t="shared" si="0"/>
        <v>1000027</v>
      </c>
      <c r="I3" s="2">
        <f t="shared" ref="I3:I7" si="2">E3</f>
        <v>20</v>
      </c>
      <c r="J3" s="2">
        <f t="shared" ref="J3:J7" si="3">F3</f>
        <v>20</v>
      </c>
      <c r="K3" s="2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12" customFormat="1" ht="20.100000000000001" customHeight="1" x14ac:dyDescent="0.2">
      <c r="A4" s="13">
        <v>3</v>
      </c>
      <c r="B4" s="2" t="s">
        <v>2361</v>
      </c>
      <c r="C4" s="166">
        <v>1000020</v>
      </c>
      <c r="D4">
        <v>5.0000000000000001E-3</v>
      </c>
      <c r="E4" s="2">
        <v>1</v>
      </c>
      <c r="F4" s="2">
        <v>1</v>
      </c>
      <c r="G4" s="2">
        <f t="shared" si="1"/>
        <v>5000</v>
      </c>
      <c r="H4" s="104">
        <f t="shared" si="0"/>
        <v>1000020</v>
      </c>
      <c r="I4" s="2">
        <f t="shared" si="2"/>
        <v>1</v>
      </c>
      <c r="J4" s="2">
        <f t="shared" si="3"/>
        <v>1</v>
      </c>
      <c r="K4" s="2"/>
      <c r="M4" s="118" t="s">
        <v>756</v>
      </c>
      <c r="N4" s="118" t="s">
        <v>756</v>
      </c>
      <c r="O4" s="118" t="s">
        <v>756</v>
      </c>
      <c r="P4" s="118" t="s">
        <v>756</v>
      </c>
      <c r="Q4" s="118" t="s">
        <v>756</v>
      </c>
      <c r="R4" s="118" t="s">
        <v>756</v>
      </c>
      <c r="S4" s="118" t="s">
        <v>756</v>
      </c>
      <c r="T4" s="118" t="s">
        <v>756</v>
      </c>
      <c r="U4" s="118" t="s">
        <v>756</v>
      </c>
      <c r="V4" s="118" t="s">
        <v>756</v>
      </c>
      <c r="W4" s="118" t="s">
        <v>756</v>
      </c>
      <c r="X4" s="118" t="s">
        <v>756</v>
      </c>
      <c r="Y4" s="118" t="s">
        <v>756</v>
      </c>
      <c r="Z4" s="118" t="s">
        <v>756</v>
      </c>
      <c r="AA4" s="118" t="s">
        <v>756</v>
      </c>
      <c r="AB4" s="118" t="s">
        <v>756</v>
      </c>
      <c r="AC4" s="118" t="s">
        <v>756</v>
      </c>
      <c r="AD4" s="118" t="s">
        <v>756</v>
      </c>
      <c r="AE4" s="118" t="s">
        <v>756</v>
      </c>
      <c r="AF4" s="118" t="s">
        <v>756</v>
      </c>
      <c r="AG4" s="118" t="s">
        <v>756</v>
      </c>
      <c r="AH4" s="118" t="s">
        <v>756</v>
      </c>
      <c r="AI4" s="118" t="s">
        <v>756</v>
      </c>
      <c r="AJ4" s="118" t="s">
        <v>756</v>
      </c>
      <c r="AK4" s="118" t="s">
        <v>756</v>
      </c>
      <c r="AL4" s="118" t="s">
        <v>756</v>
      </c>
      <c r="AM4" s="118" t="s">
        <v>756</v>
      </c>
      <c r="AN4" s="118" t="s">
        <v>756</v>
      </c>
      <c r="AO4" s="118" t="s">
        <v>756</v>
      </c>
      <c r="AP4" s="118" t="s">
        <v>756</v>
      </c>
      <c r="AQ4" s="118" t="s">
        <v>756</v>
      </c>
      <c r="AR4" s="118" t="s">
        <v>756</v>
      </c>
      <c r="AS4" s="118" t="s">
        <v>756</v>
      </c>
      <c r="AT4" s="118" t="s">
        <v>756</v>
      </c>
      <c r="AU4" s="118" t="s">
        <v>756</v>
      </c>
      <c r="AV4" s="118" t="s">
        <v>756</v>
      </c>
      <c r="AW4" s="118" t="s">
        <v>756</v>
      </c>
      <c r="AX4" s="118" t="s">
        <v>756</v>
      </c>
      <c r="AY4" s="118" t="s">
        <v>756</v>
      </c>
      <c r="AZ4" s="118" t="s">
        <v>756</v>
      </c>
    </row>
    <row r="5" spans="1:52" s="12" customFormat="1" ht="20.100000000000001" customHeight="1" x14ac:dyDescent="0.2">
      <c r="A5" s="13">
        <v>4</v>
      </c>
      <c r="B5" s="166" t="s">
        <v>2362</v>
      </c>
      <c r="C5" s="165">
        <v>1000034</v>
      </c>
      <c r="D5">
        <v>5.0000000000000001E-3</v>
      </c>
      <c r="E5" s="2">
        <v>1</v>
      </c>
      <c r="F5" s="2">
        <v>1</v>
      </c>
      <c r="G5" s="2">
        <f t="shared" si="1"/>
        <v>5000</v>
      </c>
      <c r="H5" s="104">
        <f t="shared" si="0"/>
        <v>1000034</v>
      </c>
      <c r="I5" s="2">
        <f t="shared" si="2"/>
        <v>1</v>
      </c>
      <c r="J5" s="2">
        <f t="shared" si="3"/>
        <v>1</v>
      </c>
      <c r="K5" s="2"/>
      <c r="M5" s="118" t="s">
        <v>757</v>
      </c>
      <c r="N5" s="118" t="s">
        <v>758</v>
      </c>
      <c r="O5" s="118" t="s">
        <v>759</v>
      </c>
      <c r="P5" s="118" t="s">
        <v>760</v>
      </c>
      <c r="Q5" s="118" t="s">
        <v>761</v>
      </c>
      <c r="R5" s="118" t="s">
        <v>762</v>
      </c>
      <c r="S5" s="118" t="s">
        <v>763</v>
      </c>
      <c r="T5" s="118" t="s">
        <v>764</v>
      </c>
      <c r="U5" s="118" t="s">
        <v>765</v>
      </c>
      <c r="V5" s="118" t="s">
        <v>766</v>
      </c>
      <c r="W5" s="118" t="s">
        <v>767</v>
      </c>
      <c r="X5" s="118" t="s">
        <v>768</v>
      </c>
      <c r="Y5" s="118" t="s">
        <v>769</v>
      </c>
      <c r="Z5" s="118" t="s">
        <v>770</v>
      </c>
      <c r="AA5" s="118" t="s">
        <v>771</v>
      </c>
      <c r="AB5" s="118" t="s">
        <v>772</v>
      </c>
      <c r="AC5" s="118" t="s">
        <v>773</v>
      </c>
      <c r="AD5" s="118" t="s">
        <v>774</v>
      </c>
      <c r="AE5" s="118" t="s">
        <v>775</v>
      </c>
      <c r="AF5" s="118" t="s">
        <v>776</v>
      </c>
      <c r="AG5" s="118" t="s">
        <v>777</v>
      </c>
      <c r="AH5" s="118" t="s">
        <v>778</v>
      </c>
      <c r="AI5" s="118" t="s">
        <v>779</v>
      </c>
      <c r="AJ5" s="118" t="s">
        <v>780</v>
      </c>
      <c r="AK5" s="118" t="s">
        <v>781</v>
      </c>
      <c r="AL5" s="118" t="s">
        <v>782</v>
      </c>
      <c r="AM5" s="118" t="s">
        <v>783</v>
      </c>
      <c r="AN5" s="118" t="s">
        <v>784</v>
      </c>
      <c r="AO5" s="118" t="s">
        <v>785</v>
      </c>
      <c r="AP5" s="118" t="s">
        <v>786</v>
      </c>
      <c r="AQ5" s="118" t="s">
        <v>787</v>
      </c>
      <c r="AR5" s="118" t="s">
        <v>788</v>
      </c>
      <c r="AS5" s="118" t="s">
        <v>789</v>
      </c>
      <c r="AT5" s="118" t="s">
        <v>790</v>
      </c>
      <c r="AU5" s="118" t="s">
        <v>791</v>
      </c>
      <c r="AV5" s="118" t="s">
        <v>792</v>
      </c>
      <c r="AW5" s="118" t="s">
        <v>793</v>
      </c>
      <c r="AX5" s="118" t="s">
        <v>794</v>
      </c>
      <c r="AY5" s="118" t="s">
        <v>795</v>
      </c>
      <c r="AZ5" s="118" t="s">
        <v>796</v>
      </c>
    </row>
    <row r="6" spans="1:52" s="12" customFormat="1" ht="20.100000000000001" customHeight="1" x14ac:dyDescent="0.2">
      <c r="A6" s="13">
        <v>5</v>
      </c>
      <c r="B6" s="166" t="s">
        <v>2362</v>
      </c>
      <c r="C6" s="165">
        <v>1000035</v>
      </c>
      <c r="D6">
        <v>5.0000000000000001E-3</v>
      </c>
      <c r="E6" s="2">
        <v>1</v>
      </c>
      <c r="F6" s="2">
        <v>1</v>
      </c>
      <c r="G6" s="2">
        <f t="shared" si="1"/>
        <v>5000</v>
      </c>
      <c r="H6" s="104">
        <f t="shared" si="0"/>
        <v>1000035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5000</v>
      </c>
      <c r="N6" s="2">
        <f t="shared" si="4"/>
        <v>1</v>
      </c>
      <c r="O6" s="2">
        <f t="shared" si="4"/>
        <v>100000</v>
      </c>
      <c r="P6" s="2">
        <f t="shared" si="4"/>
        <v>100000</v>
      </c>
      <c r="Q6" s="2">
        <f t="shared" ref="Q6:T6" si="5">G3</f>
        <v>5000</v>
      </c>
      <c r="R6" s="2">
        <f t="shared" si="5"/>
        <v>1000027</v>
      </c>
      <c r="S6" s="2">
        <f t="shared" si="5"/>
        <v>20</v>
      </c>
      <c r="T6" s="2">
        <f t="shared" si="5"/>
        <v>20</v>
      </c>
      <c r="U6" s="2">
        <f t="shared" ref="U6:X6" si="6">G4</f>
        <v>5000</v>
      </c>
      <c r="V6" s="2">
        <f t="shared" si="6"/>
        <v>1000020</v>
      </c>
      <c r="W6" s="2">
        <f t="shared" si="6"/>
        <v>1</v>
      </c>
      <c r="X6" s="2">
        <f t="shared" si="6"/>
        <v>1</v>
      </c>
      <c r="Y6" s="2">
        <f t="shared" ref="Y6:AB6" si="7">G5</f>
        <v>5000</v>
      </c>
      <c r="Z6" s="2">
        <f t="shared" si="7"/>
        <v>1000034</v>
      </c>
      <c r="AA6" s="2">
        <f t="shared" si="7"/>
        <v>1</v>
      </c>
      <c r="AB6" s="2">
        <f t="shared" si="7"/>
        <v>1</v>
      </c>
      <c r="AC6" s="2">
        <f t="shared" ref="AC6:AF6" si="8">G6</f>
        <v>5000</v>
      </c>
      <c r="AD6" s="2">
        <f t="shared" si="8"/>
        <v>1000035</v>
      </c>
      <c r="AE6" s="2">
        <f t="shared" si="8"/>
        <v>1</v>
      </c>
      <c r="AF6" s="2">
        <f t="shared" si="8"/>
        <v>1</v>
      </c>
      <c r="AG6" s="2">
        <f t="shared" ref="AG6:AJ6" si="9">G7</f>
        <v>5000</v>
      </c>
      <c r="AH6" s="2">
        <f t="shared" si="9"/>
        <v>1000025</v>
      </c>
      <c r="AI6" s="2">
        <f t="shared" si="9"/>
        <v>10</v>
      </c>
      <c r="AJ6" s="2">
        <f t="shared" si="9"/>
        <v>10</v>
      </c>
      <c r="AK6" s="2">
        <f t="shared" ref="AK6:AN6" si="10">G8</f>
        <v>5000</v>
      </c>
      <c r="AL6" s="2">
        <f t="shared" si="10"/>
        <v>1000028</v>
      </c>
      <c r="AM6" s="2">
        <f t="shared" si="10"/>
        <v>10</v>
      </c>
      <c r="AN6" s="2">
        <f t="shared" si="10"/>
        <v>10</v>
      </c>
      <c r="AO6" s="2">
        <f t="shared" ref="AO6:AR6" si="11">G9</f>
        <v>5000</v>
      </c>
      <c r="AP6" s="2">
        <f t="shared" si="11"/>
        <v>1000001</v>
      </c>
      <c r="AQ6" s="2">
        <f t="shared" si="11"/>
        <v>10</v>
      </c>
      <c r="AR6" s="2">
        <f t="shared" si="11"/>
        <v>10</v>
      </c>
      <c r="AS6" s="2">
        <f t="shared" ref="AS6:AV6" si="12">G10</f>
        <v>5000</v>
      </c>
      <c r="AT6" s="2">
        <f t="shared" si="12"/>
        <v>1010071</v>
      </c>
      <c r="AU6" s="2">
        <f t="shared" si="12"/>
        <v>1</v>
      </c>
      <c r="AV6" s="2">
        <f t="shared" si="12"/>
        <v>1</v>
      </c>
      <c r="AW6" s="2">
        <f t="shared" ref="AW6:AZ6" si="13">G11</f>
        <v>5000</v>
      </c>
      <c r="AX6" s="2">
        <f t="shared" si="13"/>
        <v>1010072</v>
      </c>
      <c r="AY6" s="2">
        <f t="shared" si="13"/>
        <v>1</v>
      </c>
      <c r="AZ6" s="2">
        <f t="shared" si="13"/>
        <v>1</v>
      </c>
    </row>
    <row r="7" spans="1:52" s="12" customFormat="1" ht="20.100000000000001" customHeight="1" x14ac:dyDescent="0.2">
      <c r="A7" s="13">
        <v>6</v>
      </c>
      <c r="B7" s="166" t="s">
        <v>2363</v>
      </c>
      <c r="C7" s="166">
        <v>1000025</v>
      </c>
      <c r="D7">
        <v>5.0000000000000001E-3</v>
      </c>
      <c r="E7" s="2">
        <v>10</v>
      </c>
      <c r="F7" s="2">
        <v>10</v>
      </c>
      <c r="G7" s="2">
        <f t="shared" si="1"/>
        <v>5000</v>
      </c>
      <c r="H7" s="104">
        <f t="shared" si="0"/>
        <v>1000025</v>
      </c>
      <c r="I7" s="2">
        <f t="shared" si="2"/>
        <v>10</v>
      </c>
      <c r="J7" s="2">
        <f t="shared" si="3"/>
        <v>10</v>
      </c>
      <c r="K7" s="2"/>
      <c r="M7" s="2">
        <f t="shared" ref="M7:P7" si="14">G12</f>
        <v>0</v>
      </c>
      <c r="N7" s="2">
        <f t="shared" si="14"/>
        <v>0</v>
      </c>
      <c r="O7" s="2">
        <f t="shared" si="14"/>
        <v>0</v>
      </c>
      <c r="P7" s="2">
        <f t="shared" si="14"/>
        <v>0</v>
      </c>
      <c r="Q7" s="2">
        <f t="shared" ref="Q7:T7" si="15">G13</f>
        <v>0</v>
      </c>
      <c r="R7" s="2">
        <f t="shared" si="15"/>
        <v>0</v>
      </c>
      <c r="S7" s="2">
        <f t="shared" si="15"/>
        <v>0</v>
      </c>
      <c r="T7" s="2">
        <f t="shared" si="15"/>
        <v>0</v>
      </c>
      <c r="U7" s="2">
        <f t="shared" ref="U7:X7" si="16">G14</f>
        <v>0</v>
      </c>
      <c r="V7" s="2">
        <f t="shared" si="16"/>
        <v>0</v>
      </c>
      <c r="W7" s="2">
        <f t="shared" si="16"/>
        <v>0</v>
      </c>
      <c r="X7" s="2">
        <f t="shared" si="16"/>
        <v>0</v>
      </c>
      <c r="Y7" s="2">
        <f t="shared" ref="Y7:AB7" si="17">G15</f>
        <v>0</v>
      </c>
      <c r="Z7" s="2">
        <f t="shared" si="17"/>
        <v>0</v>
      </c>
      <c r="AA7" s="2">
        <f t="shared" si="17"/>
        <v>0</v>
      </c>
      <c r="AB7" s="2">
        <f t="shared" si="17"/>
        <v>0</v>
      </c>
      <c r="AC7" s="2">
        <f t="shared" ref="AC7:AF7" si="18">G16</f>
        <v>0</v>
      </c>
      <c r="AD7" s="2">
        <f t="shared" si="18"/>
        <v>0</v>
      </c>
      <c r="AE7" s="2">
        <f t="shared" si="18"/>
        <v>0</v>
      </c>
      <c r="AF7" s="2">
        <f t="shared" si="18"/>
        <v>0</v>
      </c>
      <c r="AG7" s="2">
        <f t="shared" ref="AG7:AJ7" si="19">G17</f>
        <v>0</v>
      </c>
      <c r="AH7" s="2">
        <f t="shared" si="19"/>
        <v>0</v>
      </c>
      <c r="AI7" s="2">
        <f t="shared" si="19"/>
        <v>0</v>
      </c>
      <c r="AJ7" s="2">
        <f t="shared" si="19"/>
        <v>0</v>
      </c>
      <c r="AK7" s="2">
        <f t="shared" ref="AK7:AN7" si="20">G18</f>
        <v>0</v>
      </c>
      <c r="AL7" s="2">
        <f t="shared" si="20"/>
        <v>0</v>
      </c>
      <c r="AM7" s="2">
        <f t="shared" si="20"/>
        <v>0</v>
      </c>
      <c r="AN7" s="2">
        <f t="shared" si="20"/>
        <v>0</v>
      </c>
      <c r="AO7" s="2">
        <f t="shared" ref="AO7:AR7" si="21">G19</f>
        <v>0</v>
      </c>
      <c r="AP7" s="2">
        <f t="shared" si="21"/>
        <v>0</v>
      </c>
      <c r="AQ7" s="2">
        <f t="shared" si="21"/>
        <v>0</v>
      </c>
      <c r="AR7" s="2">
        <f t="shared" si="21"/>
        <v>0</v>
      </c>
      <c r="AS7" s="2">
        <f t="shared" ref="AS7:AV7" si="22">G20</f>
        <v>0</v>
      </c>
      <c r="AT7" s="2">
        <f t="shared" si="22"/>
        <v>0</v>
      </c>
      <c r="AU7" s="2">
        <f t="shared" si="22"/>
        <v>0</v>
      </c>
      <c r="AV7" s="2">
        <f t="shared" si="22"/>
        <v>0</v>
      </c>
      <c r="AW7" s="2">
        <f t="shared" ref="AW7:AZ7" si="23">G21</f>
        <v>0</v>
      </c>
      <c r="AX7" s="2">
        <f t="shared" si="23"/>
        <v>0</v>
      </c>
      <c r="AY7" s="2">
        <f t="shared" si="23"/>
        <v>0</v>
      </c>
      <c r="AZ7" s="2">
        <f t="shared" si="23"/>
        <v>0</v>
      </c>
    </row>
    <row r="8" spans="1:52" s="12" customFormat="1" ht="20.100000000000001" customHeight="1" x14ac:dyDescent="0.2">
      <c r="A8" s="13">
        <v>7</v>
      </c>
      <c r="B8" s="165" t="s">
        <v>2364</v>
      </c>
      <c r="C8" s="166">
        <v>1000028</v>
      </c>
      <c r="D8">
        <v>5.0000000000000001E-3</v>
      </c>
      <c r="E8" s="2">
        <v>10</v>
      </c>
      <c r="F8" s="2">
        <v>10</v>
      </c>
      <c r="G8" s="2">
        <f t="shared" ref="G8:G10" si="24">ROUND(D8*1000000,0)</f>
        <v>5000</v>
      </c>
      <c r="H8" s="104">
        <f t="shared" si="0"/>
        <v>1000028</v>
      </c>
      <c r="I8" s="2">
        <f t="shared" ref="I8:I10" si="25">E8</f>
        <v>10</v>
      </c>
      <c r="J8" s="2">
        <f t="shared" ref="J8:J10" si="26">F8</f>
        <v>10</v>
      </c>
      <c r="K8" s="2"/>
      <c r="M8" s="2">
        <f t="shared" ref="M8:P8" si="27">G22</f>
        <v>0</v>
      </c>
      <c r="N8" s="2">
        <f t="shared" si="27"/>
        <v>0</v>
      </c>
      <c r="O8" s="2">
        <f t="shared" si="27"/>
        <v>0</v>
      </c>
      <c r="P8" s="2">
        <f t="shared" si="27"/>
        <v>0</v>
      </c>
      <c r="Q8" s="2">
        <f t="shared" ref="Q8:T8" si="28">G23</f>
        <v>0</v>
      </c>
      <c r="R8" s="2">
        <f t="shared" si="28"/>
        <v>0</v>
      </c>
      <c r="S8" s="2">
        <f t="shared" si="28"/>
        <v>0</v>
      </c>
      <c r="T8" s="2">
        <f t="shared" si="28"/>
        <v>0</v>
      </c>
      <c r="U8" s="2">
        <f t="shared" ref="U8:X8" si="29">G24</f>
        <v>0</v>
      </c>
      <c r="V8" s="2">
        <f t="shared" si="29"/>
        <v>0</v>
      </c>
      <c r="W8" s="2">
        <f t="shared" si="29"/>
        <v>0</v>
      </c>
      <c r="X8" s="2">
        <f t="shared" si="29"/>
        <v>0</v>
      </c>
      <c r="Y8" s="2">
        <f t="shared" ref="Y8:AB8" si="30">G25</f>
        <v>0</v>
      </c>
      <c r="Z8" s="2">
        <f t="shared" si="30"/>
        <v>0</v>
      </c>
      <c r="AA8" s="2">
        <f t="shared" si="30"/>
        <v>0</v>
      </c>
      <c r="AB8" s="2">
        <f t="shared" si="30"/>
        <v>0</v>
      </c>
      <c r="AC8" s="2">
        <f t="shared" ref="AC8:AF8" si="31">G26</f>
        <v>0</v>
      </c>
      <c r="AD8" s="2">
        <f t="shared" si="31"/>
        <v>0</v>
      </c>
      <c r="AE8" s="2">
        <f t="shared" si="31"/>
        <v>0</v>
      </c>
      <c r="AF8" s="2">
        <f t="shared" si="31"/>
        <v>0</v>
      </c>
      <c r="AG8" s="2">
        <f t="shared" ref="AG8:AJ8" si="32">G27</f>
        <v>0</v>
      </c>
      <c r="AH8" s="2">
        <f t="shared" si="32"/>
        <v>0</v>
      </c>
      <c r="AI8" s="2">
        <f t="shared" si="32"/>
        <v>0</v>
      </c>
      <c r="AJ8" s="2">
        <f t="shared" si="32"/>
        <v>0</v>
      </c>
      <c r="AK8" s="2">
        <f t="shared" ref="AK8:AN8" si="33">G28</f>
        <v>0</v>
      </c>
      <c r="AL8" s="2">
        <f t="shared" si="33"/>
        <v>0</v>
      </c>
      <c r="AM8" s="2">
        <f t="shared" si="33"/>
        <v>0</v>
      </c>
      <c r="AN8" s="2">
        <f t="shared" si="33"/>
        <v>0</v>
      </c>
      <c r="AO8" s="2">
        <f t="shared" ref="AO8:AR8" si="34">G29</f>
        <v>0</v>
      </c>
      <c r="AP8" s="2">
        <f t="shared" si="34"/>
        <v>0</v>
      </c>
      <c r="AQ8" s="2">
        <f t="shared" si="34"/>
        <v>0</v>
      </c>
      <c r="AR8" s="2">
        <f t="shared" si="34"/>
        <v>0</v>
      </c>
      <c r="AS8" s="2">
        <f t="shared" ref="AS8:AV8" si="35">G30</f>
        <v>0</v>
      </c>
      <c r="AT8" s="2">
        <f t="shared" si="35"/>
        <v>0</v>
      </c>
      <c r="AU8" s="2">
        <f t="shared" si="35"/>
        <v>0</v>
      </c>
      <c r="AV8" s="2">
        <f t="shared" si="35"/>
        <v>0</v>
      </c>
      <c r="AW8" s="2">
        <f t="shared" ref="AW8:AZ8" si="36">G31</f>
        <v>0</v>
      </c>
      <c r="AX8" s="2">
        <f t="shared" si="36"/>
        <v>0</v>
      </c>
      <c r="AY8" s="2">
        <f t="shared" si="36"/>
        <v>0</v>
      </c>
      <c r="AZ8" s="2">
        <f t="shared" si="36"/>
        <v>0</v>
      </c>
    </row>
    <row r="9" spans="1:52" s="12" customFormat="1" ht="20.100000000000001" customHeight="1" x14ac:dyDescent="0.2">
      <c r="A9" s="13">
        <v>8</v>
      </c>
      <c r="B9" s="165" t="s">
        <v>2365</v>
      </c>
      <c r="C9" s="166">
        <v>1000001</v>
      </c>
      <c r="D9">
        <v>5.0000000000000001E-3</v>
      </c>
      <c r="E9" s="2">
        <v>10</v>
      </c>
      <c r="F9" s="2">
        <v>10</v>
      </c>
      <c r="G9" s="2">
        <f t="shared" si="24"/>
        <v>5000</v>
      </c>
      <c r="H9" s="104">
        <f t="shared" si="0"/>
        <v>1000001</v>
      </c>
      <c r="I9" s="2">
        <f t="shared" si="25"/>
        <v>10</v>
      </c>
      <c r="J9" s="2">
        <f t="shared" si="26"/>
        <v>10</v>
      </c>
      <c r="K9" s="2"/>
      <c r="M9" s="2">
        <f t="shared" ref="M9:P9" si="37">G32</f>
        <v>0</v>
      </c>
      <c r="N9" s="2">
        <f t="shared" si="37"/>
        <v>0</v>
      </c>
      <c r="O9" s="2">
        <f t="shared" si="37"/>
        <v>0</v>
      </c>
      <c r="P9" s="2">
        <f t="shared" si="37"/>
        <v>0</v>
      </c>
      <c r="Q9" s="2">
        <f t="shared" ref="Q9:T9" si="38">G33</f>
        <v>0</v>
      </c>
      <c r="R9" s="2">
        <f t="shared" si="38"/>
        <v>0</v>
      </c>
      <c r="S9" s="2">
        <f t="shared" si="38"/>
        <v>0</v>
      </c>
      <c r="T9" s="2">
        <f t="shared" si="38"/>
        <v>0</v>
      </c>
      <c r="U9" s="2">
        <f t="shared" ref="U9:X9" si="39">G34</f>
        <v>0</v>
      </c>
      <c r="V9" s="2">
        <f t="shared" si="39"/>
        <v>0</v>
      </c>
      <c r="W9" s="2">
        <f t="shared" si="39"/>
        <v>0</v>
      </c>
      <c r="X9" s="2">
        <f t="shared" si="39"/>
        <v>0</v>
      </c>
      <c r="Y9" s="2">
        <f t="shared" ref="Y9:AB9" si="40">G35</f>
        <v>0</v>
      </c>
      <c r="Z9" s="2">
        <f t="shared" si="40"/>
        <v>0</v>
      </c>
      <c r="AA9" s="2">
        <f t="shared" si="40"/>
        <v>0</v>
      </c>
      <c r="AB9" s="2">
        <f t="shared" si="40"/>
        <v>0</v>
      </c>
      <c r="AC9" s="2">
        <f t="shared" ref="AC9:AF9" si="41">G36</f>
        <v>0</v>
      </c>
      <c r="AD9" s="2">
        <f t="shared" si="41"/>
        <v>0</v>
      </c>
      <c r="AE9" s="2">
        <f t="shared" si="41"/>
        <v>0</v>
      </c>
      <c r="AF9" s="2">
        <f t="shared" si="41"/>
        <v>0</v>
      </c>
      <c r="AG9" s="2">
        <f t="shared" ref="AG9:AJ9" si="42">G37</f>
        <v>0</v>
      </c>
      <c r="AH9" s="2">
        <f t="shared" si="42"/>
        <v>0</v>
      </c>
      <c r="AI9" s="2">
        <f t="shared" si="42"/>
        <v>0</v>
      </c>
      <c r="AJ9" s="2">
        <f t="shared" si="42"/>
        <v>0</v>
      </c>
      <c r="AK9" s="2">
        <f t="shared" ref="AK9:AN9" si="43">G38</f>
        <v>0</v>
      </c>
      <c r="AL9" s="2">
        <f t="shared" si="43"/>
        <v>0</v>
      </c>
      <c r="AM9" s="2">
        <f t="shared" si="43"/>
        <v>0</v>
      </c>
      <c r="AN9" s="2">
        <f t="shared" si="43"/>
        <v>0</v>
      </c>
      <c r="AO9" s="2">
        <f t="shared" ref="AO9:AR9" si="44">G39</f>
        <v>0</v>
      </c>
      <c r="AP9" s="2">
        <f t="shared" si="44"/>
        <v>0</v>
      </c>
      <c r="AQ9" s="2">
        <f t="shared" si="44"/>
        <v>0</v>
      </c>
      <c r="AR9" s="2">
        <f t="shared" si="44"/>
        <v>0</v>
      </c>
      <c r="AS9" s="2">
        <f t="shared" ref="AS9:AV9" si="45">G40</f>
        <v>0</v>
      </c>
      <c r="AT9" s="2">
        <f t="shared" si="45"/>
        <v>0</v>
      </c>
      <c r="AU9" s="2">
        <f t="shared" si="45"/>
        <v>0</v>
      </c>
      <c r="AV9" s="2">
        <f t="shared" si="45"/>
        <v>0</v>
      </c>
      <c r="AW9" s="2">
        <f t="shared" ref="AW9:AZ9" si="46">G41</f>
        <v>0</v>
      </c>
      <c r="AX9" s="2">
        <f t="shared" si="46"/>
        <v>0</v>
      </c>
      <c r="AY9" s="2">
        <f t="shared" si="46"/>
        <v>0</v>
      </c>
      <c r="AZ9" s="2">
        <f t="shared" si="46"/>
        <v>0</v>
      </c>
    </row>
    <row r="10" spans="1:52" s="12" customFormat="1" ht="20.100000000000001" customHeight="1" x14ac:dyDescent="0.2">
      <c r="A10" s="13">
        <v>9</v>
      </c>
      <c r="B10" s="166" t="s">
        <v>2366</v>
      </c>
      <c r="C10" s="166">
        <v>1010071</v>
      </c>
      <c r="D10">
        <v>5.0000000000000001E-3</v>
      </c>
      <c r="E10" s="2">
        <v>1</v>
      </c>
      <c r="F10" s="2">
        <v>1</v>
      </c>
      <c r="G10" s="2">
        <f t="shared" si="24"/>
        <v>5000</v>
      </c>
      <c r="H10" s="104">
        <f t="shared" si="0"/>
        <v>1010071</v>
      </c>
      <c r="I10" s="2">
        <f t="shared" si="25"/>
        <v>1</v>
      </c>
      <c r="J10" s="2">
        <f t="shared" si="26"/>
        <v>1</v>
      </c>
      <c r="K10" s="2"/>
      <c r="M10" s="2">
        <f t="shared" ref="M10:P10" si="47">G42</f>
        <v>0</v>
      </c>
      <c r="N10" s="2">
        <f t="shared" si="47"/>
        <v>0</v>
      </c>
      <c r="O10" s="2">
        <f t="shared" si="47"/>
        <v>0</v>
      </c>
      <c r="P10" s="2">
        <f t="shared" si="47"/>
        <v>0</v>
      </c>
      <c r="Q10" s="2">
        <f t="shared" ref="Q10:T10" si="48">G43</f>
        <v>0</v>
      </c>
      <c r="R10" s="2">
        <f t="shared" si="48"/>
        <v>0</v>
      </c>
      <c r="S10" s="2">
        <f t="shared" si="48"/>
        <v>0</v>
      </c>
      <c r="T10" s="2">
        <f t="shared" si="48"/>
        <v>0</v>
      </c>
      <c r="U10" s="2">
        <f t="shared" ref="U10:X10" si="49">G44</f>
        <v>0</v>
      </c>
      <c r="V10" s="2">
        <f t="shared" si="49"/>
        <v>0</v>
      </c>
      <c r="W10" s="2">
        <f t="shared" si="49"/>
        <v>0</v>
      </c>
      <c r="X10" s="2">
        <f t="shared" si="49"/>
        <v>0</v>
      </c>
      <c r="Y10" s="2">
        <f t="shared" ref="Y10:AB10" si="50">G45</f>
        <v>0</v>
      </c>
      <c r="Z10" s="2">
        <f t="shared" si="50"/>
        <v>0</v>
      </c>
      <c r="AA10" s="2">
        <f t="shared" si="50"/>
        <v>0</v>
      </c>
      <c r="AB10" s="2">
        <f t="shared" si="50"/>
        <v>0</v>
      </c>
      <c r="AC10" s="2">
        <f t="shared" ref="AC10:AF10" si="51">G46</f>
        <v>0</v>
      </c>
      <c r="AD10" s="2">
        <f t="shared" si="51"/>
        <v>0</v>
      </c>
      <c r="AE10" s="2">
        <f t="shared" si="51"/>
        <v>0</v>
      </c>
      <c r="AF10" s="2">
        <f t="shared" si="51"/>
        <v>0</v>
      </c>
      <c r="AG10" s="2">
        <f t="shared" ref="AG10:AJ10" si="52">G47</f>
        <v>0</v>
      </c>
      <c r="AH10" s="2">
        <f t="shared" si="52"/>
        <v>0</v>
      </c>
      <c r="AI10" s="2">
        <f t="shared" si="52"/>
        <v>0</v>
      </c>
      <c r="AJ10" s="2">
        <f t="shared" si="52"/>
        <v>0</v>
      </c>
      <c r="AK10" s="2">
        <f t="shared" ref="AK10:AN10" si="53">G48</f>
        <v>0</v>
      </c>
      <c r="AL10" s="2">
        <f t="shared" si="53"/>
        <v>0</v>
      </c>
      <c r="AM10" s="2">
        <f t="shared" si="53"/>
        <v>0</v>
      </c>
      <c r="AN10" s="2">
        <f t="shared" si="53"/>
        <v>0</v>
      </c>
      <c r="AO10" s="2">
        <f t="shared" ref="AO10:AR10" si="54">G49</f>
        <v>0</v>
      </c>
      <c r="AP10" s="2">
        <f t="shared" si="54"/>
        <v>0</v>
      </c>
      <c r="AQ10" s="2">
        <f t="shared" si="54"/>
        <v>0</v>
      </c>
      <c r="AR10" s="2">
        <f t="shared" si="54"/>
        <v>0</v>
      </c>
      <c r="AS10" s="2">
        <f t="shared" ref="AS10:AV10" si="55">G50</f>
        <v>0</v>
      </c>
      <c r="AT10" s="2">
        <f t="shared" si="55"/>
        <v>0</v>
      </c>
      <c r="AU10" s="2">
        <f t="shared" si="55"/>
        <v>0</v>
      </c>
      <c r="AV10" s="2">
        <f t="shared" si="55"/>
        <v>0</v>
      </c>
      <c r="AW10" s="2">
        <f t="shared" ref="AW10:AZ10" si="56">G51</f>
        <v>0</v>
      </c>
      <c r="AX10" s="2">
        <f t="shared" si="56"/>
        <v>0</v>
      </c>
      <c r="AY10" s="2">
        <f t="shared" si="56"/>
        <v>0</v>
      </c>
      <c r="AZ10" s="2">
        <f t="shared" si="56"/>
        <v>0</v>
      </c>
    </row>
    <row r="11" spans="1:52" s="12" customFormat="1" ht="20.100000000000001" customHeight="1" x14ac:dyDescent="0.2">
      <c r="A11" s="13">
        <v>10</v>
      </c>
      <c r="B11" s="166" t="s">
        <v>2367</v>
      </c>
      <c r="C11" s="166">
        <v>1010072</v>
      </c>
      <c r="D11">
        <v>5.0000000000000001E-3</v>
      </c>
      <c r="E11" s="2">
        <v>1</v>
      </c>
      <c r="F11" s="2">
        <v>1</v>
      </c>
      <c r="G11" s="2">
        <f t="shared" ref="G11:G20" si="57">ROUND(D11*1000000,0)</f>
        <v>5000</v>
      </c>
      <c r="H11" s="104">
        <f t="shared" si="0"/>
        <v>1010072</v>
      </c>
      <c r="I11" s="2">
        <f t="shared" ref="I11:I20" si="58">E11</f>
        <v>1</v>
      </c>
      <c r="J11" s="2">
        <f t="shared" ref="J11:J20" si="59">F11</f>
        <v>1</v>
      </c>
      <c r="K11" s="2"/>
      <c r="M11" s="2">
        <f t="shared" ref="M11:P11" si="60">G52</f>
        <v>0</v>
      </c>
      <c r="N11" s="2">
        <f t="shared" si="60"/>
        <v>0</v>
      </c>
      <c r="O11" s="2">
        <f t="shared" si="60"/>
        <v>0</v>
      </c>
      <c r="P11" s="2">
        <f t="shared" si="60"/>
        <v>0</v>
      </c>
      <c r="Q11" s="2">
        <f t="shared" ref="Q11:T11" si="61">G53</f>
        <v>0</v>
      </c>
      <c r="R11" s="2">
        <f t="shared" si="61"/>
        <v>0</v>
      </c>
      <c r="S11" s="2">
        <f t="shared" si="61"/>
        <v>0</v>
      </c>
      <c r="T11" s="2">
        <f t="shared" si="61"/>
        <v>0</v>
      </c>
      <c r="U11" s="2">
        <f t="shared" ref="U11:X11" si="62">G54</f>
        <v>0</v>
      </c>
      <c r="V11" s="2">
        <f t="shared" si="62"/>
        <v>0</v>
      </c>
      <c r="W11" s="2">
        <f t="shared" si="62"/>
        <v>0</v>
      </c>
      <c r="X11" s="2">
        <f t="shared" si="62"/>
        <v>0</v>
      </c>
      <c r="Y11" s="2">
        <f t="shared" ref="Y11:AB11" si="63">G55</f>
        <v>0</v>
      </c>
      <c r="Z11" s="2">
        <f t="shared" si="63"/>
        <v>0</v>
      </c>
      <c r="AA11" s="2">
        <f t="shared" si="63"/>
        <v>0</v>
      </c>
      <c r="AB11" s="2">
        <f t="shared" si="63"/>
        <v>0</v>
      </c>
      <c r="AC11" s="2">
        <f t="shared" ref="AC11:AF11" si="64">G56</f>
        <v>0</v>
      </c>
      <c r="AD11" s="2">
        <f t="shared" si="64"/>
        <v>0</v>
      </c>
      <c r="AE11" s="2">
        <f t="shared" si="64"/>
        <v>0</v>
      </c>
      <c r="AF11" s="2">
        <f t="shared" si="64"/>
        <v>0</v>
      </c>
      <c r="AG11" s="2">
        <f t="shared" ref="AG11:AJ11" si="65">G57</f>
        <v>0</v>
      </c>
      <c r="AH11" s="2">
        <f t="shared" si="65"/>
        <v>0</v>
      </c>
      <c r="AI11" s="2">
        <f t="shared" si="65"/>
        <v>0</v>
      </c>
      <c r="AJ11" s="2">
        <f t="shared" si="65"/>
        <v>0</v>
      </c>
      <c r="AK11" s="2">
        <f t="shared" ref="AK11:AN11" si="66">G58</f>
        <v>0</v>
      </c>
      <c r="AL11" s="2">
        <f t="shared" si="66"/>
        <v>0</v>
      </c>
      <c r="AM11" s="2">
        <f t="shared" si="66"/>
        <v>0</v>
      </c>
      <c r="AN11" s="2">
        <f t="shared" si="66"/>
        <v>0</v>
      </c>
      <c r="AO11" s="2">
        <f t="shared" ref="AO11:AR11" si="67">G59</f>
        <v>0</v>
      </c>
      <c r="AP11" s="2">
        <f t="shared" si="67"/>
        <v>0</v>
      </c>
      <c r="AQ11" s="2">
        <f t="shared" si="67"/>
        <v>0</v>
      </c>
      <c r="AR11" s="2">
        <f t="shared" si="67"/>
        <v>0</v>
      </c>
      <c r="AS11" s="2">
        <f t="shared" ref="AS11:AV11" si="68">G60</f>
        <v>0</v>
      </c>
      <c r="AT11" s="2">
        <f t="shared" si="68"/>
        <v>0</v>
      </c>
      <c r="AU11" s="2">
        <f t="shared" si="68"/>
        <v>0</v>
      </c>
      <c r="AV11" s="2">
        <f t="shared" si="68"/>
        <v>0</v>
      </c>
      <c r="AW11" s="2">
        <f t="shared" ref="AW11:AZ11" si="69">G61</f>
        <v>0</v>
      </c>
      <c r="AX11" s="2">
        <f t="shared" si="69"/>
        <v>0</v>
      </c>
      <c r="AY11" s="2">
        <f t="shared" si="69"/>
        <v>0</v>
      </c>
      <c r="AZ11" s="2">
        <f t="shared" si="69"/>
        <v>0</v>
      </c>
    </row>
    <row r="12" spans="1:52" s="12" customFormat="1" ht="20.100000000000001" customHeight="1" x14ac:dyDescent="0.2">
      <c r="A12" s="13">
        <v>11</v>
      </c>
      <c r="B12" s="166"/>
      <c r="C12" s="166"/>
      <c r="D12"/>
      <c r="E12" s="2"/>
      <c r="F12" s="2"/>
      <c r="G12" s="2"/>
      <c r="H12" s="104"/>
      <c r="I12" s="2"/>
      <c r="J12" s="2"/>
      <c r="K12" s="2"/>
      <c r="M12" s="2">
        <f t="shared" ref="M12:P12" si="70">G62</f>
        <v>0</v>
      </c>
      <c r="N12" s="2">
        <f t="shared" si="70"/>
        <v>0</v>
      </c>
      <c r="O12" s="2">
        <f t="shared" si="70"/>
        <v>0</v>
      </c>
      <c r="P12" s="2">
        <f t="shared" si="70"/>
        <v>0</v>
      </c>
      <c r="Q12" s="2">
        <f t="shared" ref="Q12:T12" si="71">G63</f>
        <v>0</v>
      </c>
      <c r="R12" s="2">
        <f t="shared" si="71"/>
        <v>0</v>
      </c>
      <c r="S12" s="2">
        <f t="shared" si="71"/>
        <v>0</v>
      </c>
      <c r="T12" s="2">
        <f t="shared" si="71"/>
        <v>0</v>
      </c>
      <c r="U12" s="2">
        <f t="shared" ref="U12:X12" si="72">G64</f>
        <v>0</v>
      </c>
      <c r="V12" s="2">
        <f t="shared" si="72"/>
        <v>0</v>
      </c>
      <c r="W12" s="2">
        <f t="shared" si="72"/>
        <v>0</v>
      </c>
      <c r="X12" s="2">
        <f t="shared" si="72"/>
        <v>0</v>
      </c>
      <c r="Y12" s="2">
        <f t="shared" ref="Y12:AB12" si="73">G65</f>
        <v>0</v>
      </c>
      <c r="Z12" s="2">
        <f t="shared" si="73"/>
        <v>0</v>
      </c>
      <c r="AA12" s="2">
        <f t="shared" si="73"/>
        <v>0</v>
      </c>
      <c r="AB12" s="2">
        <f t="shared" si="73"/>
        <v>0</v>
      </c>
      <c r="AC12" s="2">
        <f t="shared" ref="AC12:AF12" si="74">G66</f>
        <v>0</v>
      </c>
      <c r="AD12" s="2">
        <f t="shared" si="74"/>
        <v>0</v>
      </c>
      <c r="AE12" s="2">
        <f t="shared" si="74"/>
        <v>0</v>
      </c>
      <c r="AF12" s="2">
        <f t="shared" si="74"/>
        <v>0</v>
      </c>
      <c r="AG12" s="2">
        <f t="shared" ref="AG12:AJ12" si="75">G67</f>
        <v>0</v>
      </c>
      <c r="AH12" s="2">
        <f t="shared" si="75"/>
        <v>0</v>
      </c>
      <c r="AI12" s="2">
        <f t="shared" si="75"/>
        <v>0</v>
      </c>
      <c r="AJ12" s="2">
        <f t="shared" si="75"/>
        <v>0</v>
      </c>
      <c r="AK12" s="2">
        <f t="shared" ref="AK12:AN12" si="76">G68</f>
        <v>0</v>
      </c>
      <c r="AL12" s="2">
        <f t="shared" si="76"/>
        <v>0</v>
      </c>
      <c r="AM12" s="2">
        <f t="shared" si="76"/>
        <v>0</v>
      </c>
      <c r="AN12" s="2">
        <f t="shared" si="76"/>
        <v>0</v>
      </c>
      <c r="AO12" s="2">
        <f t="shared" ref="AO12:AR12" si="77">G69</f>
        <v>0</v>
      </c>
      <c r="AP12" s="2">
        <f t="shared" si="77"/>
        <v>0</v>
      </c>
      <c r="AQ12" s="2">
        <f t="shared" si="77"/>
        <v>0</v>
      </c>
      <c r="AR12" s="2">
        <f t="shared" si="77"/>
        <v>0</v>
      </c>
      <c r="AS12" s="2">
        <f t="shared" ref="AS12:AV12" si="78">G70</f>
        <v>0</v>
      </c>
      <c r="AT12" s="2">
        <f t="shared" si="78"/>
        <v>0</v>
      </c>
      <c r="AU12" s="2">
        <f t="shared" si="78"/>
        <v>0</v>
      </c>
      <c r="AV12" s="2">
        <f t="shared" si="78"/>
        <v>0</v>
      </c>
      <c r="AW12" s="2">
        <f t="shared" ref="AW12:AZ12" si="79">G71</f>
        <v>0</v>
      </c>
      <c r="AX12" s="2">
        <f t="shared" si="79"/>
        <v>0</v>
      </c>
      <c r="AY12" s="2">
        <f t="shared" si="79"/>
        <v>0</v>
      </c>
      <c r="AZ12" s="2">
        <f t="shared" si="79"/>
        <v>0</v>
      </c>
    </row>
    <row r="13" spans="1:52" s="12" customFormat="1" ht="20.100000000000001" customHeight="1" x14ac:dyDescent="0.2">
      <c r="A13" s="13">
        <v>12</v>
      </c>
      <c r="B13" s="166"/>
      <c r="C13" s="166"/>
      <c r="D13"/>
      <c r="E13" s="2"/>
      <c r="F13" s="2"/>
      <c r="G13" s="2"/>
      <c r="H13" s="104"/>
      <c r="I13" s="2"/>
      <c r="J13" s="2"/>
      <c r="M13" s="2">
        <f t="shared" ref="M13:P13" si="80">G72</f>
        <v>0</v>
      </c>
      <c r="N13" s="2">
        <f t="shared" si="80"/>
        <v>0</v>
      </c>
      <c r="O13" s="2">
        <f t="shared" si="80"/>
        <v>0</v>
      </c>
      <c r="P13" s="2">
        <f t="shared" si="80"/>
        <v>0</v>
      </c>
      <c r="Q13" s="2">
        <f t="shared" ref="Q13:T13" si="81">G73</f>
        <v>0</v>
      </c>
      <c r="R13" s="2">
        <f t="shared" si="81"/>
        <v>0</v>
      </c>
      <c r="S13" s="2">
        <f t="shared" si="81"/>
        <v>0</v>
      </c>
      <c r="T13" s="2">
        <f t="shared" si="81"/>
        <v>0</v>
      </c>
      <c r="U13" s="2">
        <f t="shared" ref="U13:X13" si="82">G74</f>
        <v>0</v>
      </c>
      <c r="V13" s="2">
        <f t="shared" si="82"/>
        <v>0</v>
      </c>
      <c r="W13" s="2">
        <f t="shared" si="82"/>
        <v>0</v>
      </c>
      <c r="X13" s="2">
        <f t="shared" si="82"/>
        <v>0</v>
      </c>
      <c r="Y13" s="2">
        <f t="shared" ref="Y13:AB13" si="83">G75</f>
        <v>0</v>
      </c>
      <c r="Z13" s="2">
        <f t="shared" si="83"/>
        <v>0</v>
      </c>
      <c r="AA13" s="2">
        <f t="shared" si="83"/>
        <v>0</v>
      </c>
      <c r="AB13" s="2">
        <f t="shared" si="83"/>
        <v>0</v>
      </c>
      <c r="AC13" s="2">
        <f t="shared" ref="AC13:AF13" si="84">G76</f>
        <v>0</v>
      </c>
      <c r="AD13" s="2">
        <f t="shared" si="84"/>
        <v>0</v>
      </c>
      <c r="AE13" s="2">
        <f t="shared" si="84"/>
        <v>0</v>
      </c>
      <c r="AF13" s="2">
        <f t="shared" si="84"/>
        <v>0</v>
      </c>
      <c r="AG13" s="2">
        <f t="shared" ref="AG13:AJ13" si="85">G77</f>
        <v>0</v>
      </c>
      <c r="AH13" s="2">
        <f t="shared" si="85"/>
        <v>0</v>
      </c>
      <c r="AI13" s="2">
        <f t="shared" si="85"/>
        <v>0</v>
      </c>
      <c r="AJ13" s="2">
        <f t="shared" si="85"/>
        <v>0</v>
      </c>
      <c r="AK13" s="2">
        <f t="shared" ref="AK13:AN13" si="86">G78</f>
        <v>0</v>
      </c>
      <c r="AL13" s="2">
        <f t="shared" si="86"/>
        <v>0</v>
      </c>
      <c r="AM13" s="2">
        <f t="shared" si="86"/>
        <v>0</v>
      </c>
      <c r="AN13" s="2">
        <f t="shared" si="86"/>
        <v>0</v>
      </c>
      <c r="AO13" s="2">
        <f t="shared" ref="AO13:AR13" si="87">G79</f>
        <v>0</v>
      </c>
      <c r="AP13" s="2">
        <f t="shared" si="87"/>
        <v>0</v>
      </c>
      <c r="AQ13" s="2">
        <f t="shared" si="87"/>
        <v>0</v>
      </c>
      <c r="AR13" s="2">
        <f t="shared" si="87"/>
        <v>0</v>
      </c>
      <c r="AS13" s="2">
        <f t="shared" ref="AS13:AV13" si="88">G80</f>
        <v>0</v>
      </c>
      <c r="AT13" s="2">
        <f t="shared" si="88"/>
        <v>0</v>
      </c>
      <c r="AU13" s="2">
        <f t="shared" si="88"/>
        <v>0</v>
      </c>
      <c r="AV13" s="2">
        <f t="shared" si="88"/>
        <v>0</v>
      </c>
      <c r="AW13" s="2">
        <f t="shared" ref="AW13:AZ13" si="89">G81</f>
        <v>0</v>
      </c>
      <c r="AX13" s="2">
        <f t="shared" si="89"/>
        <v>0</v>
      </c>
      <c r="AY13" s="2">
        <f t="shared" si="89"/>
        <v>0</v>
      </c>
      <c r="AZ13" s="2">
        <f t="shared" si="89"/>
        <v>0</v>
      </c>
    </row>
    <row r="14" spans="1:52" s="12" customFormat="1" ht="20.100000000000001" customHeight="1" x14ac:dyDescent="0.2">
      <c r="A14" s="13">
        <v>13</v>
      </c>
      <c r="B14" s="166"/>
      <c r="C14" s="166"/>
      <c r="D14"/>
      <c r="E14" s="2"/>
      <c r="F14" s="2"/>
      <c r="G14" s="2"/>
      <c r="H14" s="104"/>
      <c r="I14" s="2"/>
      <c r="J14" s="2"/>
      <c r="M14" s="2">
        <f t="shared" ref="M14:P14" si="90">G82</f>
        <v>0</v>
      </c>
      <c r="N14" s="2">
        <f t="shared" si="90"/>
        <v>0</v>
      </c>
      <c r="O14" s="2">
        <f t="shared" si="90"/>
        <v>0</v>
      </c>
      <c r="P14" s="2">
        <f t="shared" si="90"/>
        <v>0</v>
      </c>
      <c r="Q14" s="2">
        <f>G82</f>
        <v>0</v>
      </c>
      <c r="R14" s="2">
        <f t="shared" ref="R14:T14" si="91">H83</f>
        <v>0</v>
      </c>
      <c r="S14" s="2">
        <f t="shared" si="91"/>
        <v>0</v>
      </c>
      <c r="T14" s="2">
        <f t="shared" si="91"/>
        <v>0</v>
      </c>
      <c r="U14" s="2">
        <f t="shared" ref="U14:X14" si="92">G84</f>
        <v>0</v>
      </c>
      <c r="V14" s="2">
        <f t="shared" si="92"/>
        <v>0</v>
      </c>
      <c r="W14" s="2">
        <f t="shared" si="92"/>
        <v>0</v>
      </c>
      <c r="X14" s="2">
        <f t="shared" si="92"/>
        <v>0</v>
      </c>
      <c r="Y14" s="2">
        <f t="shared" ref="Y14:AB14" si="93">G85</f>
        <v>0</v>
      </c>
      <c r="Z14" s="2">
        <f t="shared" si="93"/>
        <v>0</v>
      </c>
      <c r="AA14" s="2">
        <f t="shared" si="93"/>
        <v>0</v>
      </c>
      <c r="AB14" s="2">
        <f t="shared" si="93"/>
        <v>0</v>
      </c>
      <c r="AC14" s="2">
        <f t="shared" ref="AC14:AF14" si="94">G86</f>
        <v>0</v>
      </c>
      <c r="AD14" s="2">
        <f t="shared" si="94"/>
        <v>0</v>
      </c>
      <c r="AE14" s="2">
        <f t="shared" si="94"/>
        <v>0</v>
      </c>
      <c r="AF14" s="2">
        <f t="shared" si="94"/>
        <v>0</v>
      </c>
      <c r="AG14" s="2">
        <f t="shared" ref="AG14:AJ14" si="95">G87</f>
        <v>0</v>
      </c>
      <c r="AH14" s="2">
        <f t="shared" si="95"/>
        <v>0</v>
      </c>
      <c r="AI14" s="2">
        <f t="shared" si="95"/>
        <v>0</v>
      </c>
      <c r="AJ14" s="2">
        <f t="shared" si="95"/>
        <v>0</v>
      </c>
      <c r="AK14" s="2">
        <f t="shared" ref="AK14:AN14" si="96">G88</f>
        <v>0</v>
      </c>
      <c r="AL14" s="2">
        <f t="shared" si="96"/>
        <v>0</v>
      </c>
      <c r="AM14" s="2">
        <f t="shared" si="96"/>
        <v>0</v>
      </c>
      <c r="AN14" s="2">
        <f t="shared" si="96"/>
        <v>0</v>
      </c>
      <c r="AO14" s="2">
        <f t="shared" ref="AO14:AR14" si="97">G89</f>
        <v>0</v>
      </c>
      <c r="AP14" s="2">
        <f t="shared" si="97"/>
        <v>0</v>
      </c>
      <c r="AQ14" s="2">
        <f t="shared" si="97"/>
        <v>0</v>
      </c>
      <c r="AR14" s="2">
        <f t="shared" si="97"/>
        <v>0</v>
      </c>
      <c r="AS14" s="2">
        <f t="shared" ref="AS14:AV14" si="98">G90</f>
        <v>0</v>
      </c>
      <c r="AT14" s="2">
        <f t="shared" si="98"/>
        <v>0</v>
      </c>
      <c r="AU14" s="2">
        <f t="shared" si="98"/>
        <v>0</v>
      </c>
      <c r="AV14" s="2">
        <f t="shared" si="98"/>
        <v>0</v>
      </c>
      <c r="AW14" s="2">
        <f t="shared" ref="AW14:AZ14" si="99">G91</f>
        <v>0</v>
      </c>
      <c r="AX14" s="2">
        <f t="shared" si="99"/>
        <v>0</v>
      </c>
      <c r="AY14" s="2">
        <f t="shared" si="99"/>
        <v>0</v>
      </c>
      <c r="AZ14" s="2">
        <f t="shared" si="99"/>
        <v>0</v>
      </c>
    </row>
    <row r="15" spans="1:52" s="12" customFormat="1" ht="20.100000000000001" customHeight="1" x14ac:dyDescent="0.2">
      <c r="A15" s="13">
        <v>14</v>
      </c>
      <c r="B15" s="166"/>
      <c r="C15" s="166"/>
      <c r="D15"/>
      <c r="E15" s="2"/>
      <c r="F15" s="2"/>
      <c r="G15" s="2"/>
      <c r="H15" s="104"/>
      <c r="I15" s="2"/>
      <c r="J15" s="2"/>
      <c r="M15" s="2">
        <f t="shared" ref="M15:P15" si="100">G92</f>
        <v>0</v>
      </c>
      <c r="N15" s="2">
        <f t="shared" si="100"/>
        <v>0</v>
      </c>
      <c r="O15" s="2">
        <f t="shared" si="100"/>
        <v>0</v>
      </c>
      <c r="P15" s="2">
        <f t="shared" si="100"/>
        <v>0</v>
      </c>
      <c r="Q15" s="2">
        <f t="shared" ref="Q15:T15" si="101">G93</f>
        <v>0</v>
      </c>
      <c r="R15" s="2">
        <f t="shared" si="101"/>
        <v>0</v>
      </c>
      <c r="S15" s="2">
        <f t="shared" si="101"/>
        <v>0</v>
      </c>
      <c r="T15" s="2">
        <f t="shared" si="101"/>
        <v>0</v>
      </c>
      <c r="U15" s="2">
        <f t="shared" ref="U15:X15" si="102">G94</f>
        <v>0</v>
      </c>
      <c r="V15" s="2">
        <f t="shared" si="102"/>
        <v>0</v>
      </c>
      <c r="W15" s="2">
        <f t="shared" si="102"/>
        <v>0</v>
      </c>
      <c r="X15" s="2">
        <f t="shared" si="102"/>
        <v>0</v>
      </c>
      <c r="Y15" s="2">
        <f t="shared" ref="Y15:AB15" si="103">G95</f>
        <v>0</v>
      </c>
      <c r="Z15" s="2">
        <f t="shared" si="103"/>
        <v>0</v>
      </c>
      <c r="AA15" s="2">
        <f t="shared" si="103"/>
        <v>0</v>
      </c>
      <c r="AB15" s="2">
        <f t="shared" si="103"/>
        <v>0</v>
      </c>
      <c r="AC15" s="2">
        <f t="shared" ref="AC15:AF15" si="104">G96</f>
        <v>0</v>
      </c>
      <c r="AD15" s="2">
        <f t="shared" si="104"/>
        <v>0</v>
      </c>
      <c r="AE15" s="2">
        <f t="shared" si="104"/>
        <v>0</v>
      </c>
      <c r="AF15" s="2">
        <f t="shared" si="104"/>
        <v>0</v>
      </c>
      <c r="AG15" s="2">
        <f t="shared" ref="AG15:AJ15" si="105">G97</f>
        <v>0</v>
      </c>
      <c r="AH15" s="2">
        <f t="shared" si="105"/>
        <v>0</v>
      </c>
      <c r="AI15" s="2">
        <f t="shared" si="105"/>
        <v>0</v>
      </c>
      <c r="AJ15" s="2">
        <f t="shared" si="105"/>
        <v>0</v>
      </c>
      <c r="AK15" s="2">
        <f t="shared" ref="AK15:AN15" si="106">G98</f>
        <v>0</v>
      </c>
      <c r="AL15" s="2">
        <f t="shared" si="106"/>
        <v>0</v>
      </c>
      <c r="AM15" s="2">
        <f t="shared" si="106"/>
        <v>0</v>
      </c>
      <c r="AN15" s="2">
        <f t="shared" si="106"/>
        <v>0</v>
      </c>
      <c r="AO15" s="2">
        <f>G98</f>
        <v>0</v>
      </c>
      <c r="AP15" s="2">
        <f t="shared" ref="AP15:AR15" si="107">H99</f>
        <v>0</v>
      </c>
      <c r="AQ15" s="2">
        <f t="shared" si="107"/>
        <v>0</v>
      </c>
      <c r="AR15" s="2">
        <f t="shared" si="107"/>
        <v>0</v>
      </c>
      <c r="AS15" s="2">
        <f t="shared" ref="AS15:AV15" si="108">G100</f>
        <v>0</v>
      </c>
      <c r="AT15" s="2">
        <f t="shared" si="108"/>
        <v>0</v>
      </c>
      <c r="AU15" s="2">
        <f t="shared" si="108"/>
        <v>0</v>
      </c>
      <c r="AV15" s="2">
        <f t="shared" si="108"/>
        <v>0</v>
      </c>
      <c r="AW15" s="2">
        <f t="shared" ref="AW15:AZ15" si="109">G101</f>
        <v>0</v>
      </c>
      <c r="AX15" s="2">
        <f t="shared" si="109"/>
        <v>0</v>
      </c>
      <c r="AY15" s="2">
        <f t="shared" si="109"/>
        <v>0</v>
      </c>
      <c r="AZ15" s="2">
        <f t="shared" si="109"/>
        <v>0</v>
      </c>
    </row>
    <row r="16" spans="1:52" s="12" customFormat="1" ht="20.100000000000001" customHeight="1" x14ac:dyDescent="0.2">
      <c r="A16" s="13">
        <v>15</v>
      </c>
      <c r="B16" s="166"/>
      <c r="C16" s="166"/>
      <c r="D16"/>
      <c r="E16" s="2"/>
      <c r="F16" s="2"/>
      <c r="G16" s="2"/>
      <c r="H16" s="104"/>
      <c r="I16" s="2"/>
      <c r="J16" s="2"/>
      <c r="M16" s="2">
        <f t="shared" ref="M16:P16" si="110">G102</f>
        <v>0</v>
      </c>
      <c r="N16" s="2">
        <f t="shared" si="110"/>
        <v>0</v>
      </c>
      <c r="O16" s="2">
        <f t="shared" si="110"/>
        <v>0</v>
      </c>
      <c r="P16" s="2">
        <f t="shared" si="110"/>
        <v>0</v>
      </c>
      <c r="Q16" s="2">
        <f t="shared" ref="Q16:T16" si="111">G103</f>
        <v>0</v>
      </c>
      <c r="R16" s="2">
        <f t="shared" si="111"/>
        <v>0</v>
      </c>
      <c r="S16" s="2">
        <f t="shared" si="111"/>
        <v>0</v>
      </c>
      <c r="T16" s="2">
        <f t="shared" si="111"/>
        <v>0</v>
      </c>
      <c r="U16" s="2">
        <f t="shared" ref="U16:X16" si="112">G104</f>
        <v>0</v>
      </c>
      <c r="V16" s="2">
        <f t="shared" si="112"/>
        <v>0</v>
      </c>
      <c r="W16" s="2">
        <f t="shared" si="112"/>
        <v>0</v>
      </c>
      <c r="X16" s="2">
        <f t="shared" si="112"/>
        <v>0</v>
      </c>
      <c r="Y16" s="2">
        <f t="shared" ref="Y16:AB16" si="113">G105</f>
        <v>0</v>
      </c>
      <c r="Z16" s="2">
        <f t="shared" si="113"/>
        <v>0</v>
      </c>
      <c r="AA16" s="2">
        <f t="shared" si="113"/>
        <v>0</v>
      </c>
      <c r="AB16" s="2">
        <f t="shared" si="113"/>
        <v>0</v>
      </c>
      <c r="AC16" s="2">
        <f t="shared" ref="AC16:AF16" si="114">G106</f>
        <v>0</v>
      </c>
      <c r="AD16" s="2">
        <f t="shared" si="114"/>
        <v>0</v>
      </c>
      <c r="AE16" s="2">
        <f t="shared" si="114"/>
        <v>0</v>
      </c>
      <c r="AF16" s="2">
        <f t="shared" si="114"/>
        <v>0</v>
      </c>
      <c r="AG16" s="2">
        <f t="shared" ref="AG16:AJ16" si="115">G107</f>
        <v>0</v>
      </c>
      <c r="AH16" s="2">
        <f t="shared" si="115"/>
        <v>0</v>
      </c>
      <c r="AI16" s="2">
        <f t="shared" si="115"/>
        <v>0</v>
      </c>
      <c r="AJ16" s="2">
        <f t="shared" si="115"/>
        <v>0</v>
      </c>
      <c r="AK16" s="2">
        <f t="shared" ref="AK16:AN16" si="116">G108</f>
        <v>0</v>
      </c>
      <c r="AL16" s="2">
        <f t="shared" si="116"/>
        <v>0</v>
      </c>
      <c r="AM16" s="2">
        <f t="shared" si="116"/>
        <v>0</v>
      </c>
      <c r="AN16" s="2">
        <f t="shared" si="116"/>
        <v>0</v>
      </c>
      <c r="AO16" s="2">
        <f t="shared" ref="AO16:AR16" si="117">G109</f>
        <v>0</v>
      </c>
      <c r="AP16" s="2">
        <f t="shared" si="117"/>
        <v>0</v>
      </c>
      <c r="AQ16" s="2">
        <f t="shared" si="117"/>
        <v>0</v>
      </c>
      <c r="AR16" s="2">
        <f t="shared" si="117"/>
        <v>0</v>
      </c>
      <c r="AS16" s="2">
        <f t="shared" ref="AS16:AV16" si="118">G110</f>
        <v>0</v>
      </c>
      <c r="AT16" s="2">
        <f t="shared" si="118"/>
        <v>0</v>
      </c>
      <c r="AU16" s="2">
        <f t="shared" si="118"/>
        <v>0</v>
      </c>
      <c r="AV16" s="2">
        <f t="shared" si="118"/>
        <v>0</v>
      </c>
      <c r="AW16" s="2">
        <f t="shared" ref="AW16:AZ16" si="119">G111</f>
        <v>0</v>
      </c>
      <c r="AX16" s="2">
        <f t="shared" si="119"/>
        <v>0</v>
      </c>
      <c r="AY16" s="2">
        <f t="shared" si="119"/>
        <v>0</v>
      </c>
      <c r="AZ16" s="2">
        <f t="shared" si="119"/>
        <v>0</v>
      </c>
    </row>
    <row r="17" spans="1:59" s="12" customFormat="1" ht="20.100000000000001" customHeight="1" x14ac:dyDescent="0.2">
      <c r="A17" s="13">
        <v>16</v>
      </c>
      <c r="B17" s="166"/>
      <c r="C17" s="166"/>
      <c r="D17"/>
      <c r="E17" s="2"/>
      <c r="F17" s="2"/>
      <c r="G17" s="2"/>
      <c r="H17" s="104"/>
      <c r="I17" s="2"/>
      <c r="J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9" s="12" customFormat="1" ht="20.100000000000001" customHeight="1" x14ac:dyDescent="0.2">
      <c r="A18" s="13">
        <v>17</v>
      </c>
      <c r="B18" s="166"/>
      <c r="C18" s="166"/>
      <c r="D18"/>
      <c r="E18" s="2"/>
      <c r="F18" s="2"/>
      <c r="G18" s="2"/>
      <c r="H18" s="104"/>
      <c r="I18" s="2"/>
      <c r="J18" s="2"/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9" s="12" customFormat="1" ht="20.100000000000001" customHeight="1" x14ac:dyDescent="0.2">
      <c r="A19" s="2">
        <v>18</v>
      </c>
      <c r="B19" s="166"/>
      <c r="C19" s="166"/>
      <c r="D19"/>
      <c r="E19" s="2"/>
      <c r="F19" s="2"/>
      <c r="G19" s="2"/>
      <c r="H19" s="104"/>
      <c r="I19" s="2"/>
      <c r="J19" s="2"/>
      <c r="M19" s="2"/>
      <c r="N19" s="3"/>
      <c r="O19" s="5"/>
      <c r="P19" s="2"/>
      <c r="Q19" s="1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9" s="12" customFormat="1" ht="20.100000000000001" customHeight="1" x14ac:dyDescent="0.2">
      <c r="A20" s="2">
        <v>19</v>
      </c>
      <c r="B20" s="166"/>
      <c r="C20" s="166"/>
      <c r="D20"/>
      <c r="E20" s="2"/>
      <c r="F20" s="2"/>
      <c r="G20" s="2"/>
      <c r="H20" s="104"/>
      <c r="I20" s="2"/>
      <c r="J20" s="2"/>
      <c r="M20" s="2"/>
      <c r="N20" s="3"/>
      <c r="O20" s="5"/>
      <c r="P20" s="2"/>
      <c r="Q20" s="1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65" t="s">
        <v>2189</v>
      </c>
      <c r="AO20" s="165">
        <v>1022001</v>
      </c>
      <c r="AP20" s="165" t="s">
        <v>2198</v>
      </c>
      <c r="AQ20" s="165">
        <v>1023001</v>
      </c>
      <c r="AR20" s="165" t="s">
        <v>2208</v>
      </c>
      <c r="AS20" s="165">
        <v>1024001</v>
      </c>
      <c r="AT20" s="165" t="s">
        <v>2218</v>
      </c>
      <c r="AU20" s="165">
        <v>1025001</v>
      </c>
      <c r="AX20" s="166" t="s">
        <v>111</v>
      </c>
      <c r="AY20" s="166">
        <v>1501004</v>
      </c>
      <c r="AZ20" s="166" t="s">
        <v>347</v>
      </c>
      <c r="BA20" s="166">
        <v>1520102</v>
      </c>
      <c r="BB20" s="166" t="s">
        <v>407</v>
      </c>
      <c r="BC20" s="166">
        <v>1530102</v>
      </c>
      <c r="BD20" s="166" t="s">
        <v>452</v>
      </c>
      <c r="BE20" s="166">
        <v>1540102</v>
      </c>
      <c r="BF20" s="166" t="s">
        <v>498</v>
      </c>
      <c r="BG20" s="166">
        <v>1550102</v>
      </c>
    </row>
    <row r="21" spans="1:59" s="12" customFormat="1" ht="20.100000000000001" customHeight="1" x14ac:dyDescent="0.2">
      <c r="A21" s="2">
        <v>20</v>
      </c>
      <c r="B21" s="166"/>
      <c r="C21" s="166"/>
      <c r="D21"/>
      <c r="E21" s="2"/>
      <c r="F21" s="2"/>
      <c r="G21" s="2"/>
      <c r="H21" s="104"/>
      <c r="I21" s="2"/>
      <c r="J21" s="2"/>
      <c r="M21" s="2"/>
      <c r="N21" s="3"/>
      <c r="O21" s="5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65" t="s">
        <v>2190</v>
      </c>
      <c r="AO21" s="165">
        <v>1022002</v>
      </c>
      <c r="AP21" s="165" t="s">
        <v>2199</v>
      </c>
      <c r="AQ21" s="165">
        <v>1023002</v>
      </c>
      <c r="AR21" s="165" t="s">
        <v>2209</v>
      </c>
      <c r="AS21" s="165">
        <v>1024002</v>
      </c>
      <c r="AT21" s="165" t="s">
        <v>2219</v>
      </c>
      <c r="AU21" s="165">
        <v>1025002</v>
      </c>
      <c r="AX21" s="166" t="s">
        <v>2295</v>
      </c>
      <c r="AY21" s="166">
        <v>1501008</v>
      </c>
      <c r="AZ21" s="166" t="s">
        <v>2229</v>
      </c>
      <c r="BA21" s="166">
        <v>1520104</v>
      </c>
      <c r="BB21" s="166" t="s">
        <v>2243</v>
      </c>
      <c r="BC21" s="166">
        <v>1530104</v>
      </c>
      <c r="BD21" s="166" t="s">
        <v>2264</v>
      </c>
      <c r="BE21" s="166">
        <v>1540104</v>
      </c>
      <c r="BF21" s="166" t="s">
        <v>2280</v>
      </c>
      <c r="BG21" s="166">
        <v>1550104</v>
      </c>
    </row>
    <row r="22" spans="1:59" s="12" customFormat="1" ht="20.100000000000001" customHeight="1" x14ac:dyDescent="0.2">
      <c r="A22" s="2">
        <v>21</v>
      </c>
      <c r="B22" s="166"/>
      <c r="C22" s="166"/>
      <c r="D22"/>
      <c r="E22" s="13"/>
      <c r="F22" s="13"/>
      <c r="G22" s="2"/>
      <c r="H22" s="104"/>
      <c r="I22" s="2"/>
      <c r="J22" s="2"/>
      <c r="M22" s="2"/>
      <c r="N22" s="3"/>
      <c r="O22" s="5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65" t="s">
        <v>2191</v>
      </c>
      <c r="AO22" s="165">
        <v>1022003</v>
      </c>
      <c r="AP22" s="165" t="s">
        <v>2200</v>
      </c>
      <c r="AQ22" s="165">
        <v>1023003</v>
      </c>
      <c r="AR22" s="165" t="s">
        <v>2210</v>
      </c>
      <c r="AS22" s="165">
        <v>1024003</v>
      </c>
      <c r="AT22" s="165" t="s">
        <v>2220</v>
      </c>
      <c r="AU22" s="165">
        <v>1025003</v>
      </c>
      <c r="AX22" s="166" t="s">
        <v>129</v>
      </c>
      <c r="AY22" s="166">
        <v>1501012</v>
      </c>
      <c r="AZ22" s="166" t="s">
        <v>354</v>
      </c>
      <c r="BA22" s="166">
        <v>1520106</v>
      </c>
      <c r="BB22" s="166" t="s">
        <v>411</v>
      </c>
      <c r="BC22" s="166">
        <v>1530106</v>
      </c>
      <c r="BD22" s="166" t="s">
        <v>456</v>
      </c>
      <c r="BE22" s="166">
        <v>1540106</v>
      </c>
      <c r="BF22" s="166" t="s">
        <v>502</v>
      </c>
      <c r="BG22" s="166">
        <v>1550106</v>
      </c>
    </row>
    <row r="23" spans="1:59" s="12" customFormat="1" ht="20.100000000000001" customHeight="1" x14ac:dyDescent="0.2">
      <c r="A23" s="2">
        <v>22</v>
      </c>
      <c r="B23" s="166"/>
      <c r="C23" s="166"/>
      <c r="D23"/>
      <c r="E23" s="13"/>
      <c r="F23" s="13"/>
      <c r="G23" s="2"/>
      <c r="H23" s="104"/>
      <c r="I23" s="2"/>
      <c r="J23" s="2"/>
      <c r="M23" s="2"/>
      <c r="N23" s="3"/>
      <c r="O23" s="5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65" t="s">
        <v>2192</v>
      </c>
      <c r="AO23" s="165">
        <v>1022004</v>
      </c>
      <c r="AP23" s="165" t="s">
        <v>2201</v>
      </c>
      <c r="AQ23" s="165">
        <v>1023004</v>
      </c>
      <c r="AR23" s="165" t="s">
        <v>2211</v>
      </c>
      <c r="AS23" s="165">
        <v>1024004</v>
      </c>
      <c r="AT23" s="165" t="s">
        <v>2221</v>
      </c>
      <c r="AU23" s="165">
        <v>1025004</v>
      </c>
      <c r="AX23" s="166" t="s">
        <v>150</v>
      </c>
      <c r="AY23" s="166">
        <v>1502004</v>
      </c>
      <c r="AZ23" s="166" t="s">
        <v>357</v>
      </c>
      <c r="BA23" s="166">
        <v>1520202</v>
      </c>
      <c r="BB23" s="166" t="s">
        <v>413</v>
      </c>
      <c r="BC23" s="166">
        <v>1530202</v>
      </c>
      <c r="BD23" s="166" t="s">
        <v>2338</v>
      </c>
      <c r="BE23" s="166">
        <v>1540107</v>
      </c>
      <c r="BF23" s="166" t="s">
        <v>504</v>
      </c>
      <c r="BG23" s="166">
        <v>1550202</v>
      </c>
    </row>
    <row r="24" spans="1:59" s="12" customFormat="1" ht="20.100000000000001" customHeight="1" x14ac:dyDescent="0.2">
      <c r="A24" s="2">
        <v>23</v>
      </c>
      <c r="B24" s="166"/>
      <c r="C24" s="166"/>
      <c r="D24"/>
      <c r="E24" s="13"/>
      <c r="F24" s="13"/>
      <c r="G24" s="2"/>
      <c r="H24" s="104"/>
      <c r="I24" s="2"/>
      <c r="J24" s="2"/>
      <c r="M24" s="2"/>
      <c r="N24" s="3"/>
      <c r="O24" s="5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65" t="s">
        <v>2193</v>
      </c>
      <c r="AO24" s="165">
        <v>1022005</v>
      </c>
      <c r="AP24" s="165" t="s">
        <v>2202</v>
      </c>
      <c r="AQ24" s="165">
        <v>1023005</v>
      </c>
      <c r="AR24" s="165" t="s">
        <v>2212</v>
      </c>
      <c r="AS24" s="165">
        <v>1024005</v>
      </c>
      <c r="AT24" s="165" t="s">
        <v>2222</v>
      </c>
      <c r="AU24" s="165">
        <v>1025005</v>
      </c>
      <c r="AX24" s="166" t="s">
        <v>172</v>
      </c>
      <c r="AY24" s="166">
        <v>1502008</v>
      </c>
      <c r="AZ24" s="166" t="s">
        <v>359</v>
      </c>
      <c r="BA24" s="166">
        <v>1520204</v>
      </c>
      <c r="BB24" s="166" t="s">
        <v>415</v>
      </c>
      <c r="BC24" s="166">
        <v>1530204</v>
      </c>
      <c r="BD24" s="166" t="s">
        <v>458</v>
      </c>
      <c r="BE24" s="166">
        <v>1540202</v>
      </c>
      <c r="BF24" s="166" t="s">
        <v>2281</v>
      </c>
      <c r="BG24" s="166">
        <v>1550204</v>
      </c>
    </row>
    <row r="25" spans="1:59" s="12" customFormat="1" ht="20.100000000000001" customHeight="1" x14ac:dyDescent="0.2">
      <c r="A25" s="2">
        <v>24</v>
      </c>
      <c r="B25" s="166"/>
      <c r="C25" s="166"/>
      <c r="D25"/>
      <c r="E25" s="13"/>
      <c r="F25" s="13"/>
      <c r="G25" s="2"/>
      <c r="H25" s="104"/>
      <c r="I25" s="2"/>
      <c r="J25" s="2"/>
      <c r="M25" s="2"/>
      <c r="N25" s="3"/>
      <c r="O25" s="5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65" t="s">
        <v>2194</v>
      </c>
      <c r="AO25" s="165">
        <v>1022006</v>
      </c>
      <c r="AP25" s="165" t="s">
        <v>2203</v>
      </c>
      <c r="AQ25" s="165">
        <v>1023006</v>
      </c>
      <c r="AR25" s="165" t="s">
        <v>2213</v>
      </c>
      <c r="AS25" s="165">
        <v>1024006</v>
      </c>
      <c r="AT25" s="165" t="s">
        <v>2223</v>
      </c>
      <c r="AU25" s="165">
        <v>1025006</v>
      </c>
      <c r="AX25" s="166" t="s">
        <v>160</v>
      </c>
      <c r="AY25" s="166">
        <v>1502012</v>
      </c>
      <c r="AZ25" s="166" t="s">
        <v>361</v>
      </c>
      <c r="BA25" s="166">
        <v>1520206</v>
      </c>
      <c r="BB25" s="166" t="s">
        <v>417</v>
      </c>
      <c r="BC25" s="166">
        <v>1530206</v>
      </c>
      <c r="BD25" s="166" t="s">
        <v>460</v>
      </c>
      <c r="BE25" s="166">
        <v>1540204</v>
      </c>
      <c r="BF25" s="166" t="s">
        <v>508</v>
      </c>
      <c r="BG25" s="166">
        <v>1550206</v>
      </c>
    </row>
    <row r="26" spans="1:59" s="12" customFormat="1" ht="20.100000000000001" customHeight="1" x14ac:dyDescent="0.2">
      <c r="A26" s="2">
        <v>25</v>
      </c>
      <c r="B26" s="166"/>
      <c r="C26" s="166"/>
      <c r="D26"/>
      <c r="E26" s="13"/>
      <c r="F26" s="13"/>
      <c r="G26" s="2"/>
      <c r="H26" s="104"/>
      <c r="I26" s="2"/>
      <c r="J26" s="2"/>
      <c r="M26" s="2"/>
      <c r="N26" s="3"/>
      <c r="O26" s="39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65" t="s">
        <v>229</v>
      </c>
      <c r="AO26" s="165">
        <v>1022007</v>
      </c>
      <c r="AP26" s="165" t="s">
        <v>2204</v>
      </c>
      <c r="AQ26" s="165">
        <v>1023007</v>
      </c>
      <c r="AR26" s="165" t="s">
        <v>2214</v>
      </c>
      <c r="AS26" s="165">
        <v>1024007</v>
      </c>
      <c r="AT26" s="165" t="s">
        <v>2224</v>
      </c>
      <c r="AU26" s="165">
        <v>1025008</v>
      </c>
      <c r="AX26" s="166" t="s">
        <v>2296</v>
      </c>
      <c r="AY26" s="166">
        <v>1502013</v>
      </c>
      <c r="AZ26" s="166" t="s">
        <v>364</v>
      </c>
      <c r="BA26" s="166">
        <v>1520302</v>
      </c>
      <c r="BB26" s="166" t="s">
        <v>2324</v>
      </c>
      <c r="BC26" s="166">
        <v>1530207</v>
      </c>
      <c r="BD26" s="166" t="s">
        <v>462</v>
      </c>
      <c r="BE26" s="166">
        <v>1540206</v>
      </c>
      <c r="BF26" s="166" t="s">
        <v>510</v>
      </c>
      <c r="BG26" s="166">
        <v>1550302</v>
      </c>
    </row>
    <row r="27" spans="1:59" s="12" customFormat="1" ht="20.100000000000001" customHeight="1" x14ac:dyDescent="0.2">
      <c r="A27" s="2">
        <v>26</v>
      </c>
      <c r="B27" s="166"/>
      <c r="C27" s="166"/>
      <c r="D27"/>
      <c r="E27" s="13"/>
      <c r="F27" s="13"/>
      <c r="G27" s="2"/>
      <c r="H27" s="104"/>
      <c r="I27" s="2"/>
      <c r="J27" s="2"/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65" t="s">
        <v>2195</v>
      </c>
      <c r="AO27" s="165">
        <v>1022008</v>
      </c>
      <c r="AP27" s="165" t="s">
        <v>2205</v>
      </c>
      <c r="AQ27" s="165">
        <v>1023008</v>
      </c>
      <c r="AR27" s="165" t="s">
        <v>2215</v>
      </c>
      <c r="AS27" s="165">
        <v>1024008</v>
      </c>
      <c r="AT27" s="165" t="s">
        <v>2225</v>
      </c>
      <c r="AU27" s="165">
        <v>1025009</v>
      </c>
      <c r="AX27" s="166" t="s">
        <v>183</v>
      </c>
      <c r="AY27" s="166">
        <v>1503004</v>
      </c>
      <c r="AZ27" s="166" t="s">
        <v>367</v>
      </c>
      <c r="BA27" s="166">
        <v>1520304</v>
      </c>
      <c r="BB27" s="166" t="s">
        <v>419</v>
      </c>
      <c r="BC27" s="166">
        <v>1530302</v>
      </c>
      <c r="BD27" s="166" t="s">
        <v>464</v>
      </c>
      <c r="BE27" s="166">
        <v>1540302</v>
      </c>
      <c r="BF27" s="166" t="s">
        <v>2282</v>
      </c>
      <c r="BG27" s="166">
        <v>1550304</v>
      </c>
    </row>
    <row r="28" spans="1:59" s="12" customFormat="1" ht="20.100000000000001" customHeight="1" x14ac:dyDescent="0.2">
      <c r="A28" s="2">
        <v>27</v>
      </c>
      <c r="B28" s="166"/>
      <c r="C28" s="166"/>
      <c r="D28"/>
      <c r="E28" s="13"/>
      <c r="F28" s="13"/>
      <c r="G28" s="2"/>
      <c r="H28" s="104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165" t="s">
        <v>2196</v>
      </c>
      <c r="AO28" s="165">
        <v>1022009</v>
      </c>
      <c r="AP28" s="165" t="s">
        <v>2206</v>
      </c>
      <c r="AQ28" s="165">
        <v>1023009</v>
      </c>
      <c r="AR28" s="165" t="s">
        <v>2216</v>
      </c>
      <c r="AS28" s="165">
        <v>1024009</v>
      </c>
      <c r="AT28" s="165" t="s">
        <v>2226</v>
      </c>
      <c r="AU28" s="165">
        <v>1025010</v>
      </c>
      <c r="AX28" s="166" t="s">
        <v>205</v>
      </c>
      <c r="AY28" s="166">
        <v>1503008</v>
      </c>
      <c r="AZ28" s="166" t="s">
        <v>371</v>
      </c>
      <c r="BA28" s="166">
        <v>1520306</v>
      </c>
      <c r="BB28" s="166" t="s">
        <v>421</v>
      </c>
      <c r="BC28" s="166">
        <v>1530304</v>
      </c>
      <c r="BD28" s="166" t="s">
        <v>466</v>
      </c>
      <c r="BE28" s="166">
        <v>1540304</v>
      </c>
      <c r="BF28" s="166" t="s">
        <v>514</v>
      </c>
      <c r="BG28" s="166">
        <v>1550306</v>
      </c>
    </row>
    <row r="29" spans="1:59" s="12" customFormat="1" ht="20.100000000000001" customHeight="1" x14ac:dyDescent="0.2">
      <c r="A29" s="2">
        <v>28</v>
      </c>
      <c r="B29" s="166"/>
      <c r="C29" s="166"/>
      <c r="D29"/>
      <c r="E29" s="13"/>
      <c r="F29" s="13"/>
      <c r="G29" s="2"/>
      <c r="H29" s="104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165" t="s">
        <v>2197</v>
      </c>
      <c r="AO29" s="165">
        <v>1022010</v>
      </c>
      <c r="AP29" s="165" t="s">
        <v>2207</v>
      </c>
      <c r="AQ29" s="165">
        <v>1023010</v>
      </c>
      <c r="AR29" s="165" t="s">
        <v>2217</v>
      </c>
      <c r="AS29" s="165">
        <v>1024010</v>
      </c>
      <c r="AT29" s="165" t="s">
        <v>497</v>
      </c>
      <c r="AU29" s="165">
        <v>1550101</v>
      </c>
      <c r="AX29" s="166" t="s">
        <v>192</v>
      </c>
      <c r="AY29" s="166">
        <v>1503012</v>
      </c>
      <c r="AZ29" s="166" t="s">
        <v>375</v>
      </c>
      <c r="BA29" s="166">
        <v>1520402</v>
      </c>
      <c r="BB29" s="166" t="s">
        <v>423</v>
      </c>
      <c r="BC29" s="166">
        <v>1530306</v>
      </c>
      <c r="BD29" s="166" t="s">
        <v>468</v>
      </c>
      <c r="BE29" s="166">
        <v>1540306</v>
      </c>
      <c r="BF29" s="166" t="s">
        <v>2349</v>
      </c>
      <c r="BG29" s="166">
        <v>1550307</v>
      </c>
    </row>
    <row r="30" spans="1:59" s="12" customFormat="1" ht="20.100000000000001" customHeight="1" x14ac:dyDescent="0.2">
      <c r="A30" s="2">
        <v>29</v>
      </c>
      <c r="B30" s="166"/>
      <c r="C30" s="166"/>
      <c r="D30"/>
      <c r="E30" s="13"/>
      <c r="F30" s="13"/>
      <c r="G30" s="2"/>
      <c r="H30" s="104"/>
      <c r="I30" s="2"/>
      <c r="J30" s="2"/>
      <c r="M30" s="19"/>
      <c r="N30" s="13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165" t="s">
        <v>2227</v>
      </c>
      <c r="AO30" s="165">
        <v>1520101</v>
      </c>
      <c r="AP30" s="165" t="s">
        <v>2241</v>
      </c>
      <c r="AQ30" s="165">
        <v>1530101</v>
      </c>
      <c r="AR30" s="165" t="s">
        <v>451</v>
      </c>
      <c r="AS30" s="165">
        <v>1540101</v>
      </c>
      <c r="AT30" s="165" t="s">
        <v>498</v>
      </c>
      <c r="AU30" s="165">
        <v>1550102</v>
      </c>
      <c r="AX30" s="166" t="s">
        <v>2297</v>
      </c>
      <c r="AY30" s="166">
        <v>1503013</v>
      </c>
      <c r="AZ30" s="166" t="s">
        <v>379</v>
      </c>
      <c r="BA30" s="166">
        <v>1520404</v>
      </c>
      <c r="BB30" s="166" t="s">
        <v>425</v>
      </c>
      <c r="BC30" s="166">
        <v>1530402</v>
      </c>
      <c r="BD30" s="166" t="s">
        <v>470</v>
      </c>
      <c r="BE30" s="166">
        <v>1540402</v>
      </c>
      <c r="BF30" s="166" t="s">
        <v>516</v>
      </c>
      <c r="BG30" s="166">
        <v>1550402</v>
      </c>
    </row>
    <row r="31" spans="1:59" s="12" customFormat="1" ht="20.100000000000001" customHeight="1" x14ac:dyDescent="0.2">
      <c r="A31" s="2">
        <v>30</v>
      </c>
      <c r="B31" s="166"/>
      <c r="C31" s="166"/>
      <c r="D31"/>
      <c r="E31" s="13"/>
      <c r="F31" s="13"/>
      <c r="G31" s="2"/>
      <c r="H31" s="104"/>
      <c r="I31" s="2"/>
      <c r="J31" s="2"/>
      <c r="M31" s="19"/>
      <c r="N31" s="13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165" t="s">
        <v>347</v>
      </c>
      <c r="AO31" s="165">
        <v>1520102</v>
      </c>
      <c r="AP31" s="165" t="s">
        <v>407</v>
      </c>
      <c r="AQ31" s="165">
        <v>1530102</v>
      </c>
      <c r="AR31" s="165" t="s">
        <v>452</v>
      </c>
      <c r="AS31" s="165">
        <v>1540102</v>
      </c>
      <c r="AT31" s="165" t="s">
        <v>499</v>
      </c>
      <c r="AU31" s="165">
        <v>1550103</v>
      </c>
      <c r="AX31" s="166" t="s">
        <v>213</v>
      </c>
      <c r="AY31" s="166">
        <v>1504004</v>
      </c>
      <c r="AZ31" s="166" t="s">
        <v>382</v>
      </c>
      <c r="BA31" s="166">
        <v>1520406</v>
      </c>
      <c r="BB31" s="166" t="s">
        <v>427</v>
      </c>
      <c r="BC31" s="166">
        <v>1530404</v>
      </c>
      <c r="BD31" s="166" t="s">
        <v>472</v>
      </c>
      <c r="BE31" s="166">
        <v>1540404</v>
      </c>
      <c r="BF31" s="166" t="s">
        <v>2283</v>
      </c>
      <c r="BG31" s="166">
        <v>1550404</v>
      </c>
    </row>
    <row r="32" spans="1:59" s="12" customFormat="1" ht="20.100000000000001" customHeight="1" x14ac:dyDescent="0.2">
      <c r="A32" s="2">
        <v>31</v>
      </c>
      <c r="B32" s="166"/>
      <c r="C32" s="166"/>
      <c r="D32"/>
      <c r="E32" s="13"/>
      <c r="F32" s="13"/>
      <c r="G32" s="2"/>
      <c r="H32" s="104"/>
      <c r="I32" s="2"/>
      <c r="J32" s="2"/>
      <c r="M32" s="19"/>
      <c r="N32" s="13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65" t="s">
        <v>2228</v>
      </c>
      <c r="AO32" s="165">
        <v>1520103</v>
      </c>
      <c r="AP32" s="165" t="s">
        <v>2242</v>
      </c>
      <c r="AQ32" s="165">
        <v>1530103</v>
      </c>
      <c r="AR32" s="165" t="s">
        <v>2263</v>
      </c>
      <c r="AS32" s="165">
        <v>1540103</v>
      </c>
      <c r="AT32" s="165" t="s">
        <v>2280</v>
      </c>
      <c r="AU32" s="165">
        <v>1550104</v>
      </c>
      <c r="AX32" s="166" t="s">
        <v>226</v>
      </c>
      <c r="AY32" s="166">
        <v>1504008</v>
      </c>
      <c r="AZ32" s="166" t="s">
        <v>384</v>
      </c>
      <c r="BA32" s="166">
        <v>1520502</v>
      </c>
      <c r="BB32" s="166" t="s">
        <v>429</v>
      </c>
      <c r="BC32" s="166">
        <v>1530406</v>
      </c>
      <c r="BD32" s="166" t="s">
        <v>474</v>
      </c>
      <c r="BE32" s="166">
        <v>1540406</v>
      </c>
      <c r="BF32" s="166" t="s">
        <v>520</v>
      </c>
      <c r="BG32" s="166">
        <v>1550406</v>
      </c>
    </row>
    <row r="33" spans="1:59" s="12" customFormat="1" ht="20.100000000000001" customHeight="1" x14ac:dyDescent="0.2">
      <c r="A33" s="2">
        <v>32</v>
      </c>
      <c r="B33" s="166"/>
      <c r="C33" s="166"/>
      <c r="D33"/>
      <c r="E33" s="13"/>
      <c r="F33" s="13"/>
      <c r="G33" s="2"/>
      <c r="H33" s="104"/>
      <c r="I33" s="2"/>
      <c r="J33" s="2"/>
      <c r="M33" s="19"/>
      <c r="N33" s="13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165" t="s">
        <v>2229</v>
      </c>
      <c r="AO33" s="165">
        <v>1520104</v>
      </c>
      <c r="AP33" s="165" t="s">
        <v>2243</v>
      </c>
      <c r="AQ33" s="165">
        <v>1530104</v>
      </c>
      <c r="AR33" s="165" t="s">
        <v>2264</v>
      </c>
      <c r="AS33" s="165">
        <v>1540104</v>
      </c>
      <c r="AT33" s="165" t="s">
        <v>501</v>
      </c>
      <c r="AU33" s="165">
        <v>1550105</v>
      </c>
      <c r="AX33" s="166" t="s">
        <v>222</v>
      </c>
      <c r="AY33" s="166">
        <v>1504012</v>
      </c>
      <c r="AZ33" s="166" t="s">
        <v>386</v>
      </c>
      <c r="BA33" s="166">
        <v>1520504</v>
      </c>
      <c r="BB33" s="166" t="s">
        <v>431</v>
      </c>
      <c r="BC33" s="166">
        <v>1530502</v>
      </c>
      <c r="BD33" s="166" t="s">
        <v>476</v>
      </c>
      <c r="BE33" s="166">
        <v>1540502</v>
      </c>
      <c r="BF33" s="166" t="s">
        <v>522</v>
      </c>
      <c r="BG33" s="166">
        <v>1550502</v>
      </c>
    </row>
    <row r="34" spans="1:59" s="12" customFormat="1" ht="20.100000000000001" customHeight="1" x14ac:dyDescent="0.2">
      <c r="A34" s="2">
        <v>33</v>
      </c>
      <c r="B34" s="166"/>
      <c r="C34" s="166"/>
      <c r="D34"/>
      <c r="E34" s="13"/>
      <c r="F34" s="13"/>
      <c r="G34" s="2"/>
      <c r="H34" s="104"/>
      <c r="I34" s="2"/>
      <c r="J34" s="2"/>
      <c r="M34" s="19"/>
      <c r="N34" s="13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165" t="s">
        <v>353</v>
      </c>
      <c r="AO34" s="165">
        <v>1520105</v>
      </c>
      <c r="AP34" s="165" t="s">
        <v>410</v>
      </c>
      <c r="AQ34" s="165">
        <v>1530105</v>
      </c>
      <c r="AR34" s="165" t="s">
        <v>455</v>
      </c>
      <c r="AS34" s="165">
        <v>1540105</v>
      </c>
      <c r="AT34" s="165" t="s">
        <v>502</v>
      </c>
      <c r="AU34" s="165">
        <v>1550106</v>
      </c>
      <c r="AX34" s="166" t="s">
        <v>236</v>
      </c>
      <c r="AY34" s="166">
        <v>1505004</v>
      </c>
      <c r="AZ34" s="166" t="s">
        <v>388</v>
      </c>
      <c r="BA34" s="166">
        <v>1520506</v>
      </c>
      <c r="BB34" s="166" t="s">
        <v>433</v>
      </c>
      <c r="BC34" s="166">
        <v>1530504</v>
      </c>
      <c r="BD34" s="166" t="s">
        <v>478</v>
      </c>
      <c r="BE34" s="166">
        <v>1540504</v>
      </c>
      <c r="BF34" s="166" t="s">
        <v>2284</v>
      </c>
      <c r="BG34" s="166">
        <v>1550504</v>
      </c>
    </row>
    <row r="35" spans="1:59" s="12" customFormat="1" ht="20.100000000000001" customHeight="1" x14ac:dyDescent="0.2">
      <c r="A35" s="2">
        <v>34</v>
      </c>
      <c r="B35" s="166"/>
      <c r="C35" s="166"/>
      <c r="D35"/>
      <c r="E35" s="13"/>
      <c r="F35" s="13"/>
      <c r="G35" s="2"/>
      <c r="H35" s="104"/>
      <c r="I35" s="2"/>
      <c r="J35" s="2"/>
      <c r="M35" s="19"/>
      <c r="N35" s="13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165" t="s">
        <v>354</v>
      </c>
      <c r="AO35" s="165">
        <v>1520106</v>
      </c>
      <c r="AP35" s="165" t="s">
        <v>411</v>
      </c>
      <c r="AQ35" s="165">
        <v>1530106</v>
      </c>
      <c r="AR35" s="165" t="s">
        <v>456</v>
      </c>
      <c r="AS35" s="165">
        <v>1540106</v>
      </c>
      <c r="AT35" s="165" t="s">
        <v>503</v>
      </c>
      <c r="AU35" s="165">
        <v>1550201</v>
      </c>
      <c r="AX35" s="166" t="s">
        <v>259</v>
      </c>
      <c r="AY35" s="166">
        <v>1505008</v>
      </c>
      <c r="AZ35" s="166" t="s">
        <v>2313</v>
      </c>
      <c r="BA35" s="166">
        <v>1520507</v>
      </c>
      <c r="BB35" s="166" t="s">
        <v>435</v>
      </c>
      <c r="BC35" s="166">
        <v>1530506</v>
      </c>
      <c r="BD35" s="166" t="s">
        <v>480</v>
      </c>
      <c r="BE35" s="166">
        <v>1540506</v>
      </c>
      <c r="BF35" s="166" t="s">
        <v>526</v>
      </c>
      <c r="BG35" s="166">
        <v>1550506</v>
      </c>
    </row>
    <row r="36" spans="1:59" s="12" customFormat="1" ht="20.100000000000001" customHeight="1" x14ac:dyDescent="0.2">
      <c r="A36" s="2">
        <v>35</v>
      </c>
      <c r="B36" s="166"/>
      <c r="C36" s="166"/>
      <c r="D36"/>
      <c r="E36" s="13"/>
      <c r="F36" s="13"/>
      <c r="G36" s="2"/>
      <c r="H36" s="104"/>
      <c r="I36" s="2"/>
      <c r="J36" s="2"/>
      <c r="M36" s="19"/>
      <c r="N36" s="13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165" t="s">
        <v>2230</v>
      </c>
      <c r="AO36" s="165">
        <v>1520201</v>
      </c>
      <c r="AP36" s="165" t="s">
        <v>2244</v>
      </c>
      <c r="AQ36" s="165">
        <v>1530201</v>
      </c>
      <c r="AR36" s="165" t="s">
        <v>457</v>
      </c>
      <c r="AS36" s="165">
        <v>1540201</v>
      </c>
      <c r="AT36" s="165" t="s">
        <v>504</v>
      </c>
      <c r="AU36" s="165">
        <v>1550202</v>
      </c>
      <c r="AX36" s="166" t="s">
        <v>248</v>
      </c>
      <c r="AY36" s="166">
        <v>1505012</v>
      </c>
      <c r="AZ36" s="166" t="s">
        <v>390</v>
      </c>
      <c r="BA36" s="166">
        <v>1520602</v>
      </c>
      <c r="BB36" s="166" t="s">
        <v>2252</v>
      </c>
      <c r="BC36" s="166">
        <v>1530602</v>
      </c>
      <c r="BD36" s="166" t="s">
        <v>2270</v>
      </c>
      <c r="BE36" s="166">
        <v>1540602</v>
      </c>
      <c r="BF36" s="166" t="s">
        <v>528</v>
      </c>
      <c r="BG36" s="166">
        <v>1550602</v>
      </c>
    </row>
    <row r="37" spans="1:59" s="12" customFormat="1" ht="20.100000000000001" customHeight="1" x14ac:dyDescent="0.2">
      <c r="A37" s="2">
        <v>36</v>
      </c>
      <c r="B37" s="166"/>
      <c r="C37" s="166"/>
      <c r="D37"/>
      <c r="E37" s="13"/>
      <c r="F37" s="13"/>
      <c r="G37" s="2"/>
      <c r="H37" s="104"/>
      <c r="I37" s="2"/>
      <c r="J37" s="2"/>
      <c r="M37" s="19"/>
      <c r="N37" s="13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165" t="s">
        <v>357</v>
      </c>
      <c r="AO37" s="165">
        <v>1520202</v>
      </c>
      <c r="AP37" s="165" t="s">
        <v>413</v>
      </c>
      <c r="AQ37" s="165">
        <v>1530202</v>
      </c>
      <c r="AR37" s="165" t="s">
        <v>458</v>
      </c>
      <c r="AS37" s="165">
        <v>1540202</v>
      </c>
      <c r="AT37" s="165" t="s">
        <v>505</v>
      </c>
      <c r="AU37" s="165">
        <v>1550203</v>
      </c>
      <c r="AX37" s="166" t="s">
        <v>273</v>
      </c>
      <c r="AY37" s="166">
        <v>1506004</v>
      </c>
      <c r="AZ37" s="166" t="s">
        <v>2314</v>
      </c>
      <c r="BA37" s="166">
        <v>1520603</v>
      </c>
      <c r="BB37" s="166" t="s">
        <v>2325</v>
      </c>
      <c r="BC37" s="166">
        <v>1530603</v>
      </c>
      <c r="BD37" s="166" t="s">
        <v>2339</v>
      </c>
      <c r="BE37" s="166">
        <v>1540603</v>
      </c>
      <c r="BF37" s="166" t="s">
        <v>2350</v>
      </c>
      <c r="BG37" s="166">
        <v>1550603</v>
      </c>
    </row>
    <row r="38" spans="1:59" s="12" customFormat="1" ht="20.100000000000001" customHeight="1" x14ac:dyDescent="0.2">
      <c r="A38" s="2">
        <v>37</v>
      </c>
      <c r="B38" s="166"/>
      <c r="C38" s="166"/>
      <c r="D38"/>
      <c r="E38" s="13"/>
      <c r="F38" s="13"/>
      <c r="G38" s="2"/>
      <c r="H38" s="104"/>
      <c r="I38" s="2"/>
      <c r="J38" s="2"/>
      <c r="M38" s="19"/>
      <c r="N38" s="13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165" t="s">
        <v>358</v>
      </c>
      <c r="AO38" s="165">
        <v>1520203</v>
      </c>
      <c r="AP38" s="165" t="s">
        <v>2245</v>
      </c>
      <c r="AQ38" s="165">
        <v>1530203</v>
      </c>
      <c r="AR38" s="165" t="s">
        <v>2265</v>
      </c>
      <c r="AS38" s="165">
        <v>1540203</v>
      </c>
      <c r="AT38" s="165" t="s">
        <v>2281</v>
      </c>
      <c r="AU38" s="165">
        <v>1550204</v>
      </c>
      <c r="AX38" s="166" t="s">
        <v>2298</v>
      </c>
      <c r="AY38" s="166">
        <v>1506005</v>
      </c>
      <c r="AZ38" s="166" t="s">
        <v>392</v>
      </c>
      <c r="BA38" s="166">
        <v>1520702</v>
      </c>
      <c r="BB38" s="166" t="s">
        <v>438</v>
      </c>
      <c r="BC38" s="166">
        <v>1530702</v>
      </c>
      <c r="BD38" s="166" t="s">
        <v>484</v>
      </c>
      <c r="BE38" s="166">
        <v>1540702</v>
      </c>
      <c r="BF38" s="166" t="s">
        <v>530</v>
      </c>
      <c r="BG38" s="166">
        <v>1550702</v>
      </c>
    </row>
    <row r="39" spans="1:59" s="12" customFormat="1" ht="20.100000000000001" customHeight="1" x14ac:dyDescent="0.2">
      <c r="A39" s="2">
        <v>38</v>
      </c>
      <c r="B39" s="166"/>
      <c r="C39" s="166"/>
      <c r="D39"/>
      <c r="E39" s="13"/>
      <c r="F39" s="13"/>
      <c r="G39" s="2"/>
      <c r="H39" s="104"/>
      <c r="I39" s="2"/>
      <c r="J39" s="2"/>
      <c r="M39" s="19"/>
      <c r="N39" s="13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165" t="s">
        <v>359</v>
      </c>
      <c r="AO39" s="165">
        <v>1520204</v>
      </c>
      <c r="AP39" s="165" t="s">
        <v>415</v>
      </c>
      <c r="AQ39" s="165">
        <v>1530204</v>
      </c>
      <c r="AR39" s="165" t="s">
        <v>460</v>
      </c>
      <c r="AS39" s="165">
        <v>1540204</v>
      </c>
      <c r="AT39" s="165" t="s">
        <v>507</v>
      </c>
      <c r="AU39" s="165">
        <v>1550205</v>
      </c>
      <c r="AX39" s="166" t="s">
        <v>275</v>
      </c>
      <c r="AY39" s="166">
        <v>1506006</v>
      </c>
      <c r="AZ39" s="166" t="s">
        <v>2315</v>
      </c>
      <c r="BA39" s="166">
        <v>1520703</v>
      </c>
      <c r="BB39" s="166" t="s">
        <v>439</v>
      </c>
      <c r="BC39" s="166">
        <v>1530802</v>
      </c>
      <c r="BD39" s="166" t="s">
        <v>2340</v>
      </c>
      <c r="BE39" s="166">
        <v>1540703</v>
      </c>
      <c r="BF39" s="166" t="s">
        <v>2351</v>
      </c>
      <c r="BG39" s="166">
        <v>1550703</v>
      </c>
    </row>
    <row r="40" spans="1:59" s="12" customFormat="1" ht="20.100000000000001" customHeight="1" x14ac:dyDescent="0.2">
      <c r="A40" s="2">
        <v>39</v>
      </c>
      <c r="B40" s="166"/>
      <c r="C40" s="166"/>
      <c r="D40"/>
      <c r="E40" s="13"/>
      <c r="F40" s="13"/>
      <c r="G40" s="2"/>
      <c r="H40" s="104"/>
      <c r="I40" s="2"/>
      <c r="J40" s="2"/>
      <c r="M40"/>
      <c r="N40" s="1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165" t="s">
        <v>360</v>
      </c>
      <c r="AO40" s="165">
        <v>1520205</v>
      </c>
      <c r="AP40" s="165" t="s">
        <v>416</v>
      </c>
      <c r="AQ40" s="165">
        <v>1530205</v>
      </c>
      <c r="AR40" s="165" t="s">
        <v>461</v>
      </c>
      <c r="AS40" s="165">
        <v>1540205</v>
      </c>
      <c r="AT40" s="165" t="s">
        <v>508</v>
      </c>
      <c r="AU40" s="165">
        <v>1550206</v>
      </c>
      <c r="AX40" s="166" t="s">
        <v>283</v>
      </c>
      <c r="AY40" s="166">
        <v>1507004</v>
      </c>
      <c r="AZ40" s="166" t="s">
        <v>393</v>
      </c>
      <c r="BA40" s="166">
        <v>1520802</v>
      </c>
      <c r="BB40" s="166" t="s">
        <v>2326</v>
      </c>
      <c r="BC40" s="166">
        <v>1530803</v>
      </c>
      <c r="BD40" s="166" t="s">
        <v>485</v>
      </c>
      <c r="BE40" s="166">
        <v>1540802</v>
      </c>
      <c r="BF40" s="166" t="s">
        <v>531</v>
      </c>
      <c r="BG40" s="166">
        <v>1550802</v>
      </c>
    </row>
    <row r="41" spans="1:59" s="12" customFormat="1" ht="20.100000000000001" customHeight="1" x14ac:dyDescent="0.2">
      <c r="A41" s="2">
        <v>40</v>
      </c>
      <c r="B41" s="166"/>
      <c r="C41" s="166"/>
      <c r="D41"/>
      <c r="E41" s="13"/>
      <c r="F41" s="13"/>
      <c r="G41" s="2"/>
      <c r="H41" s="104"/>
      <c r="I41" s="2"/>
      <c r="J41" s="2"/>
      <c r="M41" s="19"/>
      <c r="N41" s="1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165" t="s">
        <v>361</v>
      </c>
      <c r="AO41" s="165">
        <v>1520206</v>
      </c>
      <c r="AP41" s="165" t="s">
        <v>417</v>
      </c>
      <c r="AQ41" s="165">
        <v>1530206</v>
      </c>
      <c r="AR41" s="165" t="s">
        <v>462</v>
      </c>
      <c r="AS41" s="165">
        <v>1540206</v>
      </c>
      <c r="AT41" s="165" t="s">
        <v>509</v>
      </c>
      <c r="AU41" s="165">
        <v>1550301</v>
      </c>
      <c r="AX41" s="166" t="s">
        <v>393</v>
      </c>
      <c r="AY41" s="166">
        <v>1508003</v>
      </c>
      <c r="AZ41" s="166" t="s">
        <v>2316</v>
      </c>
      <c r="BA41" s="166">
        <v>1520803</v>
      </c>
      <c r="BB41" s="166" t="s">
        <v>2327</v>
      </c>
      <c r="BC41" s="166">
        <v>1530804</v>
      </c>
      <c r="BD41" s="166" t="s">
        <v>2341</v>
      </c>
      <c r="BE41" s="166">
        <v>1540803</v>
      </c>
      <c r="BF41" s="166" t="s">
        <v>2352</v>
      </c>
      <c r="BG41" s="166">
        <v>1550803</v>
      </c>
    </row>
    <row r="42" spans="1:59" s="12" customFormat="1" ht="20.100000000000001" customHeight="1" x14ac:dyDescent="0.2">
      <c r="A42" s="2">
        <v>41</v>
      </c>
      <c r="B42" s="166"/>
      <c r="C42" s="166"/>
      <c r="D42"/>
      <c r="E42" s="13"/>
      <c r="F42" s="13"/>
      <c r="G42" s="2"/>
      <c r="H42" s="104"/>
      <c r="I42" s="2"/>
      <c r="J42" s="2"/>
      <c r="M42" s="19"/>
      <c r="N42" s="13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65" t="s">
        <v>2231</v>
      </c>
      <c r="AO42" s="165">
        <v>1520301</v>
      </c>
      <c r="AP42" s="165" t="s">
        <v>2246</v>
      </c>
      <c r="AQ42" s="165">
        <v>1530301</v>
      </c>
      <c r="AR42" s="165" t="s">
        <v>463</v>
      </c>
      <c r="AS42" s="165">
        <v>1540301</v>
      </c>
      <c r="AT42" s="165" t="s">
        <v>510</v>
      </c>
      <c r="AU42" s="165">
        <v>1550302</v>
      </c>
      <c r="AX42" s="166" t="s">
        <v>2299</v>
      </c>
      <c r="AY42" s="166">
        <v>1508004</v>
      </c>
      <c r="AZ42" s="166" t="s">
        <v>395</v>
      </c>
      <c r="BA42" s="166">
        <v>1520902</v>
      </c>
      <c r="BB42" s="166" t="s">
        <v>2256</v>
      </c>
      <c r="BC42" s="166">
        <v>1530902</v>
      </c>
      <c r="BD42" s="166" t="s">
        <v>2274</v>
      </c>
      <c r="BE42" s="166">
        <v>1540902</v>
      </c>
      <c r="BF42" s="166" t="s">
        <v>533</v>
      </c>
      <c r="BG42" s="166">
        <v>1550902</v>
      </c>
    </row>
    <row r="43" spans="1:59" s="12" customFormat="1" ht="20.100000000000001" customHeight="1" x14ac:dyDescent="0.2">
      <c r="A43" s="2">
        <v>42</v>
      </c>
      <c r="B43" s="166"/>
      <c r="C43" s="166"/>
      <c r="D43"/>
      <c r="E43" s="13"/>
      <c r="F43" s="13"/>
      <c r="G43" s="2"/>
      <c r="H43" s="104"/>
      <c r="I43" s="2"/>
      <c r="J43" s="2"/>
      <c r="M43" s="19"/>
      <c r="N43" s="13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165" t="s">
        <v>364</v>
      </c>
      <c r="AO43" s="165">
        <v>1520302</v>
      </c>
      <c r="AP43" s="165" t="s">
        <v>419</v>
      </c>
      <c r="AQ43" s="165">
        <v>1530302</v>
      </c>
      <c r="AR43" s="165" t="s">
        <v>464</v>
      </c>
      <c r="AS43" s="165">
        <v>1540302</v>
      </c>
      <c r="AT43" s="165" t="s">
        <v>511</v>
      </c>
      <c r="AU43" s="165">
        <v>1550303</v>
      </c>
      <c r="AX43" s="166" t="s">
        <v>298</v>
      </c>
      <c r="AY43" s="166">
        <v>1509003</v>
      </c>
      <c r="AZ43" s="166" t="s">
        <v>397</v>
      </c>
      <c r="BA43" s="166">
        <v>1521002</v>
      </c>
      <c r="BB43" s="166" t="s">
        <v>2328</v>
      </c>
      <c r="BC43" s="166">
        <v>1530903</v>
      </c>
      <c r="BD43" s="166" t="s">
        <v>489</v>
      </c>
      <c r="BE43" s="166">
        <v>1541002</v>
      </c>
      <c r="BF43" s="166" t="s">
        <v>2353</v>
      </c>
      <c r="BG43" s="166">
        <v>1550903</v>
      </c>
    </row>
    <row r="44" spans="1:59" s="12" customFormat="1" ht="20.100000000000001" customHeight="1" x14ac:dyDescent="0.2">
      <c r="A44" s="2">
        <v>43</v>
      </c>
      <c r="B44" s="166"/>
      <c r="C44" s="166"/>
      <c r="D44"/>
      <c r="E44" s="13"/>
      <c r="F44" s="13"/>
      <c r="G44" s="2"/>
      <c r="H44" s="104"/>
      <c r="I44" s="2"/>
      <c r="J44" s="2"/>
      <c r="M44" s="19"/>
      <c r="N44" s="13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165" t="s">
        <v>365</v>
      </c>
      <c r="AO44" s="165">
        <v>1520303</v>
      </c>
      <c r="AP44" s="165" t="s">
        <v>2247</v>
      </c>
      <c r="AQ44" s="165">
        <v>1530303</v>
      </c>
      <c r="AR44" s="165" t="s">
        <v>2266</v>
      </c>
      <c r="AS44" s="165">
        <v>1540303</v>
      </c>
      <c r="AT44" s="165" t="s">
        <v>2282</v>
      </c>
      <c r="AU44" s="165">
        <v>1550304</v>
      </c>
      <c r="AX44" s="166" t="s">
        <v>2300</v>
      </c>
      <c r="AY44" s="166">
        <v>1509004</v>
      </c>
      <c r="AZ44" s="166" t="s">
        <v>399</v>
      </c>
      <c r="BA44" s="166">
        <v>1521004</v>
      </c>
      <c r="BB44" s="166" t="s">
        <v>442</v>
      </c>
      <c r="BC44" s="166">
        <v>1531002</v>
      </c>
      <c r="BD44" s="166" t="s">
        <v>1442</v>
      </c>
      <c r="BE44" s="166">
        <v>1541004</v>
      </c>
      <c r="BF44" s="166" t="s">
        <v>535</v>
      </c>
      <c r="BG44" s="166">
        <v>1551002</v>
      </c>
    </row>
    <row r="45" spans="1:59" s="12" customFormat="1" ht="20.100000000000001" customHeight="1" x14ac:dyDescent="0.2">
      <c r="A45" s="2">
        <v>44</v>
      </c>
      <c r="B45" s="165"/>
      <c r="C45" s="165"/>
      <c r="D45" s="2"/>
      <c r="E45" s="2"/>
      <c r="F45" s="2"/>
      <c r="G45" s="2"/>
      <c r="H45" s="104"/>
      <c r="I45" s="2"/>
      <c r="J45" s="2"/>
      <c r="M45" s="19"/>
      <c r="N45" s="13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165" t="s">
        <v>367</v>
      </c>
      <c r="AO45" s="165">
        <v>1520304</v>
      </c>
      <c r="AP45" s="165" t="s">
        <v>421</v>
      </c>
      <c r="AQ45" s="165">
        <v>1530304</v>
      </c>
      <c r="AR45" s="165" t="s">
        <v>466</v>
      </c>
      <c r="AS45" s="165">
        <v>1540304</v>
      </c>
      <c r="AT45" s="165" t="s">
        <v>513</v>
      </c>
      <c r="AU45" s="165">
        <v>1550305</v>
      </c>
      <c r="AX45" s="166" t="s">
        <v>309</v>
      </c>
      <c r="AY45" s="166">
        <v>1510004</v>
      </c>
      <c r="AZ45" s="166" t="s">
        <v>2317</v>
      </c>
      <c r="BA45" s="166">
        <v>1521005</v>
      </c>
      <c r="BB45" s="166" t="s">
        <v>444</v>
      </c>
      <c r="BC45" s="166">
        <v>1531004</v>
      </c>
      <c r="BD45" s="166" t="s">
        <v>2342</v>
      </c>
      <c r="BE45" s="166">
        <v>1541005</v>
      </c>
      <c r="BF45" s="166" t="s">
        <v>537</v>
      </c>
      <c r="BG45" s="166">
        <v>1551004</v>
      </c>
    </row>
    <row r="46" spans="1:59" s="12" customFormat="1" ht="20.100000000000001" customHeight="1" x14ac:dyDescent="0.2">
      <c r="A46" s="2">
        <v>45</v>
      </c>
      <c r="B46" s="165"/>
      <c r="C46" s="165"/>
      <c r="D46" s="2"/>
      <c r="E46" s="2"/>
      <c r="F46" s="2"/>
      <c r="G46" s="2"/>
      <c r="H46" s="104"/>
      <c r="I46" s="2"/>
      <c r="J46" s="2"/>
      <c r="M46" s="19"/>
      <c r="N46" s="1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165" t="s">
        <v>369</v>
      </c>
      <c r="AO46" s="165">
        <v>1520305</v>
      </c>
      <c r="AP46" s="165" t="s">
        <v>422</v>
      </c>
      <c r="AQ46" s="165">
        <v>1530305</v>
      </c>
      <c r="AR46" s="165" t="s">
        <v>467</v>
      </c>
      <c r="AS46" s="165">
        <v>1540305</v>
      </c>
      <c r="AT46" s="165" t="s">
        <v>514</v>
      </c>
      <c r="AU46" s="165">
        <v>1550306</v>
      </c>
      <c r="AX46" s="166" t="s">
        <v>2301</v>
      </c>
      <c r="AY46" s="166">
        <v>1510008</v>
      </c>
      <c r="AZ46" s="166" t="s">
        <v>2318</v>
      </c>
      <c r="BA46" s="166">
        <v>1521006</v>
      </c>
      <c r="BB46" s="166" t="s">
        <v>2329</v>
      </c>
      <c r="BC46" s="166">
        <v>1531005</v>
      </c>
      <c r="BD46" s="166" t="s">
        <v>2343</v>
      </c>
      <c r="BE46" s="166">
        <v>1541006</v>
      </c>
      <c r="BF46" s="166" t="s">
        <v>2354</v>
      </c>
      <c r="BG46" s="166">
        <v>1551005</v>
      </c>
    </row>
    <row r="47" spans="1:59" s="12" customFormat="1" ht="20.100000000000001" customHeight="1" x14ac:dyDescent="0.2">
      <c r="A47" s="2">
        <v>46</v>
      </c>
      <c r="B47" s="165"/>
      <c r="C47" s="165"/>
      <c r="D47" s="2"/>
      <c r="E47" s="2"/>
      <c r="F47" s="2"/>
      <c r="G47" s="2"/>
      <c r="H47" s="104"/>
      <c r="I47" s="2"/>
      <c r="J47" s="2"/>
      <c r="M47" s="19"/>
      <c r="N47" s="1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165" t="s">
        <v>371</v>
      </c>
      <c r="AO47" s="165">
        <v>1520306</v>
      </c>
      <c r="AP47" s="165" t="s">
        <v>423</v>
      </c>
      <c r="AQ47" s="165">
        <v>1530306</v>
      </c>
      <c r="AR47" s="165" t="s">
        <v>468</v>
      </c>
      <c r="AS47" s="165">
        <v>1540306</v>
      </c>
      <c r="AT47" s="165" t="s">
        <v>515</v>
      </c>
      <c r="AU47" s="165">
        <v>1550401</v>
      </c>
      <c r="AX47" s="166" t="s">
        <v>2302</v>
      </c>
      <c r="AY47" s="166">
        <v>1510011</v>
      </c>
      <c r="AZ47" s="166" t="s">
        <v>1428</v>
      </c>
      <c r="BA47" s="166">
        <v>1521012</v>
      </c>
      <c r="BB47" s="166" t="s">
        <v>2330</v>
      </c>
      <c r="BC47" s="166">
        <v>1531006</v>
      </c>
      <c r="BD47" s="166" t="s">
        <v>1443</v>
      </c>
      <c r="BE47" s="166">
        <v>1541012</v>
      </c>
      <c r="BF47" s="166" t="s">
        <v>2355</v>
      </c>
      <c r="BG47" s="166">
        <v>1551006</v>
      </c>
    </row>
    <row r="48" spans="1:59" s="12" customFormat="1" ht="20.100000000000001" customHeight="1" x14ac:dyDescent="0.2">
      <c r="A48" s="2">
        <v>47</v>
      </c>
      <c r="B48" s="165"/>
      <c r="C48" s="165"/>
      <c r="D48" s="2"/>
      <c r="E48" s="2"/>
      <c r="F48" s="2"/>
      <c r="G48" s="2"/>
      <c r="H48" s="104"/>
      <c r="I48" s="2"/>
      <c r="J48" s="2"/>
      <c r="M48" s="19"/>
      <c r="N48" s="1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165" t="s">
        <v>2232</v>
      </c>
      <c r="AO48" s="165">
        <v>1520401</v>
      </c>
      <c r="AP48" s="165" t="s">
        <v>2248</v>
      </c>
      <c r="AQ48" s="165">
        <v>1530401</v>
      </c>
      <c r="AR48" s="165" t="s">
        <v>469</v>
      </c>
      <c r="AS48" s="165">
        <v>1540401</v>
      </c>
      <c r="AT48" s="165" t="s">
        <v>516</v>
      </c>
      <c r="AU48" s="165">
        <v>1550402</v>
      </c>
      <c r="AX48" s="166" t="s">
        <v>2303</v>
      </c>
      <c r="AY48" s="166">
        <v>1510012</v>
      </c>
      <c r="AZ48" s="166" t="s">
        <v>1430</v>
      </c>
      <c r="BA48" s="166">
        <v>1521014</v>
      </c>
      <c r="BB48" s="166" t="s">
        <v>1436</v>
      </c>
      <c r="BC48" s="166">
        <v>1531012</v>
      </c>
      <c r="BD48" s="166" t="s">
        <v>2278</v>
      </c>
      <c r="BE48" s="166">
        <v>1541014</v>
      </c>
      <c r="BF48" s="166" t="s">
        <v>1448</v>
      </c>
      <c r="BG48" s="166">
        <v>1551012</v>
      </c>
    </row>
    <row r="49" spans="1:59" s="12" customFormat="1" ht="20.100000000000001" customHeight="1" x14ac:dyDescent="0.2">
      <c r="A49" s="2">
        <v>48</v>
      </c>
      <c r="B49" s="165"/>
      <c r="C49" s="165"/>
      <c r="D49" s="2"/>
      <c r="E49" s="2"/>
      <c r="F49" s="2"/>
      <c r="G49" s="2"/>
      <c r="H49" s="104"/>
      <c r="I49" s="2"/>
      <c r="J49" s="2"/>
      <c r="M49" s="19"/>
      <c r="N49" s="1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165" t="s">
        <v>375</v>
      </c>
      <c r="AO49" s="165">
        <v>1520402</v>
      </c>
      <c r="AP49" s="165" t="s">
        <v>425</v>
      </c>
      <c r="AQ49" s="165">
        <v>1530402</v>
      </c>
      <c r="AR49" s="165" t="s">
        <v>470</v>
      </c>
      <c r="AS49" s="165">
        <v>1540402</v>
      </c>
      <c r="AT49" s="165" t="s">
        <v>517</v>
      </c>
      <c r="AU49" s="165">
        <v>1550403</v>
      </c>
      <c r="AX49" s="166" t="s">
        <v>2304</v>
      </c>
      <c r="AY49" s="166">
        <v>1510021</v>
      </c>
      <c r="AZ49" s="166" t="s">
        <v>2319</v>
      </c>
      <c r="BA49" s="166">
        <v>1521015</v>
      </c>
      <c r="BB49" s="166" t="s">
        <v>1437</v>
      </c>
      <c r="BC49" s="166">
        <v>1531014</v>
      </c>
      <c r="BD49" s="166" t="s">
        <v>2344</v>
      </c>
      <c r="BE49" s="166">
        <v>1541015</v>
      </c>
      <c r="BF49" s="166" t="s">
        <v>2293</v>
      </c>
      <c r="BG49" s="166">
        <v>1551014</v>
      </c>
    </row>
    <row r="50" spans="1:59" s="12" customFormat="1" ht="20.100000000000001" customHeight="1" x14ac:dyDescent="0.2">
      <c r="A50" s="2">
        <v>49</v>
      </c>
      <c r="B50" s="165"/>
      <c r="C50" s="165"/>
      <c r="D50" s="2"/>
      <c r="E50" s="2"/>
      <c r="F50" s="2"/>
      <c r="G50" s="2"/>
      <c r="H50" s="104"/>
      <c r="I50" s="2"/>
      <c r="J50" s="2"/>
      <c r="M50" s="19"/>
      <c r="N50" s="1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165" t="s">
        <v>377</v>
      </c>
      <c r="AO50" s="165">
        <v>1520403</v>
      </c>
      <c r="AP50" s="165" t="s">
        <v>2249</v>
      </c>
      <c r="AQ50" s="165">
        <v>1530403</v>
      </c>
      <c r="AR50" s="165" t="s">
        <v>2267</v>
      </c>
      <c r="AS50" s="165">
        <v>1540403</v>
      </c>
      <c r="AT50" s="165" t="s">
        <v>2283</v>
      </c>
      <c r="AU50" s="165">
        <v>1550404</v>
      </c>
      <c r="AX50" s="166" t="s">
        <v>2305</v>
      </c>
      <c r="AY50" s="166">
        <v>1510022</v>
      </c>
      <c r="AZ50" s="166" t="s">
        <v>2320</v>
      </c>
      <c r="BA50" s="166">
        <v>1521016</v>
      </c>
      <c r="BB50" s="166" t="s">
        <v>2331</v>
      </c>
      <c r="BC50" s="166">
        <v>1531015</v>
      </c>
      <c r="BD50" s="166" t="s">
        <v>2345</v>
      </c>
      <c r="BE50" s="166">
        <v>1541016</v>
      </c>
      <c r="BF50" s="166" t="s">
        <v>2356</v>
      </c>
      <c r="BG50" s="166">
        <v>1551015</v>
      </c>
    </row>
    <row r="51" spans="1:59" s="12" customFormat="1" ht="20.100000000000001" customHeight="1" x14ac:dyDescent="0.2">
      <c r="A51" s="2">
        <v>50</v>
      </c>
      <c r="B51" s="165"/>
      <c r="C51" s="165"/>
      <c r="D51" s="2"/>
      <c r="E51" s="2"/>
      <c r="F51" s="2"/>
      <c r="G51" s="2"/>
      <c r="H51" s="104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165" t="s">
        <v>379</v>
      </c>
      <c r="AO51" s="165">
        <v>1520404</v>
      </c>
      <c r="AP51" s="165" t="s">
        <v>427</v>
      </c>
      <c r="AQ51" s="165">
        <v>1530404</v>
      </c>
      <c r="AR51" s="165" t="s">
        <v>472</v>
      </c>
      <c r="AS51" s="165">
        <v>1540404</v>
      </c>
      <c r="AT51" s="165" t="s">
        <v>519</v>
      </c>
      <c r="AU51" s="165">
        <v>1550405</v>
      </c>
      <c r="AX51" s="166" t="s">
        <v>1391</v>
      </c>
      <c r="AY51" s="166">
        <v>1510104</v>
      </c>
      <c r="AZ51" s="166" t="s">
        <v>401</v>
      </c>
      <c r="BA51" s="166">
        <v>1521102</v>
      </c>
      <c r="BB51" s="166" t="s">
        <v>2332</v>
      </c>
      <c r="BC51" s="166">
        <v>1531016</v>
      </c>
      <c r="BD51" s="166" t="s">
        <v>492</v>
      </c>
      <c r="BE51" s="166">
        <v>1541102</v>
      </c>
      <c r="BF51" s="166" t="s">
        <v>2357</v>
      </c>
      <c r="BG51" s="166">
        <v>1551016</v>
      </c>
    </row>
    <row r="52" spans="1:59" s="12" customFormat="1" ht="20.100000000000001" customHeight="1" x14ac:dyDescent="0.2">
      <c r="A52" s="2">
        <v>51</v>
      </c>
      <c r="B52" s="165"/>
      <c r="C52" s="165"/>
      <c r="D52" s="2"/>
      <c r="E52" s="2"/>
      <c r="F52" s="2"/>
      <c r="G52" s="2"/>
      <c r="H52" s="104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165" t="s">
        <v>381</v>
      </c>
      <c r="AO52" s="165">
        <v>1520405</v>
      </c>
      <c r="AP52" s="165" t="s">
        <v>428</v>
      </c>
      <c r="AQ52" s="165">
        <v>1530405</v>
      </c>
      <c r="AR52" s="165" t="s">
        <v>473</v>
      </c>
      <c r="AS52" s="165">
        <v>1540405</v>
      </c>
      <c r="AT52" s="165" t="s">
        <v>520</v>
      </c>
      <c r="AU52" s="165">
        <v>1550406</v>
      </c>
      <c r="AX52" s="166" t="s">
        <v>1396</v>
      </c>
      <c r="AY52" s="166">
        <v>1510108</v>
      </c>
      <c r="AZ52" s="166" t="s">
        <v>403</v>
      </c>
      <c r="BA52" s="166">
        <v>1521104</v>
      </c>
      <c r="BB52" s="166" t="s">
        <v>2333</v>
      </c>
      <c r="BC52" s="166">
        <v>1531022</v>
      </c>
      <c r="BD52" s="166" t="s">
        <v>494</v>
      </c>
      <c r="BE52" s="166">
        <v>1541104</v>
      </c>
      <c r="BF52" s="166" t="s">
        <v>539</v>
      </c>
      <c r="BG52" s="166">
        <v>1551102</v>
      </c>
    </row>
    <row r="53" spans="1:59" s="12" customFormat="1" ht="20.100000000000001" customHeight="1" x14ac:dyDescent="0.2">
      <c r="A53" s="2">
        <v>52</v>
      </c>
      <c r="B53" s="165"/>
      <c r="C53" s="165"/>
      <c r="D53" s="2"/>
      <c r="E53" s="2"/>
      <c r="F53" s="2"/>
      <c r="G53" s="2"/>
      <c r="H53" s="104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165" t="s">
        <v>382</v>
      </c>
      <c r="AO53" s="165">
        <v>1520406</v>
      </c>
      <c r="AP53" s="165" t="s">
        <v>429</v>
      </c>
      <c r="AQ53" s="165">
        <v>1530406</v>
      </c>
      <c r="AR53" s="165" t="s">
        <v>474</v>
      </c>
      <c r="AS53" s="165">
        <v>1540406</v>
      </c>
      <c r="AT53" s="165" t="s">
        <v>521</v>
      </c>
      <c r="AU53" s="165">
        <v>1550501</v>
      </c>
      <c r="AX53" s="166" t="s">
        <v>2306</v>
      </c>
      <c r="AY53" s="166">
        <v>1510111</v>
      </c>
      <c r="AZ53" s="166" t="s">
        <v>405</v>
      </c>
      <c r="BA53" s="166">
        <v>1521106</v>
      </c>
      <c r="BB53" s="166" t="s">
        <v>2334</v>
      </c>
      <c r="BC53" s="166">
        <v>1531023</v>
      </c>
      <c r="BD53" s="166" t="s">
        <v>496</v>
      </c>
      <c r="BE53" s="166">
        <v>1541106</v>
      </c>
      <c r="BF53" s="166" t="s">
        <v>2294</v>
      </c>
      <c r="BG53" s="166">
        <v>1551104</v>
      </c>
    </row>
    <row r="54" spans="1:59" s="12" customFormat="1" ht="20.100000000000001" customHeight="1" x14ac:dyDescent="0.2">
      <c r="A54" s="2">
        <v>53</v>
      </c>
      <c r="B54" s="165"/>
      <c r="C54" s="165"/>
      <c r="D54" s="2"/>
      <c r="E54" s="2"/>
      <c r="F54" s="2"/>
      <c r="G54" s="2"/>
      <c r="H54" s="104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65" t="s">
        <v>2233</v>
      </c>
      <c r="AO54" s="165">
        <v>1520501</v>
      </c>
      <c r="AP54" s="165" t="s">
        <v>2250</v>
      </c>
      <c r="AQ54" s="165">
        <v>1530501</v>
      </c>
      <c r="AR54" s="165" t="s">
        <v>475</v>
      </c>
      <c r="AS54" s="165">
        <v>1540501</v>
      </c>
      <c r="AT54" s="165" t="s">
        <v>522</v>
      </c>
      <c r="AU54" s="165">
        <v>1550502</v>
      </c>
      <c r="AX54" s="166" t="s">
        <v>2307</v>
      </c>
      <c r="AY54" s="166">
        <v>1510112</v>
      </c>
      <c r="AZ54" s="166" t="s">
        <v>2321</v>
      </c>
      <c r="BA54" s="166">
        <v>1521111</v>
      </c>
      <c r="BB54" s="166" t="s">
        <v>446</v>
      </c>
      <c r="BC54" s="166">
        <v>1531102</v>
      </c>
      <c r="BD54" s="166" t="s">
        <v>2346</v>
      </c>
      <c r="BE54" s="166">
        <v>1541107</v>
      </c>
      <c r="BF54" s="166" t="s">
        <v>543</v>
      </c>
      <c r="BG54" s="166">
        <v>1551106</v>
      </c>
    </row>
    <row r="55" spans="1:59" s="12" customFormat="1" ht="20.100000000000001" customHeight="1" x14ac:dyDescent="0.2">
      <c r="A55" s="2">
        <v>54</v>
      </c>
      <c r="B55" s="165"/>
      <c r="C55" s="165"/>
      <c r="D55" s="2"/>
      <c r="E55" s="2"/>
      <c r="F55" s="2"/>
      <c r="G55" s="2"/>
      <c r="H55" s="104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165" t="s">
        <v>384</v>
      </c>
      <c r="AO55" s="165">
        <v>1520502</v>
      </c>
      <c r="AP55" s="165" t="s">
        <v>431</v>
      </c>
      <c r="AQ55" s="165">
        <v>1530502</v>
      </c>
      <c r="AR55" s="165" t="s">
        <v>476</v>
      </c>
      <c r="AS55" s="165">
        <v>1540502</v>
      </c>
      <c r="AT55" s="165" t="s">
        <v>523</v>
      </c>
      <c r="AU55" s="165">
        <v>1550503</v>
      </c>
      <c r="AX55" s="166" t="s">
        <v>2308</v>
      </c>
      <c r="AY55" s="166">
        <v>1510121</v>
      </c>
      <c r="AZ55" s="166" t="s">
        <v>2322</v>
      </c>
      <c r="BA55" s="166">
        <v>1521112</v>
      </c>
      <c r="BB55" s="166" t="s">
        <v>448</v>
      </c>
      <c r="BC55" s="166">
        <v>1531104</v>
      </c>
      <c r="BD55" s="166" t="s">
        <v>2347</v>
      </c>
      <c r="BE55" s="166">
        <v>1541108</v>
      </c>
      <c r="BF55" s="166" t="s">
        <v>2358</v>
      </c>
      <c r="BG55" s="166">
        <v>1551107</v>
      </c>
    </row>
    <row r="56" spans="1:59" s="12" customFormat="1" ht="20.100000000000001" customHeight="1" x14ac:dyDescent="0.2">
      <c r="A56" s="2">
        <v>55</v>
      </c>
      <c r="B56" s="165"/>
      <c r="C56" s="165"/>
      <c r="D56" s="2"/>
      <c r="E56" s="2"/>
      <c r="F56" s="2"/>
      <c r="G56" s="2"/>
      <c r="H56" s="104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165" t="s">
        <v>385</v>
      </c>
      <c r="AO56" s="165">
        <v>1520503</v>
      </c>
      <c r="AP56" s="165" t="s">
        <v>2251</v>
      </c>
      <c r="AQ56" s="165">
        <v>1530503</v>
      </c>
      <c r="AR56" s="165" t="s">
        <v>2268</v>
      </c>
      <c r="AS56" s="165">
        <v>1540503</v>
      </c>
      <c r="AT56" s="165" t="s">
        <v>2284</v>
      </c>
      <c r="AU56" s="165">
        <v>1550504</v>
      </c>
      <c r="AX56" s="166" t="s">
        <v>2309</v>
      </c>
      <c r="AY56" s="166">
        <v>1510122</v>
      </c>
      <c r="AZ56" s="166" t="s">
        <v>2323</v>
      </c>
      <c r="BA56" s="166">
        <v>1521113</v>
      </c>
      <c r="BB56" s="166" t="s">
        <v>450</v>
      </c>
      <c r="BC56" s="166">
        <v>1531106</v>
      </c>
      <c r="BD56" s="166" t="s">
        <v>2348</v>
      </c>
      <c r="BE56" s="166">
        <v>1541109</v>
      </c>
      <c r="BF56" s="166" t="s">
        <v>2359</v>
      </c>
      <c r="BG56" s="166">
        <v>1551108</v>
      </c>
    </row>
    <row r="57" spans="1:59" s="12" customFormat="1" ht="20.100000000000001" customHeight="1" x14ac:dyDescent="0.2">
      <c r="A57" s="2">
        <v>56</v>
      </c>
      <c r="B57" s="165"/>
      <c r="C57" s="165"/>
      <c r="D57" s="2"/>
      <c r="E57" s="2"/>
      <c r="F57" s="2"/>
      <c r="G57" s="2"/>
      <c r="H57" s="104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165" t="s">
        <v>386</v>
      </c>
      <c r="AO57" s="165">
        <v>1520504</v>
      </c>
      <c r="AP57" s="165" t="s">
        <v>433</v>
      </c>
      <c r="AQ57" s="165">
        <v>1530504</v>
      </c>
      <c r="AR57" s="165" t="s">
        <v>478</v>
      </c>
      <c r="AS57" s="165">
        <v>1540504</v>
      </c>
      <c r="AT57" s="165" t="s">
        <v>525</v>
      </c>
      <c r="AU57" s="165">
        <v>1550505</v>
      </c>
      <c r="AX57" s="166" t="s">
        <v>327</v>
      </c>
      <c r="AY57" s="166">
        <v>1511004</v>
      </c>
      <c r="BB57" s="166" t="s">
        <v>2335</v>
      </c>
      <c r="BC57" s="166">
        <v>1531107</v>
      </c>
      <c r="BF57" s="166" t="s">
        <v>2360</v>
      </c>
      <c r="BG57" s="166">
        <v>1551109</v>
      </c>
    </row>
    <row r="58" spans="1:59" s="12" customFormat="1" ht="20.100000000000001" customHeight="1" x14ac:dyDescent="0.2">
      <c r="A58" s="2">
        <v>57</v>
      </c>
      <c r="B58" s="165"/>
      <c r="C58" s="165"/>
      <c r="D58" s="2"/>
      <c r="E58" s="2"/>
      <c r="F58" s="2"/>
      <c r="G58" s="2"/>
      <c r="H58" s="104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165" t="s">
        <v>387</v>
      </c>
      <c r="AO58" s="165">
        <v>1520505</v>
      </c>
      <c r="AP58" s="165" t="s">
        <v>434</v>
      </c>
      <c r="AQ58" s="165">
        <v>1530505</v>
      </c>
      <c r="AR58" s="165" t="s">
        <v>479</v>
      </c>
      <c r="AS58" s="165">
        <v>1540505</v>
      </c>
      <c r="AT58" s="165" t="s">
        <v>526</v>
      </c>
      <c r="AU58" s="165">
        <v>1550506</v>
      </c>
      <c r="AX58" s="166" t="s">
        <v>344</v>
      </c>
      <c r="AY58" s="166">
        <v>1511008</v>
      </c>
      <c r="BB58" s="166" t="s">
        <v>2336</v>
      </c>
      <c r="BC58" s="166">
        <v>1531108</v>
      </c>
    </row>
    <row r="59" spans="1:59" s="12" customFormat="1" ht="20.100000000000001" customHeight="1" x14ac:dyDescent="0.2">
      <c r="A59" s="2">
        <v>58</v>
      </c>
      <c r="B59" s="165"/>
      <c r="C59" s="165"/>
      <c r="D59" s="2"/>
      <c r="E59" s="2"/>
      <c r="F59" s="2"/>
      <c r="G59" s="2"/>
      <c r="H59" s="104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165" t="s">
        <v>388</v>
      </c>
      <c r="AO59" s="165">
        <v>1520506</v>
      </c>
      <c r="AP59" s="165" t="s">
        <v>435</v>
      </c>
      <c r="AQ59" s="165">
        <v>1530506</v>
      </c>
      <c r="AR59" s="165" t="s">
        <v>480</v>
      </c>
      <c r="AS59" s="165">
        <v>1540506</v>
      </c>
      <c r="AT59" s="165" t="s">
        <v>2285</v>
      </c>
      <c r="AU59" s="165">
        <v>1550601</v>
      </c>
      <c r="AX59" s="166" t="s">
        <v>337</v>
      </c>
      <c r="AY59" s="166">
        <v>1511012</v>
      </c>
      <c r="AZ59" s="2"/>
      <c r="BB59" s="166" t="s">
        <v>2337</v>
      </c>
      <c r="BC59" s="166">
        <v>1531109</v>
      </c>
    </row>
    <row r="60" spans="1:59" s="12" customFormat="1" ht="20.100000000000001" customHeight="1" x14ac:dyDescent="0.2">
      <c r="A60" s="2">
        <v>59</v>
      </c>
      <c r="B60" s="165"/>
      <c r="C60" s="165"/>
      <c r="D60" s="2"/>
      <c r="E60" s="2"/>
      <c r="F60" s="2"/>
      <c r="G60" s="2"/>
      <c r="H60" s="104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165" t="s">
        <v>2234</v>
      </c>
      <c r="AO60" s="165">
        <v>1520601</v>
      </c>
      <c r="AP60" s="165" t="s">
        <v>436</v>
      </c>
      <c r="AQ60" s="165">
        <v>1530601</v>
      </c>
      <c r="AR60" s="165" t="s">
        <v>2269</v>
      </c>
      <c r="AS60" s="165">
        <v>1540601</v>
      </c>
      <c r="AT60" s="165" t="s">
        <v>528</v>
      </c>
      <c r="AU60" s="165">
        <v>1550602</v>
      </c>
      <c r="AX60" s="166" t="s">
        <v>2310</v>
      </c>
      <c r="AY60" s="166">
        <v>1511021</v>
      </c>
      <c r="AZ60" s="2"/>
    </row>
    <row r="61" spans="1:59" s="12" customFormat="1" ht="20.100000000000001" customHeight="1" x14ac:dyDescent="0.2">
      <c r="A61" s="2">
        <v>60</v>
      </c>
      <c r="B61" s="165"/>
      <c r="C61" s="165"/>
      <c r="D61" s="2"/>
      <c r="E61" s="2"/>
      <c r="F61" s="2"/>
      <c r="G61" s="2"/>
      <c r="H61" s="104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165" t="s">
        <v>390</v>
      </c>
      <c r="AO61" s="165">
        <v>1520602</v>
      </c>
      <c r="AP61" s="165" t="s">
        <v>2252</v>
      </c>
      <c r="AQ61" s="165">
        <v>1530602</v>
      </c>
      <c r="AR61" s="165" t="s">
        <v>2270</v>
      </c>
      <c r="AS61" s="165">
        <v>1540602</v>
      </c>
      <c r="AT61" s="165" t="s">
        <v>2286</v>
      </c>
      <c r="AU61" s="165">
        <v>1550701</v>
      </c>
      <c r="AX61" s="166" t="s">
        <v>2311</v>
      </c>
      <c r="AY61" s="166">
        <v>1511022</v>
      </c>
      <c r="AZ61" s="2"/>
    </row>
    <row r="62" spans="1:59" s="12" customFormat="1" ht="20.100000000000001" customHeight="1" x14ac:dyDescent="0.2">
      <c r="A62" s="2">
        <v>61</v>
      </c>
      <c r="B62" s="165"/>
      <c r="C62" s="165"/>
      <c r="D62" s="2"/>
      <c r="E62" s="2"/>
      <c r="F62" s="2"/>
      <c r="G62" s="2"/>
      <c r="H62" s="104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165" t="s">
        <v>2235</v>
      </c>
      <c r="AO62" s="165">
        <v>1520701</v>
      </c>
      <c r="AP62" s="165" t="s">
        <v>2253</v>
      </c>
      <c r="AQ62" s="165">
        <v>1530701</v>
      </c>
      <c r="AR62" s="165" t="s">
        <v>2271</v>
      </c>
      <c r="AS62" s="165">
        <v>1540701</v>
      </c>
      <c r="AT62" s="165" t="s">
        <v>530</v>
      </c>
      <c r="AU62" s="165">
        <v>1550702</v>
      </c>
      <c r="AX62" s="166" t="s">
        <v>2312</v>
      </c>
      <c r="AY62" s="166">
        <v>1511023</v>
      </c>
      <c r="AZ62" s="2"/>
    </row>
    <row r="63" spans="1:59" s="12" customFormat="1" ht="20.100000000000001" customHeight="1" x14ac:dyDescent="0.2">
      <c r="A63" s="2">
        <v>62</v>
      </c>
      <c r="B63" s="165"/>
      <c r="C63" s="165"/>
      <c r="D63" s="2"/>
      <c r="E63" s="2"/>
      <c r="F63" s="2"/>
      <c r="G63" s="2"/>
      <c r="H63" s="104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165" t="s">
        <v>392</v>
      </c>
      <c r="AO63" s="165">
        <v>1520702</v>
      </c>
      <c r="AP63" s="165" t="s">
        <v>438</v>
      </c>
      <c r="AQ63" s="165">
        <v>1530702</v>
      </c>
      <c r="AR63" s="165" t="s">
        <v>484</v>
      </c>
      <c r="AS63" s="165">
        <v>1540702</v>
      </c>
      <c r="AT63" s="165" t="s">
        <v>2287</v>
      </c>
      <c r="AU63" s="165">
        <v>1550801</v>
      </c>
      <c r="AZ63" s="2"/>
    </row>
    <row r="64" spans="1:59" s="12" customFormat="1" ht="20.100000000000001" customHeight="1" x14ac:dyDescent="0.2">
      <c r="A64" s="2">
        <v>63</v>
      </c>
      <c r="B64" s="2"/>
      <c r="C64" s="79"/>
      <c r="D64" s="2"/>
      <c r="E64" s="2"/>
      <c r="F64" s="2"/>
      <c r="G64" s="2"/>
      <c r="H64" s="104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165" t="s">
        <v>2236</v>
      </c>
      <c r="AO64" s="165">
        <v>1520801</v>
      </c>
      <c r="AP64" s="165" t="s">
        <v>2254</v>
      </c>
      <c r="AQ64" s="165">
        <v>1530801</v>
      </c>
      <c r="AR64" s="165" t="s">
        <v>2272</v>
      </c>
      <c r="AS64" s="165">
        <v>1540801</v>
      </c>
      <c r="AT64" s="165" t="s">
        <v>531</v>
      </c>
      <c r="AU64" s="165">
        <v>1550802</v>
      </c>
      <c r="AZ64" s="2"/>
    </row>
    <row r="65" spans="1:52" s="12" customFormat="1" ht="20.100000000000001" customHeight="1" x14ac:dyDescent="0.2">
      <c r="A65" s="2">
        <v>64</v>
      </c>
      <c r="B65" s="2"/>
      <c r="C65" s="79"/>
      <c r="D65" s="2"/>
      <c r="E65" s="2"/>
      <c r="F65" s="2"/>
      <c r="G65" s="2"/>
      <c r="H65" s="104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165" t="s">
        <v>393</v>
      </c>
      <c r="AO65" s="165">
        <v>1520802</v>
      </c>
      <c r="AP65" s="165" t="s">
        <v>439</v>
      </c>
      <c r="AQ65" s="165">
        <v>1530802</v>
      </c>
      <c r="AR65" s="165" t="s">
        <v>485</v>
      </c>
      <c r="AS65" s="165">
        <v>1540802</v>
      </c>
      <c r="AT65" s="165" t="s">
        <v>2288</v>
      </c>
      <c r="AU65" s="165">
        <v>1550901</v>
      </c>
      <c r="AZ65" s="2"/>
    </row>
    <row r="66" spans="1:52" s="12" customFormat="1" ht="20.100000000000001" customHeight="1" x14ac:dyDescent="0.2">
      <c r="A66" s="2">
        <v>65</v>
      </c>
      <c r="B66" s="2"/>
      <c r="C66" s="79"/>
      <c r="D66" s="2"/>
      <c r="E66" s="2"/>
      <c r="F66" s="2"/>
      <c r="G66" s="2"/>
      <c r="H66" s="104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165" t="s">
        <v>395</v>
      </c>
      <c r="AO66" s="165">
        <v>1520902</v>
      </c>
      <c r="AP66" s="165" t="s">
        <v>2255</v>
      </c>
      <c r="AQ66" s="165">
        <v>1530901</v>
      </c>
      <c r="AR66" s="165" t="s">
        <v>2273</v>
      </c>
      <c r="AS66" s="165">
        <v>1540901</v>
      </c>
      <c r="AT66" s="165" t="s">
        <v>533</v>
      </c>
      <c r="AU66" s="165">
        <v>1550902</v>
      </c>
      <c r="AZ66" s="2"/>
    </row>
    <row r="67" spans="1:52" s="12" customFormat="1" ht="20.100000000000001" customHeight="1" x14ac:dyDescent="0.2">
      <c r="A67" s="2">
        <v>66</v>
      </c>
      <c r="B67" s="2"/>
      <c r="C67" s="79"/>
      <c r="D67" s="2"/>
      <c r="E67" s="2"/>
      <c r="F67" s="2"/>
      <c r="G67" s="2"/>
      <c r="H67" s="104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165" t="s">
        <v>396</v>
      </c>
      <c r="AO67" s="165">
        <v>1521001</v>
      </c>
      <c r="AP67" s="165" t="s">
        <v>2256</v>
      </c>
      <c r="AQ67" s="165">
        <v>1530902</v>
      </c>
      <c r="AR67" s="165" t="s">
        <v>2274</v>
      </c>
      <c r="AS67" s="165">
        <v>1540902</v>
      </c>
      <c r="AT67" s="165" t="s">
        <v>2289</v>
      </c>
      <c r="AU67" s="165">
        <v>1551001</v>
      </c>
      <c r="AZ67" s="2"/>
    </row>
    <row r="68" spans="1:52" s="12" customFormat="1" ht="20.100000000000001" customHeight="1" x14ac:dyDescent="0.2">
      <c r="A68" s="2">
        <v>67</v>
      </c>
      <c r="B68" s="2"/>
      <c r="C68" s="79"/>
      <c r="D68" s="2"/>
      <c r="E68" s="2"/>
      <c r="F68" s="2"/>
      <c r="G68" s="2"/>
      <c r="H68" s="104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165" t="s">
        <v>397</v>
      </c>
      <c r="AO68" s="165">
        <v>1521002</v>
      </c>
      <c r="AP68" s="165" t="s">
        <v>2257</v>
      </c>
      <c r="AQ68" s="165">
        <v>1531001</v>
      </c>
      <c r="AR68" s="165" t="s">
        <v>488</v>
      </c>
      <c r="AS68" s="165">
        <v>1541001</v>
      </c>
      <c r="AT68" s="165" t="s">
        <v>535</v>
      </c>
      <c r="AU68" s="165">
        <v>1551002</v>
      </c>
      <c r="AZ68" s="2"/>
    </row>
    <row r="69" spans="1:52" s="12" customFormat="1" ht="20.100000000000001" customHeight="1" x14ac:dyDescent="0.2">
      <c r="A69" s="2">
        <v>68</v>
      </c>
      <c r="B69" s="2"/>
      <c r="C69" s="79"/>
      <c r="D69" s="2"/>
      <c r="E69" s="2"/>
      <c r="F69" s="2"/>
      <c r="G69" s="2"/>
      <c r="H69" s="104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165" t="s">
        <v>2237</v>
      </c>
      <c r="AO69" s="165">
        <v>1521003</v>
      </c>
      <c r="AP69" s="165" t="s">
        <v>442</v>
      </c>
      <c r="AQ69" s="165">
        <v>1531002</v>
      </c>
      <c r="AR69" s="165" t="s">
        <v>489</v>
      </c>
      <c r="AS69" s="165">
        <v>1541002</v>
      </c>
      <c r="AT69" s="165" t="s">
        <v>2290</v>
      </c>
      <c r="AU69" s="165">
        <v>1551003</v>
      </c>
      <c r="AZ69" s="2"/>
    </row>
    <row r="70" spans="1:52" s="12" customFormat="1" ht="20.100000000000001" customHeight="1" x14ac:dyDescent="0.2">
      <c r="A70" s="2">
        <v>69</v>
      </c>
      <c r="B70" s="2"/>
      <c r="C70" s="79"/>
      <c r="D70" s="2"/>
      <c r="E70" s="2"/>
      <c r="F70" s="2"/>
      <c r="G70" s="2"/>
      <c r="H70" s="104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165" t="s">
        <v>399</v>
      </c>
      <c r="AO70" s="165">
        <v>1521004</v>
      </c>
      <c r="AP70" s="165" t="s">
        <v>2258</v>
      </c>
      <c r="AQ70" s="165">
        <v>1531003</v>
      </c>
      <c r="AR70" s="165" t="s">
        <v>2275</v>
      </c>
      <c r="AS70" s="165">
        <v>1541003</v>
      </c>
      <c r="AT70" s="165" t="s">
        <v>537</v>
      </c>
      <c r="AU70" s="165">
        <v>1551004</v>
      </c>
      <c r="AZ70" s="2"/>
    </row>
    <row r="71" spans="1:52" s="12" customFormat="1" ht="20.100000000000001" customHeight="1" x14ac:dyDescent="0.2">
      <c r="A71" s="2">
        <v>70</v>
      </c>
      <c r="B71" s="2"/>
      <c r="C71" s="79"/>
      <c r="D71" s="2"/>
      <c r="E71" s="2"/>
      <c r="F71" s="2"/>
      <c r="G71" s="2"/>
      <c r="H71" s="104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165" t="s">
        <v>2238</v>
      </c>
      <c r="AO71" s="165">
        <v>1521011</v>
      </c>
      <c r="AP71" s="165" t="s">
        <v>444</v>
      </c>
      <c r="AQ71" s="165">
        <v>1531004</v>
      </c>
      <c r="AR71" s="165" t="s">
        <v>1442</v>
      </c>
      <c r="AS71" s="165">
        <v>1541004</v>
      </c>
      <c r="AT71" s="165" t="s">
        <v>2291</v>
      </c>
      <c r="AU71" s="165">
        <v>1551011</v>
      </c>
      <c r="AZ71" s="2"/>
    </row>
    <row r="72" spans="1:52" s="12" customFormat="1" ht="20.100000000000001" customHeight="1" x14ac:dyDescent="0.2">
      <c r="A72" s="2">
        <v>71</v>
      </c>
      <c r="B72" s="2"/>
      <c r="C72" s="79"/>
      <c r="D72" s="2"/>
      <c r="E72" s="2"/>
      <c r="F72" s="2"/>
      <c r="G72" s="2"/>
      <c r="H72" s="104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165" t="s">
        <v>1428</v>
      </c>
      <c r="AO72" s="165">
        <v>1521012</v>
      </c>
      <c r="AP72" s="165" t="s">
        <v>2259</v>
      </c>
      <c r="AQ72" s="165">
        <v>1531011</v>
      </c>
      <c r="AR72" s="165" t="s">
        <v>2276</v>
      </c>
      <c r="AS72" s="165">
        <v>1541011</v>
      </c>
      <c r="AT72" s="165" t="s">
        <v>1448</v>
      </c>
      <c r="AU72" s="165">
        <v>1551012</v>
      </c>
      <c r="AZ72" s="2"/>
    </row>
    <row r="73" spans="1:52" s="12" customFormat="1" ht="20.100000000000001" customHeight="1" x14ac:dyDescent="0.2">
      <c r="A73" s="2">
        <v>72</v>
      </c>
      <c r="B73" s="2"/>
      <c r="C73" s="79"/>
      <c r="D73" s="2"/>
      <c r="E73" s="2"/>
      <c r="F73" s="2"/>
      <c r="G73" s="2"/>
      <c r="H73" s="104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165" t="s">
        <v>2239</v>
      </c>
      <c r="AO73" s="165">
        <v>1521013</v>
      </c>
      <c r="AP73" s="165" t="s">
        <v>1436</v>
      </c>
      <c r="AQ73" s="165">
        <v>1531012</v>
      </c>
      <c r="AR73" s="165" t="s">
        <v>1443</v>
      </c>
      <c r="AS73" s="165">
        <v>1541012</v>
      </c>
      <c r="AT73" s="165" t="s">
        <v>2292</v>
      </c>
      <c r="AU73" s="165">
        <v>1551013</v>
      </c>
      <c r="AV73" s="2"/>
      <c r="AZ73" s="2"/>
    </row>
    <row r="74" spans="1:52" s="12" customFormat="1" ht="20.100000000000001" customHeight="1" x14ac:dyDescent="0.2">
      <c r="A74" s="2">
        <v>73</v>
      </c>
      <c r="B74" s="2"/>
      <c r="C74" s="79"/>
      <c r="D74" s="2"/>
      <c r="E74" s="2"/>
      <c r="F74" s="2"/>
      <c r="G74" s="2"/>
      <c r="H74" s="104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165" t="s">
        <v>1430</v>
      </c>
      <c r="AO74" s="165">
        <v>1521014</v>
      </c>
      <c r="AP74" s="165" t="s">
        <v>2260</v>
      </c>
      <c r="AQ74" s="165">
        <v>1531013</v>
      </c>
      <c r="AR74" s="165" t="s">
        <v>2277</v>
      </c>
      <c r="AS74" s="165">
        <v>1541013</v>
      </c>
      <c r="AT74" s="165" t="s">
        <v>2293</v>
      </c>
      <c r="AU74" s="165">
        <v>1551014</v>
      </c>
      <c r="AV74" s="2"/>
      <c r="AZ74" s="2"/>
    </row>
    <row r="75" spans="1:52" s="12" customFormat="1" ht="20.100000000000001" customHeight="1" x14ac:dyDescent="0.2">
      <c r="A75" s="2">
        <v>74</v>
      </c>
      <c r="B75" s="2"/>
      <c r="C75" s="79"/>
      <c r="D75" s="2"/>
      <c r="E75" s="2"/>
      <c r="F75" s="2"/>
      <c r="G75" s="2"/>
      <c r="H75" s="104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165" t="s">
        <v>2240</v>
      </c>
      <c r="AO75" s="165">
        <v>1521101</v>
      </c>
      <c r="AP75" s="165" t="s">
        <v>2261</v>
      </c>
      <c r="AQ75" s="165">
        <v>1531101</v>
      </c>
      <c r="AR75" s="165" t="s">
        <v>2278</v>
      </c>
      <c r="AS75" s="165">
        <v>1541014</v>
      </c>
      <c r="AT75" s="165" t="s">
        <v>538</v>
      </c>
      <c r="AU75" s="165">
        <v>1551101</v>
      </c>
      <c r="AV75" s="2"/>
      <c r="AZ75" s="2"/>
    </row>
    <row r="76" spans="1:52" s="12" customFormat="1" ht="20.100000000000001" customHeight="1" x14ac:dyDescent="0.2">
      <c r="A76" s="2">
        <v>75</v>
      </c>
      <c r="B76" s="2"/>
      <c r="C76" s="79"/>
      <c r="D76" s="2"/>
      <c r="E76" s="2"/>
      <c r="F76" s="2"/>
      <c r="G76" s="2"/>
      <c r="H76" s="104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165" t="s">
        <v>401</v>
      </c>
      <c r="AO76" s="165">
        <v>1521102</v>
      </c>
      <c r="AP76" s="165" t="s">
        <v>446</v>
      </c>
      <c r="AQ76" s="165">
        <v>1531102</v>
      </c>
      <c r="AR76" s="165" t="s">
        <v>491</v>
      </c>
      <c r="AS76" s="165">
        <v>1541101</v>
      </c>
      <c r="AT76" s="165" t="s">
        <v>539</v>
      </c>
      <c r="AU76" s="165">
        <v>1551102</v>
      </c>
      <c r="AV76" s="2"/>
      <c r="AZ76" s="2"/>
    </row>
    <row r="77" spans="1:52" s="12" customFormat="1" ht="20.100000000000001" customHeight="1" x14ac:dyDescent="0.2">
      <c r="A77" s="2">
        <v>76</v>
      </c>
      <c r="B77" s="2"/>
      <c r="C77" s="79"/>
      <c r="D77" s="2"/>
      <c r="E77" s="2"/>
      <c r="F77" s="2"/>
      <c r="G77" s="2"/>
      <c r="H77" s="104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165" t="s">
        <v>402</v>
      </c>
      <c r="AO77" s="165">
        <v>1521103</v>
      </c>
      <c r="AP77" s="165" t="s">
        <v>2262</v>
      </c>
      <c r="AQ77" s="165">
        <v>1531103</v>
      </c>
      <c r="AR77" s="165" t="s">
        <v>492</v>
      </c>
      <c r="AS77" s="165">
        <v>1541102</v>
      </c>
      <c r="AT77" s="165" t="s">
        <v>540</v>
      </c>
      <c r="AU77" s="165">
        <v>1551103</v>
      </c>
      <c r="AV77" s="2"/>
      <c r="AZ77" s="2"/>
    </row>
    <row r="78" spans="1:52" s="12" customFormat="1" ht="20.100000000000001" customHeight="1" x14ac:dyDescent="0.2">
      <c r="A78" s="2">
        <v>77</v>
      </c>
      <c r="B78" s="2"/>
      <c r="C78" s="79"/>
      <c r="D78" s="2"/>
      <c r="E78" s="2"/>
      <c r="F78" s="2"/>
      <c r="G78" s="2"/>
      <c r="H78" s="104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165" t="s">
        <v>403</v>
      </c>
      <c r="AO78" s="165">
        <v>1521104</v>
      </c>
      <c r="AP78" s="165" t="s">
        <v>448</v>
      </c>
      <c r="AQ78" s="165">
        <v>1531104</v>
      </c>
      <c r="AR78" s="165" t="s">
        <v>2279</v>
      </c>
      <c r="AS78" s="165">
        <v>1541103</v>
      </c>
      <c r="AT78" s="165" t="s">
        <v>2294</v>
      </c>
      <c r="AU78" s="165">
        <v>1551104</v>
      </c>
      <c r="AV78" s="2"/>
      <c r="AZ78" s="2"/>
    </row>
    <row r="79" spans="1:52" s="12" customFormat="1" ht="20.100000000000001" customHeight="1" x14ac:dyDescent="0.2">
      <c r="A79" s="2">
        <v>78</v>
      </c>
      <c r="B79" s="2"/>
      <c r="C79" s="79"/>
      <c r="D79" s="2"/>
      <c r="E79" s="2"/>
      <c r="F79" s="2"/>
      <c r="G79" s="2"/>
      <c r="H79" s="104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165" t="s">
        <v>404</v>
      </c>
      <c r="AO79" s="165">
        <v>1521105</v>
      </c>
      <c r="AP79" s="165" t="s">
        <v>449</v>
      </c>
      <c r="AQ79" s="165">
        <v>1531105</v>
      </c>
      <c r="AR79" s="165" t="s">
        <v>494</v>
      </c>
      <c r="AS79" s="165">
        <v>1541104</v>
      </c>
      <c r="AT79" s="165" t="s">
        <v>542</v>
      </c>
      <c r="AU79" s="165">
        <v>1551105</v>
      </c>
      <c r="AV79" s="2"/>
      <c r="AZ79" s="2"/>
    </row>
    <row r="80" spans="1:52" s="12" customFormat="1" ht="20.100000000000001" customHeight="1" x14ac:dyDescent="0.2">
      <c r="A80" s="2">
        <v>79</v>
      </c>
      <c r="B80" s="2"/>
      <c r="C80" s="79"/>
      <c r="D80" s="2"/>
      <c r="E80" s="2"/>
      <c r="F80" s="2"/>
      <c r="G80" s="2"/>
      <c r="H80" s="104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165" t="s">
        <v>405</v>
      </c>
      <c r="AO80" s="165">
        <v>1521106</v>
      </c>
      <c r="AP80" s="165" t="s">
        <v>450</v>
      </c>
      <c r="AQ80" s="165">
        <v>1531106</v>
      </c>
      <c r="AR80" s="165" t="s">
        <v>495</v>
      </c>
      <c r="AS80" s="165">
        <v>1541105</v>
      </c>
      <c r="AT80" s="165" t="s">
        <v>543</v>
      </c>
      <c r="AU80" s="165">
        <v>1551106</v>
      </c>
      <c r="AV80" s="2"/>
      <c r="AZ80" s="2"/>
    </row>
    <row r="81" spans="1:52" s="12" customFormat="1" ht="20.100000000000001" customHeight="1" x14ac:dyDescent="0.2">
      <c r="A81" s="2">
        <v>80</v>
      </c>
      <c r="B81" s="2"/>
      <c r="C81" s="68"/>
      <c r="D81" s="2"/>
      <c r="E81" s="2"/>
      <c r="F81" s="2"/>
      <c r="G81" s="2"/>
      <c r="H81" s="104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R81" s="165" t="s">
        <v>496</v>
      </c>
      <c r="AS81" s="165">
        <v>1541106</v>
      </c>
      <c r="AV81" s="2"/>
      <c r="AZ81" s="2"/>
    </row>
    <row r="82" spans="1:52" s="12" customFormat="1" ht="20.100000000000001" customHeight="1" x14ac:dyDescent="0.2">
      <c r="A82" s="2">
        <v>81</v>
      </c>
      <c r="B82" s="2"/>
      <c r="C82" s="68"/>
      <c r="D82" s="2"/>
      <c r="E82" s="2"/>
      <c r="F82" s="2"/>
      <c r="G82" s="2"/>
      <c r="H82" s="104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V82" s="2"/>
      <c r="AZ82" s="2"/>
    </row>
    <row r="83" spans="1:52" s="12" customFormat="1" ht="20.100000000000001" customHeight="1" x14ac:dyDescent="0.2">
      <c r="A83" s="2">
        <v>82</v>
      </c>
      <c r="B83" s="2"/>
      <c r="C83" s="68"/>
      <c r="D83" s="2"/>
      <c r="E83" s="2"/>
      <c r="F83" s="2"/>
      <c r="G83" s="2"/>
      <c r="H83" s="104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V83" s="2"/>
      <c r="AZ83" s="2"/>
    </row>
    <row r="84" spans="1:52" s="12" customFormat="1" ht="20.100000000000001" customHeight="1" x14ac:dyDescent="0.2">
      <c r="A84" s="2">
        <v>83</v>
      </c>
      <c r="B84" s="2"/>
      <c r="C84" s="68"/>
      <c r="D84" s="2"/>
      <c r="E84" s="2"/>
      <c r="F84" s="2"/>
      <c r="G84" s="2"/>
      <c r="H84" s="104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Z84" s="2"/>
    </row>
    <row r="85" spans="1:52" s="12" customFormat="1" ht="20.100000000000001" customHeight="1" x14ac:dyDescent="0.2">
      <c r="A85" s="2">
        <v>84</v>
      </c>
      <c r="B85" s="2"/>
      <c r="C85" s="68"/>
      <c r="D85" s="2"/>
      <c r="E85" s="2"/>
      <c r="F85" s="2"/>
      <c r="G85" s="2"/>
      <c r="H85" s="104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Z85" s="2"/>
    </row>
    <row r="86" spans="1:52" s="12" customFormat="1" ht="20.100000000000001" customHeight="1" x14ac:dyDescent="0.2">
      <c r="A86" s="2">
        <v>85</v>
      </c>
      <c r="B86" s="2"/>
      <c r="C86" s="68"/>
      <c r="D86" s="2"/>
      <c r="E86" s="2"/>
      <c r="F86" s="2"/>
      <c r="G86" s="2"/>
      <c r="H86" s="104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Z86" s="2"/>
    </row>
    <row r="87" spans="1:52" s="12" customFormat="1" ht="20.100000000000001" customHeight="1" x14ac:dyDescent="0.2">
      <c r="A87" s="2">
        <v>86</v>
      </c>
      <c r="B87" s="2"/>
      <c r="C87" s="68"/>
      <c r="D87" s="2"/>
      <c r="E87" s="2"/>
      <c r="F87" s="2"/>
      <c r="G87" s="2"/>
      <c r="H87" s="104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Z87" s="2"/>
    </row>
    <row r="88" spans="1:52" s="12" customFormat="1" ht="20.100000000000001" customHeight="1" x14ac:dyDescent="0.2">
      <c r="A88" s="2">
        <v>87</v>
      </c>
      <c r="B88" s="2"/>
      <c r="C88" s="68"/>
      <c r="D88" s="2"/>
      <c r="E88" s="2"/>
      <c r="F88" s="2"/>
      <c r="G88" s="2"/>
      <c r="H88" s="104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Z88" s="2"/>
    </row>
    <row r="89" spans="1:52" s="12" customFormat="1" ht="20.100000000000001" customHeight="1" x14ac:dyDescent="0.2">
      <c r="A89" s="2">
        <v>88</v>
      </c>
      <c r="B89" s="2"/>
      <c r="C89" s="68"/>
      <c r="D89" s="2"/>
      <c r="E89" s="2"/>
      <c r="F89" s="2"/>
      <c r="G89" s="2"/>
      <c r="H89" s="104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Z89" s="2"/>
    </row>
    <row r="90" spans="1:52" s="12" customFormat="1" ht="20.100000000000001" customHeight="1" x14ac:dyDescent="0.2">
      <c r="A90" s="2">
        <v>89</v>
      </c>
      <c r="B90" s="2"/>
      <c r="C90" s="68"/>
      <c r="D90" s="2"/>
      <c r="E90" s="2"/>
      <c r="F90" s="2"/>
      <c r="G90" s="2"/>
      <c r="H90" s="104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Z90" s="2"/>
    </row>
    <row r="91" spans="1:52" s="12" customFormat="1" ht="20.100000000000001" customHeight="1" x14ac:dyDescent="0.2">
      <c r="A91" s="2">
        <v>90</v>
      </c>
      <c r="B91" s="2"/>
      <c r="C91" s="68"/>
      <c r="D91" s="2"/>
      <c r="E91" s="2"/>
      <c r="F91" s="2"/>
      <c r="G91" s="2"/>
      <c r="H91" s="104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Z91" s="2"/>
    </row>
    <row r="92" spans="1:52" s="12" customFormat="1" ht="20.100000000000001" customHeight="1" x14ac:dyDescent="0.2">
      <c r="A92" s="2">
        <v>91</v>
      </c>
      <c r="B92" s="2"/>
      <c r="C92" s="68"/>
      <c r="D92" s="2"/>
      <c r="E92" s="2"/>
      <c r="F92" s="2"/>
      <c r="G92" s="2"/>
      <c r="H92" s="104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Z92" s="2"/>
    </row>
    <row r="93" spans="1:52" s="12" customFormat="1" ht="20.100000000000001" customHeight="1" x14ac:dyDescent="0.2">
      <c r="A93" s="2">
        <v>92</v>
      </c>
      <c r="B93" s="2"/>
      <c r="C93" s="68"/>
      <c r="D93" s="2"/>
      <c r="E93" s="2"/>
      <c r="F93" s="2"/>
      <c r="G93" s="2"/>
      <c r="H93" s="104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Z93" s="2"/>
    </row>
    <row r="94" spans="1:52" s="12" customFormat="1" ht="20.100000000000001" customHeight="1" x14ac:dyDescent="0.2">
      <c r="A94" s="2">
        <v>93</v>
      </c>
      <c r="B94" s="2"/>
      <c r="C94" s="68"/>
      <c r="D94" s="2"/>
      <c r="E94" s="2"/>
      <c r="F94" s="2"/>
      <c r="G94" s="2"/>
      <c r="H94" s="104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Z94" s="2"/>
    </row>
    <row r="95" spans="1:52" s="12" customFormat="1" ht="20.100000000000001" customHeight="1" x14ac:dyDescent="0.2">
      <c r="A95" s="2">
        <v>94</v>
      </c>
      <c r="B95" s="2"/>
      <c r="C95" s="6"/>
      <c r="D95" s="2"/>
      <c r="E95" s="2"/>
      <c r="F95" s="2"/>
      <c r="G95" s="2"/>
      <c r="H95" s="104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Z95" s="2"/>
    </row>
    <row r="96" spans="1:52" s="12" customFormat="1" ht="20.100000000000001" customHeight="1" x14ac:dyDescent="0.2">
      <c r="A96" s="2">
        <v>95</v>
      </c>
      <c r="B96" s="2"/>
      <c r="C96" s="6"/>
      <c r="D96" s="2"/>
      <c r="E96" s="2"/>
      <c r="F96" s="2"/>
      <c r="G96" s="2"/>
      <c r="H96" s="104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Z96" s="2"/>
    </row>
    <row r="97" spans="1:52" s="12" customFormat="1" ht="20.100000000000001" customHeight="1" x14ac:dyDescent="0.2">
      <c r="A97" s="2">
        <v>96</v>
      </c>
      <c r="B97" s="2"/>
      <c r="C97" s="6"/>
      <c r="D97" s="2"/>
      <c r="E97" s="2"/>
      <c r="F97" s="2"/>
      <c r="G97" s="2"/>
      <c r="H97" s="104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Z97" s="2"/>
    </row>
    <row r="98" spans="1:52" s="12" customFormat="1" ht="20.100000000000001" customHeight="1" x14ac:dyDescent="0.2">
      <c r="A98" s="2">
        <v>97</v>
      </c>
      <c r="B98" s="2"/>
      <c r="C98" s="6"/>
      <c r="D98" s="2"/>
      <c r="E98" s="2"/>
      <c r="F98" s="2"/>
      <c r="G98" s="2"/>
      <c r="H98" s="104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Z98" s="2"/>
    </row>
    <row r="99" spans="1:52" s="12" customFormat="1" ht="20.100000000000001" customHeight="1" x14ac:dyDescent="0.2">
      <c r="A99" s="2">
        <v>98</v>
      </c>
      <c r="B99" s="2"/>
      <c r="C99" s="68"/>
      <c r="D99" s="2"/>
      <c r="E99" s="2"/>
      <c r="F99" s="2"/>
      <c r="G99" s="2"/>
      <c r="H99" s="104"/>
      <c r="I99" s="2"/>
      <c r="J99" s="2"/>
      <c r="M99" s="2"/>
      <c r="N99" s="2" t="s">
        <v>798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Z99" s="2"/>
    </row>
    <row r="100" spans="1:52" s="12" customFormat="1" ht="20.100000000000001" customHeight="1" x14ac:dyDescent="0.2">
      <c r="A100" s="2">
        <v>99</v>
      </c>
      <c r="B100" s="2"/>
      <c r="C100" s="68"/>
      <c r="D100" s="2"/>
      <c r="E100" s="2"/>
      <c r="F100" s="2"/>
      <c r="G100" s="2"/>
      <c r="H100" s="104"/>
      <c r="I100" s="2"/>
      <c r="J100" s="2"/>
      <c r="M100" s="2">
        <v>3</v>
      </c>
      <c r="N100" s="2" t="s">
        <v>799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Z100" s="2"/>
    </row>
    <row r="101" spans="1:52" s="12" customFormat="1" ht="20.100000000000001" customHeight="1" x14ac:dyDescent="0.2">
      <c r="A101" s="2">
        <v>100</v>
      </c>
      <c r="B101" s="2"/>
      <c r="C101" s="68"/>
      <c r="D101" s="2"/>
      <c r="E101" s="2"/>
      <c r="F101" s="2"/>
      <c r="G101" s="2"/>
      <c r="H101" s="104"/>
      <c r="I101" s="2"/>
      <c r="J101" s="2"/>
      <c r="M101" s="2">
        <v>3</v>
      </c>
      <c r="N101" s="2" t="s">
        <v>799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Z101" s="2"/>
    </row>
    <row r="102" spans="1:52" s="12" customFormat="1" ht="20.100000000000001" customHeight="1" x14ac:dyDescent="0.2">
      <c r="A102" s="2">
        <v>101</v>
      </c>
      <c r="B102" s="2"/>
      <c r="C102" s="68"/>
      <c r="D102" s="2"/>
      <c r="E102" s="2"/>
      <c r="F102" s="2"/>
      <c r="G102" s="2"/>
      <c r="H102" s="104"/>
      <c r="I102" s="2"/>
      <c r="J102" s="2"/>
      <c r="M102" s="2">
        <v>3</v>
      </c>
      <c r="N102" s="2" t="s">
        <v>799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Z102" s="2"/>
    </row>
    <row r="103" spans="1:52" s="12" customFormat="1" ht="20.100000000000001" customHeight="1" x14ac:dyDescent="0.2">
      <c r="A103" s="2">
        <v>102</v>
      </c>
      <c r="B103" s="2"/>
      <c r="C103" s="68"/>
      <c r="D103" s="2"/>
      <c r="E103" s="2"/>
      <c r="F103" s="2"/>
      <c r="G103" s="2"/>
      <c r="H103" s="104"/>
      <c r="I103" s="2"/>
      <c r="J103" s="2"/>
      <c r="M103" s="119">
        <v>10000010</v>
      </c>
      <c r="N103" s="120" t="s">
        <v>800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Z103" s="2"/>
    </row>
    <row r="104" spans="1:52" s="12" customFormat="1" ht="20.100000000000001" customHeight="1" x14ac:dyDescent="0.2">
      <c r="A104" s="2">
        <v>103</v>
      </c>
      <c r="B104" s="2"/>
      <c r="C104" s="68"/>
      <c r="D104" s="2"/>
      <c r="E104" s="2"/>
      <c r="F104" s="2"/>
      <c r="G104" s="2"/>
      <c r="H104" s="104"/>
      <c r="I104" s="2"/>
      <c r="J104" s="2"/>
      <c r="M104" s="121">
        <v>10000017</v>
      </c>
      <c r="N104" s="122" t="s">
        <v>753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Z104" s="2"/>
    </row>
    <row r="105" spans="1:52" s="12" customFormat="1" ht="20.100000000000001" customHeight="1" x14ac:dyDescent="0.2">
      <c r="A105" s="2">
        <v>104</v>
      </c>
      <c r="B105" s="2"/>
      <c r="C105" s="88"/>
      <c r="D105" s="2"/>
      <c r="E105" s="2"/>
      <c r="F105" s="2"/>
      <c r="G105" s="2"/>
      <c r="H105" s="104"/>
      <c r="I105" s="2"/>
      <c r="J105" s="2"/>
      <c r="M105" s="121">
        <v>10010033</v>
      </c>
      <c r="N105" s="122" t="s">
        <v>801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Z105" s="2"/>
    </row>
    <row r="106" spans="1:52" s="12" customFormat="1" ht="20.100000000000001" customHeight="1" x14ac:dyDescent="0.2">
      <c r="A106" s="2">
        <v>105</v>
      </c>
      <c r="B106" s="2"/>
      <c r="C106" s="88"/>
      <c r="D106" s="2"/>
      <c r="E106" s="2"/>
      <c r="F106" s="2"/>
      <c r="G106" s="2"/>
      <c r="H106" s="104"/>
      <c r="I106" s="2"/>
      <c r="J106" s="2"/>
      <c r="M106" s="121">
        <v>10010041</v>
      </c>
      <c r="N106" s="122" t="s">
        <v>802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Z106" s="2"/>
    </row>
    <row r="107" spans="1:52" s="12" customFormat="1" ht="20.100000000000001" customHeight="1" x14ac:dyDescent="0.2">
      <c r="A107" s="2">
        <v>106</v>
      </c>
      <c r="B107" s="2"/>
      <c r="C107" s="88"/>
      <c r="D107" s="2"/>
      <c r="E107" s="2"/>
      <c r="F107" s="2"/>
      <c r="G107" s="2"/>
      <c r="H107" s="104"/>
      <c r="I107" s="2"/>
      <c r="J107" s="2"/>
      <c r="M107" s="121">
        <v>10010042</v>
      </c>
      <c r="N107" s="122" t="s">
        <v>803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Z107" s="2"/>
    </row>
    <row r="108" spans="1:52" s="12" customFormat="1" ht="20.100000000000001" customHeight="1" x14ac:dyDescent="0.2">
      <c r="A108" s="2">
        <v>107</v>
      </c>
      <c r="B108" s="2"/>
      <c r="C108" s="88"/>
      <c r="D108" s="2"/>
      <c r="E108" s="2"/>
      <c r="F108" s="2"/>
      <c r="G108" s="2"/>
      <c r="H108" s="104"/>
      <c r="I108" s="2"/>
      <c r="J108" s="2"/>
      <c r="M108" s="121">
        <v>10010083</v>
      </c>
      <c r="N108" s="122" t="s">
        <v>804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Z108" s="2"/>
    </row>
    <row r="109" spans="1:52" s="12" customFormat="1" ht="20.100000000000001" customHeight="1" x14ac:dyDescent="0.2">
      <c r="A109" s="2">
        <v>108</v>
      </c>
      <c r="B109" s="2"/>
      <c r="C109" s="88"/>
      <c r="D109" s="2"/>
      <c r="E109" s="2"/>
      <c r="F109" s="2"/>
      <c r="G109" s="2"/>
      <c r="H109" s="104"/>
      <c r="I109" s="2"/>
      <c r="J109" s="2"/>
      <c r="M109" s="121">
        <v>10010084</v>
      </c>
      <c r="N109" s="122" t="s">
        <v>805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Z109" s="2"/>
    </row>
    <row r="110" spans="1:52" s="12" customFormat="1" ht="20.100000000000001" customHeight="1" x14ac:dyDescent="0.2">
      <c r="A110" s="2">
        <v>109</v>
      </c>
      <c r="B110" s="2"/>
      <c r="C110" s="88"/>
      <c r="D110" s="2"/>
      <c r="E110" s="2"/>
      <c r="F110" s="2"/>
      <c r="G110" s="2"/>
      <c r="H110" s="104"/>
      <c r="I110" s="2"/>
      <c r="J110" s="2"/>
      <c r="M110" s="121">
        <v>10010085</v>
      </c>
      <c r="N110" s="122" t="s">
        <v>806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Z110" s="2"/>
    </row>
    <row r="111" spans="1:52" s="12" customFormat="1" ht="20.100000000000001" customHeight="1" x14ac:dyDescent="0.2">
      <c r="A111" s="2">
        <v>110</v>
      </c>
      <c r="B111" s="2"/>
      <c r="C111" s="88"/>
      <c r="D111" s="2"/>
      <c r="E111" s="2"/>
      <c r="F111" s="2"/>
      <c r="G111" s="2"/>
      <c r="H111" s="104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Z111" s="2"/>
    </row>
    <row r="112" spans="1:52" s="12" customFormat="1" ht="20.100000000000001" customHeight="1" x14ac:dyDescent="0.2">
      <c r="A112" s="2">
        <v>111</v>
      </c>
      <c r="B112" s="2"/>
      <c r="C112" s="88"/>
      <c r="D112" s="2"/>
      <c r="E112" s="2"/>
      <c r="F112" s="2"/>
      <c r="G112" s="2"/>
      <c r="H112" s="104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Z112" s="2"/>
    </row>
    <row r="113" spans="1:52" s="12" customFormat="1" ht="20.100000000000001" customHeight="1" x14ac:dyDescent="0.2">
      <c r="A113" s="2">
        <v>112</v>
      </c>
      <c r="B113" s="2"/>
      <c r="C113" s="66"/>
      <c r="D113" s="2"/>
      <c r="E113" s="2"/>
      <c r="F113" s="2"/>
      <c r="G113" s="2"/>
      <c r="H113" s="104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Z113" s="2"/>
    </row>
    <row r="114" spans="1:52" s="12" customFormat="1" ht="20.100000000000001" customHeight="1" x14ac:dyDescent="0.2">
      <c r="A114" s="2">
        <v>113</v>
      </c>
      <c r="B114" s="2"/>
      <c r="C114" s="66"/>
      <c r="D114" s="2"/>
      <c r="E114" s="2"/>
      <c r="F114" s="2"/>
      <c r="G114" s="2"/>
      <c r="H114" s="104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Z114" s="2"/>
    </row>
    <row r="115" spans="1:52" s="12" customFormat="1" ht="20.100000000000001" customHeight="1" x14ac:dyDescent="0.2">
      <c r="A115" s="2">
        <v>114</v>
      </c>
      <c r="B115" s="2"/>
      <c r="C115" s="66"/>
      <c r="D115" s="2"/>
      <c r="E115" s="2"/>
      <c r="F115" s="2"/>
      <c r="G115" s="2"/>
      <c r="H115" s="104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Z115" s="2"/>
    </row>
    <row r="116" spans="1:52" s="12" customFormat="1" ht="20.100000000000001" customHeight="1" x14ac:dyDescent="0.2">
      <c r="A116" s="2">
        <v>115</v>
      </c>
      <c r="B116" s="2"/>
      <c r="C116" s="66"/>
      <c r="D116" s="2"/>
      <c r="E116" s="2"/>
      <c r="F116" s="2"/>
      <c r="G116" s="2"/>
      <c r="H116" s="104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Z116" s="2"/>
    </row>
    <row r="117" spans="1:52" s="12" customFormat="1" ht="20.100000000000001" customHeight="1" x14ac:dyDescent="0.2">
      <c r="A117" s="2">
        <v>116</v>
      </c>
      <c r="B117" s="2"/>
      <c r="C117" s="66"/>
      <c r="D117" s="2"/>
      <c r="E117" s="2"/>
      <c r="F117" s="2"/>
      <c r="G117" s="2"/>
      <c r="H117" s="104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Z117" s="2"/>
    </row>
    <row r="118" spans="1:52" s="12" customFormat="1" ht="20.100000000000001" customHeight="1" x14ac:dyDescent="0.2">
      <c r="A118" s="2">
        <v>117</v>
      </c>
      <c r="B118" s="2"/>
      <c r="C118" s="66"/>
      <c r="D118" s="2"/>
      <c r="E118" s="2"/>
      <c r="F118" s="2"/>
      <c r="G118" s="2"/>
      <c r="H118" s="104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Z118" s="2"/>
    </row>
    <row r="119" spans="1:52" s="12" customFormat="1" ht="20.100000000000001" customHeight="1" x14ac:dyDescent="0.2">
      <c r="A119" s="2">
        <v>118</v>
      </c>
      <c r="B119" s="2"/>
      <c r="C119" s="66"/>
      <c r="D119" s="2"/>
      <c r="E119" s="2"/>
      <c r="F119" s="2"/>
      <c r="G119" s="2"/>
      <c r="H119" s="104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Z119" s="2"/>
    </row>
    <row r="120" spans="1:52" s="12" customFormat="1" ht="20.100000000000001" customHeight="1" x14ac:dyDescent="0.2">
      <c r="A120" s="2">
        <v>119</v>
      </c>
      <c r="B120" s="2"/>
      <c r="C120" s="66"/>
      <c r="D120" s="2"/>
      <c r="E120" s="2"/>
      <c r="F120" s="2"/>
      <c r="G120" s="2"/>
      <c r="H120" s="104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Z120" s="2"/>
    </row>
    <row r="121" spans="1:52" x14ac:dyDescent="0.2">
      <c r="A121" s="34">
        <v>120</v>
      </c>
      <c r="B121" s="2"/>
      <c r="C121" s="66"/>
      <c r="D121" s="2"/>
      <c r="E121" s="2"/>
      <c r="F121" s="2"/>
      <c r="G121" s="2"/>
      <c r="H121" s="104"/>
      <c r="I121" s="2"/>
      <c r="J121" s="2"/>
    </row>
    <row r="122" spans="1:52" x14ac:dyDescent="0.2">
      <c r="A122" s="34">
        <v>121</v>
      </c>
      <c r="B122" s="2"/>
      <c r="C122" s="66"/>
      <c r="D122" s="2"/>
      <c r="E122" s="2"/>
      <c r="F122" s="2"/>
      <c r="G122" s="2"/>
      <c r="H122" s="104"/>
      <c r="I122" s="2"/>
      <c r="J122" s="2"/>
    </row>
    <row r="123" spans="1:52" x14ac:dyDescent="0.2">
      <c r="A123" s="34">
        <v>122</v>
      </c>
      <c r="B123" s="2"/>
      <c r="C123" s="66"/>
      <c r="D123" s="2"/>
      <c r="E123" s="2"/>
      <c r="F123" s="2"/>
      <c r="G123" s="2"/>
      <c r="H123" s="104"/>
      <c r="I123" s="2"/>
      <c r="J123" s="2"/>
    </row>
    <row r="124" spans="1:52" x14ac:dyDescent="0.2">
      <c r="A124" s="34">
        <v>123</v>
      </c>
      <c r="B124" s="2"/>
      <c r="C124" s="66"/>
      <c r="D124" s="2"/>
      <c r="E124" s="2"/>
      <c r="F124" s="2"/>
      <c r="G124" s="2"/>
      <c r="H124" s="104"/>
      <c r="I124" s="2"/>
      <c r="J124" s="2"/>
    </row>
    <row r="125" spans="1:52" x14ac:dyDescent="0.2">
      <c r="A125" s="34">
        <v>124</v>
      </c>
      <c r="B125" s="2"/>
      <c r="C125" s="66"/>
      <c r="D125" s="2"/>
      <c r="E125" s="2"/>
      <c r="F125" s="2"/>
      <c r="G125" s="2"/>
      <c r="H125" s="104"/>
      <c r="I125" s="2"/>
      <c r="J125" s="2"/>
    </row>
    <row r="126" spans="1:52" x14ac:dyDescent="0.2">
      <c r="A126" s="34">
        <v>125</v>
      </c>
      <c r="B126" s="2"/>
      <c r="C126" s="66"/>
      <c r="D126" s="2"/>
      <c r="E126" s="2"/>
      <c r="F126" s="2"/>
      <c r="G126" s="2"/>
      <c r="H126" s="104"/>
      <c r="I126" s="2"/>
      <c r="J126" s="2"/>
    </row>
    <row r="127" spans="1:52" x14ac:dyDescent="0.2">
      <c r="A127" s="34">
        <v>126</v>
      </c>
      <c r="B127" s="2"/>
      <c r="C127" s="66"/>
      <c r="D127" s="2"/>
      <c r="E127" s="2"/>
      <c r="F127" s="2"/>
      <c r="G127" s="2"/>
      <c r="H127" s="104"/>
      <c r="I127" s="2"/>
      <c r="J127" s="2"/>
    </row>
    <row r="128" spans="1:52" x14ac:dyDescent="0.2">
      <c r="A128" s="34">
        <v>127</v>
      </c>
      <c r="B128" s="2"/>
      <c r="C128" s="66"/>
      <c r="D128" s="2"/>
      <c r="E128" s="2"/>
      <c r="F128" s="2"/>
      <c r="G128" s="2"/>
      <c r="H128" s="104"/>
      <c r="I128" s="2"/>
      <c r="J128" s="2"/>
    </row>
    <row r="129" spans="1:10" x14ac:dyDescent="0.2">
      <c r="A129" s="34">
        <v>128</v>
      </c>
      <c r="B129" s="2"/>
      <c r="C129" s="66"/>
      <c r="D129" s="2"/>
      <c r="E129" s="2"/>
      <c r="F129" s="2"/>
      <c r="G129" s="2"/>
      <c r="H129" s="104"/>
      <c r="I129" s="2"/>
      <c r="J129" s="2"/>
    </row>
    <row r="130" spans="1:10" x14ac:dyDescent="0.2">
      <c r="A130" s="34">
        <v>129</v>
      </c>
      <c r="B130" s="2"/>
      <c r="C130" s="66"/>
      <c r="D130" s="2"/>
      <c r="E130" s="2"/>
      <c r="F130" s="2"/>
      <c r="G130" s="2"/>
      <c r="H130" s="104"/>
      <c r="I130" s="2"/>
      <c r="J130" s="2"/>
    </row>
    <row r="131" spans="1:10" x14ac:dyDescent="0.2">
      <c r="A131" s="34">
        <v>130</v>
      </c>
      <c r="B131" s="2"/>
      <c r="C131" s="66"/>
      <c r="D131" s="2"/>
      <c r="E131" s="2"/>
      <c r="F131" s="2"/>
      <c r="G131" s="2"/>
      <c r="H131" s="104"/>
      <c r="I131" s="2"/>
      <c r="J131" s="2"/>
    </row>
    <row r="132" spans="1:10" x14ac:dyDescent="0.2">
      <c r="A132" s="34">
        <v>131</v>
      </c>
      <c r="B132" s="2"/>
      <c r="C132" s="66"/>
      <c r="D132" s="2"/>
      <c r="E132" s="2"/>
      <c r="F132" s="2"/>
      <c r="G132" s="2"/>
      <c r="H132" s="104"/>
      <c r="I132" s="2"/>
      <c r="J132" s="2"/>
    </row>
    <row r="133" spans="1:10" x14ac:dyDescent="0.2">
      <c r="A133" s="34">
        <v>132</v>
      </c>
      <c r="B133" s="2"/>
      <c r="C133" s="66"/>
      <c r="D133" s="2"/>
      <c r="E133" s="2"/>
      <c r="F133" s="2"/>
      <c r="G133" s="2"/>
      <c r="H133" s="104"/>
      <c r="I133" s="2"/>
      <c r="J133" s="2"/>
    </row>
    <row r="134" spans="1:10" x14ac:dyDescent="0.2">
      <c r="A134" s="34">
        <v>133</v>
      </c>
      <c r="B134" s="2"/>
      <c r="C134" s="66"/>
      <c r="D134" s="2"/>
      <c r="E134" s="2"/>
      <c r="F134" s="2"/>
      <c r="G134" s="2"/>
      <c r="H134" s="104"/>
      <c r="I134" s="2"/>
      <c r="J134" s="2"/>
    </row>
    <row r="135" spans="1:10" x14ac:dyDescent="0.2">
      <c r="A135" s="34">
        <v>134</v>
      </c>
      <c r="B135" s="2"/>
      <c r="C135" s="88"/>
      <c r="D135" s="2"/>
      <c r="E135" s="2"/>
      <c r="F135" s="2"/>
      <c r="G135" s="2"/>
      <c r="H135" s="104"/>
      <c r="I135" s="2"/>
      <c r="J135" s="2"/>
    </row>
    <row r="136" spans="1:10" x14ac:dyDescent="0.2">
      <c r="A136" s="34">
        <v>135</v>
      </c>
      <c r="B136" s="2"/>
      <c r="C136" s="88"/>
      <c r="D136" s="2"/>
      <c r="E136" s="2"/>
      <c r="F136" s="2"/>
      <c r="G136" s="2"/>
      <c r="H136" s="104"/>
      <c r="I136" s="2"/>
      <c r="J136" s="2"/>
    </row>
    <row r="137" spans="1:10" x14ac:dyDescent="0.2">
      <c r="A137" s="34">
        <v>136</v>
      </c>
      <c r="B137" s="2"/>
      <c r="C137" s="88"/>
      <c r="D137" s="2"/>
      <c r="E137" s="2"/>
      <c r="F137" s="2"/>
      <c r="G137" s="2"/>
      <c r="H137" s="104"/>
      <c r="I137" s="2"/>
      <c r="J137" s="2"/>
    </row>
    <row r="138" spans="1:10" x14ac:dyDescent="0.2">
      <c r="A138" s="34">
        <v>137</v>
      </c>
      <c r="B138" s="2"/>
      <c r="C138" s="88"/>
      <c r="D138" s="2"/>
      <c r="E138" s="2"/>
      <c r="F138" s="2"/>
      <c r="G138" s="2"/>
      <c r="H138" s="104"/>
      <c r="I138" s="2"/>
      <c r="J138" s="2"/>
    </row>
    <row r="139" spans="1:10" x14ac:dyDescent="0.2">
      <c r="A139" s="34">
        <v>138</v>
      </c>
      <c r="B139" s="2"/>
      <c r="C139" s="88"/>
      <c r="D139" s="2"/>
      <c r="E139" s="2"/>
      <c r="F139" s="2"/>
      <c r="G139" s="2"/>
      <c r="H139" s="104"/>
      <c r="I139" s="2"/>
      <c r="J139" s="2"/>
    </row>
    <row r="140" spans="1:10" x14ac:dyDescent="0.2">
      <c r="A140" s="34">
        <v>139</v>
      </c>
      <c r="B140" s="2"/>
      <c r="C140" s="88"/>
      <c r="D140" s="2"/>
      <c r="E140" s="2"/>
      <c r="F140" s="2"/>
      <c r="G140" s="2"/>
      <c r="H140" s="104"/>
      <c r="I140" s="2"/>
      <c r="J140" s="2"/>
    </row>
    <row r="141" spans="1:10" x14ac:dyDescent="0.2">
      <c r="A141" s="34">
        <v>140</v>
      </c>
      <c r="B141" s="2"/>
      <c r="C141" s="88"/>
      <c r="D141" s="2"/>
      <c r="E141" s="2"/>
      <c r="F141" s="2"/>
      <c r="G141" s="2"/>
      <c r="H141" s="104"/>
      <c r="I141" s="2"/>
      <c r="J141" s="2"/>
    </row>
    <row r="142" spans="1:10" x14ac:dyDescent="0.2">
      <c r="A142" s="34">
        <v>141</v>
      </c>
      <c r="B142" s="2"/>
      <c r="C142" s="88"/>
      <c r="D142" s="2"/>
      <c r="E142" s="2"/>
      <c r="F142" s="2"/>
      <c r="G142" s="2"/>
      <c r="H142" s="104"/>
      <c r="I142" s="2"/>
      <c r="J142" s="2"/>
    </row>
    <row r="143" spans="1:10" x14ac:dyDescent="0.2">
      <c r="A143" s="34">
        <v>142</v>
      </c>
      <c r="B143" s="2"/>
      <c r="C143" s="66"/>
      <c r="D143" s="2"/>
      <c r="E143" s="2"/>
      <c r="F143" s="2"/>
      <c r="G143" s="2"/>
      <c r="H143" s="104"/>
      <c r="I143" s="2"/>
      <c r="J143" s="2"/>
    </row>
    <row r="144" spans="1:10" x14ac:dyDescent="0.2">
      <c r="A144" s="34">
        <v>143</v>
      </c>
      <c r="B144" s="2"/>
      <c r="C144" s="66"/>
      <c r="D144" s="2"/>
      <c r="E144" s="2"/>
      <c r="F144" s="2"/>
      <c r="G144" s="2"/>
      <c r="H144" s="104"/>
      <c r="I144" s="2"/>
      <c r="J144" s="2"/>
    </row>
    <row r="145" spans="1:10" x14ac:dyDescent="0.2">
      <c r="A145" s="34">
        <v>144</v>
      </c>
      <c r="B145" s="2"/>
      <c r="C145" s="66"/>
      <c r="D145" s="2"/>
      <c r="E145" s="2"/>
      <c r="F145" s="2"/>
      <c r="G145" s="2"/>
      <c r="H145" s="104"/>
      <c r="I145" s="2"/>
      <c r="J145" s="2"/>
    </row>
    <row r="146" spans="1:10" x14ac:dyDescent="0.2">
      <c r="A146" s="34">
        <v>145</v>
      </c>
      <c r="B146" s="2"/>
      <c r="C146" s="66"/>
      <c r="D146" s="2"/>
      <c r="E146" s="2"/>
      <c r="F146" s="2"/>
      <c r="G146" s="2"/>
      <c r="H146" s="104"/>
      <c r="I146" s="2"/>
      <c r="J146" s="2"/>
    </row>
    <row r="147" spans="1:10" x14ac:dyDescent="0.2">
      <c r="A147" s="34">
        <v>146</v>
      </c>
      <c r="B147" s="2"/>
      <c r="C147" s="66"/>
      <c r="D147" s="2"/>
      <c r="E147" s="2"/>
      <c r="F147" s="2"/>
      <c r="G147" s="2"/>
      <c r="H147" s="104"/>
      <c r="I147" s="2"/>
      <c r="J147" s="2"/>
    </row>
    <row r="148" spans="1:10" x14ac:dyDescent="0.2">
      <c r="A148" s="34">
        <v>147</v>
      </c>
      <c r="B148" s="2"/>
      <c r="C148" s="66"/>
      <c r="D148" s="2"/>
      <c r="E148" s="2"/>
      <c r="F148" s="2"/>
      <c r="G148" s="2"/>
      <c r="H148" s="104"/>
      <c r="I148" s="2"/>
      <c r="J148" s="2"/>
    </row>
    <row r="149" spans="1:10" x14ac:dyDescent="0.2">
      <c r="A149" s="34">
        <v>148</v>
      </c>
      <c r="B149" s="2"/>
      <c r="C149" s="66"/>
      <c r="D149" s="2"/>
      <c r="E149" s="2"/>
      <c r="F149" s="2"/>
      <c r="G149" s="2"/>
      <c r="H149" s="104"/>
      <c r="I149" s="2"/>
      <c r="J149" s="2"/>
    </row>
    <row r="150" spans="1:10" x14ac:dyDescent="0.2">
      <c r="A150" s="34">
        <v>149</v>
      </c>
      <c r="B150" s="2"/>
      <c r="C150" s="66"/>
      <c r="D150" s="2"/>
      <c r="E150" s="2"/>
      <c r="F150" s="2"/>
      <c r="G150" s="2"/>
      <c r="H150" s="104"/>
      <c r="I150" s="2"/>
      <c r="J150" s="2"/>
    </row>
    <row r="151" spans="1:10" x14ac:dyDescent="0.2">
      <c r="A151" s="34">
        <v>150</v>
      </c>
      <c r="B151" s="2"/>
      <c r="C151" s="66"/>
      <c r="D151" s="2"/>
      <c r="E151" s="2"/>
      <c r="F151" s="2"/>
      <c r="G151" s="2"/>
      <c r="H151" s="104"/>
      <c r="I151" s="2"/>
      <c r="J151" s="2"/>
    </row>
    <row r="152" spans="1:10" x14ac:dyDescent="0.2">
      <c r="A152" s="34">
        <v>151</v>
      </c>
      <c r="B152" s="2"/>
      <c r="C152" s="66"/>
      <c r="D152" s="2"/>
      <c r="E152" s="2"/>
      <c r="F152" s="2"/>
      <c r="G152" s="2"/>
      <c r="H152" s="104"/>
      <c r="I152" s="2"/>
      <c r="J152" s="2"/>
    </row>
    <row r="153" spans="1:10" x14ac:dyDescent="0.2">
      <c r="A153" s="34">
        <v>152</v>
      </c>
      <c r="B153" s="2"/>
      <c r="C153" s="66"/>
      <c r="D153" s="2"/>
      <c r="E153" s="2"/>
      <c r="F153" s="2"/>
      <c r="G153" s="2"/>
      <c r="H153" s="104"/>
      <c r="I153" s="2"/>
      <c r="J153" s="2"/>
    </row>
    <row r="154" spans="1:10" x14ac:dyDescent="0.2">
      <c r="A154" s="34">
        <v>153</v>
      </c>
      <c r="B154" s="2"/>
      <c r="C154" s="66"/>
      <c r="D154" s="2"/>
      <c r="E154" s="2"/>
      <c r="F154" s="2"/>
      <c r="G154" s="2"/>
      <c r="H154" s="104"/>
      <c r="I154" s="2"/>
      <c r="J154" s="2"/>
    </row>
    <row r="155" spans="1:10" x14ac:dyDescent="0.2">
      <c r="A155" s="34">
        <v>154</v>
      </c>
      <c r="B155" s="2"/>
      <c r="C155" s="2"/>
      <c r="D155" s="2"/>
      <c r="E155" s="2"/>
      <c r="F155" s="2"/>
      <c r="G155" s="34"/>
      <c r="H155" s="34"/>
      <c r="I155" s="34"/>
      <c r="J155" s="34"/>
    </row>
    <row r="156" spans="1:10" x14ac:dyDescent="0.2">
      <c r="A156" s="34">
        <v>155</v>
      </c>
      <c r="B156" s="2"/>
      <c r="C156" s="2"/>
      <c r="D156" s="2"/>
      <c r="E156" s="2"/>
      <c r="F156" s="2"/>
      <c r="G156" s="34"/>
      <c r="H156" s="34"/>
      <c r="I156" s="34"/>
      <c r="J156" s="34"/>
    </row>
    <row r="157" spans="1:10" x14ac:dyDescent="0.2">
      <c r="A157" s="34">
        <v>156</v>
      </c>
      <c r="B157" s="2"/>
      <c r="C157" s="2"/>
      <c r="D157" s="2"/>
      <c r="E157" s="2"/>
      <c r="F157" s="2"/>
      <c r="G157" s="34"/>
      <c r="H157" s="34"/>
      <c r="I157" s="34"/>
      <c r="J157" s="34"/>
    </row>
    <row r="158" spans="1:10" x14ac:dyDescent="0.2">
      <c r="A158" s="34">
        <v>157</v>
      </c>
      <c r="B158" s="2"/>
      <c r="C158" s="2"/>
      <c r="D158" s="2"/>
      <c r="E158" s="2"/>
      <c r="F158" s="2"/>
      <c r="G158" s="34"/>
      <c r="H158" s="34"/>
      <c r="I158" s="34"/>
      <c r="J158" s="34"/>
    </row>
    <row r="159" spans="1:10" x14ac:dyDescent="0.2">
      <c r="A159" s="34">
        <v>158</v>
      </c>
      <c r="B159" s="2"/>
      <c r="C159" s="2"/>
      <c r="D159" s="2"/>
      <c r="E159" s="2"/>
      <c r="F159" s="2"/>
      <c r="G159" s="34"/>
      <c r="H159" s="34"/>
      <c r="I159" s="34"/>
      <c r="J159" s="34"/>
    </row>
    <row r="160" spans="1:10" x14ac:dyDescent="0.2">
      <c r="A160" s="34">
        <v>159</v>
      </c>
      <c r="B160" s="2"/>
      <c r="C160" s="2"/>
      <c r="D160" s="2"/>
      <c r="E160" s="2"/>
      <c r="F160" s="2"/>
      <c r="G160" s="34"/>
      <c r="H160" s="34"/>
      <c r="I160" s="34"/>
      <c r="J160" s="34"/>
    </row>
    <row r="161" spans="1:10" x14ac:dyDescent="0.2">
      <c r="A161" s="34">
        <v>160</v>
      </c>
      <c r="B161" s="2"/>
      <c r="C161" s="2"/>
      <c r="D161" s="2"/>
      <c r="E161" s="2"/>
      <c r="F161" s="2"/>
      <c r="G161" s="34"/>
      <c r="H161" s="34"/>
      <c r="I161" s="34"/>
      <c r="J161" s="34"/>
    </row>
    <row r="162" spans="1:10" x14ac:dyDescent="0.2">
      <c r="A162" s="34">
        <v>161</v>
      </c>
      <c r="B162" s="2"/>
      <c r="C162" s="2"/>
      <c r="D162" s="2"/>
      <c r="E162" s="2"/>
      <c r="F162" s="2"/>
      <c r="G162" s="34"/>
      <c r="H162" s="34"/>
      <c r="I162" s="34"/>
      <c r="J162" s="34"/>
    </row>
    <row r="163" spans="1:10" x14ac:dyDescent="0.2">
      <c r="A163" s="34">
        <v>162</v>
      </c>
      <c r="B163" s="2"/>
      <c r="C163" s="2"/>
      <c r="D163" s="2"/>
      <c r="E163" s="2"/>
      <c r="F163" s="2"/>
      <c r="G163" s="34"/>
      <c r="H163" s="34"/>
      <c r="I163" s="34"/>
      <c r="J163" s="34"/>
    </row>
    <row r="164" spans="1:10" x14ac:dyDescent="0.2">
      <c r="A164" s="34">
        <v>163</v>
      </c>
      <c r="B164" s="2"/>
      <c r="C164" s="2"/>
      <c r="D164" s="2"/>
      <c r="E164" s="2"/>
      <c r="F164" s="2"/>
      <c r="G164" s="34"/>
      <c r="H164" s="34"/>
      <c r="I164" s="34"/>
      <c r="J164" s="34"/>
    </row>
    <row r="165" spans="1:10" x14ac:dyDescent="0.2">
      <c r="A165" s="34">
        <v>164</v>
      </c>
      <c r="B165" s="2"/>
      <c r="C165" s="2"/>
      <c r="D165" s="2"/>
      <c r="E165" s="2"/>
      <c r="F165" s="2"/>
      <c r="G165" s="34"/>
      <c r="H165" s="34"/>
      <c r="I165" s="34"/>
      <c r="J165" s="34"/>
    </row>
    <row r="166" spans="1:10" x14ac:dyDescent="0.2">
      <c r="A166" s="34">
        <v>165</v>
      </c>
      <c r="B166" s="2"/>
      <c r="C166" s="2"/>
      <c r="D166" s="2"/>
      <c r="E166" s="2"/>
      <c r="F166" s="2"/>
      <c r="G166" s="34"/>
      <c r="H166" s="34"/>
      <c r="I166" s="34"/>
      <c r="J166" s="34"/>
    </row>
    <row r="167" spans="1:10" x14ac:dyDescent="0.2">
      <c r="A167" s="34">
        <v>166</v>
      </c>
      <c r="B167" s="2"/>
      <c r="C167" s="2"/>
      <c r="D167" s="2"/>
      <c r="E167" s="2"/>
      <c r="F167" s="2"/>
      <c r="G167" s="34"/>
      <c r="H167" s="34"/>
      <c r="I167" s="34"/>
      <c r="J167" s="34"/>
    </row>
    <row r="168" spans="1:10" x14ac:dyDescent="0.2">
      <c r="A168" s="34">
        <v>167</v>
      </c>
      <c r="B168" s="2"/>
      <c r="C168" s="2"/>
      <c r="D168" s="2"/>
      <c r="E168" s="2"/>
      <c r="F168" s="2"/>
      <c r="G168" s="34"/>
      <c r="H168" s="34"/>
      <c r="I168" s="34"/>
      <c r="J168" s="34"/>
    </row>
    <row r="169" spans="1:10" x14ac:dyDescent="0.2">
      <c r="A169" s="34">
        <v>168</v>
      </c>
      <c r="B169" s="2"/>
      <c r="C169" s="2"/>
      <c r="D169" s="2"/>
      <c r="E169" s="2"/>
      <c r="F169" s="2"/>
      <c r="G169" s="34"/>
      <c r="H169" s="34"/>
      <c r="I169" s="34"/>
      <c r="J169" s="34"/>
    </row>
    <row r="170" spans="1:10" x14ac:dyDescent="0.2">
      <c r="A170" s="34">
        <v>169</v>
      </c>
      <c r="B170" s="2"/>
      <c r="C170" s="2"/>
      <c r="D170" s="2"/>
      <c r="E170" s="2"/>
      <c r="F170" s="2"/>
      <c r="G170" s="34"/>
      <c r="H170" s="34"/>
      <c r="I170" s="34"/>
      <c r="J170" s="34"/>
    </row>
    <row r="171" spans="1:10" x14ac:dyDescent="0.2">
      <c r="A171" s="34">
        <v>170</v>
      </c>
      <c r="B171" s="2"/>
      <c r="C171" s="2"/>
      <c r="D171" s="2"/>
      <c r="E171" s="2"/>
      <c r="F171" s="2"/>
      <c r="G171" s="34"/>
      <c r="H171" s="34"/>
      <c r="I171" s="34"/>
      <c r="J171" s="34"/>
    </row>
    <row r="172" spans="1:10" x14ac:dyDescent="0.2">
      <c r="A172" s="34">
        <v>171</v>
      </c>
      <c r="B172" s="2"/>
      <c r="C172" s="2"/>
      <c r="D172" s="2"/>
      <c r="E172" s="2"/>
      <c r="F172" s="2"/>
      <c r="G172" s="34"/>
      <c r="H172" s="34"/>
      <c r="I172" s="34"/>
      <c r="J172" s="34"/>
    </row>
    <row r="173" spans="1:10" x14ac:dyDescent="0.2">
      <c r="A173" s="34">
        <v>172</v>
      </c>
      <c r="B173" s="2"/>
      <c r="C173" s="2"/>
      <c r="D173" s="2"/>
      <c r="E173" s="2"/>
      <c r="F173" s="2"/>
      <c r="G173" s="34"/>
      <c r="H173" s="34"/>
      <c r="I173" s="34"/>
      <c r="J173" s="34"/>
    </row>
    <row r="174" spans="1:10" x14ac:dyDescent="0.2">
      <c r="A174" s="34">
        <v>173</v>
      </c>
      <c r="B174" s="2"/>
      <c r="C174" s="2"/>
      <c r="D174" s="2"/>
      <c r="E174" s="2"/>
      <c r="F174" s="2"/>
      <c r="G174" s="34"/>
      <c r="H174" s="34"/>
      <c r="I174" s="34"/>
      <c r="J174" s="34"/>
    </row>
    <row r="175" spans="1:10" x14ac:dyDescent="0.2">
      <c r="A175" s="34">
        <v>174</v>
      </c>
      <c r="B175" s="2"/>
      <c r="C175" s="2"/>
      <c r="D175" s="2"/>
      <c r="E175" s="2"/>
      <c r="F175" s="2"/>
      <c r="G175" s="34"/>
      <c r="H175" s="34"/>
      <c r="I175" s="34"/>
      <c r="J175" s="34"/>
    </row>
    <row r="176" spans="1:10" x14ac:dyDescent="0.2">
      <c r="A176" s="34">
        <v>175</v>
      </c>
      <c r="B176" s="2"/>
      <c r="C176" s="2"/>
      <c r="D176" s="2"/>
      <c r="E176" s="2"/>
      <c r="F176" s="2"/>
      <c r="G176" s="34"/>
      <c r="H176" s="34"/>
      <c r="I176" s="34"/>
      <c r="J176" s="34"/>
    </row>
    <row r="177" spans="1:10" x14ac:dyDescent="0.2">
      <c r="A177" s="34">
        <v>176</v>
      </c>
      <c r="B177" s="2"/>
      <c r="C177" s="2"/>
      <c r="D177" s="2"/>
      <c r="E177" s="2"/>
      <c r="F177" s="2"/>
      <c r="G177" s="34"/>
      <c r="H177" s="34"/>
      <c r="I177" s="34"/>
      <c r="J177" s="34"/>
    </row>
    <row r="178" spans="1:10" x14ac:dyDescent="0.2">
      <c r="A178" s="34">
        <v>177</v>
      </c>
      <c r="B178" s="2"/>
      <c r="C178" s="2"/>
      <c r="D178" s="2"/>
      <c r="E178" s="2"/>
      <c r="F178" s="2"/>
      <c r="G178" s="34"/>
      <c r="H178" s="34"/>
      <c r="I178" s="34"/>
      <c r="J178" s="34"/>
    </row>
    <row r="179" spans="1:10" x14ac:dyDescent="0.2">
      <c r="A179" s="34">
        <v>178</v>
      </c>
      <c r="B179" s="2"/>
      <c r="C179" s="2"/>
      <c r="D179" s="2"/>
      <c r="E179" s="2"/>
      <c r="F179" s="2"/>
      <c r="G179" s="34"/>
      <c r="H179" s="34"/>
      <c r="I179" s="34"/>
      <c r="J179" s="34"/>
    </row>
    <row r="180" spans="1:10" x14ac:dyDescent="0.2">
      <c r="A180" s="34">
        <v>179</v>
      </c>
      <c r="B180" s="2"/>
      <c r="C180" s="2"/>
      <c r="D180" s="2"/>
      <c r="E180" s="2"/>
      <c r="F180" s="2"/>
      <c r="G180" s="34"/>
      <c r="H180" s="34"/>
      <c r="I180" s="34"/>
      <c r="J180" s="34"/>
    </row>
    <row r="181" spans="1:10" x14ac:dyDescent="0.2">
      <c r="A181" s="34">
        <v>180</v>
      </c>
      <c r="B181" s="2"/>
      <c r="C181" s="2"/>
      <c r="D181" s="2"/>
      <c r="E181" s="2"/>
      <c r="F181" s="2"/>
      <c r="G181" s="34"/>
      <c r="H181" s="34"/>
      <c r="I181" s="34"/>
      <c r="J181" s="34"/>
    </row>
    <row r="182" spans="1:10" x14ac:dyDescent="0.2">
      <c r="A182" s="34">
        <v>181</v>
      </c>
      <c r="B182" s="2"/>
      <c r="C182" s="2"/>
      <c r="D182" s="2"/>
      <c r="E182" s="2"/>
      <c r="F182" s="2"/>
      <c r="G182" s="34"/>
      <c r="H182" s="34"/>
      <c r="I182" s="34"/>
      <c r="J182" s="34"/>
    </row>
    <row r="183" spans="1:10" x14ac:dyDescent="0.2">
      <c r="A183" s="34">
        <v>182</v>
      </c>
      <c r="B183" s="2"/>
      <c r="C183" s="2"/>
      <c r="D183" s="2"/>
      <c r="E183" s="2"/>
      <c r="F183" s="2"/>
      <c r="G183" s="34"/>
      <c r="H183" s="34"/>
      <c r="I183" s="34"/>
      <c r="J183" s="34"/>
    </row>
    <row r="184" spans="1:10" x14ac:dyDescent="0.2">
      <c r="A184" s="34">
        <v>183</v>
      </c>
      <c r="B184" s="2"/>
      <c r="C184" s="2"/>
      <c r="D184" s="2"/>
      <c r="E184" s="2"/>
      <c r="F184" s="2"/>
      <c r="G184" s="34"/>
      <c r="H184" s="34"/>
      <c r="I184" s="34"/>
      <c r="J184" s="34"/>
    </row>
    <row r="185" spans="1:10" x14ac:dyDescent="0.2">
      <c r="A185" s="34">
        <v>184</v>
      </c>
      <c r="B185" s="2"/>
      <c r="C185" s="2"/>
      <c r="D185" s="2"/>
      <c r="E185" s="2"/>
      <c r="F185" s="2"/>
      <c r="G185" s="34"/>
      <c r="H185" s="34"/>
      <c r="I185" s="34"/>
      <c r="J185" s="34"/>
    </row>
    <row r="186" spans="1:10" x14ac:dyDescent="0.2">
      <c r="A186" s="34">
        <v>185</v>
      </c>
      <c r="B186" s="2"/>
      <c r="C186" s="2"/>
      <c r="D186" s="2"/>
      <c r="E186" s="2"/>
      <c r="F186" s="2"/>
      <c r="G186" s="34"/>
      <c r="H186" s="34"/>
      <c r="I186" s="34"/>
      <c r="J186" s="34"/>
    </row>
    <row r="187" spans="1:10" x14ac:dyDescent="0.2">
      <c r="A187" s="34">
        <v>186</v>
      </c>
      <c r="B187" s="2"/>
      <c r="C187" s="2"/>
      <c r="D187" s="2"/>
      <c r="E187" s="2"/>
      <c r="F187" s="2"/>
      <c r="G187" s="34"/>
      <c r="H187" s="34"/>
      <c r="I187" s="34"/>
      <c r="J187" s="34"/>
    </row>
    <row r="188" spans="1:10" x14ac:dyDescent="0.2">
      <c r="A188" s="34">
        <v>187</v>
      </c>
      <c r="B188" s="2"/>
      <c r="C188" s="2"/>
      <c r="D188" s="2"/>
      <c r="E188" s="2"/>
      <c r="F188" s="2"/>
      <c r="G188" s="34"/>
      <c r="H188" s="34"/>
      <c r="I188" s="34"/>
      <c r="J188" s="34"/>
    </row>
    <row r="189" spans="1:10" x14ac:dyDescent="0.2">
      <c r="A189" s="34">
        <v>188</v>
      </c>
      <c r="B189" s="2"/>
      <c r="C189" s="2"/>
      <c r="D189" s="2"/>
      <c r="E189" s="2"/>
      <c r="F189" s="2"/>
      <c r="G189" s="34"/>
      <c r="H189" s="34"/>
      <c r="I189" s="34"/>
      <c r="J189" s="34"/>
    </row>
    <row r="190" spans="1:10" x14ac:dyDescent="0.2">
      <c r="A190" s="34">
        <v>189</v>
      </c>
      <c r="B190" s="2"/>
      <c r="C190" s="2"/>
      <c r="D190" s="2"/>
      <c r="E190" s="2"/>
      <c r="F190" s="2"/>
      <c r="G190" s="34"/>
      <c r="H190" s="34"/>
      <c r="I190" s="34"/>
      <c r="J190" s="34"/>
    </row>
    <row r="191" spans="1:10" x14ac:dyDescent="0.2">
      <c r="A191" s="34">
        <v>190</v>
      </c>
      <c r="B191" s="2"/>
      <c r="C191" s="2"/>
      <c r="D191" s="2"/>
      <c r="E191" s="2"/>
      <c r="F191" s="2"/>
      <c r="G191" s="34"/>
      <c r="H191" s="34"/>
      <c r="I191" s="34"/>
      <c r="J191" s="34"/>
    </row>
    <row r="192" spans="1:10" x14ac:dyDescent="0.2">
      <c r="A192" s="34">
        <v>191</v>
      </c>
      <c r="B192" s="2"/>
      <c r="C192" s="2"/>
      <c r="D192" s="2"/>
      <c r="E192" s="2"/>
      <c r="F192" s="2"/>
      <c r="G192" s="34"/>
      <c r="H192" s="34"/>
      <c r="I192" s="34"/>
      <c r="J192" s="34"/>
    </row>
    <row r="193" spans="1:10" x14ac:dyDescent="0.2">
      <c r="A193" s="34">
        <v>192</v>
      </c>
      <c r="B193" s="2"/>
      <c r="C193" s="2"/>
      <c r="D193" s="2"/>
      <c r="E193" s="2"/>
      <c r="F193" s="2"/>
      <c r="G193" s="34"/>
      <c r="H193" s="34"/>
      <c r="I193" s="34"/>
      <c r="J193" s="34"/>
    </row>
    <row r="194" spans="1:10" x14ac:dyDescent="0.2">
      <c r="A194" s="34">
        <v>193</v>
      </c>
      <c r="B194" s="2"/>
      <c r="C194" s="2"/>
      <c r="D194" s="2"/>
      <c r="E194" s="2"/>
      <c r="F194" s="2"/>
      <c r="G194" s="34"/>
      <c r="H194" s="34"/>
      <c r="I194" s="34"/>
      <c r="J194" s="34"/>
    </row>
    <row r="195" spans="1:10" x14ac:dyDescent="0.2">
      <c r="A195" s="34">
        <v>194</v>
      </c>
      <c r="B195" s="2"/>
      <c r="C195" s="2"/>
      <c r="D195" s="2"/>
      <c r="E195" s="2"/>
      <c r="F195" s="2"/>
      <c r="G195" s="34"/>
      <c r="H195" s="34"/>
      <c r="I195" s="34"/>
      <c r="J195" s="34"/>
    </row>
    <row r="196" spans="1:10" x14ac:dyDescent="0.2">
      <c r="A196" s="34">
        <v>195</v>
      </c>
      <c r="B196" s="2"/>
      <c r="C196" s="2"/>
      <c r="D196" s="2"/>
      <c r="E196" s="2"/>
      <c r="F196" s="2"/>
      <c r="G196" s="34"/>
      <c r="H196" s="34"/>
      <c r="I196" s="34"/>
      <c r="J196" s="34"/>
    </row>
    <row r="197" spans="1:10" x14ac:dyDescent="0.2">
      <c r="A197" s="34">
        <v>196</v>
      </c>
      <c r="B197" s="2"/>
      <c r="C197" s="2"/>
      <c r="D197" s="2"/>
      <c r="E197" s="2"/>
      <c r="F197" s="2"/>
      <c r="G197" s="34"/>
      <c r="H197" s="34"/>
      <c r="I197" s="34"/>
      <c r="J197" s="34"/>
    </row>
    <row r="198" spans="1:10" x14ac:dyDescent="0.2">
      <c r="A198" s="34">
        <v>197</v>
      </c>
      <c r="B198" s="2"/>
      <c r="C198" s="2"/>
      <c r="D198" s="2"/>
      <c r="E198" s="2"/>
      <c r="F198" s="2"/>
      <c r="G198" s="34"/>
      <c r="H198" s="34"/>
      <c r="I198" s="34"/>
      <c r="J198" s="34"/>
    </row>
    <row r="199" spans="1:10" x14ac:dyDescent="0.2">
      <c r="A199" s="34">
        <v>198</v>
      </c>
      <c r="B199" s="2"/>
      <c r="C199" s="2"/>
      <c r="D199" s="2"/>
      <c r="E199" s="2"/>
      <c r="F199" s="2"/>
      <c r="G199" s="34"/>
      <c r="H199" s="34"/>
      <c r="I199" s="34"/>
      <c r="J199" s="34"/>
    </row>
    <row r="200" spans="1:10" x14ac:dyDescent="0.2">
      <c r="A200" s="34">
        <v>199</v>
      </c>
      <c r="B200" s="2"/>
      <c r="C200" s="2"/>
      <c r="D200" s="2"/>
      <c r="E200" s="2"/>
      <c r="F200" s="2"/>
      <c r="G200" s="34"/>
      <c r="H200" s="34"/>
      <c r="I200" s="34"/>
      <c r="J200" s="34"/>
    </row>
    <row r="201" spans="1:10" x14ac:dyDescent="0.2">
      <c r="A201" s="34">
        <v>200</v>
      </c>
      <c r="B201" s="2"/>
      <c r="C201" s="2"/>
      <c r="D201" s="2"/>
      <c r="E201" s="2"/>
      <c r="F201" s="2"/>
      <c r="G201" s="34"/>
      <c r="H201" s="34"/>
      <c r="I201" s="34"/>
      <c r="J201" s="34"/>
    </row>
    <row r="202" spans="1:10" x14ac:dyDescent="0.2">
      <c r="A202" s="34">
        <v>201</v>
      </c>
      <c r="B202" s="2"/>
      <c r="C202" s="2"/>
      <c r="D202" s="2"/>
      <c r="E202" s="2"/>
      <c r="F202" s="2"/>
      <c r="G202" s="34"/>
      <c r="H202" s="34"/>
      <c r="I202" s="34"/>
      <c r="J202" s="34"/>
    </row>
    <row r="203" spans="1:10" x14ac:dyDescent="0.2">
      <c r="A203" s="34">
        <v>202</v>
      </c>
      <c r="B203" s="2"/>
      <c r="C203" s="2"/>
      <c r="D203" s="2"/>
      <c r="E203" s="2"/>
      <c r="F203" s="2"/>
      <c r="G203" s="34"/>
      <c r="H203" s="34"/>
      <c r="I203" s="34"/>
      <c r="J203" s="34"/>
    </row>
    <row r="204" spans="1:10" x14ac:dyDescent="0.2">
      <c r="A204" s="34">
        <v>203</v>
      </c>
      <c r="B204" s="2"/>
      <c r="C204" s="2"/>
      <c r="D204" s="2"/>
      <c r="E204" s="2"/>
      <c r="F204" s="2"/>
      <c r="G204" s="34"/>
      <c r="H204" s="34"/>
      <c r="I204" s="34"/>
      <c r="J204" s="34"/>
    </row>
    <row r="205" spans="1:10" x14ac:dyDescent="0.2">
      <c r="A205" s="34">
        <v>204</v>
      </c>
      <c r="B205" s="2"/>
      <c r="C205" s="2"/>
      <c r="D205" s="2"/>
      <c r="E205" s="2"/>
      <c r="F205" s="2"/>
      <c r="G205" s="34"/>
      <c r="H205" s="34"/>
      <c r="I205" s="34"/>
      <c r="J205" s="34"/>
    </row>
    <row r="206" spans="1:10" x14ac:dyDescent="0.2">
      <c r="A206" s="34">
        <v>205</v>
      </c>
      <c r="B206" s="2"/>
      <c r="C206" s="2"/>
      <c r="D206" s="2"/>
      <c r="E206" s="2"/>
      <c r="F206" s="2"/>
      <c r="G206" s="34"/>
      <c r="H206" s="34"/>
      <c r="I206" s="34"/>
      <c r="J206" s="34"/>
    </row>
    <row r="207" spans="1:10" x14ac:dyDescent="0.2">
      <c r="A207" s="34">
        <v>206</v>
      </c>
      <c r="B207" s="2"/>
      <c r="C207" s="2"/>
      <c r="D207" s="2"/>
      <c r="E207" s="2"/>
      <c r="F207" s="2"/>
      <c r="G207" s="34"/>
      <c r="H207" s="34"/>
      <c r="I207" s="34"/>
      <c r="J207" s="34"/>
    </row>
    <row r="208" spans="1:10" x14ac:dyDescent="0.2">
      <c r="A208" s="34">
        <v>207</v>
      </c>
      <c r="B208" s="2"/>
      <c r="C208" s="2"/>
      <c r="D208" s="2"/>
      <c r="E208" s="2"/>
      <c r="F208" s="2"/>
      <c r="G208" s="34"/>
      <c r="H208" s="34"/>
      <c r="I208" s="34"/>
      <c r="J208" s="34"/>
    </row>
    <row r="209" spans="1:10" x14ac:dyDescent="0.2">
      <c r="A209" s="34">
        <v>208</v>
      </c>
      <c r="B209" s="2"/>
      <c r="C209" s="2"/>
      <c r="D209" s="2"/>
      <c r="E209" s="2"/>
      <c r="F209" s="2"/>
      <c r="G209" s="34"/>
      <c r="H209" s="34"/>
      <c r="I209" s="34"/>
      <c r="J209" s="34"/>
    </row>
    <row r="210" spans="1:10" x14ac:dyDescent="0.2">
      <c r="A210" s="34">
        <v>209</v>
      </c>
      <c r="B210" s="2"/>
      <c r="C210" s="2"/>
      <c r="D210" s="2"/>
      <c r="E210" s="2"/>
      <c r="F210" s="2"/>
      <c r="G210" s="34"/>
      <c r="H210" s="34"/>
      <c r="I210" s="34"/>
      <c r="J210" s="34"/>
    </row>
    <row r="211" spans="1:10" x14ac:dyDescent="0.2">
      <c r="A211" s="34">
        <v>210</v>
      </c>
      <c r="B211" s="2"/>
      <c r="C211" s="2"/>
      <c r="D211" s="2"/>
      <c r="E211" s="2"/>
      <c r="F211" s="2"/>
      <c r="G211" s="34"/>
      <c r="H211" s="34"/>
      <c r="I211" s="34"/>
      <c r="J211" s="34"/>
    </row>
    <row r="212" spans="1:10" x14ac:dyDescent="0.2">
      <c r="A212" s="34">
        <v>211</v>
      </c>
      <c r="B212" s="2"/>
      <c r="C212" s="2"/>
      <c r="D212" s="2"/>
      <c r="E212" s="2"/>
      <c r="F212" s="2"/>
      <c r="G212" s="34"/>
      <c r="H212" s="34"/>
      <c r="I212" s="34"/>
      <c r="J212" s="34"/>
    </row>
    <row r="213" spans="1:10" x14ac:dyDescent="0.2">
      <c r="A213" s="34">
        <v>212</v>
      </c>
      <c r="B213" s="2"/>
      <c r="C213" s="2"/>
      <c r="D213" s="2"/>
      <c r="E213" s="2"/>
      <c r="F213" s="2"/>
      <c r="G213" s="34"/>
      <c r="H213" s="34"/>
      <c r="I213" s="34"/>
      <c r="J213" s="34"/>
    </row>
    <row r="214" spans="1:10" x14ac:dyDescent="0.2">
      <c r="A214" s="34">
        <v>213</v>
      </c>
      <c r="B214" s="2"/>
      <c r="C214" s="2"/>
      <c r="D214" s="2"/>
      <c r="E214" s="2"/>
      <c r="F214" s="2"/>
      <c r="G214" s="34"/>
      <c r="H214" s="34"/>
      <c r="I214" s="34"/>
      <c r="J214" s="34"/>
    </row>
    <row r="215" spans="1:10" x14ac:dyDescent="0.2">
      <c r="A215" s="34">
        <v>214</v>
      </c>
      <c r="B215" s="2"/>
      <c r="C215" s="2"/>
      <c r="D215" s="2"/>
      <c r="E215" s="2"/>
      <c r="F215" s="2"/>
      <c r="G215" s="34"/>
      <c r="H215" s="34"/>
      <c r="I215" s="34"/>
      <c r="J215" s="34"/>
    </row>
    <row r="216" spans="1:10" x14ac:dyDescent="0.2">
      <c r="A216" s="34">
        <v>215</v>
      </c>
      <c r="B216" s="2"/>
      <c r="C216" s="2"/>
      <c r="D216" s="2"/>
      <c r="E216" s="2"/>
      <c r="F216" s="2"/>
      <c r="G216" s="34"/>
      <c r="H216" s="34"/>
      <c r="I216" s="34"/>
      <c r="J216" s="34"/>
    </row>
    <row r="217" spans="1:10" x14ac:dyDescent="0.2">
      <c r="A217" s="34">
        <v>216</v>
      </c>
      <c r="B217" s="2"/>
      <c r="C217" s="2"/>
      <c r="D217" s="2"/>
      <c r="E217" s="2"/>
      <c r="F217" s="2"/>
      <c r="G217" s="34"/>
      <c r="H217" s="34"/>
      <c r="I217" s="34"/>
      <c r="J217" s="34"/>
    </row>
    <row r="218" spans="1:10" x14ac:dyDescent="0.2">
      <c r="A218" s="34">
        <v>217</v>
      </c>
      <c r="B218" s="2"/>
      <c r="C218" s="2"/>
      <c r="D218" s="2"/>
      <c r="E218" s="2"/>
      <c r="F218" s="2"/>
      <c r="G218" s="34"/>
      <c r="H218" s="34"/>
      <c r="I218" s="34"/>
      <c r="J218" s="34"/>
    </row>
    <row r="219" spans="1:10" x14ac:dyDescent="0.2">
      <c r="A219" s="34">
        <v>218</v>
      </c>
      <c r="B219" s="2"/>
      <c r="C219" s="2"/>
      <c r="D219" s="2"/>
      <c r="E219" s="2"/>
      <c r="F219" s="2"/>
      <c r="G219" s="34"/>
      <c r="H219" s="34"/>
      <c r="I219" s="34"/>
      <c r="J219" s="34"/>
    </row>
    <row r="220" spans="1:10" x14ac:dyDescent="0.2">
      <c r="A220" s="34">
        <v>219</v>
      </c>
      <c r="B220" s="2"/>
      <c r="C220" s="2"/>
      <c r="D220" s="2"/>
      <c r="E220" s="2"/>
      <c r="F220" s="2"/>
      <c r="G220" s="34"/>
      <c r="H220" s="34"/>
      <c r="I220" s="34"/>
      <c r="J220" s="34"/>
    </row>
    <row r="221" spans="1:10" x14ac:dyDescent="0.2">
      <c r="A221" s="34">
        <v>220</v>
      </c>
      <c r="B221" s="2"/>
      <c r="C221" s="2"/>
      <c r="D221" s="2"/>
      <c r="E221" s="2"/>
      <c r="F221" s="2"/>
      <c r="G221" s="34"/>
      <c r="H221" s="34"/>
      <c r="I221" s="34"/>
      <c r="J221" s="34"/>
    </row>
    <row r="222" spans="1:10" x14ac:dyDescent="0.2">
      <c r="A222" s="34">
        <v>221</v>
      </c>
      <c r="B222" s="2"/>
      <c r="C222" s="2"/>
      <c r="D222" s="2"/>
      <c r="E222" s="2"/>
      <c r="F222" s="2"/>
      <c r="G222" s="34"/>
      <c r="H222" s="34"/>
      <c r="I222" s="34"/>
      <c r="J222" s="34"/>
    </row>
    <row r="223" spans="1:10" x14ac:dyDescent="0.2">
      <c r="A223" s="34">
        <v>222</v>
      </c>
      <c r="B223" s="2"/>
      <c r="C223" s="2"/>
      <c r="D223" s="2"/>
      <c r="E223" s="2"/>
      <c r="F223" s="2"/>
      <c r="G223" s="34"/>
      <c r="H223" s="34"/>
      <c r="I223" s="34"/>
      <c r="J223" s="34"/>
    </row>
    <row r="224" spans="1:10" x14ac:dyDescent="0.2">
      <c r="A224" s="34">
        <v>223</v>
      </c>
      <c r="B224" s="2"/>
      <c r="C224" s="2"/>
      <c r="D224" s="2"/>
      <c r="E224" s="2"/>
      <c r="F224" s="2"/>
      <c r="G224" s="34"/>
      <c r="H224" s="34"/>
      <c r="I224" s="34"/>
      <c r="J224" s="34"/>
    </row>
    <row r="225" spans="1:10" x14ac:dyDescent="0.2">
      <c r="A225" s="34"/>
      <c r="B225" s="16"/>
      <c r="C225" s="16"/>
      <c r="E225" s="34"/>
      <c r="F225" s="34"/>
      <c r="G225" s="34"/>
      <c r="H225" s="34"/>
      <c r="I225" s="34"/>
      <c r="J225" s="34"/>
    </row>
    <row r="226" spans="1:10" x14ac:dyDescent="0.2">
      <c r="A226" s="34"/>
      <c r="B226" s="16"/>
      <c r="C226" s="16"/>
      <c r="E226" s="34"/>
      <c r="F226" s="34"/>
      <c r="G226" s="34"/>
      <c r="H226" s="34"/>
      <c r="I226" s="34"/>
      <c r="J226" s="34"/>
    </row>
    <row r="227" spans="1:10" x14ac:dyDescent="0.2">
      <c r="A227" s="34"/>
      <c r="B227" s="16"/>
      <c r="C227" s="16"/>
      <c r="E227" s="34"/>
      <c r="F227" s="34"/>
      <c r="G227" s="34"/>
      <c r="H227" s="34"/>
      <c r="I227" s="34"/>
      <c r="J227" s="34"/>
    </row>
    <row r="228" spans="1:10" x14ac:dyDescent="0.2">
      <c r="A228" s="34"/>
      <c r="B228" s="16"/>
      <c r="C228" s="16"/>
      <c r="E228" s="34"/>
      <c r="F228" s="34"/>
      <c r="G228" s="34"/>
      <c r="H228" s="34"/>
      <c r="I228" s="34"/>
      <c r="J228" s="34"/>
    </row>
    <row r="229" spans="1:10" x14ac:dyDescent="0.2">
      <c r="A229" s="34"/>
      <c r="B229" s="16"/>
      <c r="C229" s="16"/>
      <c r="E229" s="34"/>
      <c r="F229" s="34"/>
      <c r="G229" s="34"/>
      <c r="H229" s="34"/>
      <c r="I229" s="34"/>
      <c r="J229" s="34"/>
    </row>
    <row r="230" spans="1:10" x14ac:dyDescent="0.2">
      <c r="A230" s="34"/>
      <c r="B230" s="16"/>
      <c r="C230" s="16"/>
      <c r="E230" s="34"/>
      <c r="F230" s="34"/>
      <c r="G230" s="34"/>
      <c r="H230" s="34"/>
      <c r="I230" s="34"/>
      <c r="J230" s="34"/>
    </row>
    <row r="231" spans="1:10" x14ac:dyDescent="0.2">
      <c r="A231" s="34"/>
      <c r="B231" s="16"/>
      <c r="C231" s="16"/>
      <c r="E231" s="34"/>
      <c r="F231" s="34"/>
      <c r="G231" s="34"/>
      <c r="H231" s="34"/>
      <c r="I231" s="34"/>
      <c r="J231" s="34"/>
    </row>
    <row r="232" spans="1:10" x14ac:dyDescent="0.2">
      <c r="A232" s="34"/>
      <c r="B232" s="16"/>
      <c r="C232" s="16"/>
      <c r="E232" s="34"/>
      <c r="F232" s="34"/>
      <c r="G232" s="34"/>
      <c r="H232" s="34"/>
      <c r="I232" s="34"/>
      <c r="J232" s="34"/>
    </row>
    <row r="233" spans="1:10" x14ac:dyDescent="0.2">
      <c r="A233" s="34"/>
      <c r="B233" s="16"/>
      <c r="C233" s="16"/>
      <c r="E233" s="34"/>
      <c r="F233" s="34"/>
      <c r="G233" s="34"/>
      <c r="H233" s="34"/>
      <c r="I233" s="34"/>
      <c r="J233" s="34"/>
    </row>
    <row r="234" spans="1:10" x14ac:dyDescent="0.2">
      <c r="A234" s="34"/>
      <c r="B234" s="16"/>
      <c r="C234" s="16"/>
      <c r="E234" s="34"/>
      <c r="F234" s="34"/>
      <c r="G234" s="34"/>
      <c r="H234" s="34"/>
      <c r="I234" s="34"/>
      <c r="J234" s="34"/>
    </row>
    <row r="235" spans="1:10" x14ac:dyDescent="0.2">
      <c r="A235" s="34"/>
      <c r="B235" s="16"/>
      <c r="C235" s="16"/>
      <c r="E235" s="34"/>
      <c r="F235" s="34"/>
      <c r="G235" s="34"/>
      <c r="H235" s="34"/>
      <c r="I235" s="34"/>
      <c r="J235" s="34"/>
    </row>
    <row r="236" spans="1:10" x14ac:dyDescent="0.2">
      <c r="A236" s="34"/>
      <c r="B236" s="16"/>
      <c r="C236" s="16"/>
      <c r="E236" s="34"/>
      <c r="F236" s="34"/>
      <c r="G236" s="34"/>
      <c r="H236" s="34"/>
      <c r="I236" s="34"/>
      <c r="J236" s="34"/>
    </row>
    <row r="237" spans="1:10" x14ac:dyDescent="0.2">
      <c r="A237" s="34"/>
      <c r="B237" s="16"/>
      <c r="C237" s="16"/>
      <c r="E237" s="34"/>
      <c r="F237" s="34"/>
      <c r="G237" s="34"/>
      <c r="H237" s="34"/>
      <c r="I237" s="34"/>
      <c r="J237" s="34"/>
    </row>
    <row r="238" spans="1:10" x14ac:dyDescent="0.2">
      <c r="A238" s="34"/>
      <c r="B238" s="16"/>
      <c r="C238" s="16"/>
      <c r="E238" s="34"/>
      <c r="F238" s="34"/>
      <c r="G238" s="34"/>
      <c r="H238" s="34"/>
      <c r="I238" s="34"/>
      <c r="J238" s="34"/>
    </row>
    <row r="239" spans="1:10" x14ac:dyDescent="0.2">
      <c r="A239" s="34"/>
      <c r="B239" s="16"/>
      <c r="C239" s="16"/>
      <c r="E239" s="34"/>
      <c r="F239" s="34"/>
      <c r="G239" s="34"/>
      <c r="H239" s="34"/>
      <c r="I239" s="34"/>
      <c r="J239" s="34"/>
    </row>
    <row r="240" spans="1:10" x14ac:dyDescent="0.2">
      <c r="A240" s="34"/>
      <c r="B240" s="16"/>
      <c r="C240" s="16"/>
      <c r="E240" s="34"/>
      <c r="F240" s="34"/>
      <c r="G240" s="34"/>
      <c r="H240" s="34"/>
      <c r="I240" s="34"/>
      <c r="J240" s="34"/>
    </row>
    <row r="241" spans="1:10" x14ac:dyDescent="0.2">
      <c r="A241" s="34"/>
      <c r="B241" s="16"/>
      <c r="C241" s="16"/>
      <c r="E241" s="34"/>
      <c r="F241" s="34"/>
      <c r="G241" s="34"/>
      <c r="H241" s="34"/>
      <c r="I241" s="34"/>
      <c r="J241" s="34"/>
    </row>
    <row r="242" spans="1:10" x14ac:dyDescent="0.2">
      <c r="A242" s="34"/>
      <c r="B242" s="16"/>
      <c r="C242" s="16"/>
      <c r="E242" s="34"/>
      <c r="F242" s="34"/>
      <c r="G242" s="34"/>
      <c r="H242" s="34"/>
      <c r="I242" s="34"/>
      <c r="J242" s="34"/>
    </row>
    <row r="243" spans="1:10" x14ac:dyDescent="0.2">
      <c r="A243" s="34"/>
      <c r="B243" s="16"/>
      <c r="C243" s="16"/>
      <c r="E243" s="34"/>
      <c r="F243" s="34"/>
      <c r="G243" s="34"/>
      <c r="H243" s="34"/>
      <c r="I243" s="34"/>
      <c r="J243" s="34"/>
    </row>
    <row r="244" spans="1:10" x14ac:dyDescent="0.2">
      <c r="A244" s="34"/>
      <c r="B244" s="16"/>
      <c r="C244" s="16"/>
      <c r="E244" s="34"/>
      <c r="F244" s="34"/>
      <c r="G244" s="34"/>
      <c r="H244" s="34"/>
      <c r="I244" s="34"/>
      <c r="J244" s="34"/>
    </row>
    <row r="245" spans="1:10" x14ac:dyDescent="0.2">
      <c r="A245" s="34"/>
      <c r="B245" s="16"/>
      <c r="C245" s="16"/>
      <c r="E245" s="34"/>
      <c r="F245" s="34"/>
      <c r="G245" s="34"/>
      <c r="H245" s="34"/>
      <c r="I245" s="34"/>
      <c r="J245" s="34"/>
    </row>
    <row r="246" spans="1:10" x14ac:dyDescent="0.2">
      <c r="A246" s="34"/>
      <c r="B246" s="16"/>
      <c r="C246" s="16"/>
      <c r="E246" s="34"/>
      <c r="F246" s="34"/>
      <c r="G246" s="34"/>
      <c r="H246" s="34"/>
      <c r="I246" s="34"/>
      <c r="J246" s="34"/>
    </row>
    <row r="247" spans="1:10" x14ac:dyDescent="0.2">
      <c r="A247" s="34"/>
      <c r="B247" s="16"/>
      <c r="C247" s="16"/>
      <c r="E247" s="34"/>
      <c r="F247" s="34"/>
      <c r="G247" s="34"/>
      <c r="H247" s="34"/>
      <c r="I247" s="34"/>
      <c r="J247" s="34"/>
    </row>
    <row r="248" spans="1:10" x14ac:dyDescent="0.2">
      <c r="A248" s="34"/>
      <c r="B248" s="16"/>
      <c r="C248" s="16"/>
      <c r="E248" s="34"/>
      <c r="F248" s="34"/>
      <c r="G248" s="34"/>
      <c r="H248" s="34"/>
      <c r="I248" s="34"/>
      <c r="J248" s="34"/>
    </row>
    <row r="249" spans="1:10" x14ac:dyDescent="0.2">
      <c r="A249" s="34"/>
      <c r="B249" s="2"/>
      <c r="C249" s="2"/>
      <c r="D249" s="2"/>
      <c r="E249" s="34"/>
      <c r="F249" s="34"/>
      <c r="G249" s="34"/>
      <c r="H249" s="34"/>
      <c r="I249" s="34"/>
      <c r="J249" s="34"/>
    </row>
    <row r="250" spans="1:10" x14ac:dyDescent="0.2">
      <c r="A250" s="34"/>
      <c r="B250" s="2"/>
      <c r="C250" s="2"/>
      <c r="D250" s="2"/>
      <c r="E250" s="34"/>
      <c r="F250" s="34"/>
      <c r="G250" s="34"/>
      <c r="H250" s="34"/>
      <c r="I250" s="34"/>
      <c r="J250" s="34"/>
    </row>
    <row r="251" spans="1:10" x14ac:dyDescent="0.2">
      <c r="A251" s="34"/>
      <c r="B251" s="2"/>
      <c r="C251" s="2"/>
      <c r="D251" s="2"/>
      <c r="E251" s="34"/>
      <c r="F251" s="34"/>
      <c r="G251" s="34"/>
      <c r="H251" s="34"/>
      <c r="I251" s="34"/>
      <c r="J251" s="34"/>
    </row>
    <row r="252" spans="1:10" x14ac:dyDescent="0.2">
      <c r="A252" s="34"/>
      <c r="B252" s="2"/>
      <c r="C252" s="2"/>
      <c r="D252" s="2"/>
      <c r="E252" s="34"/>
      <c r="F252" s="34"/>
      <c r="G252" s="34"/>
      <c r="H252" s="34"/>
      <c r="I252" s="34"/>
      <c r="J252" s="34"/>
    </row>
    <row r="253" spans="1:10" x14ac:dyDescent="0.2">
      <c r="A253" s="34"/>
      <c r="B253" s="2"/>
      <c r="C253" s="2"/>
      <c r="D253" s="2"/>
      <c r="E253" s="34"/>
      <c r="F253" s="34"/>
      <c r="G253" s="34"/>
      <c r="H253" s="34"/>
      <c r="I253" s="34"/>
      <c r="J253" s="34"/>
    </row>
    <row r="254" spans="1:10" x14ac:dyDescent="0.2">
      <c r="A254" s="34"/>
      <c r="B254" s="34"/>
      <c r="C254" s="34"/>
      <c r="D254" s="2"/>
      <c r="E254" s="34"/>
      <c r="F254" s="34"/>
      <c r="G254" s="34"/>
      <c r="H254" s="34"/>
      <c r="I254" s="34"/>
      <c r="J254" s="34"/>
    </row>
    <row r="255" spans="1:10" x14ac:dyDescent="0.2">
      <c r="A255" s="34"/>
      <c r="B255" s="34"/>
      <c r="C255" s="34"/>
      <c r="D255" s="2"/>
      <c r="E255" s="34"/>
      <c r="F255" s="34"/>
      <c r="G255" s="34"/>
      <c r="H255" s="34"/>
      <c r="I255" s="34"/>
      <c r="J255" s="34"/>
    </row>
    <row r="256" spans="1:10" x14ac:dyDescent="0.2">
      <c r="A256" s="34"/>
      <c r="B256" s="34"/>
      <c r="C256" s="34"/>
      <c r="D256" s="2"/>
      <c r="E256" s="34"/>
      <c r="F256" s="34"/>
      <c r="G256" s="34"/>
      <c r="H256" s="34"/>
      <c r="I256" s="34"/>
      <c r="J256" s="34"/>
    </row>
    <row r="257" spans="1:10" x14ac:dyDescent="0.2">
      <c r="A257" s="34"/>
      <c r="E257" s="34"/>
      <c r="F257" s="34"/>
      <c r="G257" s="34"/>
      <c r="H257" s="34"/>
      <c r="I257" s="34"/>
      <c r="J257" s="34"/>
    </row>
    <row r="258" spans="1:10" x14ac:dyDescent="0.2">
      <c r="A258" s="34"/>
      <c r="E258" s="34"/>
      <c r="F258" s="34"/>
      <c r="G258" s="34"/>
      <c r="H258" s="34"/>
      <c r="I258" s="34"/>
      <c r="J258" s="34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258"/>
  <sheetViews>
    <sheetView workbookViewId="0">
      <selection activeCell="AU22" sqref="AU22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16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34" customWidth="1"/>
    <col min="14" max="14" width="12.375" style="34" customWidth="1"/>
    <col min="15" max="17" width="16" style="34" customWidth="1"/>
    <col min="18" max="18" width="12.375" style="34" customWidth="1"/>
    <col min="19" max="21" width="16" style="34" customWidth="1"/>
    <col min="22" max="22" width="12.375" style="34" customWidth="1"/>
    <col min="23" max="25" width="16" style="34" customWidth="1"/>
    <col min="26" max="26" width="12.375" style="34" customWidth="1"/>
    <col min="27" max="27" width="11.25" style="34" customWidth="1"/>
    <col min="28" max="29" width="16" style="34" customWidth="1"/>
    <col min="30" max="30" width="12.375" style="34" customWidth="1"/>
    <col min="31" max="31" width="11.25" style="34" customWidth="1"/>
    <col min="32" max="33" width="16" style="34" customWidth="1"/>
    <col min="34" max="34" width="12.375" style="34" customWidth="1"/>
    <col min="35" max="35" width="11.25" style="34" customWidth="1"/>
    <col min="36" max="37" width="16" style="34" customWidth="1"/>
    <col min="38" max="38" width="12.375" style="34" customWidth="1"/>
    <col min="39" max="41" width="16" style="34" customWidth="1"/>
    <col min="42" max="42" width="12.375" style="34" customWidth="1"/>
    <col min="43" max="45" width="16" style="34" customWidth="1"/>
    <col min="46" max="46" width="13.375" style="34" customWidth="1"/>
    <col min="47" max="48" width="16" style="34" customWidth="1"/>
    <col min="49" max="49" width="13.375" style="34" customWidth="1"/>
    <col min="50" max="50" width="12.25" style="34" customWidth="1"/>
    <col min="51" max="52" width="16.875" style="34" customWidth="1"/>
  </cols>
  <sheetData>
    <row r="1" spans="1:52" s="16" customFormat="1" ht="20.100000000000001" customHeight="1" x14ac:dyDescent="0.2">
      <c r="A1" s="80" t="s">
        <v>707</v>
      </c>
      <c r="B1" s="80" t="s">
        <v>708</v>
      </c>
      <c r="C1" s="80" t="s">
        <v>709</v>
      </c>
      <c r="D1" s="80" t="s">
        <v>269</v>
      </c>
      <c r="E1" s="80" t="s">
        <v>710</v>
      </c>
      <c r="F1" s="80" t="s">
        <v>711</v>
      </c>
      <c r="G1" s="80" t="s">
        <v>269</v>
      </c>
      <c r="H1" s="80" t="s">
        <v>712</v>
      </c>
      <c r="I1" s="80" t="s">
        <v>710</v>
      </c>
      <c r="J1" s="80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12" customFormat="1" ht="20.100000000000001" customHeight="1" x14ac:dyDescent="0.2">
      <c r="A2" s="13">
        <v>1</v>
      </c>
      <c r="B2" s="117" t="s">
        <v>456</v>
      </c>
      <c r="C2" s="11">
        <v>16000401</v>
      </c>
      <c r="D2" s="2">
        <v>3.0000000000000001E-3</v>
      </c>
      <c r="E2" s="2">
        <v>1</v>
      </c>
      <c r="F2" s="2">
        <v>1</v>
      </c>
      <c r="G2" s="2">
        <f>ROUND(D2*1000000,0)</f>
        <v>3000</v>
      </c>
      <c r="H2" s="104">
        <f>C2</f>
        <v>16000401</v>
      </c>
      <c r="I2" s="2">
        <v>10000</v>
      </c>
      <c r="J2" s="2">
        <v>10000</v>
      </c>
      <c r="K2" s="2"/>
      <c r="M2" s="118" t="s">
        <v>754</v>
      </c>
      <c r="N2" s="118" t="s">
        <v>754</v>
      </c>
      <c r="O2" s="118" t="s">
        <v>754</v>
      </c>
      <c r="P2" s="118" t="s">
        <v>754</v>
      </c>
      <c r="Q2" s="118" t="s">
        <v>754</v>
      </c>
      <c r="R2" s="118" t="s">
        <v>754</v>
      </c>
      <c r="S2" s="118" t="s">
        <v>754</v>
      </c>
      <c r="T2" s="118" t="s">
        <v>754</v>
      </c>
      <c r="U2" s="118" t="s">
        <v>754</v>
      </c>
      <c r="V2" s="118" t="s">
        <v>754</v>
      </c>
      <c r="W2" s="118" t="s">
        <v>754</v>
      </c>
      <c r="X2" s="118" t="s">
        <v>754</v>
      </c>
      <c r="Y2" s="118" t="s">
        <v>754</v>
      </c>
      <c r="Z2" s="118" t="s">
        <v>754</v>
      </c>
      <c r="AA2" s="118" t="s">
        <v>754</v>
      </c>
      <c r="AB2" s="118" t="s">
        <v>754</v>
      </c>
      <c r="AC2" s="118" t="s">
        <v>754</v>
      </c>
      <c r="AD2" s="118" t="s">
        <v>754</v>
      </c>
      <c r="AE2" s="118" t="s">
        <v>754</v>
      </c>
      <c r="AF2" s="118" t="s">
        <v>754</v>
      </c>
      <c r="AG2" s="118" t="s">
        <v>754</v>
      </c>
      <c r="AH2" s="118" t="s">
        <v>754</v>
      </c>
      <c r="AI2" s="118" t="s">
        <v>754</v>
      </c>
      <c r="AJ2" s="118" t="s">
        <v>754</v>
      </c>
      <c r="AK2" s="118" t="s">
        <v>754</v>
      </c>
      <c r="AL2" s="118" t="s">
        <v>754</v>
      </c>
      <c r="AM2" s="118" t="s">
        <v>754</v>
      </c>
      <c r="AN2" s="118" t="s">
        <v>754</v>
      </c>
      <c r="AO2" s="118" t="s">
        <v>754</v>
      </c>
      <c r="AP2" s="118" t="s">
        <v>754</v>
      </c>
      <c r="AQ2" s="118" t="s">
        <v>754</v>
      </c>
      <c r="AR2" s="118" t="s">
        <v>754</v>
      </c>
      <c r="AS2" s="118" t="s">
        <v>754</v>
      </c>
      <c r="AT2" s="118" t="s">
        <v>754</v>
      </c>
      <c r="AU2" s="118" t="s">
        <v>754</v>
      </c>
      <c r="AV2" s="118" t="s">
        <v>754</v>
      </c>
      <c r="AW2" s="118" t="s">
        <v>754</v>
      </c>
      <c r="AX2" s="118" t="s">
        <v>754</v>
      </c>
      <c r="AY2" s="118" t="s">
        <v>754</v>
      </c>
      <c r="AZ2" s="118" t="s">
        <v>754</v>
      </c>
    </row>
    <row r="3" spans="1:52" s="12" customFormat="1" ht="20.100000000000001" customHeight="1" x14ac:dyDescent="0.2">
      <c r="A3" s="13">
        <v>2</v>
      </c>
      <c r="B3" s="117" t="s">
        <v>807</v>
      </c>
      <c r="C3" s="11">
        <v>16000402</v>
      </c>
      <c r="D3" s="2">
        <v>3.0000000000000001E-3</v>
      </c>
      <c r="E3" s="2">
        <v>1</v>
      </c>
      <c r="F3" s="2">
        <v>1</v>
      </c>
      <c r="G3" s="2">
        <f t="shared" ref="G3:G14" si="0">ROUND(D3*1000000,0)</f>
        <v>3000</v>
      </c>
      <c r="H3" s="104">
        <f t="shared" ref="H3:H13" si="1">C3</f>
        <v>16000402</v>
      </c>
      <c r="I3" s="2">
        <v>20000</v>
      </c>
      <c r="J3" s="2">
        <v>20000</v>
      </c>
      <c r="K3" s="2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12" customFormat="1" ht="20.100000000000001" customHeight="1" x14ac:dyDescent="0.2">
      <c r="A4" s="13">
        <v>3</v>
      </c>
      <c r="B4" s="117" t="s">
        <v>808</v>
      </c>
      <c r="C4" s="11">
        <v>16000403</v>
      </c>
      <c r="D4" s="2">
        <v>3.0000000000000001E-3</v>
      </c>
      <c r="E4" s="2">
        <v>1</v>
      </c>
      <c r="F4" s="2">
        <v>1</v>
      </c>
      <c r="G4" s="2">
        <f t="shared" si="0"/>
        <v>3000</v>
      </c>
      <c r="H4" s="104">
        <f t="shared" si="1"/>
        <v>16000403</v>
      </c>
      <c r="I4" s="2">
        <v>30000</v>
      </c>
      <c r="J4" s="2">
        <v>30000</v>
      </c>
      <c r="K4" s="2"/>
      <c r="M4" s="118" t="s">
        <v>756</v>
      </c>
      <c r="N4" s="118" t="s">
        <v>756</v>
      </c>
      <c r="O4" s="118" t="s">
        <v>756</v>
      </c>
      <c r="P4" s="118" t="s">
        <v>756</v>
      </c>
      <c r="Q4" s="118" t="s">
        <v>756</v>
      </c>
      <c r="R4" s="118" t="s">
        <v>756</v>
      </c>
      <c r="S4" s="118" t="s">
        <v>756</v>
      </c>
      <c r="T4" s="118" t="s">
        <v>756</v>
      </c>
      <c r="U4" s="118" t="s">
        <v>756</v>
      </c>
      <c r="V4" s="118" t="s">
        <v>756</v>
      </c>
      <c r="W4" s="118" t="s">
        <v>756</v>
      </c>
      <c r="X4" s="118" t="s">
        <v>756</v>
      </c>
      <c r="Y4" s="118" t="s">
        <v>756</v>
      </c>
      <c r="Z4" s="118" t="s">
        <v>756</v>
      </c>
      <c r="AA4" s="118" t="s">
        <v>756</v>
      </c>
      <c r="AB4" s="118" t="s">
        <v>756</v>
      </c>
      <c r="AC4" s="118" t="s">
        <v>756</v>
      </c>
      <c r="AD4" s="118" t="s">
        <v>756</v>
      </c>
      <c r="AE4" s="118" t="s">
        <v>756</v>
      </c>
      <c r="AF4" s="118" t="s">
        <v>756</v>
      </c>
      <c r="AG4" s="118" t="s">
        <v>756</v>
      </c>
      <c r="AH4" s="118" t="s">
        <v>756</v>
      </c>
      <c r="AI4" s="118" t="s">
        <v>756</v>
      </c>
      <c r="AJ4" s="118" t="s">
        <v>756</v>
      </c>
      <c r="AK4" s="118" t="s">
        <v>756</v>
      </c>
      <c r="AL4" s="118" t="s">
        <v>756</v>
      </c>
      <c r="AM4" s="118" t="s">
        <v>756</v>
      </c>
      <c r="AN4" s="118" t="s">
        <v>756</v>
      </c>
      <c r="AO4" s="118" t="s">
        <v>756</v>
      </c>
      <c r="AP4" s="118" t="s">
        <v>756</v>
      </c>
      <c r="AQ4" s="118" t="s">
        <v>756</v>
      </c>
      <c r="AR4" s="118" t="s">
        <v>756</v>
      </c>
      <c r="AS4" s="118" t="s">
        <v>756</v>
      </c>
      <c r="AT4" s="118" t="s">
        <v>756</v>
      </c>
      <c r="AU4" s="118" t="s">
        <v>756</v>
      </c>
      <c r="AV4" s="118" t="s">
        <v>756</v>
      </c>
      <c r="AW4" s="118" t="s">
        <v>756</v>
      </c>
      <c r="AX4" s="118" t="s">
        <v>756</v>
      </c>
      <c r="AY4" s="118" t="s">
        <v>756</v>
      </c>
      <c r="AZ4" s="118" t="s">
        <v>756</v>
      </c>
    </row>
    <row r="5" spans="1:52" s="12" customFormat="1" ht="20.100000000000001" customHeight="1" x14ac:dyDescent="0.2">
      <c r="A5" s="13">
        <v>4</v>
      </c>
      <c r="B5" s="117" t="s">
        <v>462</v>
      </c>
      <c r="C5" s="11">
        <v>16000404</v>
      </c>
      <c r="D5" s="2">
        <v>3.0000000000000001E-3</v>
      </c>
      <c r="E5" s="2">
        <v>1</v>
      </c>
      <c r="F5" s="2">
        <v>1</v>
      </c>
      <c r="G5" s="2">
        <f t="shared" si="0"/>
        <v>3000</v>
      </c>
      <c r="H5" s="104">
        <f t="shared" si="1"/>
        <v>16000404</v>
      </c>
      <c r="I5" s="2">
        <v>50000</v>
      </c>
      <c r="J5" s="2">
        <v>50000</v>
      </c>
      <c r="K5" s="2"/>
      <c r="M5" s="118" t="s">
        <v>757</v>
      </c>
      <c r="N5" s="118" t="s">
        <v>758</v>
      </c>
      <c r="O5" s="118" t="s">
        <v>759</v>
      </c>
      <c r="P5" s="118" t="s">
        <v>760</v>
      </c>
      <c r="Q5" s="118" t="s">
        <v>761</v>
      </c>
      <c r="R5" s="118" t="s">
        <v>762</v>
      </c>
      <c r="S5" s="118" t="s">
        <v>763</v>
      </c>
      <c r="T5" s="118" t="s">
        <v>764</v>
      </c>
      <c r="U5" s="118" t="s">
        <v>765</v>
      </c>
      <c r="V5" s="118" t="s">
        <v>766</v>
      </c>
      <c r="W5" s="118" t="s">
        <v>767</v>
      </c>
      <c r="X5" s="118" t="s">
        <v>768</v>
      </c>
      <c r="Y5" s="118" t="s">
        <v>769</v>
      </c>
      <c r="Z5" s="118" t="s">
        <v>770</v>
      </c>
      <c r="AA5" s="118" t="s">
        <v>771</v>
      </c>
      <c r="AB5" s="118" t="s">
        <v>772</v>
      </c>
      <c r="AC5" s="118" t="s">
        <v>773</v>
      </c>
      <c r="AD5" s="118" t="s">
        <v>774</v>
      </c>
      <c r="AE5" s="118" t="s">
        <v>775</v>
      </c>
      <c r="AF5" s="118" t="s">
        <v>776</v>
      </c>
      <c r="AG5" s="118" t="s">
        <v>777</v>
      </c>
      <c r="AH5" s="118" t="s">
        <v>778</v>
      </c>
      <c r="AI5" s="118" t="s">
        <v>779</v>
      </c>
      <c r="AJ5" s="118" t="s">
        <v>780</v>
      </c>
      <c r="AK5" s="118" t="s">
        <v>781</v>
      </c>
      <c r="AL5" s="118" t="s">
        <v>782</v>
      </c>
      <c r="AM5" s="118" t="s">
        <v>783</v>
      </c>
      <c r="AN5" s="118" t="s">
        <v>784</v>
      </c>
      <c r="AO5" s="118" t="s">
        <v>785</v>
      </c>
      <c r="AP5" s="118" t="s">
        <v>786</v>
      </c>
      <c r="AQ5" s="118" t="s">
        <v>787</v>
      </c>
      <c r="AR5" s="118" t="s">
        <v>788</v>
      </c>
      <c r="AS5" s="118" t="s">
        <v>789</v>
      </c>
      <c r="AT5" s="118" t="s">
        <v>790</v>
      </c>
      <c r="AU5" s="118" t="s">
        <v>791</v>
      </c>
      <c r="AV5" s="118" t="s">
        <v>792</v>
      </c>
      <c r="AW5" s="118" t="s">
        <v>793</v>
      </c>
      <c r="AX5" s="118" t="s">
        <v>794</v>
      </c>
      <c r="AY5" s="118" t="s">
        <v>795</v>
      </c>
      <c r="AZ5" s="118" t="s">
        <v>796</v>
      </c>
    </row>
    <row r="6" spans="1:52" s="12" customFormat="1" ht="20.100000000000001" customHeight="1" x14ac:dyDescent="0.2">
      <c r="A6" s="13">
        <v>5</v>
      </c>
      <c r="B6" s="117" t="s">
        <v>809</v>
      </c>
      <c r="C6" s="11">
        <v>16000405</v>
      </c>
      <c r="D6" s="2">
        <v>3.0000000000000001E-3</v>
      </c>
      <c r="E6" s="2">
        <v>1</v>
      </c>
      <c r="F6" s="2">
        <v>1</v>
      </c>
      <c r="G6" s="2">
        <f t="shared" si="0"/>
        <v>3000</v>
      </c>
      <c r="H6" s="104">
        <f t="shared" si="1"/>
        <v>16000405</v>
      </c>
      <c r="I6" s="2">
        <v>100000</v>
      </c>
      <c r="J6" s="2">
        <v>100000</v>
      </c>
      <c r="K6" s="2"/>
      <c r="M6" s="2">
        <f t="shared" ref="M6:P6" si="2">G2</f>
        <v>3000</v>
      </c>
      <c r="N6" s="2">
        <f t="shared" si="2"/>
        <v>16000401</v>
      </c>
      <c r="O6" s="2">
        <f t="shared" si="2"/>
        <v>10000</v>
      </c>
      <c r="P6" s="2">
        <f t="shared" si="2"/>
        <v>10000</v>
      </c>
      <c r="Q6" s="2">
        <f t="shared" ref="Q6:T6" si="3">G3</f>
        <v>3000</v>
      </c>
      <c r="R6" s="2">
        <f t="shared" si="3"/>
        <v>16000402</v>
      </c>
      <c r="S6" s="2">
        <f t="shared" si="3"/>
        <v>20000</v>
      </c>
      <c r="T6" s="2">
        <f t="shared" si="3"/>
        <v>20000</v>
      </c>
      <c r="U6" s="2">
        <f t="shared" ref="U6:X6" si="4">G4</f>
        <v>3000</v>
      </c>
      <c r="V6" s="2">
        <f t="shared" si="4"/>
        <v>16000403</v>
      </c>
      <c r="W6" s="2">
        <f t="shared" si="4"/>
        <v>30000</v>
      </c>
      <c r="X6" s="2">
        <f t="shared" si="4"/>
        <v>30000</v>
      </c>
      <c r="Y6" s="2">
        <f t="shared" ref="Y6:AB6" si="5">G5</f>
        <v>3000</v>
      </c>
      <c r="Z6" s="2">
        <f t="shared" si="5"/>
        <v>16000404</v>
      </c>
      <c r="AA6" s="2">
        <f t="shared" si="5"/>
        <v>50000</v>
      </c>
      <c r="AB6" s="2">
        <f t="shared" si="5"/>
        <v>50000</v>
      </c>
      <c r="AC6" s="2">
        <f t="shared" ref="AC6:AF6" si="6">G6</f>
        <v>3000</v>
      </c>
      <c r="AD6" s="2">
        <f t="shared" si="6"/>
        <v>16000405</v>
      </c>
      <c r="AE6" s="2">
        <f t="shared" si="6"/>
        <v>100000</v>
      </c>
      <c r="AF6" s="2">
        <f t="shared" si="6"/>
        <v>100000</v>
      </c>
      <c r="AG6" s="2">
        <f t="shared" ref="AG6:AJ6" si="7">G7</f>
        <v>3000</v>
      </c>
      <c r="AH6" s="2">
        <f t="shared" si="7"/>
        <v>16000406</v>
      </c>
      <c r="AI6" s="2">
        <f t="shared" si="7"/>
        <v>1</v>
      </c>
      <c r="AJ6" s="2">
        <f t="shared" si="7"/>
        <v>1</v>
      </c>
      <c r="AK6" s="2">
        <f t="shared" ref="AK6:AN6" si="8">G8</f>
        <v>3000</v>
      </c>
      <c r="AL6" s="2">
        <f t="shared" si="8"/>
        <v>16000407</v>
      </c>
      <c r="AM6" s="2">
        <f t="shared" si="8"/>
        <v>1</v>
      </c>
      <c r="AN6" s="2">
        <f t="shared" si="8"/>
        <v>1</v>
      </c>
      <c r="AO6" s="2">
        <f t="shared" ref="AO6:AR6" si="9">G9</f>
        <v>3000</v>
      </c>
      <c r="AP6" s="2">
        <f t="shared" si="9"/>
        <v>16000408</v>
      </c>
      <c r="AQ6" s="2">
        <f t="shared" si="9"/>
        <v>1</v>
      </c>
      <c r="AR6" s="2">
        <f t="shared" si="9"/>
        <v>3</v>
      </c>
      <c r="AS6" s="2">
        <f t="shared" ref="AS6:AV6" si="10">G10</f>
        <v>3000</v>
      </c>
      <c r="AT6" s="2">
        <f t="shared" si="10"/>
        <v>16000409</v>
      </c>
      <c r="AU6" s="2">
        <f t="shared" si="10"/>
        <v>1</v>
      </c>
      <c r="AV6" s="2">
        <f t="shared" si="10"/>
        <v>1</v>
      </c>
      <c r="AW6" s="2">
        <f t="shared" ref="AW6:AZ6" si="11">G11</f>
        <v>3000</v>
      </c>
      <c r="AX6" s="2">
        <f t="shared" si="11"/>
        <v>16000410</v>
      </c>
      <c r="AY6" s="2">
        <f t="shared" si="11"/>
        <v>1</v>
      </c>
      <c r="AZ6" s="2">
        <f t="shared" si="11"/>
        <v>1</v>
      </c>
    </row>
    <row r="7" spans="1:52" s="12" customFormat="1" ht="20.100000000000001" customHeight="1" x14ac:dyDescent="0.2">
      <c r="A7" s="13">
        <v>6</v>
      </c>
      <c r="B7" s="117" t="s">
        <v>810</v>
      </c>
      <c r="C7" s="11">
        <v>16000406</v>
      </c>
      <c r="D7" s="2">
        <v>3.0000000000000001E-3</v>
      </c>
      <c r="E7" s="2">
        <v>1</v>
      </c>
      <c r="F7" s="2">
        <v>1</v>
      </c>
      <c r="G7" s="2">
        <f t="shared" si="0"/>
        <v>3000</v>
      </c>
      <c r="H7" s="104">
        <f t="shared" si="1"/>
        <v>16000406</v>
      </c>
      <c r="I7" s="2">
        <v>1</v>
      </c>
      <c r="J7" s="2">
        <v>1</v>
      </c>
      <c r="K7" s="2"/>
      <c r="M7" s="2">
        <f t="shared" ref="M7:P7" si="12">G12</f>
        <v>3000</v>
      </c>
      <c r="N7" s="2">
        <f t="shared" si="12"/>
        <v>16000411</v>
      </c>
      <c r="O7" s="2">
        <f t="shared" si="12"/>
        <v>1</v>
      </c>
      <c r="P7" s="2">
        <f t="shared" si="12"/>
        <v>1</v>
      </c>
      <c r="Q7" s="2">
        <f t="shared" ref="Q7:T7" si="13">G13</f>
        <v>3000</v>
      </c>
      <c r="R7" s="2">
        <f t="shared" si="13"/>
        <v>16000412</v>
      </c>
      <c r="S7" s="2">
        <f t="shared" si="13"/>
        <v>1</v>
      </c>
      <c r="T7" s="2">
        <f t="shared" si="13"/>
        <v>1</v>
      </c>
      <c r="U7" s="2">
        <f t="shared" ref="U7:X7" si="14">G14</f>
        <v>5000</v>
      </c>
      <c r="V7" s="2">
        <f t="shared" si="14"/>
        <v>11200010</v>
      </c>
      <c r="W7" s="2">
        <f t="shared" si="14"/>
        <v>1</v>
      </c>
      <c r="X7" s="2">
        <f t="shared" si="14"/>
        <v>1</v>
      </c>
      <c r="Y7" s="2">
        <f t="shared" ref="Y7:AB7" si="15">G15</f>
        <v>0</v>
      </c>
      <c r="Z7" s="2">
        <f t="shared" si="15"/>
        <v>0</v>
      </c>
      <c r="AA7" s="2">
        <f t="shared" si="15"/>
        <v>0</v>
      </c>
      <c r="AB7" s="2">
        <f t="shared" si="15"/>
        <v>0</v>
      </c>
      <c r="AC7" s="2">
        <f t="shared" ref="AC7:AF7" si="16">G16</f>
        <v>0</v>
      </c>
      <c r="AD7" s="2">
        <f t="shared" si="16"/>
        <v>0</v>
      </c>
      <c r="AE7" s="2">
        <f t="shared" si="16"/>
        <v>0</v>
      </c>
      <c r="AF7" s="2">
        <f t="shared" si="16"/>
        <v>0</v>
      </c>
      <c r="AG7" s="2">
        <f t="shared" ref="AG7:AJ7" si="17">G17</f>
        <v>0</v>
      </c>
      <c r="AH7" s="2">
        <f t="shared" si="17"/>
        <v>0</v>
      </c>
      <c r="AI7" s="2">
        <f t="shared" si="17"/>
        <v>0</v>
      </c>
      <c r="AJ7" s="2">
        <f t="shared" si="17"/>
        <v>0</v>
      </c>
      <c r="AK7" s="2">
        <f t="shared" ref="AK7:AN7" si="18">G18</f>
        <v>0</v>
      </c>
      <c r="AL7" s="2">
        <f t="shared" si="18"/>
        <v>0</v>
      </c>
      <c r="AM7" s="2">
        <f t="shared" si="18"/>
        <v>0</v>
      </c>
      <c r="AN7" s="2">
        <f t="shared" si="18"/>
        <v>0</v>
      </c>
      <c r="AO7" s="2">
        <f t="shared" ref="AO7:AR7" si="19">G19</f>
        <v>0</v>
      </c>
      <c r="AP7" s="2">
        <f t="shared" si="19"/>
        <v>0</v>
      </c>
      <c r="AQ7" s="2">
        <f t="shared" si="19"/>
        <v>0</v>
      </c>
      <c r="AR7" s="2">
        <f t="shared" si="19"/>
        <v>0</v>
      </c>
      <c r="AS7" s="2">
        <f t="shared" ref="AS7:AV7" si="20">G20</f>
        <v>0</v>
      </c>
      <c r="AT7" s="2">
        <f t="shared" si="20"/>
        <v>0</v>
      </c>
      <c r="AU7" s="2">
        <f t="shared" si="20"/>
        <v>0</v>
      </c>
      <c r="AV7" s="2">
        <f t="shared" si="20"/>
        <v>0</v>
      </c>
      <c r="AW7" s="2">
        <f t="shared" ref="AW7:AZ7" si="21">G21</f>
        <v>0</v>
      </c>
      <c r="AX7" s="2">
        <f t="shared" si="21"/>
        <v>0</v>
      </c>
      <c r="AY7" s="2">
        <f t="shared" si="21"/>
        <v>0</v>
      </c>
      <c r="AZ7" s="2">
        <f t="shared" si="21"/>
        <v>0</v>
      </c>
    </row>
    <row r="8" spans="1:52" s="12" customFormat="1" ht="20.100000000000001" customHeight="1" x14ac:dyDescent="0.2">
      <c r="A8" s="13">
        <v>7</v>
      </c>
      <c r="B8" s="117" t="s">
        <v>468</v>
      </c>
      <c r="C8" s="11">
        <v>16000407</v>
      </c>
      <c r="D8" s="2">
        <v>3.0000000000000001E-3</v>
      </c>
      <c r="E8" s="2">
        <v>1</v>
      </c>
      <c r="F8" s="2">
        <v>1</v>
      </c>
      <c r="G8" s="2">
        <f t="shared" si="0"/>
        <v>3000</v>
      </c>
      <c r="H8" s="104">
        <f t="shared" si="1"/>
        <v>16000407</v>
      </c>
      <c r="I8" s="2">
        <v>1</v>
      </c>
      <c r="J8" s="2">
        <v>1</v>
      </c>
      <c r="K8" s="2"/>
      <c r="M8" s="2">
        <f t="shared" ref="M8:P8" si="22">G22</f>
        <v>0</v>
      </c>
      <c r="N8" s="2">
        <f t="shared" si="22"/>
        <v>0</v>
      </c>
      <c r="O8" s="2">
        <f t="shared" si="22"/>
        <v>0</v>
      </c>
      <c r="P8" s="2">
        <f t="shared" si="22"/>
        <v>0</v>
      </c>
      <c r="Q8" s="2">
        <f t="shared" ref="Q8:T8" si="23">G23</f>
        <v>0</v>
      </c>
      <c r="R8" s="2">
        <f t="shared" si="23"/>
        <v>0</v>
      </c>
      <c r="S8" s="2">
        <f t="shared" si="23"/>
        <v>0</v>
      </c>
      <c r="T8" s="2">
        <f t="shared" si="23"/>
        <v>0</v>
      </c>
      <c r="U8" s="2">
        <f t="shared" ref="U8:X8" si="24">G24</f>
        <v>0</v>
      </c>
      <c r="V8" s="2">
        <f t="shared" si="24"/>
        <v>0</v>
      </c>
      <c r="W8" s="2">
        <f t="shared" si="24"/>
        <v>0</v>
      </c>
      <c r="X8" s="2">
        <f t="shared" si="24"/>
        <v>0</v>
      </c>
      <c r="Y8" s="2">
        <f t="shared" ref="Y8:AB8" si="25">G25</f>
        <v>0</v>
      </c>
      <c r="Z8" s="2">
        <f t="shared" si="25"/>
        <v>0</v>
      </c>
      <c r="AA8" s="2">
        <f t="shared" si="25"/>
        <v>0</v>
      </c>
      <c r="AB8" s="2">
        <f t="shared" si="25"/>
        <v>0</v>
      </c>
      <c r="AC8" s="2">
        <f t="shared" ref="AC8:AF8" si="26">G26</f>
        <v>0</v>
      </c>
      <c r="AD8" s="2">
        <f t="shared" si="26"/>
        <v>0</v>
      </c>
      <c r="AE8" s="2">
        <f t="shared" si="26"/>
        <v>0</v>
      </c>
      <c r="AF8" s="2">
        <f t="shared" si="26"/>
        <v>0</v>
      </c>
      <c r="AG8" s="2">
        <f t="shared" ref="AG8:AJ8" si="27">G27</f>
        <v>0</v>
      </c>
      <c r="AH8" s="2">
        <f t="shared" si="27"/>
        <v>0</v>
      </c>
      <c r="AI8" s="2">
        <f t="shared" si="27"/>
        <v>0</v>
      </c>
      <c r="AJ8" s="2">
        <f t="shared" si="27"/>
        <v>0</v>
      </c>
      <c r="AK8" s="2">
        <f t="shared" ref="AK8:AN8" si="28">G28</f>
        <v>0</v>
      </c>
      <c r="AL8" s="2">
        <f t="shared" si="28"/>
        <v>0</v>
      </c>
      <c r="AM8" s="2">
        <f t="shared" si="28"/>
        <v>0</v>
      </c>
      <c r="AN8" s="2">
        <f t="shared" si="28"/>
        <v>0</v>
      </c>
      <c r="AO8" s="2">
        <f t="shared" ref="AO8:AR8" si="29">G29</f>
        <v>0</v>
      </c>
      <c r="AP8" s="2">
        <f t="shared" si="29"/>
        <v>0</v>
      </c>
      <c r="AQ8" s="2">
        <f t="shared" si="29"/>
        <v>0</v>
      </c>
      <c r="AR8" s="2">
        <f t="shared" si="29"/>
        <v>0</v>
      </c>
      <c r="AS8" s="2">
        <f t="shared" ref="AS8:AV8" si="30">G30</f>
        <v>0</v>
      </c>
      <c r="AT8" s="2">
        <f t="shared" si="30"/>
        <v>0</v>
      </c>
      <c r="AU8" s="2">
        <f t="shared" si="30"/>
        <v>0</v>
      </c>
      <c r="AV8" s="2">
        <f t="shared" si="30"/>
        <v>0</v>
      </c>
      <c r="AW8" s="2">
        <f t="shared" ref="AW8:AZ8" si="31">G31</f>
        <v>0</v>
      </c>
      <c r="AX8" s="2">
        <f t="shared" si="31"/>
        <v>0</v>
      </c>
      <c r="AY8" s="2">
        <f t="shared" si="31"/>
        <v>0</v>
      </c>
      <c r="AZ8" s="2">
        <f t="shared" si="31"/>
        <v>0</v>
      </c>
    </row>
    <row r="9" spans="1:52" s="12" customFormat="1" ht="20.100000000000001" customHeight="1" x14ac:dyDescent="0.2">
      <c r="A9" s="13">
        <v>8</v>
      </c>
      <c r="B9" s="117" t="s">
        <v>811</v>
      </c>
      <c r="C9" s="11">
        <v>16000408</v>
      </c>
      <c r="D9" s="2">
        <v>3.0000000000000001E-3</v>
      </c>
      <c r="E9" s="2">
        <v>1</v>
      </c>
      <c r="F9" s="2">
        <v>1</v>
      </c>
      <c r="G9" s="2">
        <f t="shared" si="0"/>
        <v>3000</v>
      </c>
      <c r="H9" s="104">
        <f t="shared" si="1"/>
        <v>16000408</v>
      </c>
      <c r="I9" s="2">
        <v>1</v>
      </c>
      <c r="J9" s="2">
        <v>3</v>
      </c>
      <c r="K9" s="2"/>
      <c r="M9" s="2">
        <f t="shared" ref="M9:P9" si="32">G32</f>
        <v>0</v>
      </c>
      <c r="N9" s="2">
        <f t="shared" si="32"/>
        <v>0</v>
      </c>
      <c r="O9" s="2">
        <f t="shared" si="32"/>
        <v>0</v>
      </c>
      <c r="P9" s="2">
        <f t="shared" si="32"/>
        <v>0</v>
      </c>
      <c r="Q9" s="2">
        <f t="shared" ref="Q9:T9" si="33">G33</f>
        <v>0</v>
      </c>
      <c r="R9" s="2">
        <f t="shared" si="33"/>
        <v>0</v>
      </c>
      <c r="S9" s="2">
        <f t="shared" si="33"/>
        <v>0</v>
      </c>
      <c r="T9" s="2">
        <f t="shared" si="33"/>
        <v>0</v>
      </c>
      <c r="U9" s="2">
        <f t="shared" ref="U9:X9" si="34">G34</f>
        <v>0</v>
      </c>
      <c r="V9" s="2">
        <f t="shared" si="34"/>
        <v>0</v>
      </c>
      <c r="W9" s="2">
        <f t="shared" si="34"/>
        <v>0</v>
      </c>
      <c r="X9" s="2">
        <f t="shared" si="34"/>
        <v>0</v>
      </c>
      <c r="Y9" s="2">
        <f t="shared" ref="Y9:AB9" si="35">G35</f>
        <v>0</v>
      </c>
      <c r="Z9" s="2">
        <f t="shared" si="35"/>
        <v>0</v>
      </c>
      <c r="AA9" s="2">
        <f t="shared" si="35"/>
        <v>0</v>
      </c>
      <c r="AB9" s="2">
        <f t="shared" si="35"/>
        <v>0</v>
      </c>
      <c r="AC9" s="2">
        <f t="shared" ref="AC9:AF9" si="36">G36</f>
        <v>0</v>
      </c>
      <c r="AD9" s="2">
        <f t="shared" si="36"/>
        <v>0</v>
      </c>
      <c r="AE9" s="2">
        <f t="shared" si="36"/>
        <v>0</v>
      </c>
      <c r="AF9" s="2">
        <f t="shared" si="36"/>
        <v>0</v>
      </c>
      <c r="AG9" s="2">
        <f t="shared" ref="AG9:AJ9" si="37">G37</f>
        <v>0</v>
      </c>
      <c r="AH9" s="2">
        <f t="shared" si="37"/>
        <v>0</v>
      </c>
      <c r="AI9" s="2">
        <f t="shared" si="37"/>
        <v>0</v>
      </c>
      <c r="AJ9" s="2">
        <f t="shared" si="37"/>
        <v>0</v>
      </c>
      <c r="AK9" s="2">
        <f t="shared" ref="AK9:AN9" si="38">G38</f>
        <v>0</v>
      </c>
      <c r="AL9" s="2">
        <f t="shared" si="38"/>
        <v>0</v>
      </c>
      <c r="AM9" s="2">
        <f t="shared" si="38"/>
        <v>0</v>
      </c>
      <c r="AN9" s="2">
        <f t="shared" si="38"/>
        <v>0</v>
      </c>
      <c r="AO9" s="2">
        <f t="shared" ref="AO9:AR9" si="39">G39</f>
        <v>0</v>
      </c>
      <c r="AP9" s="2">
        <f t="shared" si="39"/>
        <v>0</v>
      </c>
      <c r="AQ9" s="2">
        <f t="shared" si="39"/>
        <v>0</v>
      </c>
      <c r="AR9" s="2">
        <f t="shared" si="39"/>
        <v>0</v>
      </c>
      <c r="AS9" s="2">
        <f t="shared" ref="AS9:AV9" si="40">G40</f>
        <v>0</v>
      </c>
      <c r="AT9" s="2">
        <f t="shared" si="40"/>
        <v>0</v>
      </c>
      <c r="AU9" s="2">
        <f t="shared" si="40"/>
        <v>0</v>
      </c>
      <c r="AV9" s="2">
        <f t="shared" si="40"/>
        <v>0</v>
      </c>
      <c r="AW9" s="2">
        <f t="shared" ref="AW9:AZ9" si="41">G41</f>
        <v>0</v>
      </c>
      <c r="AX9" s="2">
        <f t="shared" si="41"/>
        <v>0</v>
      </c>
      <c r="AY9" s="2">
        <f t="shared" si="41"/>
        <v>0</v>
      </c>
      <c r="AZ9" s="2">
        <f t="shared" si="41"/>
        <v>0</v>
      </c>
    </row>
    <row r="10" spans="1:52" s="12" customFormat="1" ht="20.100000000000001" customHeight="1" x14ac:dyDescent="0.2">
      <c r="A10" s="13">
        <v>9</v>
      </c>
      <c r="B10" s="117"/>
      <c r="C10" s="11">
        <v>16000409</v>
      </c>
      <c r="D10" s="2">
        <v>3.0000000000000001E-3</v>
      </c>
      <c r="E10" s="2">
        <v>1</v>
      </c>
      <c r="F10" s="2">
        <v>1</v>
      </c>
      <c r="G10" s="2">
        <f t="shared" si="0"/>
        <v>3000</v>
      </c>
      <c r="H10" s="104">
        <f t="shared" si="1"/>
        <v>16000409</v>
      </c>
      <c r="I10" s="2">
        <v>1</v>
      </c>
      <c r="J10" s="2">
        <v>1</v>
      </c>
      <c r="K10" s="2"/>
      <c r="M10" s="2">
        <f t="shared" ref="M10:P10" si="42">G42</f>
        <v>0</v>
      </c>
      <c r="N10" s="2">
        <f t="shared" si="42"/>
        <v>0</v>
      </c>
      <c r="O10" s="2">
        <f t="shared" si="42"/>
        <v>0</v>
      </c>
      <c r="P10" s="2">
        <f t="shared" si="42"/>
        <v>0</v>
      </c>
      <c r="Q10" s="2">
        <f t="shared" ref="Q10:T10" si="43">G43</f>
        <v>0</v>
      </c>
      <c r="R10" s="2">
        <f t="shared" si="43"/>
        <v>0</v>
      </c>
      <c r="S10" s="2">
        <f t="shared" si="43"/>
        <v>0</v>
      </c>
      <c r="T10" s="2">
        <f t="shared" si="43"/>
        <v>0</v>
      </c>
      <c r="U10" s="2">
        <f t="shared" ref="U10:X10" si="44">G44</f>
        <v>0</v>
      </c>
      <c r="V10" s="2">
        <f t="shared" si="44"/>
        <v>0</v>
      </c>
      <c r="W10" s="2">
        <f t="shared" si="44"/>
        <v>0</v>
      </c>
      <c r="X10" s="2">
        <f t="shared" si="44"/>
        <v>0</v>
      </c>
      <c r="Y10" s="2">
        <f t="shared" ref="Y10:AB10" si="45">G45</f>
        <v>0</v>
      </c>
      <c r="Z10" s="2">
        <f t="shared" si="45"/>
        <v>0</v>
      </c>
      <c r="AA10" s="2">
        <f t="shared" si="45"/>
        <v>0</v>
      </c>
      <c r="AB10" s="2">
        <f t="shared" si="45"/>
        <v>0</v>
      </c>
      <c r="AC10" s="2">
        <f t="shared" ref="AC10:AF10" si="46">G46</f>
        <v>0</v>
      </c>
      <c r="AD10" s="2">
        <f t="shared" si="46"/>
        <v>0</v>
      </c>
      <c r="AE10" s="2">
        <f t="shared" si="46"/>
        <v>0</v>
      </c>
      <c r="AF10" s="2">
        <f t="shared" si="46"/>
        <v>0</v>
      </c>
      <c r="AG10" s="2">
        <f t="shared" ref="AG10:AJ10" si="47">G47</f>
        <v>0</v>
      </c>
      <c r="AH10" s="2">
        <f t="shared" si="47"/>
        <v>0</v>
      </c>
      <c r="AI10" s="2">
        <f t="shared" si="47"/>
        <v>0</v>
      </c>
      <c r="AJ10" s="2">
        <f t="shared" si="47"/>
        <v>0</v>
      </c>
      <c r="AK10" s="2">
        <f t="shared" ref="AK10:AN10" si="48">G48</f>
        <v>0</v>
      </c>
      <c r="AL10" s="2">
        <f t="shared" si="48"/>
        <v>0</v>
      </c>
      <c r="AM10" s="2">
        <f t="shared" si="48"/>
        <v>0</v>
      </c>
      <c r="AN10" s="2">
        <f t="shared" si="48"/>
        <v>0</v>
      </c>
      <c r="AO10" s="2">
        <f t="shared" ref="AO10:AR10" si="49">G49</f>
        <v>0</v>
      </c>
      <c r="AP10" s="2">
        <f t="shared" si="49"/>
        <v>0</v>
      </c>
      <c r="AQ10" s="2">
        <f t="shared" si="49"/>
        <v>0</v>
      </c>
      <c r="AR10" s="2">
        <f t="shared" si="49"/>
        <v>0</v>
      </c>
      <c r="AS10" s="2">
        <f t="shared" ref="AS10:AV10" si="50">G50</f>
        <v>0</v>
      </c>
      <c r="AT10" s="2">
        <f t="shared" si="50"/>
        <v>0</v>
      </c>
      <c r="AU10" s="2">
        <f t="shared" si="50"/>
        <v>0</v>
      </c>
      <c r="AV10" s="2">
        <f t="shared" si="50"/>
        <v>0</v>
      </c>
      <c r="AW10" s="2">
        <f t="shared" ref="AW10:AZ10" si="51">G51</f>
        <v>0</v>
      </c>
      <c r="AX10" s="2">
        <f t="shared" si="51"/>
        <v>0</v>
      </c>
      <c r="AY10" s="2">
        <f t="shared" si="51"/>
        <v>0</v>
      </c>
      <c r="AZ10" s="2">
        <f t="shared" si="51"/>
        <v>0</v>
      </c>
    </row>
    <row r="11" spans="1:52" s="12" customFormat="1" ht="20.100000000000001" customHeight="1" x14ac:dyDescent="0.2">
      <c r="A11" s="13">
        <v>10</v>
      </c>
      <c r="B11" s="117"/>
      <c r="C11" s="11">
        <v>16000410</v>
      </c>
      <c r="D11" s="2">
        <v>3.0000000000000001E-3</v>
      </c>
      <c r="E11" s="2">
        <v>1</v>
      </c>
      <c r="F11" s="2">
        <v>1</v>
      </c>
      <c r="G11" s="2">
        <f t="shared" si="0"/>
        <v>3000</v>
      </c>
      <c r="H11" s="104">
        <f t="shared" si="1"/>
        <v>16000410</v>
      </c>
      <c r="I11" s="2">
        <v>1</v>
      </c>
      <c r="J11" s="2">
        <v>1</v>
      </c>
      <c r="K11" s="2"/>
      <c r="M11" s="2">
        <f t="shared" ref="M11:P11" si="52">G52</f>
        <v>0</v>
      </c>
      <c r="N11" s="2">
        <f t="shared" si="52"/>
        <v>0</v>
      </c>
      <c r="O11" s="2">
        <f t="shared" si="52"/>
        <v>0</v>
      </c>
      <c r="P11" s="2">
        <f t="shared" si="52"/>
        <v>0</v>
      </c>
      <c r="Q11" s="2">
        <f t="shared" ref="Q11:T11" si="53">G53</f>
        <v>0</v>
      </c>
      <c r="R11" s="2">
        <f t="shared" si="53"/>
        <v>0</v>
      </c>
      <c r="S11" s="2">
        <f t="shared" si="53"/>
        <v>0</v>
      </c>
      <c r="T11" s="2">
        <f t="shared" si="53"/>
        <v>0</v>
      </c>
      <c r="U11" s="2">
        <f t="shared" ref="U11:X11" si="54">G54</f>
        <v>0</v>
      </c>
      <c r="V11" s="2">
        <f t="shared" si="54"/>
        <v>0</v>
      </c>
      <c r="W11" s="2">
        <f t="shared" si="54"/>
        <v>0</v>
      </c>
      <c r="X11" s="2">
        <f t="shared" si="54"/>
        <v>0</v>
      </c>
      <c r="Y11" s="2">
        <f t="shared" ref="Y11:AB11" si="55">G55</f>
        <v>0</v>
      </c>
      <c r="Z11" s="2">
        <f t="shared" si="55"/>
        <v>0</v>
      </c>
      <c r="AA11" s="2">
        <f t="shared" si="55"/>
        <v>0</v>
      </c>
      <c r="AB11" s="2">
        <f t="shared" si="55"/>
        <v>0</v>
      </c>
      <c r="AC11" s="2">
        <f t="shared" ref="AC11:AF11" si="56">G56</f>
        <v>0</v>
      </c>
      <c r="AD11" s="2">
        <f t="shared" si="56"/>
        <v>0</v>
      </c>
      <c r="AE11" s="2">
        <f t="shared" si="56"/>
        <v>0</v>
      </c>
      <c r="AF11" s="2">
        <f t="shared" si="56"/>
        <v>0</v>
      </c>
      <c r="AG11" s="2">
        <f t="shared" ref="AG11:AJ11" si="57">G57</f>
        <v>0</v>
      </c>
      <c r="AH11" s="2">
        <f t="shared" si="57"/>
        <v>0</v>
      </c>
      <c r="AI11" s="2">
        <f t="shared" si="57"/>
        <v>0</v>
      </c>
      <c r="AJ11" s="2">
        <f t="shared" si="57"/>
        <v>0</v>
      </c>
      <c r="AK11" s="2">
        <f t="shared" ref="AK11:AN11" si="58">G58</f>
        <v>0</v>
      </c>
      <c r="AL11" s="2">
        <f t="shared" si="58"/>
        <v>0</v>
      </c>
      <c r="AM11" s="2">
        <f t="shared" si="58"/>
        <v>0</v>
      </c>
      <c r="AN11" s="2">
        <f t="shared" si="58"/>
        <v>0</v>
      </c>
      <c r="AO11" s="2">
        <f t="shared" ref="AO11:AR11" si="59">G59</f>
        <v>0</v>
      </c>
      <c r="AP11" s="2">
        <f t="shared" si="59"/>
        <v>0</v>
      </c>
      <c r="AQ11" s="2">
        <f t="shared" si="59"/>
        <v>0</v>
      </c>
      <c r="AR11" s="2">
        <f t="shared" si="59"/>
        <v>0</v>
      </c>
      <c r="AS11" s="2">
        <f t="shared" ref="AS11:AV11" si="60">G60</f>
        <v>0</v>
      </c>
      <c r="AT11" s="2">
        <f t="shared" si="60"/>
        <v>0</v>
      </c>
      <c r="AU11" s="2">
        <f t="shared" si="60"/>
        <v>0</v>
      </c>
      <c r="AV11" s="2">
        <f t="shared" si="60"/>
        <v>0</v>
      </c>
      <c r="AW11" s="2">
        <f t="shared" ref="AW11:AZ11" si="61">G61</f>
        <v>0</v>
      </c>
      <c r="AX11" s="2">
        <f t="shared" si="61"/>
        <v>0</v>
      </c>
      <c r="AY11" s="2">
        <f t="shared" si="61"/>
        <v>0</v>
      </c>
      <c r="AZ11" s="2">
        <f t="shared" si="61"/>
        <v>0</v>
      </c>
    </row>
    <row r="12" spans="1:52" s="12" customFormat="1" ht="20.100000000000001" customHeight="1" x14ac:dyDescent="0.2">
      <c r="A12" s="13">
        <v>11</v>
      </c>
      <c r="B12" s="117"/>
      <c r="C12" s="11">
        <v>16000411</v>
      </c>
      <c r="D12" s="2">
        <v>3.0000000000000001E-3</v>
      </c>
      <c r="E12" s="2">
        <v>1</v>
      </c>
      <c r="F12" s="2">
        <v>1</v>
      </c>
      <c r="G12" s="2">
        <f t="shared" si="0"/>
        <v>3000</v>
      </c>
      <c r="H12" s="104">
        <f t="shared" si="1"/>
        <v>16000411</v>
      </c>
      <c r="I12" s="2">
        <v>1</v>
      </c>
      <c r="J12" s="2">
        <v>1</v>
      </c>
      <c r="K12" s="2"/>
      <c r="M12" s="2">
        <f t="shared" ref="M12:P12" si="62">G62</f>
        <v>0</v>
      </c>
      <c r="N12" s="2">
        <f t="shared" si="62"/>
        <v>0</v>
      </c>
      <c r="O12" s="2">
        <f t="shared" si="62"/>
        <v>0</v>
      </c>
      <c r="P12" s="2">
        <f t="shared" si="62"/>
        <v>0</v>
      </c>
      <c r="Q12" s="2">
        <f t="shared" ref="Q12:T12" si="63">G63</f>
        <v>0</v>
      </c>
      <c r="R12" s="2">
        <f t="shared" si="63"/>
        <v>0</v>
      </c>
      <c r="S12" s="2">
        <f t="shared" si="63"/>
        <v>0</v>
      </c>
      <c r="T12" s="2">
        <f t="shared" si="63"/>
        <v>0</v>
      </c>
      <c r="U12" s="2">
        <f t="shared" ref="U12:X12" si="64">G64</f>
        <v>0</v>
      </c>
      <c r="V12" s="2">
        <f t="shared" si="64"/>
        <v>0</v>
      </c>
      <c r="W12" s="2">
        <f t="shared" si="64"/>
        <v>0</v>
      </c>
      <c r="X12" s="2">
        <f t="shared" si="64"/>
        <v>0</v>
      </c>
      <c r="Y12" s="2">
        <f t="shared" ref="Y12:AB12" si="65">G65</f>
        <v>0</v>
      </c>
      <c r="Z12" s="2">
        <f t="shared" si="65"/>
        <v>0</v>
      </c>
      <c r="AA12" s="2">
        <f t="shared" si="65"/>
        <v>0</v>
      </c>
      <c r="AB12" s="2">
        <f t="shared" si="65"/>
        <v>0</v>
      </c>
      <c r="AC12" s="2">
        <f t="shared" ref="AC12:AF12" si="66">G66</f>
        <v>0</v>
      </c>
      <c r="AD12" s="2">
        <f t="shared" si="66"/>
        <v>0</v>
      </c>
      <c r="AE12" s="2">
        <f t="shared" si="66"/>
        <v>0</v>
      </c>
      <c r="AF12" s="2">
        <f t="shared" si="66"/>
        <v>0</v>
      </c>
      <c r="AG12" s="2">
        <f t="shared" ref="AG12:AJ12" si="67">G67</f>
        <v>0</v>
      </c>
      <c r="AH12" s="2">
        <f t="shared" si="67"/>
        <v>0</v>
      </c>
      <c r="AI12" s="2">
        <f t="shared" si="67"/>
        <v>0</v>
      </c>
      <c r="AJ12" s="2">
        <f t="shared" si="67"/>
        <v>0</v>
      </c>
      <c r="AK12" s="2">
        <f t="shared" ref="AK12:AN12" si="68">G68</f>
        <v>0</v>
      </c>
      <c r="AL12" s="2">
        <f t="shared" si="68"/>
        <v>0</v>
      </c>
      <c r="AM12" s="2">
        <f t="shared" si="68"/>
        <v>0</v>
      </c>
      <c r="AN12" s="2">
        <f t="shared" si="68"/>
        <v>0</v>
      </c>
      <c r="AO12" s="2">
        <f t="shared" ref="AO12:AR12" si="69">G69</f>
        <v>0</v>
      </c>
      <c r="AP12" s="2">
        <f t="shared" si="69"/>
        <v>0</v>
      </c>
      <c r="AQ12" s="2">
        <f t="shared" si="69"/>
        <v>0</v>
      </c>
      <c r="AR12" s="2">
        <f t="shared" si="69"/>
        <v>0</v>
      </c>
      <c r="AS12" s="2">
        <f t="shared" ref="AS12:AV12" si="70">G70</f>
        <v>0</v>
      </c>
      <c r="AT12" s="2">
        <f t="shared" si="70"/>
        <v>0</v>
      </c>
      <c r="AU12" s="2">
        <f t="shared" si="70"/>
        <v>0</v>
      </c>
      <c r="AV12" s="2">
        <f t="shared" si="70"/>
        <v>0</v>
      </c>
      <c r="AW12" s="2">
        <f t="shared" ref="AW12:AZ12" si="71">G71</f>
        <v>0</v>
      </c>
      <c r="AX12" s="2">
        <f t="shared" si="71"/>
        <v>0</v>
      </c>
      <c r="AY12" s="2">
        <f t="shared" si="71"/>
        <v>0</v>
      </c>
      <c r="AZ12" s="2">
        <f t="shared" si="71"/>
        <v>0</v>
      </c>
    </row>
    <row r="13" spans="1:52" s="12" customFormat="1" ht="20.100000000000001" customHeight="1" x14ac:dyDescent="0.2">
      <c r="A13" s="13">
        <v>12</v>
      </c>
      <c r="B13" s="117"/>
      <c r="C13" s="11">
        <v>16000412</v>
      </c>
      <c r="D13" s="2">
        <v>3.0000000000000001E-3</v>
      </c>
      <c r="E13" s="2">
        <v>1</v>
      </c>
      <c r="F13" s="2">
        <v>1</v>
      </c>
      <c r="G13" s="2">
        <f t="shared" si="0"/>
        <v>3000</v>
      </c>
      <c r="H13" s="104">
        <f t="shared" si="1"/>
        <v>16000412</v>
      </c>
      <c r="I13" s="2">
        <v>1</v>
      </c>
      <c r="J13" s="2">
        <v>1</v>
      </c>
      <c r="L13" s="12">
        <f>0.05/12</f>
        <v>4.1666666666666666E-3</v>
      </c>
      <c r="M13" s="2">
        <f t="shared" ref="M13:P13" si="72">G72</f>
        <v>0</v>
      </c>
      <c r="N13" s="2">
        <f t="shared" si="72"/>
        <v>0</v>
      </c>
      <c r="O13" s="2">
        <f t="shared" si="72"/>
        <v>0</v>
      </c>
      <c r="P13" s="2">
        <f t="shared" si="72"/>
        <v>0</v>
      </c>
      <c r="Q13" s="2">
        <f t="shared" ref="Q13:T13" si="73">G73</f>
        <v>0</v>
      </c>
      <c r="R13" s="2">
        <f t="shared" si="73"/>
        <v>0</v>
      </c>
      <c r="S13" s="2">
        <f t="shared" si="73"/>
        <v>0</v>
      </c>
      <c r="T13" s="2">
        <f t="shared" si="73"/>
        <v>0</v>
      </c>
      <c r="U13" s="2">
        <f t="shared" ref="U13:X13" si="74">G74</f>
        <v>0</v>
      </c>
      <c r="V13" s="2">
        <f t="shared" si="74"/>
        <v>0</v>
      </c>
      <c r="W13" s="2">
        <f t="shared" si="74"/>
        <v>0</v>
      </c>
      <c r="X13" s="2">
        <f t="shared" si="74"/>
        <v>0</v>
      </c>
      <c r="Y13" s="2">
        <f t="shared" ref="Y13:AB13" si="75">G75</f>
        <v>0</v>
      </c>
      <c r="Z13" s="2">
        <f t="shared" si="75"/>
        <v>0</v>
      </c>
      <c r="AA13" s="2">
        <f t="shared" si="75"/>
        <v>0</v>
      </c>
      <c r="AB13" s="2">
        <f t="shared" si="75"/>
        <v>0</v>
      </c>
      <c r="AC13" s="2">
        <f t="shared" ref="AC13:AF13" si="76">G76</f>
        <v>0</v>
      </c>
      <c r="AD13" s="2">
        <f t="shared" si="76"/>
        <v>0</v>
      </c>
      <c r="AE13" s="2">
        <f t="shared" si="76"/>
        <v>0</v>
      </c>
      <c r="AF13" s="2">
        <f t="shared" si="76"/>
        <v>0</v>
      </c>
      <c r="AG13" s="2">
        <f t="shared" ref="AG13:AJ13" si="77">G77</f>
        <v>0</v>
      </c>
      <c r="AH13" s="2">
        <f t="shared" si="77"/>
        <v>0</v>
      </c>
      <c r="AI13" s="2">
        <f t="shared" si="77"/>
        <v>0</v>
      </c>
      <c r="AJ13" s="2">
        <f t="shared" si="77"/>
        <v>0</v>
      </c>
      <c r="AK13" s="2">
        <f t="shared" ref="AK13:AN13" si="78">G78</f>
        <v>0</v>
      </c>
      <c r="AL13" s="2">
        <f t="shared" si="78"/>
        <v>0</v>
      </c>
      <c r="AM13" s="2">
        <f t="shared" si="78"/>
        <v>0</v>
      </c>
      <c r="AN13" s="2">
        <f t="shared" si="78"/>
        <v>0</v>
      </c>
      <c r="AO13" s="2">
        <f t="shared" ref="AO13:AR13" si="79">G79</f>
        <v>0</v>
      </c>
      <c r="AP13" s="2">
        <f t="shared" si="79"/>
        <v>0</v>
      </c>
      <c r="AQ13" s="2">
        <f t="shared" si="79"/>
        <v>0</v>
      </c>
      <c r="AR13" s="2">
        <f t="shared" si="79"/>
        <v>0</v>
      </c>
      <c r="AS13" s="2">
        <f t="shared" ref="AS13:AV13" si="80">G80</f>
        <v>0</v>
      </c>
      <c r="AT13" s="2">
        <f t="shared" si="80"/>
        <v>0</v>
      </c>
      <c r="AU13" s="2">
        <f t="shared" si="80"/>
        <v>0</v>
      </c>
      <c r="AV13" s="2">
        <f t="shared" si="80"/>
        <v>0</v>
      </c>
      <c r="AW13" s="2">
        <f t="shared" ref="AW13:AZ13" si="81">G81</f>
        <v>0</v>
      </c>
      <c r="AX13" s="2">
        <f t="shared" si="81"/>
        <v>0</v>
      </c>
      <c r="AY13" s="2">
        <f t="shared" si="81"/>
        <v>0</v>
      </c>
      <c r="AZ13" s="2">
        <f t="shared" si="81"/>
        <v>0</v>
      </c>
    </row>
    <row r="14" spans="1:52" s="12" customFormat="1" ht="20.100000000000001" customHeight="1" x14ac:dyDescent="0.2">
      <c r="A14" s="13">
        <v>13</v>
      </c>
      <c r="B14" s="117"/>
      <c r="C14" s="3">
        <v>11200010</v>
      </c>
      <c r="D14" s="2">
        <v>5.0000000000000001E-3</v>
      </c>
      <c r="E14" s="2">
        <v>1</v>
      </c>
      <c r="F14" s="2">
        <v>1</v>
      </c>
      <c r="G14" s="2">
        <f t="shared" si="0"/>
        <v>5000</v>
      </c>
      <c r="H14" s="104">
        <f t="shared" ref="H14" si="82">C14</f>
        <v>11200010</v>
      </c>
      <c r="I14" s="2">
        <v>1</v>
      </c>
      <c r="J14" s="2">
        <v>1</v>
      </c>
      <c r="M14" s="2">
        <f t="shared" ref="M14:P14" si="83">G82</f>
        <v>0</v>
      </c>
      <c r="N14" s="2">
        <f t="shared" si="83"/>
        <v>0</v>
      </c>
      <c r="O14" s="2">
        <f t="shared" si="83"/>
        <v>0</v>
      </c>
      <c r="P14" s="2">
        <f t="shared" si="83"/>
        <v>0</v>
      </c>
      <c r="Q14" s="2">
        <f>G82</f>
        <v>0</v>
      </c>
      <c r="R14" s="2">
        <f t="shared" ref="R14:T14" si="84">H83</f>
        <v>0</v>
      </c>
      <c r="S14" s="2">
        <f t="shared" si="84"/>
        <v>0</v>
      </c>
      <c r="T14" s="2">
        <f t="shared" si="84"/>
        <v>0</v>
      </c>
      <c r="U14" s="2">
        <f t="shared" ref="U14:X14" si="85">G84</f>
        <v>0</v>
      </c>
      <c r="V14" s="2">
        <f t="shared" si="85"/>
        <v>0</v>
      </c>
      <c r="W14" s="2">
        <f t="shared" si="85"/>
        <v>0</v>
      </c>
      <c r="X14" s="2">
        <f t="shared" si="85"/>
        <v>0</v>
      </c>
      <c r="Y14" s="2">
        <f t="shared" ref="Y14:AB14" si="86">G85</f>
        <v>0</v>
      </c>
      <c r="Z14" s="2">
        <f t="shared" si="86"/>
        <v>0</v>
      </c>
      <c r="AA14" s="2">
        <f t="shared" si="86"/>
        <v>0</v>
      </c>
      <c r="AB14" s="2">
        <f t="shared" si="86"/>
        <v>0</v>
      </c>
      <c r="AC14" s="2">
        <f t="shared" ref="AC14:AF14" si="87">G86</f>
        <v>0</v>
      </c>
      <c r="AD14" s="2">
        <f t="shared" si="87"/>
        <v>0</v>
      </c>
      <c r="AE14" s="2">
        <f t="shared" si="87"/>
        <v>0</v>
      </c>
      <c r="AF14" s="2">
        <f t="shared" si="87"/>
        <v>0</v>
      </c>
      <c r="AG14" s="2">
        <f t="shared" ref="AG14:AJ14" si="88">G87</f>
        <v>0</v>
      </c>
      <c r="AH14" s="2">
        <f t="shared" si="88"/>
        <v>0</v>
      </c>
      <c r="AI14" s="2">
        <f t="shared" si="88"/>
        <v>0</v>
      </c>
      <c r="AJ14" s="2">
        <f t="shared" si="88"/>
        <v>0</v>
      </c>
      <c r="AK14" s="2">
        <f t="shared" ref="AK14:AN14" si="89">G88</f>
        <v>0</v>
      </c>
      <c r="AL14" s="2">
        <f t="shared" si="89"/>
        <v>0</v>
      </c>
      <c r="AM14" s="2">
        <f t="shared" si="89"/>
        <v>0</v>
      </c>
      <c r="AN14" s="2">
        <f t="shared" si="89"/>
        <v>0</v>
      </c>
      <c r="AO14" s="2">
        <f t="shared" ref="AO14:AR14" si="90">G89</f>
        <v>0</v>
      </c>
      <c r="AP14" s="2">
        <f t="shared" si="90"/>
        <v>0</v>
      </c>
      <c r="AQ14" s="2">
        <f t="shared" si="90"/>
        <v>0</v>
      </c>
      <c r="AR14" s="2">
        <f t="shared" si="90"/>
        <v>0</v>
      </c>
      <c r="AS14" s="2">
        <f t="shared" ref="AS14:AV14" si="91">G90</f>
        <v>0</v>
      </c>
      <c r="AT14" s="2">
        <f t="shared" si="91"/>
        <v>0</v>
      </c>
      <c r="AU14" s="2">
        <f t="shared" si="91"/>
        <v>0</v>
      </c>
      <c r="AV14" s="2">
        <f t="shared" si="91"/>
        <v>0</v>
      </c>
      <c r="AW14" s="2">
        <f t="shared" ref="AW14:AZ14" si="92">G91</f>
        <v>0</v>
      </c>
      <c r="AX14" s="2">
        <f t="shared" si="92"/>
        <v>0</v>
      </c>
      <c r="AY14" s="2">
        <f t="shared" si="92"/>
        <v>0</v>
      </c>
      <c r="AZ14" s="2">
        <f t="shared" si="92"/>
        <v>0</v>
      </c>
    </row>
    <row r="15" spans="1:52" s="12" customFormat="1" ht="20.100000000000001" customHeight="1" x14ac:dyDescent="0.2">
      <c r="A15" s="13">
        <v>14</v>
      </c>
      <c r="B15" s="117"/>
      <c r="C15" s="3"/>
      <c r="D15" s="2"/>
      <c r="E15" s="2"/>
      <c r="F15" s="2"/>
      <c r="G15" s="2"/>
      <c r="H15" s="104"/>
      <c r="I15" s="2"/>
      <c r="J15" s="2"/>
      <c r="M15" s="2">
        <f t="shared" ref="M15:P15" si="93">G92</f>
        <v>0</v>
      </c>
      <c r="N15" s="2">
        <f t="shared" si="93"/>
        <v>0</v>
      </c>
      <c r="O15" s="2">
        <f t="shared" si="93"/>
        <v>0</v>
      </c>
      <c r="P15" s="2">
        <f t="shared" si="93"/>
        <v>0</v>
      </c>
      <c r="Q15" s="2">
        <f t="shared" ref="Q15:T15" si="94">G93</f>
        <v>0</v>
      </c>
      <c r="R15" s="2">
        <f t="shared" si="94"/>
        <v>0</v>
      </c>
      <c r="S15" s="2">
        <f t="shared" si="94"/>
        <v>0</v>
      </c>
      <c r="T15" s="2">
        <f t="shared" si="94"/>
        <v>0</v>
      </c>
      <c r="U15" s="2">
        <f t="shared" ref="U15:X15" si="95">G94</f>
        <v>0</v>
      </c>
      <c r="V15" s="2">
        <f t="shared" si="95"/>
        <v>0</v>
      </c>
      <c r="W15" s="2">
        <f t="shared" si="95"/>
        <v>0</v>
      </c>
      <c r="X15" s="2">
        <f t="shared" si="95"/>
        <v>0</v>
      </c>
      <c r="Y15" s="2">
        <f t="shared" ref="Y15:AB15" si="96">G95</f>
        <v>0</v>
      </c>
      <c r="Z15" s="2">
        <f t="shared" si="96"/>
        <v>0</v>
      </c>
      <c r="AA15" s="2">
        <f t="shared" si="96"/>
        <v>0</v>
      </c>
      <c r="AB15" s="2">
        <f t="shared" si="96"/>
        <v>0</v>
      </c>
      <c r="AC15" s="2">
        <f t="shared" ref="AC15:AF15" si="97">G96</f>
        <v>0</v>
      </c>
      <c r="AD15" s="2">
        <f t="shared" si="97"/>
        <v>0</v>
      </c>
      <c r="AE15" s="2">
        <f t="shared" si="97"/>
        <v>0</v>
      </c>
      <c r="AF15" s="2">
        <f t="shared" si="97"/>
        <v>0</v>
      </c>
      <c r="AG15" s="2">
        <f t="shared" ref="AG15:AJ15" si="98">G97</f>
        <v>0</v>
      </c>
      <c r="AH15" s="2">
        <f t="shared" si="98"/>
        <v>0</v>
      </c>
      <c r="AI15" s="2">
        <f t="shared" si="98"/>
        <v>0</v>
      </c>
      <c r="AJ15" s="2">
        <f t="shared" si="98"/>
        <v>0</v>
      </c>
      <c r="AK15" s="2">
        <f t="shared" ref="AK15:AN15" si="99">G98</f>
        <v>0</v>
      </c>
      <c r="AL15" s="2">
        <f t="shared" si="99"/>
        <v>0</v>
      </c>
      <c r="AM15" s="2">
        <f t="shared" si="99"/>
        <v>0</v>
      </c>
      <c r="AN15" s="2">
        <f t="shared" si="99"/>
        <v>0</v>
      </c>
      <c r="AO15" s="2">
        <f>G98</f>
        <v>0</v>
      </c>
      <c r="AP15" s="2">
        <f t="shared" ref="AP15:AR15" si="100">H99</f>
        <v>0</v>
      </c>
      <c r="AQ15" s="2">
        <f t="shared" si="100"/>
        <v>0</v>
      </c>
      <c r="AR15" s="2">
        <f t="shared" si="100"/>
        <v>0</v>
      </c>
      <c r="AS15" s="2">
        <f t="shared" ref="AS15:AV15" si="101">G100</f>
        <v>0</v>
      </c>
      <c r="AT15" s="2">
        <f t="shared" si="101"/>
        <v>0</v>
      </c>
      <c r="AU15" s="2">
        <f t="shared" si="101"/>
        <v>0</v>
      </c>
      <c r="AV15" s="2">
        <f t="shared" si="101"/>
        <v>0</v>
      </c>
      <c r="AW15" s="2">
        <f t="shared" ref="AW15:AZ15" si="102">G101</f>
        <v>0</v>
      </c>
      <c r="AX15" s="2">
        <f t="shared" si="102"/>
        <v>0</v>
      </c>
      <c r="AY15" s="2">
        <f t="shared" si="102"/>
        <v>0</v>
      </c>
      <c r="AZ15" s="2">
        <f t="shared" si="102"/>
        <v>0</v>
      </c>
    </row>
    <row r="16" spans="1:52" s="12" customFormat="1" ht="20.100000000000001" customHeight="1" x14ac:dyDescent="0.2">
      <c r="A16" s="13">
        <v>15</v>
      </c>
      <c r="B16" s="117"/>
      <c r="C16" s="3"/>
      <c r="D16" s="2"/>
      <c r="E16" s="2"/>
      <c r="F16" s="2"/>
      <c r="G16" s="2"/>
      <c r="H16" s="104"/>
      <c r="I16" s="2"/>
      <c r="J16" s="2"/>
      <c r="M16" s="2">
        <f t="shared" ref="M16:P16" si="103">G102</f>
        <v>0</v>
      </c>
      <c r="N16" s="2">
        <f t="shared" si="103"/>
        <v>0</v>
      </c>
      <c r="O16" s="2">
        <f t="shared" si="103"/>
        <v>0</v>
      </c>
      <c r="P16" s="2">
        <f t="shared" si="103"/>
        <v>0</v>
      </c>
      <c r="Q16" s="2">
        <f t="shared" ref="Q16:T16" si="104">G103</f>
        <v>0</v>
      </c>
      <c r="R16" s="2">
        <f t="shared" si="104"/>
        <v>0</v>
      </c>
      <c r="S16" s="2">
        <f t="shared" si="104"/>
        <v>0</v>
      </c>
      <c r="T16" s="2">
        <f t="shared" si="104"/>
        <v>0</v>
      </c>
      <c r="U16" s="2">
        <f t="shared" ref="U16:X16" si="105">G104</f>
        <v>0</v>
      </c>
      <c r="V16" s="2">
        <f t="shared" si="105"/>
        <v>0</v>
      </c>
      <c r="W16" s="2">
        <f t="shared" si="105"/>
        <v>0</v>
      </c>
      <c r="X16" s="2">
        <f t="shared" si="105"/>
        <v>0</v>
      </c>
      <c r="Y16" s="2">
        <f t="shared" ref="Y16:AB16" si="106">G105</f>
        <v>0</v>
      </c>
      <c r="Z16" s="2">
        <f t="shared" si="106"/>
        <v>0</v>
      </c>
      <c r="AA16" s="2">
        <f t="shared" si="106"/>
        <v>0</v>
      </c>
      <c r="AB16" s="2">
        <f t="shared" si="106"/>
        <v>0</v>
      </c>
      <c r="AC16" s="2">
        <f t="shared" ref="AC16:AF16" si="107">G106</f>
        <v>0</v>
      </c>
      <c r="AD16" s="2">
        <f t="shared" si="107"/>
        <v>0</v>
      </c>
      <c r="AE16" s="2">
        <f t="shared" si="107"/>
        <v>0</v>
      </c>
      <c r="AF16" s="2">
        <f t="shared" si="107"/>
        <v>0</v>
      </c>
      <c r="AG16" s="2">
        <f t="shared" ref="AG16:AJ16" si="108">G107</f>
        <v>0</v>
      </c>
      <c r="AH16" s="2">
        <f t="shared" si="108"/>
        <v>0</v>
      </c>
      <c r="AI16" s="2">
        <f t="shared" si="108"/>
        <v>0</v>
      </c>
      <c r="AJ16" s="2">
        <f t="shared" si="108"/>
        <v>0</v>
      </c>
      <c r="AK16" s="2">
        <f t="shared" ref="AK16:AN16" si="109">G108</f>
        <v>0</v>
      </c>
      <c r="AL16" s="2">
        <f t="shared" si="109"/>
        <v>0</v>
      </c>
      <c r="AM16" s="2">
        <f t="shared" si="109"/>
        <v>0</v>
      </c>
      <c r="AN16" s="2">
        <f t="shared" si="109"/>
        <v>0</v>
      </c>
      <c r="AO16" s="2">
        <f t="shared" ref="AO16:AR16" si="110">G109</f>
        <v>0</v>
      </c>
      <c r="AP16" s="2">
        <f t="shared" si="110"/>
        <v>0</v>
      </c>
      <c r="AQ16" s="2">
        <f t="shared" si="110"/>
        <v>0</v>
      </c>
      <c r="AR16" s="2">
        <f t="shared" si="110"/>
        <v>0</v>
      </c>
      <c r="AS16" s="2">
        <f t="shared" ref="AS16:AV16" si="111">G110</f>
        <v>0</v>
      </c>
      <c r="AT16" s="2">
        <f t="shared" si="111"/>
        <v>0</v>
      </c>
      <c r="AU16" s="2">
        <f t="shared" si="111"/>
        <v>0</v>
      </c>
      <c r="AV16" s="2">
        <f t="shared" si="111"/>
        <v>0</v>
      </c>
      <c r="AW16" s="2">
        <f t="shared" ref="AW16:AZ16" si="112">G111</f>
        <v>0</v>
      </c>
      <c r="AX16" s="2">
        <f t="shared" si="112"/>
        <v>0</v>
      </c>
      <c r="AY16" s="2">
        <f t="shared" si="112"/>
        <v>0</v>
      </c>
      <c r="AZ16" s="2">
        <f t="shared" si="112"/>
        <v>0</v>
      </c>
    </row>
    <row r="17" spans="1:52" s="12" customFormat="1" ht="20.100000000000001" customHeight="1" x14ac:dyDescent="0.2">
      <c r="A17" s="13">
        <v>16</v>
      </c>
      <c r="B17" s="117"/>
      <c r="C17" s="45"/>
      <c r="D17" s="2"/>
      <c r="E17" s="2"/>
      <c r="F17" s="2"/>
      <c r="G17" s="2"/>
      <c r="H17" s="104"/>
      <c r="I17" s="2"/>
      <c r="J17" s="2"/>
      <c r="M17" s="2">
        <f t="shared" ref="M17:P17" si="113">G112</f>
        <v>0</v>
      </c>
      <c r="N17" s="2">
        <f t="shared" si="113"/>
        <v>0</v>
      </c>
      <c r="O17" s="2">
        <f t="shared" si="113"/>
        <v>0</v>
      </c>
      <c r="P17" s="2">
        <f t="shared" si="113"/>
        <v>0</v>
      </c>
      <c r="Q17" s="2">
        <f t="shared" ref="Q17:T17" si="114">G113</f>
        <v>0</v>
      </c>
      <c r="R17" s="2">
        <f t="shared" si="114"/>
        <v>0</v>
      </c>
      <c r="S17" s="2">
        <f t="shared" si="114"/>
        <v>0</v>
      </c>
      <c r="T17" s="2">
        <f t="shared" si="114"/>
        <v>0</v>
      </c>
      <c r="U17" s="2">
        <f t="shared" ref="U17:X17" si="115">G114</f>
        <v>0</v>
      </c>
      <c r="V17" s="2">
        <f t="shared" si="115"/>
        <v>0</v>
      </c>
      <c r="W17" s="2">
        <f t="shared" si="115"/>
        <v>0</v>
      </c>
      <c r="X17" s="2">
        <f t="shared" si="115"/>
        <v>0</v>
      </c>
      <c r="Y17" s="2">
        <f t="shared" ref="Y17:AB17" si="116">G115</f>
        <v>0</v>
      </c>
      <c r="Z17" s="2">
        <f t="shared" si="116"/>
        <v>0</v>
      </c>
      <c r="AA17" s="2">
        <f t="shared" si="116"/>
        <v>0</v>
      </c>
      <c r="AB17" s="2">
        <f t="shared" si="116"/>
        <v>0</v>
      </c>
      <c r="AC17" s="2">
        <f t="shared" ref="AC17:AF17" si="117">G116</f>
        <v>0</v>
      </c>
      <c r="AD17" s="2">
        <f t="shared" si="117"/>
        <v>0</v>
      </c>
      <c r="AE17" s="2">
        <f t="shared" si="117"/>
        <v>0</v>
      </c>
      <c r="AF17" s="2">
        <f t="shared" si="117"/>
        <v>0</v>
      </c>
      <c r="AG17" s="2">
        <f t="shared" ref="AG17:AJ17" si="118">G117</f>
        <v>0</v>
      </c>
      <c r="AH17" s="2">
        <f t="shared" si="118"/>
        <v>0</v>
      </c>
      <c r="AI17" s="2">
        <f t="shared" si="118"/>
        <v>0</v>
      </c>
      <c r="AJ17" s="2">
        <f t="shared" si="118"/>
        <v>0</v>
      </c>
      <c r="AK17" s="2">
        <f t="shared" ref="AK17:AN17" si="119">G118</f>
        <v>0</v>
      </c>
      <c r="AL17" s="2">
        <f t="shared" si="119"/>
        <v>0</v>
      </c>
      <c r="AM17" s="2">
        <f t="shared" si="119"/>
        <v>0</v>
      </c>
      <c r="AN17" s="2">
        <f t="shared" si="119"/>
        <v>0</v>
      </c>
      <c r="AO17" s="2">
        <f t="shared" ref="AO17:AR17" si="120">G119</f>
        <v>0</v>
      </c>
      <c r="AP17" s="2">
        <f t="shared" si="120"/>
        <v>0</v>
      </c>
      <c r="AQ17" s="2">
        <f t="shared" si="120"/>
        <v>0</v>
      </c>
      <c r="AR17" s="2">
        <f t="shared" si="120"/>
        <v>0</v>
      </c>
      <c r="AS17" s="2">
        <f t="shared" ref="AS17:AV17" si="121">G120</f>
        <v>0</v>
      </c>
      <c r="AT17" s="2">
        <f t="shared" si="121"/>
        <v>0</v>
      </c>
      <c r="AU17" s="2">
        <f t="shared" si="121"/>
        <v>0</v>
      </c>
      <c r="AV17" s="2">
        <f t="shared" si="121"/>
        <v>0</v>
      </c>
      <c r="AW17" s="2">
        <f t="shared" ref="AW17:AZ17" si="122">G121</f>
        <v>0</v>
      </c>
      <c r="AX17" s="2">
        <f t="shared" si="122"/>
        <v>0</v>
      </c>
      <c r="AY17" s="2">
        <f t="shared" si="122"/>
        <v>0</v>
      </c>
      <c r="AZ17" s="2">
        <f t="shared" si="122"/>
        <v>0</v>
      </c>
    </row>
    <row r="18" spans="1:52" s="12" customFormat="1" ht="20.100000000000001" customHeight="1" x14ac:dyDescent="0.2">
      <c r="A18" s="13">
        <v>17</v>
      </c>
      <c r="B18" s="117"/>
      <c r="C18" s="68"/>
      <c r="D18" s="2"/>
      <c r="E18" s="2"/>
      <c r="F18" s="2"/>
      <c r="G18" s="2"/>
      <c r="H18" s="104"/>
      <c r="I18" s="2"/>
      <c r="J18" s="2"/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2" customFormat="1" ht="20.100000000000001" customHeight="1" x14ac:dyDescent="0.2">
      <c r="A19" s="2">
        <v>18</v>
      </c>
      <c r="B19" s="117"/>
      <c r="C19" s="68"/>
      <c r="D19" s="2"/>
      <c r="E19" s="2"/>
      <c r="F19" s="2"/>
      <c r="G19" s="2"/>
      <c r="H19" s="104"/>
      <c r="I19" s="2"/>
      <c r="J19" s="2"/>
      <c r="M19" s="2"/>
      <c r="N19" s="3"/>
      <c r="O19" s="5"/>
      <c r="P19" s="2"/>
      <c r="Q19" s="1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2" customFormat="1" ht="20.100000000000001" customHeight="1" x14ac:dyDescent="0.2">
      <c r="A20" s="2">
        <v>19</v>
      </c>
      <c r="B20" s="117"/>
      <c r="C20" s="68"/>
      <c r="D20" s="2"/>
      <c r="E20" s="2"/>
      <c r="F20" s="2"/>
      <c r="G20" s="2"/>
      <c r="H20" s="104"/>
      <c r="I20" s="2"/>
      <c r="J20" s="2"/>
      <c r="M20" s="2"/>
      <c r="N20" s="3"/>
      <c r="O20" s="5"/>
      <c r="P20" s="2"/>
      <c r="Q20" s="1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2" customFormat="1" ht="20.100000000000001" customHeight="1" x14ac:dyDescent="0.2">
      <c r="A21" s="2">
        <v>20</v>
      </c>
      <c r="B21" s="117"/>
      <c r="C21" s="68"/>
      <c r="D21" s="2"/>
      <c r="E21" s="2"/>
      <c r="F21" s="2"/>
      <c r="G21" s="2"/>
      <c r="H21" s="104"/>
      <c r="I21" s="2"/>
      <c r="J21" s="2"/>
      <c r="M21" s="2"/>
      <c r="N21" s="3"/>
      <c r="O21" s="5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2" customFormat="1" ht="20.100000000000001" customHeight="1" x14ac:dyDescent="0.2">
      <c r="A22" s="2">
        <v>21</v>
      </c>
      <c r="B22" s="117"/>
      <c r="C22" s="68"/>
      <c r="D22" s="2"/>
      <c r="E22" s="2"/>
      <c r="F22" s="2"/>
      <c r="G22" s="2"/>
      <c r="H22" s="104"/>
      <c r="I22" s="2"/>
      <c r="J22" s="2"/>
      <c r="M22" s="2"/>
      <c r="N22" s="3"/>
      <c r="O22" s="5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2" customFormat="1" ht="20.100000000000001" customHeight="1" x14ac:dyDescent="0.2">
      <c r="A23" s="2">
        <v>22</v>
      </c>
      <c r="B23" s="6"/>
      <c r="C23" s="68"/>
      <c r="D23" s="2"/>
      <c r="E23" s="2"/>
      <c r="F23" s="2"/>
      <c r="G23" s="2"/>
      <c r="H23" s="104"/>
      <c r="I23" s="2"/>
      <c r="J23" s="2"/>
      <c r="M23" s="2"/>
      <c r="N23" s="3"/>
      <c r="O23" s="5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2" customFormat="1" ht="20.100000000000001" customHeight="1" x14ac:dyDescent="0.2">
      <c r="A24" s="2">
        <v>23</v>
      </c>
      <c r="B24" s="6"/>
      <c r="C24" s="68"/>
      <c r="D24" s="2"/>
      <c r="E24" s="2"/>
      <c r="F24" s="2"/>
      <c r="G24" s="2"/>
      <c r="H24" s="104"/>
      <c r="I24" s="2"/>
      <c r="J24" s="2"/>
      <c r="M24" s="2"/>
      <c r="N24" s="3"/>
      <c r="O24" s="5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2" customFormat="1" ht="20.100000000000001" customHeight="1" x14ac:dyDescent="0.2">
      <c r="A25" s="2">
        <v>24</v>
      </c>
      <c r="B25" s="117"/>
      <c r="C25" s="68"/>
      <c r="D25" s="2"/>
      <c r="E25" s="2"/>
      <c r="F25" s="2"/>
      <c r="G25" s="2"/>
      <c r="H25" s="104"/>
      <c r="I25" s="2"/>
      <c r="J25" s="2"/>
      <c r="M25" s="2"/>
      <c r="N25" s="3"/>
      <c r="O25" s="5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2" customFormat="1" ht="20.100000000000001" customHeight="1" x14ac:dyDescent="0.2">
      <c r="A26" s="2">
        <v>25</v>
      </c>
      <c r="B26" s="117"/>
      <c r="C26" s="68"/>
      <c r="D26" s="2"/>
      <c r="E26" s="2"/>
      <c r="F26" s="2"/>
      <c r="G26" s="2"/>
      <c r="H26" s="104"/>
      <c r="I26" s="2"/>
      <c r="J26" s="2"/>
      <c r="M26" s="2"/>
      <c r="N26" s="3"/>
      <c r="O26" s="39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2" customFormat="1" ht="20.100000000000001" customHeight="1" x14ac:dyDescent="0.2">
      <c r="A27" s="2">
        <v>26</v>
      </c>
      <c r="B27" s="117"/>
      <c r="C27" s="68"/>
      <c r="D27" s="2"/>
      <c r="E27" s="2"/>
      <c r="F27" s="2"/>
      <c r="G27" s="2"/>
      <c r="H27" s="104"/>
      <c r="I27" s="2"/>
      <c r="J27" s="2"/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2" customFormat="1" ht="20.100000000000001" customHeight="1" x14ac:dyDescent="0.2">
      <c r="A28" s="2">
        <v>27</v>
      </c>
      <c r="B28" s="2"/>
      <c r="C28" s="68"/>
      <c r="D28" s="2"/>
      <c r="E28" s="2"/>
      <c r="F28" s="2"/>
      <c r="G28" s="2"/>
      <c r="H28" s="104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2" customFormat="1" ht="20.100000000000001" customHeight="1" x14ac:dyDescent="0.2">
      <c r="A29" s="2">
        <v>28</v>
      </c>
      <c r="B29" s="2"/>
      <c r="C29" s="68"/>
      <c r="D29" s="2"/>
      <c r="E29" s="2"/>
      <c r="F29" s="2"/>
      <c r="G29" s="2"/>
      <c r="H29" s="104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2" customFormat="1" ht="20.100000000000001" customHeight="1" x14ac:dyDescent="0.2">
      <c r="A30" s="2">
        <v>29</v>
      </c>
      <c r="B30" s="2"/>
      <c r="C30" s="68"/>
      <c r="D30" s="2"/>
      <c r="E30" s="2"/>
      <c r="F30" s="2"/>
      <c r="G30" s="2"/>
      <c r="H30" s="104"/>
      <c r="I30" s="2"/>
      <c r="J30" s="2"/>
      <c r="M30" s="19">
        <v>10035001</v>
      </c>
      <c r="N30" s="13">
        <v>50000</v>
      </c>
      <c r="O30" s="2">
        <v>1</v>
      </c>
      <c r="P30" s="2" t="s">
        <v>812</v>
      </c>
      <c r="Q30" s="2">
        <v>10000</v>
      </c>
      <c r="R30" s="2">
        <v>10000</v>
      </c>
      <c r="S30" s="2">
        <v>0.25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2" customFormat="1" ht="20.100000000000001" customHeight="1" x14ac:dyDescent="0.2">
      <c r="A31" s="2">
        <v>30</v>
      </c>
      <c r="B31" s="2"/>
      <c r="C31" s="68"/>
      <c r="D31" s="2"/>
      <c r="E31" s="2"/>
      <c r="F31" s="2"/>
      <c r="G31" s="2"/>
      <c r="H31" s="104"/>
      <c r="I31" s="2"/>
      <c r="J31" s="2"/>
      <c r="M31" s="19">
        <v>10035002</v>
      </c>
      <c r="N31" s="13">
        <v>50000</v>
      </c>
      <c r="O31" s="2">
        <v>1</v>
      </c>
      <c r="P31" s="2" t="s">
        <v>812</v>
      </c>
      <c r="Q31" s="2">
        <v>20000</v>
      </c>
      <c r="R31" s="2">
        <v>20000</v>
      </c>
      <c r="S31" s="2">
        <v>0.15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2" customFormat="1" ht="20.100000000000001" customHeight="1" x14ac:dyDescent="0.2">
      <c r="A32" s="2">
        <v>31</v>
      </c>
      <c r="B32" s="2"/>
      <c r="C32" s="68"/>
      <c r="D32" s="2"/>
      <c r="E32" s="2"/>
      <c r="F32" s="2"/>
      <c r="G32" s="2"/>
      <c r="H32" s="104"/>
      <c r="I32" s="2"/>
      <c r="J32" s="2"/>
      <c r="M32" s="19">
        <v>10035003</v>
      </c>
      <c r="N32" s="13">
        <v>50000</v>
      </c>
      <c r="O32" s="2">
        <v>1</v>
      </c>
      <c r="P32" s="2" t="s">
        <v>812</v>
      </c>
      <c r="Q32" s="2">
        <v>30000</v>
      </c>
      <c r="R32" s="2">
        <v>30000</v>
      </c>
      <c r="S32" s="2">
        <v>0.05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2" customFormat="1" ht="20.100000000000001" customHeight="1" x14ac:dyDescent="0.2">
      <c r="A33" s="2">
        <v>32</v>
      </c>
      <c r="B33" s="13"/>
      <c r="C33" s="68"/>
      <c r="D33" s="2"/>
      <c r="E33" s="2"/>
      <c r="F33" s="2"/>
      <c r="G33" s="2"/>
      <c r="H33" s="104"/>
      <c r="I33" s="2"/>
      <c r="J33" s="2"/>
      <c r="M33" s="19">
        <v>10035004</v>
      </c>
      <c r="N33" s="13">
        <v>50000</v>
      </c>
      <c r="O33" s="2">
        <v>1</v>
      </c>
      <c r="P33" s="2" t="s">
        <v>812</v>
      </c>
      <c r="Q33" s="2">
        <v>50000</v>
      </c>
      <c r="R33" s="2">
        <v>50000</v>
      </c>
      <c r="S33" s="2">
        <v>0.02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2" customFormat="1" ht="20.100000000000001" customHeight="1" x14ac:dyDescent="0.2">
      <c r="A34" s="2">
        <v>33</v>
      </c>
      <c r="B34" s="13"/>
      <c r="C34" s="68"/>
      <c r="D34" s="2"/>
      <c r="E34" s="2"/>
      <c r="F34" s="2"/>
      <c r="G34" s="2"/>
      <c r="H34" s="104"/>
      <c r="I34" s="2"/>
      <c r="J34" s="2"/>
      <c r="M34" s="19">
        <v>10035005</v>
      </c>
      <c r="N34" s="13">
        <v>50000</v>
      </c>
      <c r="O34" s="2">
        <v>1</v>
      </c>
      <c r="P34" s="2" t="s">
        <v>812</v>
      </c>
      <c r="Q34" s="2">
        <v>100000</v>
      </c>
      <c r="R34" s="2">
        <v>100000</v>
      </c>
      <c r="S34" s="2">
        <v>0.01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2" customFormat="1" ht="20.100000000000001" customHeight="1" x14ac:dyDescent="0.2">
      <c r="A35" s="2">
        <v>34</v>
      </c>
      <c r="B35" s="13"/>
      <c r="C35" s="68"/>
      <c r="D35" s="2"/>
      <c r="E35" s="2"/>
      <c r="F35" s="2"/>
      <c r="G35" s="2"/>
      <c r="H35" s="104"/>
      <c r="I35" s="2"/>
      <c r="J35" s="2"/>
      <c r="M35" s="19">
        <v>10035006</v>
      </c>
      <c r="N35" s="13">
        <v>50000</v>
      </c>
      <c r="O35" s="3">
        <v>10010083</v>
      </c>
      <c r="P35" s="8" t="s">
        <v>257</v>
      </c>
      <c r="Q35" s="2">
        <v>1</v>
      </c>
      <c r="R35" s="2">
        <v>1</v>
      </c>
      <c r="S35" s="2">
        <v>0.05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2" customFormat="1" ht="20.100000000000001" customHeight="1" x14ac:dyDescent="0.2">
      <c r="A36" s="2">
        <v>35</v>
      </c>
      <c r="B36" s="13"/>
      <c r="C36" s="68"/>
      <c r="D36" s="2"/>
      <c r="E36" s="2"/>
      <c r="F36" s="2"/>
      <c r="G36" s="2"/>
      <c r="H36" s="104"/>
      <c r="I36" s="2"/>
      <c r="J36" s="2"/>
      <c r="M36" s="19">
        <v>10035007</v>
      </c>
      <c r="N36" s="13">
        <v>50000</v>
      </c>
      <c r="O36" s="3">
        <v>10000143</v>
      </c>
      <c r="P36" s="5" t="s">
        <v>122</v>
      </c>
      <c r="Q36" s="2">
        <v>1</v>
      </c>
      <c r="R36" s="2">
        <v>1</v>
      </c>
      <c r="S36" s="2">
        <v>0.01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2" customFormat="1" ht="20.100000000000001" customHeight="1" x14ac:dyDescent="0.2">
      <c r="A37" s="2">
        <v>36</v>
      </c>
      <c r="B37" s="13"/>
      <c r="C37" s="68"/>
      <c r="D37" s="2"/>
      <c r="E37" s="2"/>
      <c r="F37" s="2"/>
      <c r="G37" s="2"/>
      <c r="H37" s="104"/>
      <c r="I37" s="2"/>
      <c r="J37" s="2"/>
      <c r="M37" s="19">
        <v>10035008</v>
      </c>
      <c r="N37" s="13">
        <v>50000</v>
      </c>
      <c r="O37" s="3">
        <v>10000131</v>
      </c>
      <c r="P37" s="5" t="s">
        <v>668</v>
      </c>
      <c r="Q37" s="2">
        <v>1</v>
      </c>
      <c r="R37" s="2">
        <v>3</v>
      </c>
      <c r="S37" s="2">
        <v>0.05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2" customFormat="1" ht="20.100000000000001" customHeight="1" x14ac:dyDescent="0.2">
      <c r="A38" s="2">
        <v>37</v>
      </c>
      <c r="B38" s="13"/>
      <c r="C38" s="68"/>
      <c r="D38" s="2"/>
      <c r="E38" s="2"/>
      <c r="F38" s="2"/>
      <c r="G38" s="2"/>
      <c r="H38" s="104"/>
      <c r="I38" s="2"/>
      <c r="J38" s="2"/>
      <c r="M38" s="19">
        <v>10035009</v>
      </c>
      <c r="N38" s="13">
        <v>50000</v>
      </c>
      <c r="O38" s="3">
        <v>10000132</v>
      </c>
      <c r="P38" s="5" t="s">
        <v>114</v>
      </c>
      <c r="Q38" s="2">
        <v>1</v>
      </c>
      <c r="R38" s="2">
        <v>1</v>
      </c>
      <c r="S38" s="2">
        <v>0.1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2" customFormat="1" ht="20.100000000000001" customHeight="1" x14ac:dyDescent="0.2">
      <c r="A39" s="2">
        <v>38</v>
      </c>
      <c r="B39" s="13"/>
      <c r="C39" s="6"/>
      <c r="D39" s="2"/>
      <c r="E39" s="2"/>
      <c r="F39" s="2"/>
      <c r="G39" s="2"/>
      <c r="H39" s="104"/>
      <c r="I39" s="2"/>
      <c r="J39" s="2"/>
      <c r="M39" s="19">
        <v>10035010</v>
      </c>
      <c r="N39" s="13">
        <v>50000</v>
      </c>
      <c r="O39" s="3">
        <v>10010086</v>
      </c>
      <c r="P39" s="6" t="s">
        <v>681</v>
      </c>
      <c r="Q39" s="2">
        <v>1</v>
      </c>
      <c r="R39" s="2">
        <v>1</v>
      </c>
      <c r="S39" s="2">
        <v>0.01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2" customFormat="1" ht="20.100000000000001" customHeight="1" x14ac:dyDescent="0.2">
      <c r="A40" s="2">
        <v>39</v>
      </c>
      <c r="B40" s="13"/>
      <c r="C40" s="6"/>
      <c r="D40" s="2"/>
      <c r="E40" s="2"/>
      <c r="F40" s="2"/>
      <c r="G40" s="2"/>
      <c r="H40" s="104"/>
      <c r="I40" s="2"/>
      <c r="J40" s="2"/>
      <c r="M40"/>
      <c r="N40" s="13"/>
      <c r="O40" s="4">
        <v>10010098</v>
      </c>
      <c r="P40" s="7" t="s">
        <v>676</v>
      </c>
      <c r="Q40" s="2">
        <v>1</v>
      </c>
      <c r="R40" s="2">
        <v>1</v>
      </c>
      <c r="S40" s="2">
        <v>0.1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2" customFormat="1" ht="20.100000000000001" customHeight="1" x14ac:dyDescent="0.2">
      <c r="A41" s="2">
        <v>40</v>
      </c>
      <c r="B41" s="13"/>
      <c r="C41" s="68"/>
      <c r="D41" s="2"/>
      <c r="E41" s="2"/>
      <c r="F41" s="2"/>
      <c r="G41" s="2"/>
      <c r="H41" s="104"/>
      <c r="I41" s="2"/>
      <c r="J41" s="2"/>
      <c r="M41" s="19">
        <v>10033001</v>
      </c>
      <c r="N41" s="13">
        <v>50000</v>
      </c>
      <c r="O41" s="3">
        <v>10000144</v>
      </c>
      <c r="P41" s="3" t="s">
        <v>813</v>
      </c>
      <c r="Q41" s="2">
        <v>1</v>
      </c>
      <c r="R41" s="2">
        <v>1</v>
      </c>
      <c r="S41" s="2">
        <v>0.05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2" customFormat="1" ht="20.100000000000001" customHeight="1" x14ac:dyDescent="0.2">
      <c r="A42" s="2">
        <v>41</v>
      </c>
      <c r="B42" s="13"/>
      <c r="C42" s="68"/>
      <c r="D42" s="2"/>
      <c r="E42" s="2"/>
      <c r="F42" s="2"/>
      <c r="G42" s="2"/>
      <c r="H42" s="104"/>
      <c r="I42" s="2"/>
      <c r="J42" s="2"/>
      <c r="M42" s="19">
        <v>10033002</v>
      </c>
      <c r="N42" s="13">
        <v>50000</v>
      </c>
      <c r="O42" s="3">
        <v>10000145</v>
      </c>
      <c r="P42" s="3" t="s">
        <v>814</v>
      </c>
      <c r="Q42" s="2">
        <v>1</v>
      </c>
      <c r="R42" s="2">
        <v>1</v>
      </c>
      <c r="S42" s="2">
        <v>0.05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2" customFormat="1" ht="20.100000000000001" customHeight="1" x14ac:dyDescent="0.2">
      <c r="A43" s="2">
        <v>42</v>
      </c>
      <c r="B43" s="13"/>
      <c r="C43" s="68"/>
      <c r="D43" s="2"/>
      <c r="E43" s="2"/>
      <c r="F43" s="2"/>
      <c r="G43" s="2"/>
      <c r="H43" s="104"/>
      <c r="I43" s="2"/>
      <c r="J43" s="2"/>
      <c r="M43" s="19">
        <v>10033003</v>
      </c>
      <c r="N43" s="13">
        <v>50000</v>
      </c>
      <c r="O43" s="3">
        <v>10000146</v>
      </c>
      <c r="P43" s="3" t="s">
        <v>815</v>
      </c>
      <c r="Q43" s="2">
        <v>1</v>
      </c>
      <c r="R43" s="2">
        <v>1</v>
      </c>
      <c r="S43" s="2">
        <v>0.05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2" customFormat="1" ht="20.100000000000001" customHeight="1" x14ac:dyDescent="0.2">
      <c r="A44" s="2">
        <v>43</v>
      </c>
      <c r="B44" s="13"/>
      <c r="C44" s="65"/>
      <c r="D44" s="2"/>
      <c r="E44" s="2"/>
      <c r="F44" s="2"/>
      <c r="G44" s="2"/>
      <c r="H44" s="104"/>
      <c r="I44" s="2"/>
      <c r="J44" s="2"/>
      <c r="M44" s="19">
        <v>10033004</v>
      </c>
      <c r="N44" s="13">
        <v>50000</v>
      </c>
      <c r="O44" s="3">
        <v>10000147</v>
      </c>
      <c r="P44" s="3" t="s">
        <v>816</v>
      </c>
      <c r="Q44" s="2">
        <v>1</v>
      </c>
      <c r="R44" s="2">
        <v>1</v>
      </c>
      <c r="S44" s="2">
        <v>0.05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2" customFormat="1" ht="20.100000000000001" customHeight="1" x14ac:dyDescent="0.2">
      <c r="A45" s="2">
        <v>44</v>
      </c>
      <c r="B45" s="13"/>
      <c r="C45" s="65"/>
      <c r="D45" s="2"/>
      <c r="E45" s="2"/>
      <c r="F45" s="2"/>
      <c r="G45" s="2"/>
      <c r="H45" s="104"/>
      <c r="I45" s="2"/>
      <c r="J45" s="2"/>
      <c r="M45" s="19">
        <v>10033005</v>
      </c>
      <c r="N45" s="1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2" customFormat="1" ht="20.100000000000001" customHeight="1" x14ac:dyDescent="0.2">
      <c r="A46" s="2">
        <v>45</v>
      </c>
      <c r="B46" s="13"/>
      <c r="C46" s="43"/>
      <c r="D46" s="2"/>
      <c r="E46" s="2"/>
      <c r="F46" s="2"/>
      <c r="G46" s="2"/>
      <c r="H46" s="104"/>
      <c r="I46" s="2"/>
      <c r="J46" s="2"/>
      <c r="M46" s="19">
        <v>10033006</v>
      </c>
      <c r="N46" s="1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2" customFormat="1" ht="20.100000000000001" customHeight="1" x14ac:dyDescent="0.2">
      <c r="A47" s="2">
        <v>46</v>
      </c>
      <c r="B47" s="13"/>
      <c r="C47" s="11"/>
      <c r="D47" s="2"/>
      <c r="E47" s="2"/>
      <c r="F47" s="2"/>
      <c r="G47" s="2"/>
      <c r="H47" s="104"/>
      <c r="I47" s="2"/>
      <c r="J47" s="2"/>
      <c r="M47" s="19">
        <v>10033007</v>
      </c>
      <c r="N47" s="1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2" customFormat="1" ht="20.100000000000001" customHeight="1" x14ac:dyDescent="0.2">
      <c r="A48" s="2">
        <v>47</v>
      </c>
      <c r="B48" s="13"/>
      <c r="C48" s="43"/>
      <c r="D48" s="2"/>
      <c r="E48" s="2"/>
      <c r="F48" s="2"/>
      <c r="G48" s="2"/>
      <c r="H48" s="104"/>
      <c r="I48" s="2"/>
      <c r="J48" s="2"/>
      <c r="M48" s="19">
        <v>10033008</v>
      </c>
      <c r="N48" s="1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2" customFormat="1" ht="20.100000000000001" customHeight="1" x14ac:dyDescent="0.2">
      <c r="A49" s="2">
        <v>48</v>
      </c>
      <c r="B49" s="13"/>
      <c r="C49" s="43"/>
      <c r="D49" s="2"/>
      <c r="E49" s="2"/>
      <c r="F49" s="2"/>
      <c r="G49" s="2"/>
      <c r="H49" s="104"/>
      <c r="I49" s="2"/>
      <c r="J49" s="2"/>
      <c r="M49" s="19">
        <v>10033009</v>
      </c>
      <c r="N49" s="1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2" customFormat="1" ht="20.100000000000001" customHeight="1" x14ac:dyDescent="0.2">
      <c r="A50" s="2">
        <v>49</v>
      </c>
      <c r="B50" s="13"/>
      <c r="C50" s="43"/>
      <c r="D50" s="2"/>
      <c r="E50" s="2"/>
      <c r="F50" s="2"/>
      <c r="G50" s="2"/>
      <c r="H50" s="104"/>
      <c r="I50" s="2"/>
      <c r="J50" s="2"/>
      <c r="M50" s="19">
        <v>10033010</v>
      </c>
      <c r="N50" s="1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2" customFormat="1" ht="20.100000000000001" customHeight="1" x14ac:dyDescent="0.2">
      <c r="A51" s="2">
        <v>50</v>
      </c>
      <c r="B51" s="13"/>
      <c r="C51" s="11"/>
      <c r="D51" s="2"/>
      <c r="E51" s="2"/>
      <c r="F51" s="2"/>
      <c r="G51" s="2"/>
      <c r="H51" s="104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2" customFormat="1" ht="20.100000000000001" customHeight="1" x14ac:dyDescent="0.2">
      <c r="A52" s="2">
        <v>51</v>
      </c>
      <c r="B52" s="13"/>
      <c r="C52" s="11"/>
      <c r="D52" s="2"/>
      <c r="E52" s="2"/>
      <c r="F52" s="2"/>
      <c r="G52" s="2"/>
      <c r="H52" s="104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2" customFormat="1" ht="20.100000000000001" customHeight="1" x14ac:dyDescent="0.2">
      <c r="A53" s="2">
        <v>52</v>
      </c>
      <c r="B53" s="13"/>
      <c r="C53" s="11"/>
      <c r="D53" s="2"/>
      <c r="E53" s="2"/>
      <c r="F53" s="2"/>
      <c r="G53" s="2"/>
      <c r="H53" s="104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2" customFormat="1" ht="20.100000000000001" customHeight="1" x14ac:dyDescent="0.2">
      <c r="A54" s="2">
        <v>53</v>
      </c>
      <c r="B54" s="13"/>
      <c r="C54" s="11"/>
      <c r="D54" s="2"/>
      <c r="E54" s="2"/>
      <c r="F54" s="2"/>
      <c r="G54" s="2"/>
      <c r="H54" s="104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2" customFormat="1" ht="20.100000000000001" customHeight="1" x14ac:dyDescent="0.2">
      <c r="A55" s="2">
        <v>54</v>
      </c>
      <c r="B55" s="13"/>
      <c r="C55" s="11"/>
      <c r="D55" s="2"/>
      <c r="E55" s="2"/>
      <c r="F55" s="2"/>
      <c r="G55" s="2"/>
      <c r="H55" s="104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2" customFormat="1" ht="20.100000000000001" customHeight="1" x14ac:dyDescent="0.2">
      <c r="A56" s="2">
        <v>55</v>
      </c>
      <c r="B56" s="13"/>
      <c r="C56" s="11"/>
      <c r="D56" s="2"/>
      <c r="E56" s="2"/>
      <c r="F56" s="2"/>
      <c r="G56" s="2"/>
      <c r="H56" s="104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2" customFormat="1" ht="20.100000000000001" customHeight="1" x14ac:dyDescent="0.2">
      <c r="A57" s="2">
        <v>56</v>
      </c>
      <c r="B57" s="2"/>
      <c r="C57" s="11"/>
      <c r="D57" s="2"/>
      <c r="E57" s="2"/>
      <c r="F57" s="2"/>
      <c r="G57" s="2"/>
      <c r="H57" s="104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2" customFormat="1" ht="20.100000000000001" customHeight="1" x14ac:dyDescent="0.2">
      <c r="A58" s="2">
        <v>57</v>
      </c>
      <c r="B58" s="2"/>
      <c r="C58" s="11"/>
      <c r="D58" s="2"/>
      <c r="E58" s="2"/>
      <c r="F58" s="2"/>
      <c r="G58" s="2"/>
      <c r="H58" s="104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2" customFormat="1" ht="20.100000000000001" customHeight="1" x14ac:dyDescent="0.2">
      <c r="A59" s="2">
        <v>58</v>
      </c>
      <c r="B59" s="2"/>
      <c r="C59" s="11"/>
      <c r="D59" s="2"/>
      <c r="E59" s="2"/>
      <c r="F59" s="2"/>
      <c r="G59" s="2"/>
      <c r="H59" s="104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2" customFormat="1" ht="20.100000000000001" customHeight="1" x14ac:dyDescent="0.2">
      <c r="A60" s="2">
        <v>59</v>
      </c>
      <c r="B60" s="2"/>
      <c r="C60" s="11"/>
      <c r="D60" s="2"/>
      <c r="E60" s="2"/>
      <c r="F60" s="2"/>
      <c r="G60" s="2"/>
      <c r="H60" s="104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2" customFormat="1" ht="20.100000000000001" customHeight="1" x14ac:dyDescent="0.2">
      <c r="A61" s="2"/>
      <c r="B61" s="2"/>
      <c r="C61" s="11"/>
      <c r="D61" s="2"/>
      <c r="E61" s="2"/>
      <c r="F61" s="2"/>
      <c r="G61" s="2"/>
      <c r="H61" s="104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2" customFormat="1" ht="20.100000000000001" customHeight="1" x14ac:dyDescent="0.2">
      <c r="A62" s="2"/>
      <c r="B62" s="2"/>
      <c r="C62" s="75"/>
      <c r="D62" s="2"/>
      <c r="E62" s="2"/>
      <c r="F62" s="2"/>
      <c r="G62" s="2"/>
      <c r="H62" s="104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2" customFormat="1" ht="20.100000000000001" customHeight="1" x14ac:dyDescent="0.2">
      <c r="A63" s="2"/>
      <c r="B63" s="2"/>
      <c r="C63" s="75"/>
      <c r="D63" s="2"/>
      <c r="E63" s="2"/>
      <c r="F63" s="2"/>
      <c r="G63" s="2"/>
      <c r="H63" s="104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2" customFormat="1" ht="20.100000000000001" customHeight="1" x14ac:dyDescent="0.2">
      <c r="A64" s="2"/>
      <c r="B64" s="2"/>
      <c r="C64" s="75"/>
      <c r="D64" s="2"/>
      <c r="E64" s="2"/>
      <c r="F64" s="2"/>
      <c r="G64" s="2"/>
      <c r="H64" s="104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2" customFormat="1" ht="20.100000000000001" customHeight="1" x14ac:dyDescent="0.2">
      <c r="A65" s="2"/>
      <c r="B65" s="2"/>
      <c r="C65" s="75"/>
      <c r="D65" s="2"/>
      <c r="E65" s="2"/>
      <c r="F65" s="2"/>
      <c r="G65" s="2"/>
      <c r="H65" s="104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2" customFormat="1" ht="20.100000000000001" customHeight="1" x14ac:dyDescent="0.2">
      <c r="A66" s="2"/>
      <c r="B66" s="2"/>
      <c r="C66" s="75"/>
      <c r="D66" s="2"/>
      <c r="E66" s="2"/>
      <c r="F66" s="2"/>
      <c r="G66" s="2"/>
      <c r="H66" s="104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2" customFormat="1" ht="20.100000000000001" customHeight="1" x14ac:dyDescent="0.2">
      <c r="A67" s="2"/>
      <c r="B67" s="2"/>
      <c r="C67" s="3"/>
      <c r="D67" s="2"/>
      <c r="E67" s="2"/>
      <c r="F67" s="2"/>
      <c r="G67" s="2"/>
      <c r="H67" s="104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2" customFormat="1" ht="20.100000000000001" customHeight="1" x14ac:dyDescent="0.2">
      <c r="A68" s="2"/>
      <c r="B68" s="2"/>
      <c r="C68" s="3"/>
      <c r="D68" s="2"/>
      <c r="E68" s="2"/>
      <c r="F68" s="2"/>
      <c r="G68" s="2"/>
      <c r="H68" s="104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2" customFormat="1" ht="20.100000000000001" customHeight="1" x14ac:dyDescent="0.2">
      <c r="A69" s="2"/>
      <c r="B69" s="2"/>
      <c r="C69" s="3"/>
      <c r="D69" s="2"/>
      <c r="E69" s="2"/>
      <c r="F69" s="2"/>
      <c r="G69" s="2"/>
      <c r="H69" s="104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2" customFormat="1" ht="20.100000000000001" customHeight="1" x14ac:dyDescent="0.2">
      <c r="A70" s="2"/>
      <c r="B70" s="2"/>
      <c r="C70" s="3"/>
      <c r="D70" s="2"/>
      <c r="E70" s="2"/>
      <c r="F70" s="2"/>
      <c r="G70" s="2"/>
      <c r="H70" s="104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2" customFormat="1" ht="20.100000000000001" customHeight="1" x14ac:dyDescent="0.2">
      <c r="A71" s="2"/>
      <c r="B71" s="2"/>
      <c r="C71" s="3"/>
      <c r="D71" s="2"/>
      <c r="E71" s="2"/>
      <c r="F71" s="2"/>
      <c r="G71" s="2"/>
      <c r="H71" s="104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2" customFormat="1" ht="20.100000000000001" customHeight="1" x14ac:dyDescent="0.2">
      <c r="A72" s="2"/>
      <c r="B72" s="2"/>
      <c r="C72" s="3"/>
      <c r="D72" s="2"/>
      <c r="E72" s="2"/>
      <c r="F72" s="2"/>
      <c r="G72" s="2"/>
      <c r="H72" s="104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2" customFormat="1" ht="20.100000000000001" customHeight="1" x14ac:dyDescent="0.2">
      <c r="A73" s="2"/>
      <c r="B73" s="2"/>
      <c r="C73" s="3"/>
      <c r="D73" s="2"/>
      <c r="E73" s="2"/>
      <c r="F73" s="2"/>
      <c r="G73" s="2"/>
      <c r="H73" s="104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2" customFormat="1" ht="20.100000000000001" customHeight="1" x14ac:dyDescent="0.2">
      <c r="A74" s="2"/>
      <c r="B74" s="2"/>
      <c r="C74" s="3"/>
      <c r="D74" s="2"/>
      <c r="E74" s="2"/>
      <c r="F74" s="2"/>
      <c r="G74" s="2"/>
      <c r="H74" s="104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2" customFormat="1" ht="20.100000000000001" customHeight="1" x14ac:dyDescent="0.2">
      <c r="A75" s="2"/>
      <c r="B75" s="2"/>
      <c r="C75" s="3"/>
      <c r="D75" s="2"/>
      <c r="E75" s="2"/>
      <c r="F75" s="2"/>
      <c r="G75" s="2"/>
      <c r="H75" s="104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2" customFormat="1" ht="20.100000000000001" customHeight="1" x14ac:dyDescent="0.2">
      <c r="A76" s="2"/>
      <c r="B76" s="2"/>
      <c r="C76" s="3"/>
      <c r="D76" s="2"/>
      <c r="E76" s="2"/>
      <c r="F76" s="2"/>
      <c r="G76" s="2"/>
      <c r="H76" s="104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2" customFormat="1" ht="20.100000000000001" customHeight="1" x14ac:dyDescent="0.2">
      <c r="A77" s="2"/>
      <c r="B77" s="2"/>
      <c r="C77" s="3"/>
      <c r="D77" s="2"/>
      <c r="E77" s="2"/>
      <c r="F77" s="2"/>
      <c r="G77" s="2"/>
      <c r="H77" s="104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2" customFormat="1" ht="20.100000000000001" customHeight="1" x14ac:dyDescent="0.2">
      <c r="A78" s="2"/>
      <c r="B78" s="2"/>
      <c r="C78" s="4"/>
      <c r="D78" s="2"/>
      <c r="E78" s="2"/>
      <c r="F78" s="2"/>
      <c r="G78" s="2"/>
      <c r="H78" s="104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2" customFormat="1" ht="20.100000000000001" customHeight="1" x14ac:dyDescent="0.2">
      <c r="A79" s="2"/>
      <c r="B79" s="2"/>
      <c r="C79" s="4"/>
      <c r="D79" s="2"/>
      <c r="E79" s="2"/>
      <c r="F79" s="2"/>
      <c r="G79" s="2"/>
      <c r="H79" s="104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2" customFormat="1" ht="20.100000000000001" customHeight="1" x14ac:dyDescent="0.2">
      <c r="A80" s="2"/>
      <c r="B80" s="2"/>
      <c r="C80" s="3"/>
      <c r="D80" s="2"/>
      <c r="E80" s="2"/>
      <c r="F80" s="2"/>
      <c r="G80" s="2"/>
      <c r="H80" s="104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2" customFormat="1" ht="20.100000000000001" customHeight="1" x14ac:dyDescent="0.2">
      <c r="A81" s="2"/>
      <c r="B81" s="2"/>
      <c r="C81" s="45"/>
      <c r="D81" s="2"/>
      <c r="E81" s="2"/>
      <c r="F81" s="2"/>
      <c r="G81" s="13"/>
      <c r="H81" s="104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2" customFormat="1" ht="20.100000000000001" customHeight="1" x14ac:dyDescent="0.2">
      <c r="A82" s="2"/>
      <c r="B82" s="2"/>
      <c r="C82" s="45"/>
      <c r="D82" s="2"/>
      <c r="E82" s="2"/>
      <c r="F82" s="2"/>
      <c r="G82" s="13"/>
      <c r="H82" s="104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2" customFormat="1" ht="20.100000000000001" customHeight="1" x14ac:dyDescent="0.2">
      <c r="A83" s="2"/>
      <c r="B83" s="2"/>
      <c r="C83" s="45"/>
      <c r="D83" s="2"/>
      <c r="E83" s="2"/>
      <c r="F83" s="2"/>
      <c r="G83" s="13"/>
      <c r="H83" s="104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2" customFormat="1" ht="20.100000000000001" customHeight="1" x14ac:dyDescent="0.2">
      <c r="A84" s="2"/>
      <c r="B84" s="2"/>
      <c r="C84" s="45"/>
      <c r="D84" s="2"/>
      <c r="E84" s="2"/>
      <c r="F84" s="2"/>
      <c r="G84" s="13"/>
      <c r="H84" s="104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2" customFormat="1" ht="20.100000000000001" customHeight="1" x14ac:dyDescent="0.2">
      <c r="A85" s="2"/>
      <c r="B85" s="2"/>
      <c r="C85" s="45"/>
      <c r="D85" s="2"/>
      <c r="E85" s="2"/>
      <c r="F85" s="2"/>
      <c r="G85" s="13"/>
      <c r="H85" s="104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2" customFormat="1" ht="20.100000000000001" customHeight="1" x14ac:dyDescent="0.2">
      <c r="A86" s="2"/>
      <c r="B86" s="2"/>
      <c r="C86" s="45"/>
      <c r="D86" s="2"/>
      <c r="E86" s="2"/>
      <c r="F86" s="2"/>
      <c r="G86" s="13"/>
      <c r="H86" s="104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2" customFormat="1" ht="20.100000000000001" customHeight="1" x14ac:dyDescent="0.2">
      <c r="A87" s="2"/>
      <c r="B87" s="2"/>
      <c r="C87" s="45"/>
      <c r="D87" s="2"/>
      <c r="E87" s="2"/>
      <c r="F87" s="2"/>
      <c r="G87" s="13"/>
      <c r="H87" s="104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2" customFormat="1" ht="20.100000000000001" customHeight="1" x14ac:dyDescent="0.2">
      <c r="A88" s="2"/>
      <c r="B88" s="2"/>
      <c r="C88" s="45"/>
      <c r="D88" s="2"/>
      <c r="E88" s="2"/>
      <c r="F88" s="2"/>
      <c r="G88" s="13"/>
      <c r="H88" s="104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2" customFormat="1" ht="20.100000000000001" customHeight="1" x14ac:dyDescent="0.2">
      <c r="A89" s="2"/>
      <c r="B89" s="2"/>
      <c r="C89" s="45"/>
      <c r="D89" s="2"/>
      <c r="E89" s="2"/>
      <c r="F89" s="2"/>
      <c r="G89" s="13"/>
      <c r="H89" s="104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2" customFormat="1" ht="20.100000000000001" customHeight="1" x14ac:dyDescent="0.2">
      <c r="A90" s="2"/>
      <c r="B90" s="2"/>
      <c r="C90" s="45"/>
      <c r="D90" s="2"/>
      <c r="E90" s="2"/>
      <c r="F90" s="2"/>
      <c r="G90" s="13"/>
      <c r="H90" s="104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2" customFormat="1" ht="20.100000000000001" customHeight="1" x14ac:dyDescent="0.2">
      <c r="A91" s="2"/>
      <c r="B91" s="2"/>
      <c r="C91" s="45"/>
      <c r="D91" s="2"/>
      <c r="E91" s="2"/>
      <c r="F91" s="2"/>
      <c r="G91" s="13"/>
      <c r="H91" s="104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2" customFormat="1" ht="20.100000000000001" customHeight="1" x14ac:dyDescent="0.2">
      <c r="A92" s="2"/>
      <c r="B92" s="2"/>
      <c r="C92" s="45"/>
      <c r="D92" s="2"/>
      <c r="E92" s="2"/>
      <c r="F92" s="2"/>
      <c r="G92" s="13"/>
      <c r="H92" s="104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2" customFormat="1" ht="20.100000000000001" customHeight="1" x14ac:dyDescent="0.2">
      <c r="A93" s="2"/>
      <c r="B93" s="2"/>
      <c r="C93" s="79"/>
      <c r="D93" s="2"/>
      <c r="E93" s="2"/>
      <c r="F93" s="2"/>
      <c r="G93" s="13"/>
      <c r="H93" s="104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2" customFormat="1" ht="20.100000000000001" customHeight="1" x14ac:dyDescent="0.2">
      <c r="A94" s="2"/>
      <c r="B94" s="2"/>
      <c r="C94" s="79"/>
      <c r="D94" s="2"/>
      <c r="E94" s="2"/>
      <c r="F94" s="2"/>
      <c r="G94" s="13"/>
      <c r="H94" s="104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2" customFormat="1" ht="20.100000000000001" customHeight="1" x14ac:dyDescent="0.2">
      <c r="A95" s="2"/>
      <c r="B95" s="2"/>
      <c r="C95" s="79"/>
      <c r="D95" s="2"/>
      <c r="E95" s="2"/>
      <c r="F95" s="2"/>
      <c r="G95" s="13"/>
      <c r="H95" s="104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2" customFormat="1" ht="20.100000000000001" customHeight="1" x14ac:dyDescent="0.2">
      <c r="A96" s="2"/>
      <c r="B96" s="2"/>
      <c r="C96" s="79"/>
      <c r="D96" s="2"/>
      <c r="E96" s="2"/>
      <c r="F96" s="2"/>
      <c r="G96" s="13"/>
      <c r="H96" s="104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2" customFormat="1" ht="20.100000000000001" customHeight="1" x14ac:dyDescent="0.2">
      <c r="A97" s="2"/>
      <c r="B97" s="2"/>
      <c r="C97" s="79"/>
      <c r="D97" s="2"/>
      <c r="E97" s="2"/>
      <c r="F97" s="2"/>
      <c r="G97" s="13"/>
      <c r="H97" s="104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2" customFormat="1" ht="20.100000000000001" customHeight="1" x14ac:dyDescent="0.2">
      <c r="A98" s="2"/>
      <c r="B98" s="2"/>
      <c r="C98" s="79"/>
      <c r="D98" s="2"/>
      <c r="E98" s="2"/>
      <c r="F98" s="2"/>
      <c r="G98" s="13"/>
      <c r="H98" s="104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2" customFormat="1" ht="20.100000000000001" customHeight="1" x14ac:dyDescent="0.2">
      <c r="A99" s="2"/>
      <c r="B99" s="2"/>
      <c r="C99" s="79"/>
      <c r="D99" s="2"/>
      <c r="E99" s="2"/>
      <c r="F99" s="2"/>
      <c r="G99" s="13"/>
      <c r="H99" s="104"/>
      <c r="I99" s="2"/>
      <c r="J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2" customFormat="1" ht="20.100000000000001" customHeight="1" x14ac:dyDescent="0.2">
      <c r="A100" s="2"/>
      <c r="B100" s="2"/>
      <c r="C100" s="79"/>
      <c r="D100" s="2"/>
      <c r="E100" s="2"/>
      <c r="F100" s="2"/>
      <c r="G100" s="13"/>
      <c r="H100" s="104"/>
      <c r="I100" s="2"/>
      <c r="J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2" customFormat="1" ht="20.100000000000001" customHeight="1" x14ac:dyDescent="0.2">
      <c r="A101" s="2"/>
      <c r="B101" s="2"/>
      <c r="C101" s="79"/>
      <c r="D101" s="2"/>
      <c r="E101" s="2"/>
      <c r="F101" s="2"/>
      <c r="G101" s="13"/>
      <c r="H101" s="104"/>
      <c r="I101" s="2"/>
      <c r="J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2" customFormat="1" ht="20.100000000000001" customHeight="1" x14ac:dyDescent="0.2">
      <c r="A102" s="2"/>
      <c r="B102" s="2"/>
      <c r="C102" s="79"/>
      <c r="D102" s="2"/>
      <c r="E102" s="2"/>
      <c r="F102" s="2"/>
      <c r="G102" s="13"/>
      <c r="H102" s="104"/>
      <c r="I102" s="2"/>
      <c r="J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2" customFormat="1" ht="20.100000000000001" customHeight="1" x14ac:dyDescent="0.2">
      <c r="A103" s="2"/>
      <c r="B103" s="2"/>
      <c r="C103" s="79"/>
      <c r="D103" s="2"/>
      <c r="E103" s="2"/>
      <c r="F103" s="2"/>
      <c r="G103" s="13"/>
      <c r="H103" s="104"/>
      <c r="I103" s="2"/>
      <c r="J103" s="2"/>
      <c r="M103" s="119"/>
      <c r="N103" s="120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2" customFormat="1" ht="20.100000000000001" customHeight="1" x14ac:dyDescent="0.2">
      <c r="A104" s="2"/>
      <c r="B104" s="2"/>
      <c r="C104" s="79"/>
      <c r="D104" s="2"/>
      <c r="E104" s="2"/>
      <c r="F104" s="2"/>
      <c r="G104" s="13"/>
      <c r="H104" s="104"/>
      <c r="I104" s="2"/>
      <c r="J104" s="2"/>
      <c r="M104" s="121"/>
      <c r="N104" s="12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2" customFormat="1" ht="20.100000000000001" customHeight="1" x14ac:dyDescent="0.2">
      <c r="A105" s="2"/>
      <c r="B105" s="2"/>
      <c r="C105" s="79"/>
      <c r="D105" s="2"/>
      <c r="E105" s="2"/>
      <c r="F105" s="2"/>
      <c r="G105" s="13"/>
      <c r="H105" s="104"/>
      <c r="I105" s="2"/>
      <c r="J105" s="2"/>
      <c r="M105" s="121"/>
      <c r="N105" s="12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2" customFormat="1" ht="20.100000000000001" customHeight="1" x14ac:dyDescent="0.2">
      <c r="A106" s="2"/>
      <c r="B106" s="2"/>
      <c r="C106" s="79"/>
      <c r="D106" s="2"/>
      <c r="E106" s="2"/>
      <c r="F106" s="2"/>
      <c r="G106" s="13"/>
      <c r="H106" s="104"/>
      <c r="I106" s="2"/>
      <c r="J106" s="2"/>
      <c r="M106" s="121"/>
      <c r="N106" s="12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2" customFormat="1" ht="20.100000000000001" customHeight="1" x14ac:dyDescent="0.2">
      <c r="A107" s="2"/>
      <c r="B107" s="2"/>
      <c r="C107" s="79"/>
      <c r="D107" s="2"/>
      <c r="E107" s="2"/>
      <c r="F107" s="2"/>
      <c r="G107" s="13"/>
      <c r="H107" s="104"/>
      <c r="I107" s="2"/>
      <c r="J107" s="2"/>
      <c r="M107" s="121"/>
      <c r="N107" s="12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2" customFormat="1" ht="20.100000000000001" customHeight="1" x14ac:dyDescent="0.2">
      <c r="A108" s="2"/>
      <c r="B108" s="2"/>
      <c r="C108" s="79"/>
      <c r="D108" s="2"/>
      <c r="E108" s="2"/>
      <c r="F108" s="2"/>
      <c r="G108" s="13"/>
      <c r="H108" s="104"/>
      <c r="I108" s="2"/>
      <c r="J108" s="2"/>
      <c r="M108" s="121"/>
      <c r="N108" s="12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2" customFormat="1" ht="20.100000000000001" customHeight="1" x14ac:dyDescent="0.2">
      <c r="A109" s="2"/>
      <c r="B109" s="2"/>
      <c r="C109" s="79"/>
      <c r="D109" s="2"/>
      <c r="E109" s="2"/>
      <c r="F109" s="2"/>
      <c r="G109" s="13"/>
      <c r="H109" s="104"/>
      <c r="I109" s="2"/>
      <c r="J109" s="2"/>
      <c r="M109" s="121"/>
      <c r="N109" s="12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2" customFormat="1" ht="20.100000000000001" customHeight="1" x14ac:dyDescent="0.2">
      <c r="A110" s="2"/>
      <c r="B110" s="2"/>
      <c r="C110" s="79"/>
      <c r="D110" s="2"/>
      <c r="E110" s="2"/>
      <c r="F110" s="2"/>
      <c r="G110" s="13"/>
      <c r="H110" s="104"/>
      <c r="I110" s="2"/>
      <c r="J110" s="2"/>
      <c r="M110" s="121"/>
      <c r="N110" s="12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2" customFormat="1" ht="20.100000000000001" customHeight="1" x14ac:dyDescent="0.2">
      <c r="A111" s="2"/>
      <c r="B111" s="2"/>
      <c r="C111" s="79"/>
      <c r="D111" s="2"/>
      <c r="E111" s="2"/>
      <c r="F111" s="2"/>
      <c r="G111" s="13"/>
      <c r="H111" s="104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2" customFormat="1" ht="20.100000000000001" customHeight="1" x14ac:dyDescent="0.2">
      <c r="A112" s="2"/>
      <c r="B112" s="2"/>
      <c r="C112" s="79"/>
      <c r="D112" s="2"/>
      <c r="E112" s="2"/>
      <c r="F112" s="2"/>
      <c r="G112" s="13"/>
      <c r="H112" s="104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2" customFormat="1" ht="20.100000000000001" customHeight="1" x14ac:dyDescent="0.2">
      <c r="A113" s="2"/>
      <c r="B113" s="2"/>
      <c r="C113" s="79"/>
      <c r="D113" s="2"/>
      <c r="E113" s="2"/>
      <c r="F113" s="2"/>
      <c r="G113" s="13"/>
      <c r="H113" s="104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2" customFormat="1" ht="20.100000000000001" customHeight="1" x14ac:dyDescent="0.2">
      <c r="A114" s="2"/>
      <c r="B114" s="2"/>
      <c r="C114" s="79"/>
      <c r="D114" s="2"/>
      <c r="E114" s="2"/>
      <c r="F114" s="2"/>
      <c r="G114" s="13"/>
      <c r="H114" s="104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2" customFormat="1" ht="20.100000000000001" customHeight="1" x14ac:dyDescent="0.2">
      <c r="A115" s="2"/>
      <c r="B115" s="2"/>
      <c r="C115" s="79"/>
      <c r="D115" s="2"/>
      <c r="E115" s="2"/>
      <c r="F115" s="2"/>
      <c r="G115" s="13"/>
      <c r="H115" s="104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2" customFormat="1" ht="20.100000000000001" customHeight="1" x14ac:dyDescent="0.2">
      <c r="A116" s="2"/>
      <c r="B116" s="2"/>
      <c r="C116" s="79"/>
      <c r="D116" s="2"/>
      <c r="E116" s="2"/>
      <c r="F116" s="2"/>
      <c r="G116" s="13"/>
      <c r="H116" s="104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2" customFormat="1" ht="20.100000000000001" customHeight="1" x14ac:dyDescent="0.2">
      <c r="A117" s="2"/>
      <c r="B117" s="2"/>
      <c r="C117" s="66"/>
      <c r="D117" s="2"/>
      <c r="E117" s="2"/>
      <c r="F117" s="2"/>
      <c r="G117" s="2"/>
      <c r="H117" s="104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2" customFormat="1" ht="20.100000000000001" customHeight="1" x14ac:dyDescent="0.2">
      <c r="A118" s="2"/>
      <c r="B118" s="2"/>
      <c r="C118" s="66"/>
      <c r="D118" s="2"/>
      <c r="E118" s="2"/>
      <c r="F118" s="2"/>
      <c r="G118" s="2"/>
      <c r="H118" s="104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2" customFormat="1" ht="20.100000000000001" customHeight="1" x14ac:dyDescent="0.2">
      <c r="A119" s="2">
        <v>118</v>
      </c>
      <c r="B119" s="2"/>
      <c r="C119" s="66"/>
      <c r="D119" s="2"/>
      <c r="E119" s="2"/>
      <c r="F119" s="2"/>
      <c r="G119" s="2"/>
      <c r="H119" s="104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2" customFormat="1" ht="20.100000000000001" customHeight="1" x14ac:dyDescent="0.2">
      <c r="A120" s="2">
        <v>119</v>
      </c>
      <c r="B120" s="2"/>
      <c r="C120" s="66"/>
      <c r="D120" s="2"/>
      <c r="E120" s="2"/>
      <c r="F120" s="2"/>
      <c r="G120" s="2"/>
      <c r="H120" s="104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34">
        <v>120</v>
      </c>
      <c r="B121" s="2"/>
      <c r="C121" s="66"/>
      <c r="D121" s="2"/>
      <c r="E121" s="2"/>
      <c r="F121" s="2"/>
      <c r="G121" s="2"/>
      <c r="H121" s="104"/>
      <c r="I121" s="2"/>
      <c r="J121" s="2"/>
    </row>
    <row r="122" spans="1:52" x14ac:dyDescent="0.2">
      <c r="A122" s="34">
        <v>121</v>
      </c>
      <c r="B122" s="2"/>
      <c r="C122" s="66"/>
      <c r="D122" s="2"/>
      <c r="E122" s="2"/>
      <c r="F122" s="2"/>
      <c r="G122" s="2"/>
      <c r="H122" s="104"/>
      <c r="I122" s="2"/>
      <c r="J122" s="2"/>
    </row>
    <row r="123" spans="1:52" x14ac:dyDescent="0.2">
      <c r="A123" s="34">
        <v>122</v>
      </c>
      <c r="B123" s="2"/>
      <c r="C123" s="66"/>
      <c r="D123" s="2"/>
      <c r="E123" s="2"/>
      <c r="F123" s="2"/>
      <c r="G123" s="2"/>
      <c r="H123" s="104"/>
      <c r="I123" s="2"/>
      <c r="J123" s="2"/>
    </row>
    <row r="124" spans="1:52" x14ac:dyDescent="0.2">
      <c r="A124" s="34">
        <v>123</v>
      </c>
      <c r="B124" s="2"/>
      <c r="C124" s="66"/>
      <c r="D124" s="2"/>
      <c r="E124" s="2"/>
      <c r="F124" s="2"/>
      <c r="G124" s="2"/>
      <c r="H124" s="104"/>
      <c r="I124" s="2"/>
      <c r="J124" s="2"/>
    </row>
    <row r="125" spans="1:52" x14ac:dyDescent="0.2">
      <c r="A125" s="34">
        <v>124</v>
      </c>
      <c r="B125" s="2"/>
      <c r="C125" s="66"/>
      <c r="D125" s="2"/>
      <c r="E125" s="2"/>
      <c r="F125" s="2"/>
      <c r="G125" s="2"/>
      <c r="H125" s="104"/>
      <c r="I125" s="2"/>
      <c r="J125" s="2"/>
    </row>
    <row r="126" spans="1:52" x14ac:dyDescent="0.2">
      <c r="A126" s="34">
        <v>125</v>
      </c>
      <c r="B126" s="2"/>
      <c r="C126" s="66"/>
      <c r="D126" s="2"/>
      <c r="E126" s="2"/>
      <c r="F126" s="2"/>
      <c r="G126" s="2"/>
      <c r="H126" s="104"/>
      <c r="I126" s="2"/>
      <c r="J126" s="2"/>
    </row>
    <row r="127" spans="1:52" x14ac:dyDescent="0.2">
      <c r="A127" s="34">
        <v>126</v>
      </c>
      <c r="B127" s="2"/>
      <c r="C127" s="66"/>
      <c r="D127" s="2"/>
      <c r="E127" s="2"/>
      <c r="F127" s="2"/>
      <c r="G127" s="2"/>
      <c r="H127" s="104"/>
      <c r="I127" s="2"/>
      <c r="J127" s="2"/>
    </row>
    <row r="128" spans="1:52" x14ac:dyDescent="0.2">
      <c r="A128" s="34">
        <v>127</v>
      </c>
      <c r="B128" s="2"/>
      <c r="C128" s="66"/>
      <c r="D128" s="2"/>
      <c r="E128" s="2"/>
      <c r="F128" s="2"/>
      <c r="G128" s="2"/>
      <c r="H128" s="104"/>
      <c r="I128" s="2"/>
      <c r="J128" s="2"/>
    </row>
    <row r="129" spans="1:10" x14ac:dyDescent="0.2">
      <c r="A129" s="34">
        <v>128</v>
      </c>
      <c r="B129" s="2"/>
      <c r="C129" s="66"/>
      <c r="D129" s="2"/>
      <c r="E129" s="2"/>
      <c r="F129" s="2"/>
      <c r="G129" s="2"/>
      <c r="H129" s="104"/>
      <c r="I129" s="2"/>
      <c r="J129" s="2"/>
    </row>
    <row r="130" spans="1:10" x14ac:dyDescent="0.2">
      <c r="A130" s="34">
        <v>129</v>
      </c>
      <c r="B130" s="2"/>
      <c r="C130" s="66"/>
      <c r="D130" s="2"/>
      <c r="E130" s="2"/>
      <c r="F130" s="2"/>
      <c r="G130" s="2"/>
      <c r="H130" s="104"/>
      <c r="I130" s="2"/>
      <c r="J130" s="2"/>
    </row>
    <row r="131" spans="1:10" x14ac:dyDescent="0.2">
      <c r="A131" s="34">
        <v>130</v>
      </c>
      <c r="B131" s="2"/>
      <c r="C131" s="66"/>
      <c r="D131" s="2"/>
      <c r="E131" s="2"/>
      <c r="F131" s="2"/>
      <c r="G131" s="2"/>
      <c r="H131" s="104"/>
      <c r="I131" s="2"/>
      <c r="J131" s="2"/>
    </row>
    <row r="132" spans="1:10" x14ac:dyDescent="0.2">
      <c r="A132" s="34">
        <v>131</v>
      </c>
      <c r="B132" s="2"/>
      <c r="C132" s="66"/>
      <c r="D132" s="2"/>
      <c r="E132" s="2"/>
      <c r="F132" s="2"/>
      <c r="G132" s="2"/>
      <c r="H132" s="104"/>
      <c r="I132" s="2"/>
      <c r="J132" s="2"/>
    </row>
    <row r="133" spans="1:10" x14ac:dyDescent="0.2">
      <c r="A133" s="34">
        <v>132</v>
      </c>
      <c r="B133" s="2"/>
      <c r="C133" s="66"/>
      <c r="D133" s="2"/>
      <c r="E133" s="2"/>
      <c r="F133" s="2"/>
      <c r="G133" s="2"/>
      <c r="H133" s="104"/>
      <c r="I133" s="2"/>
      <c r="J133" s="2"/>
    </row>
    <row r="134" spans="1:10" x14ac:dyDescent="0.2">
      <c r="A134" s="34">
        <v>133</v>
      </c>
      <c r="B134" s="2"/>
      <c r="C134" s="66"/>
      <c r="D134" s="2"/>
      <c r="E134" s="2"/>
      <c r="F134" s="2"/>
      <c r="G134" s="2"/>
      <c r="H134" s="104"/>
      <c r="I134" s="2"/>
      <c r="J134" s="2"/>
    </row>
    <row r="135" spans="1:10" x14ac:dyDescent="0.2">
      <c r="A135" s="34">
        <v>134</v>
      </c>
      <c r="B135" s="2"/>
      <c r="C135" s="88"/>
      <c r="D135" s="2"/>
      <c r="E135" s="2"/>
      <c r="F135" s="2"/>
      <c r="G135" s="2"/>
      <c r="H135" s="104"/>
      <c r="I135" s="2"/>
      <c r="J135" s="2"/>
    </row>
    <row r="136" spans="1:10" x14ac:dyDescent="0.2">
      <c r="A136" s="34">
        <v>135</v>
      </c>
      <c r="B136" s="2"/>
      <c r="C136" s="88"/>
      <c r="D136" s="2"/>
      <c r="E136" s="2"/>
      <c r="F136" s="2"/>
      <c r="G136" s="2"/>
      <c r="H136" s="104"/>
      <c r="I136" s="2"/>
      <c r="J136" s="2"/>
    </row>
    <row r="137" spans="1:10" x14ac:dyDescent="0.2">
      <c r="A137" s="34">
        <v>136</v>
      </c>
      <c r="B137" s="2"/>
      <c r="C137" s="88"/>
      <c r="D137" s="2"/>
      <c r="E137" s="2"/>
      <c r="F137" s="2"/>
      <c r="G137" s="2"/>
      <c r="H137" s="104"/>
      <c r="I137" s="2"/>
      <c r="J137" s="2"/>
    </row>
    <row r="138" spans="1:10" x14ac:dyDescent="0.2">
      <c r="A138" s="34">
        <v>137</v>
      </c>
      <c r="B138" s="2"/>
      <c r="C138" s="88"/>
      <c r="D138" s="2"/>
      <c r="E138" s="2"/>
      <c r="F138" s="2"/>
      <c r="G138" s="2"/>
      <c r="H138" s="104"/>
      <c r="I138" s="2"/>
      <c r="J138" s="2"/>
    </row>
    <row r="139" spans="1:10" x14ac:dyDescent="0.2">
      <c r="A139" s="34">
        <v>138</v>
      </c>
      <c r="B139" s="2"/>
      <c r="C139" s="88"/>
      <c r="D139" s="2"/>
      <c r="E139" s="2"/>
      <c r="F139" s="2"/>
      <c r="G139" s="2"/>
      <c r="H139" s="104"/>
      <c r="I139" s="2"/>
      <c r="J139" s="2"/>
    </row>
    <row r="140" spans="1:10" x14ac:dyDescent="0.2">
      <c r="A140" s="34">
        <v>139</v>
      </c>
      <c r="B140" s="2"/>
      <c r="C140" s="88"/>
      <c r="D140" s="2"/>
      <c r="E140" s="2"/>
      <c r="F140" s="2"/>
      <c r="G140" s="2"/>
      <c r="H140" s="104"/>
      <c r="I140" s="2"/>
      <c r="J140" s="2"/>
    </row>
    <row r="141" spans="1:10" x14ac:dyDescent="0.2">
      <c r="A141" s="34">
        <v>140</v>
      </c>
      <c r="B141" s="2"/>
      <c r="C141" s="88"/>
      <c r="D141" s="2"/>
      <c r="E141" s="2"/>
      <c r="F141" s="2"/>
      <c r="G141" s="2"/>
      <c r="H141" s="104"/>
      <c r="I141" s="2"/>
      <c r="J141" s="2"/>
    </row>
    <row r="142" spans="1:10" x14ac:dyDescent="0.2">
      <c r="A142" s="34">
        <v>141</v>
      </c>
      <c r="B142" s="2"/>
      <c r="C142" s="88"/>
      <c r="D142" s="2"/>
      <c r="E142" s="2"/>
      <c r="F142" s="2"/>
      <c r="G142" s="2"/>
      <c r="H142" s="104"/>
      <c r="I142" s="2"/>
      <c r="J142" s="2"/>
    </row>
    <row r="143" spans="1:10" x14ac:dyDescent="0.2">
      <c r="A143" s="34">
        <v>142</v>
      </c>
      <c r="B143" s="2"/>
      <c r="C143" s="66"/>
      <c r="D143" s="2"/>
      <c r="E143" s="2"/>
      <c r="F143" s="2"/>
      <c r="G143" s="2"/>
      <c r="H143" s="104"/>
      <c r="I143" s="2"/>
      <c r="J143" s="2"/>
    </row>
    <row r="144" spans="1:10" x14ac:dyDescent="0.2">
      <c r="A144" s="34">
        <v>143</v>
      </c>
      <c r="B144" s="2"/>
      <c r="C144" s="66"/>
      <c r="D144" s="2"/>
      <c r="E144" s="2"/>
      <c r="F144" s="2"/>
      <c r="G144" s="2"/>
      <c r="H144" s="104"/>
      <c r="I144" s="2"/>
      <c r="J144" s="2"/>
    </row>
    <row r="145" spans="1:10" x14ac:dyDescent="0.2">
      <c r="A145" s="34">
        <v>144</v>
      </c>
      <c r="B145" s="2"/>
      <c r="C145" s="66"/>
      <c r="D145" s="2"/>
      <c r="E145" s="2"/>
      <c r="F145" s="2"/>
      <c r="G145" s="2"/>
      <c r="H145" s="104"/>
      <c r="I145" s="2"/>
      <c r="J145" s="2"/>
    </row>
    <row r="146" spans="1:10" x14ac:dyDescent="0.2">
      <c r="A146" s="34">
        <v>145</v>
      </c>
      <c r="B146" s="2"/>
      <c r="C146" s="66"/>
      <c r="D146" s="2"/>
      <c r="E146" s="2"/>
      <c r="F146" s="2"/>
      <c r="G146" s="2"/>
      <c r="H146" s="104"/>
      <c r="I146" s="2"/>
      <c r="J146" s="2"/>
    </row>
    <row r="147" spans="1:10" x14ac:dyDescent="0.2">
      <c r="A147" s="34">
        <v>146</v>
      </c>
      <c r="B147" s="2"/>
      <c r="C147" s="66"/>
      <c r="D147" s="2"/>
      <c r="E147" s="2"/>
      <c r="F147" s="2"/>
      <c r="G147" s="2"/>
      <c r="H147" s="104"/>
      <c r="I147" s="2"/>
      <c r="J147" s="2"/>
    </row>
    <row r="148" spans="1:10" x14ac:dyDescent="0.2">
      <c r="A148" s="34">
        <v>147</v>
      </c>
      <c r="B148" s="2"/>
      <c r="C148" s="66"/>
      <c r="D148" s="2"/>
      <c r="E148" s="2"/>
      <c r="F148" s="2"/>
      <c r="G148" s="2"/>
      <c r="H148" s="104"/>
      <c r="I148" s="2"/>
      <c r="J148" s="2"/>
    </row>
    <row r="149" spans="1:10" x14ac:dyDescent="0.2">
      <c r="A149" s="34">
        <v>148</v>
      </c>
      <c r="B149" s="2"/>
      <c r="C149" s="66"/>
      <c r="D149" s="2"/>
      <c r="E149" s="2"/>
      <c r="F149" s="2"/>
      <c r="G149" s="2"/>
      <c r="H149" s="104"/>
      <c r="I149" s="2"/>
      <c r="J149" s="2"/>
    </row>
    <row r="150" spans="1:10" x14ac:dyDescent="0.2">
      <c r="A150" s="34">
        <v>149</v>
      </c>
      <c r="B150" s="2"/>
      <c r="C150" s="66"/>
      <c r="D150" s="2"/>
      <c r="E150" s="2"/>
      <c r="F150" s="2"/>
      <c r="G150" s="2"/>
      <c r="H150" s="104"/>
      <c r="I150" s="2"/>
      <c r="J150" s="2"/>
    </row>
    <row r="151" spans="1:10" x14ac:dyDescent="0.2">
      <c r="A151" s="34">
        <v>150</v>
      </c>
      <c r="B151" s="2"/>
      <c r="C151" s="66"/>
      <c r="D151" s="2"/>
      <c r="E151" s="2"/>
      <c r="F151" s="2"/>
      <c r="G151" s="2"/>
      <c r="H151" s="104"/>
      <c r="I151" s="2"/>
      <c r="J151" s="2"/>
    </row>
    <row r="152" spans="1:10" x14ac:dyDescent="0.2">
      <c r="A152" s="34">
        <v>151</v>
      </c>
      <c r="B152" s="2"/>
      <c r="C152" s="66"/>
      <c r="D152" s="2"/>
      <c r="E152" s="2"/>
      <c r="F152" s="2"/>
      <c r="G152" s="2"/>
      <c r="H152" s="104"/>
      <c r="I152" s="2"/>
      <c r="J152" s="2"/>
    </row>
    <row r="153" spans="1:10" x14ac:dyDescent="0.2">
      <c r="A153" s="34">
        <v>152</v>
      </c>
      <c r="B153" s="2"/>
      <c r="C153" s="66"/>
      <c r="D153" s="2"/>
      <c r="E153" s="2"/>
      <c r="F153" s="2"/>
      <c r="G153" s="2"/>
      <c r="H153" s="104"/>
      <c r="I153" s="2"/>
      <c r="J153" s="2"/>
    </row>
    <row r="154" spans="1:10" x14ac:dyDescent="0.2">
      <c r="A154" s="34">
        <v>153</v>
      </c>
      <c r="B154" s="2"/>
      <c r="C154" s="66"/>
      <c r="D154" s="2"/>
      <c r="E154" s="2"/>
      <c r="F154" s="2"/>
      <c r="G154" s="2"/>
      <c r="H154" s="104"/>
      <c r="I154" s="2"/>
      <c r="J154" s="2"/>
    </row>
    <row r="155" spans="1:10" x14ac:dyDescent="0.2">
      <c r="A155" s="34">
        <v>154</v>
      </c>
      <c r="B155" s="2"/>
      <c r="C155" s="2"/>
      <c r="D155" s="2"/>
      <c r="E155" s="2"/>
      <c r="F155" s="2"/>
      <c r="G155" s="34"/>
      <c r="H155" s="34"/>
      <c r="I155" s="34"/>
      <c r="J155" s="34"/>
    </row>
    <row r="156" spans="1:10" x14ac:dyDescent="0.2">
      <c r="A156" s="34">
        <v>155</v>
      </c>
      <c r="B156" s="2"/>
      <c r="C156" s="2"/>
      <c r="D156" s="2"/>
      <c r="E156" s="2"/>
      <c r="F156" s="2"/>
      <c r="G156" s="34"/>
      <c r="H156" s="34"/>
      <c r="I156" s="34"/>
      <c r="J156" s="34"/>
    </row>
    <row r="157" spans="1:10" x14ac:dyDescent="0.2">
      <c r="A157" s="34">
        <v>156</v>
      </c>
      <c r="B157" s="2"/>
      <c r="C157" s="2"/>
      <c r="D157" s="2"/>
      <c r="E157" s="2"/>
      <c r="F157" s="2"/>
      <c r="G157" s="34"/>
      <c r="H157" s="34"/>
      <c r="I157" s="34"/>
      <c r="J157" s="34"/>
    </row>
    <row r="158" spans="1:10" x14ac:dyDescent="0.2">
      <c r="A158" s="34">
        <v>157</v>
      </c>
      <c r="B158" s="2"/>
      <c r="C158" s="2"/>
      <c r="D158" s="2"/>
      <c r="E158" s="2"/>
      <c r="F158" s="2"/>
      <c r="G158" s="34"/>
      <c r="H158" s="34"/>
      <c r="I158" s="34"/>
      <c r="J158" s="34"/>
    </row>
    <row r="159" spans="1:10" x14ac:dyDescent="0.2">
      <c r="A159" s="34">
        <v>158</v>
      </c>
      <c r="B159" s="2"/>
      <c r="C159" s="2"/>
      <c r="D159" s="2"/>
      <c r="E159" s="2"/>
      <c r="F159" s="2"/>
      <c r="G159" s="34"/>
      <c r="H159" s="34"/>
      <c r="I159" s="34"/>
      <c r="J159" s="34"/>
    </row>
    <row r="160" spans="1:10" x14ac:dyDescent="0.2">
      <c r="A160" s="34">
        <v>159</v>
      </c>
      <c r="B160" s="2"/>
      <c r="C160" s="2"/>
      <c r="D160" s="2"/>
      <c r="E160" s="2"/>
      <c r="F160" s="2"/>
      <c r="G160" s="34"/>
      <c r="H160" s="34"/>
      <c r="I160" s="34"/>
      <c r="J160" s="34"/>
    </row>
    <row r="161" spans="1:10" x14ac:dyDescent="0.2">
      <c r="A161" s="34">
        <v>160</v>
      </c>
      <c r="B161" s="2"/>
      <c r="C161" s="2"/>
      <c r="D161" s="2"/>
      <c r="E161" s="2"/>
      <c r="F161" s="2"/>
      <c r="G161" s="34"/>
      <c r="H161" s="34"/>
      <c r="I161" s="34"/>
      <c r="J161" s="34"/>
    </row>
    <row r="162" spans="1:10" x14ac:dyDescent="0.2">
      <c r="A162" s="34">
        <v>161</v>
      </c>
      <c r="B162" s="2"/>
      <c r="C162" s="2"/>
      <c r="D162" s="2"/>
      <c r="E162" s="2"/>
      <c r="F162" s="2"/>
      <c r="G162" s="34"/>
      <c r="H162" s="34"/>
      <c r="I162" s="34"/>
      <c r="J162" s="34"/>
    </row>
    <row r="163" spans="1:10" x14ac:dyDescent="0.2">
      <c r="A163" s="34">
        <v>162</v>
      </c>
      <c r="B163" s="2"/>
      <c r="C163" s="2"/>
      <c r="D163" s="2"/>
      <c r="E163" s="2"/>
      <c r="F163" s="2"/>
      <c r="G163" s="34"/>
      <c r="H163" s="34"/>
      <c r="I163" s="34"/>
      <c r="J163" s="34"/>
    </row>
    <row r="164" spans="1:10" x14ac:dyDescent="0.2">
      <c r="A164" s="34">
        <v>163</v>
      </c>
      <c r="B164" s="2"/>
      <c r="C164" s="2"/>
      <c r="D164" s="2"/>
      <c r="E164" s="2"/>
      <c r="F164" s="2"/>
      <c r="G164" s="34"/>
      <c r="H164" s="34"/>
      <c r="I164" s="34"/>
      <c r="J164" s="34"/>
    </row>
    <row r="165" spans="1:10" x14ac:dyDescent="0.2">
      <c r="A165" s="34">
        <v>164</v>
      </c>
      <c r="B165" s="2"/>
      <c r="C165" s="2"/>
      <c r="D165" s="2"/>
      <c r="E165" s="2"/>
      <c r="F165" s="2"/>
      <c r="G165" s="34"/>
      <c r="H165" s="34"/>
      <c r="I165" s="34"/>
      <c r="J165" s="34"/>
    </row>
    <row r="166" spans="1:10" x14ac:dyDescent="0.2">
      <c r="A166" s="34">
        <v>165</v>
      </c>
      <c r="B166" s="2"/>
      <c r="C166" s="2"/>
      <c r="D166" s="2"/>
      <c r="E166" s="2"/>
      <c r="F166" s="2"/>
      <c r="G166" s="34"/>
      <c r="H166" s="34"/>
      <c r="I166" s="34"/>
      <c r="J166" s="34"/>
    </row>
    <row r="167" spans="1:10" x14ac:dyDescent="0.2">
      <c r="A167" s="34">
        <v>166</v>
      </c>
      <c r="B167" s="2"/>
      <c r="C167" s="2"/>
      <c r="D167" s="2"/>
      <c r="E167" s="2"/>
      <c r="F167" s="2"/>
      <c r="G167" s="34"/>
      <c r="H167" s="34"/>
      <c r="I167" s="34"/>
      <c r="J167" s="34"/>
    </row>
    <row r="168" spans="1:10" x14ac:dyDescent="0.2">
      <c r="A168" s="34">
        <v>167</v>
      </c>
      <c r="B168" s="2"/>
      <c r="C168" s="2"/>
      <c r="D168" s="2"/>
      <c r="E168" s="2"/>
      <c r="F168" s="2"/>
      <c r="G168" s="34"/>
      <c r="H168" s="34"/>
      <c r="I168" s="34"/>
      <c r="J168" s="34"/>
    </row>
    <row r="169" spans="1:10" x14ac:dyDescent="0.2">
      <c r="A169" s="34">
        <v>168</v>
      </c>
      <c r="B169" s="2"/>
      <c r="C169" s="2"/>
      <c r="D169" s="2"/>
      <c r="E169" s="2"/>
      <c r="F169" s="2"/>
      <c r="G169" s="34"/>
      <c r="H169" s="34"/>
      <c r="I169" s="34"/>
      <c r="J169" s="34"/>
    </row>
    <row r="170" spans="1:10" x14ac:dyDescent="0.2">
      <c r="A170" s="34">
        <v>169</v>
      </c>
      <c r="B170" s="2"/>
      <c r="C170" s="2"/>
      <c r="D170" s="2"/>
      <c r="E170" s="2"/>
      <c r="F170" s="2"/>
      <c r="G170" s="34"/>
      <c r="H170" s="34"/>
      <c r="I170" s="34"/>
      <c r="J170" s="34"/>
    </row>
    <row r="171" spans="1:10" x14ac:dyDescent="0.2">
      <c r="A171" s="34">
        <v>170</v>
      </c>
      <c r="B171" s="2"/>
      <c r="C171" s="2"/>
      <c r="D171" s="2"/>
      <c r="E171" s="2"/>
      <c r="F171" s="2"/>
      <c r="G171" s="34"/>
      <c r="H171" s="34"/>
      <c r="I171" s="34"/>
      <c r="J171" s="34"/>
    </row>
    <row r="172" spans="1:10" x14ac:dyDescent="0.2">
      <c r="A172" s="34">
        <v>171</v>
      </c>
      <c r="B172" s="2"/>
      <c r="C172" s="2"/>
      <c r="D172" s="2"/>
      <c r="E172" s="2"/>
      <c r="F172" s="2"/>
      <c r="G172" s="34"/>
      <c r="H172" s="34"/>
      <c r="I172" s="34"/>
      <c r="J172" s="34"/>
    </row>
    <row r="173" spans="1:10" x14ac:dyDescent="0.2">
      <c r="A173" s="34">
        <v>172</v>
      </c>
      <c r="B173" s="2"/>
      <c r="C173" s="2"/>
      <c r="D173" s="2"/>
      <c r="E173" s="2"/>
      <c r="F173" s="2"/>
      <c r="G173" s="34"/>
      <c r="H173" s="34"/>
      <c r="I173" s="34"/>
      <c r="J173" s="34"/>
    </row>
    <row r="174" spans="1:10" x14ac:dyDescent="0.2">
      <c r="A174" s="34">
        <v>173</v>
      </c>
      <c r="B174" s="2"/>
      <c r="C174" s="2"/>
      <c r="D174" s="2"/>
      <c r="E174" s="2"/>
      <c r="F174" s="2"/>
      <c r="G174" s="34"/>
      <c r="H174" s="34"/>
      <c r="I174" s="34"/>
      <c r="J174" s="34"/>
    </row>
    <row r="175" spans="1:10" x14ac:dyDescent="0.2">
      <c r="A175" s="34">
        <v>174</v>
      </c>
      <c r="B175" s="2"/>
      <c r="C175" s="2"/>
      <c r="D175" s="2"/>
      <c r="E175" s="2"/>
      <c r="F175" s="2"/>
      <c r="G175" s="34"/>
      <c r="H175" s="34"/>
      <c r="I175" s="34"/>
      <c r="J175" s="34"/>
    </row>
    <row r="176" spans="1:10" x14ac:dyDescent="0.2">
      <c r="A176" s="34">
        <v>175</v>
      </c>
      <c r="B176" s="2"/>
      <c r="C176" s="2"/>
      <c r="D176" s="2"/>
      <c r="E176" s="2"/>
      <c r="F176" s="2"/>
      <c r="G176" s="34"/>
      <c r="H176" s="34"/>
      <c r="I176" s="34"/>
      <c r="J176" s="34"/>
    </row>
    <row r="177" spans="1:10" x14ac:dyDescent="0.2">
      <c r="A177" s="34">
        <v>176</v>
      </c>
      <c r="B177" s="2"/>
      <c r="C177" s="2"/>
      <c r="D177" s="2"/>
      <c r="E177" s="2"/>
      <c r="F177" s="2"/>
      <c r="G177" s="34"/>
      <c r="H177" s="34"/>
      <c r="I177" s="34"/>
      <c r="J177" s="34"/>
    </row>
    <row r="178" spans="1:10" x14ac:dyDescent="0.2">
      <c r="A178" s="34">
        <v>177</v>
      </c>
      <c r="B178" s="2"/>
      <c r="C178" s="2"/>
      <c r="D178" s="2"/>
      <c r="E178" s="2"/>
      <c r="F178" s="2"/>
      <c r="G178" s="34"/>
      <c r="H178" s="34"/>
      <c r="I178" s="34"/>
      <c r="J178" s="34"/>
    </row>
    <row r="179" spans="1:10" x14ac:dyDescent="0.2">
      <c r="A179" s="34">
        <v>178</v>
      </c>
      <c r="B179" s="2"/>
      <c r="C179" s="2"/>
      <c r="D179" s="2"/>
      <c r="E179" s="2"/>
      <c r="F179" s="2"/>
      <c r="G179" s="34"/>
      <c r="H179" s="34"/>
      <c r="I179" s="34"/>
      <c r="J179" s="34"/>
    </row>
    <row r="180" spans="1:10" x14ac:dyDescent="0.2">
      <c r="A180" s="34">
        <v>179</v>
      </c>
      <c r="B180" s="2"/>
      <c r="C180" s="2"/>
      <c r="D180" s="2"/>
      <c r="E180" s="2"/>
      <c r="F180" s="2"/>
      <c r="G180" s="34"/>
      <c r="H180" s="34"/>
      <c r="I180" s="34"/>
      <c r="J180" s="34"/>
    </row>
    <row r="181" spans="1:10" x14ac:dyDescent="0.2">
      <c r="A181" s="34">
        <v>180</v>
      </c>
      <c r="B181" s="2"/>
      <c r="C181" s="2"/>
      <c r="D181" s="2"/>
      <c r="E181" s="2"/>
      <c r="F181" s="2"/>
      <c r="G181" s="34"/>
      <c r="H181" s="34"/>
      <c r="I181" s="34"/>
      <c r="J181" s="34"/>
    </row>
    <row r="182" spans="1:10" x14ac:dyDescent="0.2">
      <c r="A182" s="34">
        <v>181</v>
      </c>
      <c r="B182" s="2"/>
      <c r="C182" s="2"/>
      <c r="D182" s="2"/>
      <c r="E182" s="2"/>
      <c r="F182" s="2"/>
      <c r="G182" s="34"/>
      <c r="H182" s="34"/>
      <c r="I182" s="34"/>
      <c r="J182" s="34"/>
    </row>
    <row r="183" spans="1:10" x14ac:dyDescent="0.2">
      <c r="A183" s="34">
        <v>182</v>
      </c>
      <c r="B183" s="2"/>
      <c r="C183" s="2"/>
      <c r="D183" s="2"/>
      <c r="E183" s="2"/>
      <c r="F183" s="2"/>
      <c r="G183" s="34"/>
      <c r="H183" s="34"/>
      <c r="I183" s="34"/>
      <c r="J183" s="34"/>
    </row>
    <row r="184" spans="1:10" x14ac:dyDescent="0.2">
      <c r="A184" s="34">
        <v>183</v>
      </c>
      <c r="B184" s="2"/>
      <c r="C184" s="2"/>
      <c r="D184" s="2"/>
      <c r="E184" s="2"/>
      <c r="F184" s="2"/>
      <c r="G184" s="34"/>
      <c r="H184" s="34"/>
      <c r="I184" s="34"/>
      <c r="J184" s="34"/>
    </row>
    <row r="185" spans="1:10" x14ac:dyDescent="0.2">
      <c r="A185" s="34">
        <v>184</v>
      </c>
      <c r="B185" s="2"/>
      <c r="C185" s="2"/>
      <c r="D185" s="2"/>
      <c r="E185" s="2"/>
      <c r="F185" s="2"/>
      <c r="G185" s="34"/>
      <c r="H185" s="34"/>
      <c r="I185" s="34"/>
      <c r="J185" s="34"/>
    </row>
    <row r="186" spans="1:10" x14ac:dyDescent="0.2">
      <c r="A186" s="34">
        <v>185</v>
      </c>
      <c r="B186" s="2"/>
      <c r="C186" s="2"/>
      <c r="D186" s="2"/>
      <c r="E186" s="2"/>
      <c r="F186" s="2"/>
      <c r="G186" s="34"/>
      <c r="H186" s="34"/>
      <c r="I186" s="34"/>
      <c r="J186" s="34"/>
    </row>
    <row r="187" spans="1:10" x14ac:dyDescent="0.2">
      <c r="A187" s="34">
        <v>186</v>
      </c>
      <c r="B187" s="2"/>
      <c r="C187" s="2"/>
      <c r="D187" s="2"/>
      <c r="E187" s="2"/>
      <c r="F187" s="2"/>
      <c r="G187" s="34"/>
      <c r="H187" s="34"/>
      <c r="I187" s="34"/>
      <c r="J187" s="34"/>
    </row>
    <row r="188" spans="1:10" x14ac:dyDescent="0.2">
      <c r="A188" s="34">
        <v>187</v>
      </c>
      <c r="B188" s="2"/>
      <c r="C188" s="2"/>
      <c r="D188" s="2"/>
      <c r="E188" s="2"/>
      <c r="F188" s="2"/>
      <c r="G188" s="34"/>
      <c r="H188" s="34"/>
      <c r="I188" s="34"/>
      <c r="J188" s="34"/>
    </row>
    <row r="189" spans="1:10" x14ac:dyDescent="0.2">
      <c r="A189" s="34">
        <v>188</v>
      </c>
      <c r="B189" s="2"/>
      <c r="C189" s="2"/>
      <c r="D189" s="2"/>
      <c r="E189" s="2"/>
      <c r="F189" s="2"/>
      <c r="G189" s="34"/>
      <c r="H189" s="34"/>
      <c r="I189" s="34"/>
      <c r="J189" s="34"/>
    </row>
    <row r="190" spans="1:10" x14ac:dyDescent="0.2">
      <c r="A190" s="34">
        <v>189</v>
      </c>
      <c r="B190" s="2"/>
      <c r="C190" s="2"/>
      <c r="D190" s="2"/>
      <c r="E190" s="2"/>
      <c r="F190" s="2"/>
      <c r="G190" s="34"/>
      <c r="H190" s="34"/>
      <c r="I190" s="34"/>
      <c r="J190" s="34"/>
    </row>
    <row r="191" spans="1:10" x14ac:dyDescent="0.2">
      <c r="A191" s="34">
        <v>190</v>
      </c>
      <c r="B191" s="2"/>
      <c r="C191" s="2"/>
      <c r="D191" s="2"/>
      <c r="E191" s="2"/>
      <c r="F191" s="2"/>
      <c r="G191" s="34"/>
      <c r="H191" s="34"/>
      <c r="I191" s="34"/>
      <c r="J191" s="34"/>
    </row>
    <row r="192" spans="1:10" x14ac:dyDescent="0.2">
      <c r="A192" s="34">
        <v>191</v>
      </c>
      <c r="B192" s="2"/>
      <c r="C192" s="2"/>
      <c r="D192" s="2"/>
      <c r="E192" s="2"/>
      <c r="F192" s="2"/>
      <c r="G192" s="34"/>
      <c r="H192" s="34"/>
      <c r="I192" s="34"/>
      <c r="J192" s="34"/>
    </row>
    <row r="193" spans="1:10" x14ac:dyDescent="0.2">
      <c r="A193" s="34">
        <v>192</v>
      </c>
      <c r="B193" s="2"/>
      <c r="C193" s="2"/>
      <c r="D193" s="2"/>
      <c r="E193" s="2"/>
      <c r="F193" s="2"/>
      <c r="G193" s="34"/>
      <c r="H193" s="34"/>
      <c r="I193" s="34"/>
      <c r="J193" s="34"/>
    </row>
    <row r="194" spans="1:10" x14ac:dyDescent="0.2">
      <c r="A194" s="34">
        <v>193</v>
      </c>
      <c r="B194" s="2"/>
      <c r="C194" s="2"/>
      <c r="D194" s="2"/>
      <c r="E194" s="2"/>
      <c r="F194" s="2"/>
      <c r="G194" s="34"/>
      <c r="H194" s="34"/>
      <c r="I194" s="34"/>
      <c r="J194" s="34"/>
    </row>
    <row r="195" spans="1:10" x14ac:dyDescent="0.2">
      <c r="A195" s="34">
        <v>194</v>
      </c>
      <c r="B195" s="2"/>
      <c r="C195" s="2"/>
      <c r="D195" s="2"/>
      <c r="E195" s="2"/>
      <c r="F195" s="2"/>
      <c r="G195" s="34"/>
      <c r="H195" s="34"/>
      <c r="I195" s="34"/>
      <c r="J195" s="34"/>
    </row>
    <row r="196" spans="1:10" x14ac:dyDescent="0.2">
      <c r="A196" s="34">
        <v>195</v>
      </c>
      <c r="B196" s="2"/>
      <c r="C196" s="2"/>
      <c r="D196" s="2"/>
      <c r="E196" s="2"/>
      <c r="F196" s="2"/>
      <c r="G196" s="34"/>
      <c r="H196" s="34"/>
      <c r="I196" s="34"/>
      <c r="J196" s="34"/>
    </row>
    <row r="197" spans="1:10" x14ac:dyDescent="0.2">
      <c r="A197" s="34">
        <v>196</v>
      </c>
      <c r="B197" s="2"/>
      <c r="C197" s="2"/>
      <c r="D197" s="2"/>
      <c r="E197" s="2"/>
      <c r="F197" s="2"/>
      <c r="G197" s="34"/>
      <c r="H197" s="34"/>
      <c r="I197" s="34"/>
      <c r="J197" s="34"/>
    </row>
    <row r="198" spans="1:10" x14ac:dyDescent="0.2">
      <c r="A198" s="34">
        <v>197</v>
      </c>
      <c r="B198" s="2"/>
      <c r="C198" s="2"/>
      <c r="D198" s="2"/>
      <c r="E198" s="2"/>
      <c r="F198" s="2"/>
      <c r="G198" s="34"/>
      <c r="H198" s="34"/>
      <c r="I198" s="34"/>
      <c r="J198" s="34"/>
    </row>
    <row r="199" spans="1:10" x14ac:dyDescent="0.2">
      <c r="A199" s="34">
        <v>198</v>
      </c>
      <c r="B199" s="2"/>
      <c r="C199" s="2"/>
      <c r="D199" s="2"/>
      <c r="E199" s="2"/>
      <c r="F199" s="2"/>
      <c r="G199" s="34"/>
      <c r="H199" s="34"/>
      <c r="I199" s="34"/>
      <c r="J199" s="34"/>
    </row>
    <row r="200" spans="1:10" x14ac:dyDescent="0.2">
      <c r="A200" s="34">
        <v>199</v>
      </c>
      <c r="B200" s="2"/>
      <c r="C200" s="2"/>
      <c r="D200" s="2"/>
      <c r="E200" s="2"/>
      <c r="F200" s="2"/>
      <c r="G200" s="34"/>
      <c r="H200" s="34"/>
      <c r="I200" s="34"/>
      <c r="J200" s="34"/>
    </row>
    <row r="201" spans="1:10" x14ac:dyDescent="0.2">
      <c r="A201" s="34">
        <v>200</v>
      </c>
      <c r="B201" s="2"/>
      <c r="C201" s="2"/>
      <c r="D201" s="2"/>
      <c r="E201" s="2"/>
      <c r="F201" s="2"/>
      <c r="G201" s="34"/>
      <c r="H201" s="34"/>
      <c r="I201" s="34"/>
      <c r="J201" s="34"/>
    </row>
    <row r="202" spans="1:10" x14ac:dyDescent="0.2">
      <c r="A202" s="34">
        <v>201</v>
      </c>
      <c r="B202" s="2"/>
      <c r="C202" s="2"/>
      <c r="D202" s="2"/>
      <c r="E202" s="2"/>
      <c r="F202" s="2"/>
      <c r="G202" s="34"/>
      <c r="H202" s="34"/>
      <c r="I202" s="34"/>
      <c r="J202" s="34"/>
    </row>
    <row r="203" spans="1:10" x14ac:dyDescent="0.2">
      <c r="A203" s="34">
        <v>202</v>
      </c>
      <c r="B203" s="2"/>
      <c r="C203" s="2"/>
      <c r="D203" s="2"/>
      <c r="E203" s="2"/>
      <c r="F203" s="2"/>
      <c r="G203" s="34"/>
      <c r="H203" s="34"/>
      <c r="I203" s="34"/>
      <c r="J203" s="34"/>
    </row>
    <row r="204" spans="1:10" x14ac:dyDescent="0.2">
      <c r="A204" s="34">
        <v>203</v>
      </c>
      <c r="B204" s="2"/>
      <c r="C204" s="2"/>
      <c r="D204" s="2"/>
      <c r="E204" s="2"/>
      <c r="F204" s="2"/>
      <c r="G204" s="34"/>
      <c r="H204" s="34"/>
      <c r="I204" s="34"/>
      <c r="J204" s="34"/>
    </row>
    <row r="205" spans="1:10" x14ac:dyDescent="0.2">
      <c r="A205" s="34">
        <v>204</v>
      </c>
      <c r="B205" s="2"/>
      <c r="C205" s="2"/>
      <c r="D205" s="2"/>
      <c r="E205" s="2"/>
      <c r="F205" s="2"/>
      <c r="G205" s="34"/>
      <c r="H205" s="34"/>
      <c r="I205" s="34"/>
      <c r="J205" s="34"/>
    </row>
    <row r="206" spans="1:10" x14ac:dyDescent="0.2">
      <c r="A206" s="34">
        <v>205</v>
      </c>
      <c r="B206" s="2"/>
      <c r="C206" s="2"/>
      <c r="D206" s="2"/>
      <c r="E206" s="2"/>
      <c r="F206" s="2"/>
      <c r="G206" s="34"/>
      <c r="H206" s="34"/>
      <c r="I206" s="34"/>
      <c r="J206" s="34"/>
    </row>
    <row r="207" spans="1:10" x14ac:dyDescent="0.2">
      <c r="A207" s="34">
        <v>206</v>
      </c>
      <c r="B207" s="2"/>
      <c r="C207" s="2"/>
      <c r="D207" s="2"/>
      <c r="E207" s="2"/>
      <c r="F207" s="2"/>
      <c r="G207" s="34"/>
      <c r="H207" s="34"/>
      <c r="I207" s="34"/>
      <c r="J207" s="34"/>
    </row>
    <row r="208" spans="1:10" x14ac:dyDescent="0.2">
      <c r="A208" s="34">
        <v>207</v>
      </c>
      <c r="B208" s="2"/>
      <c r="C208" s="2"/>
      <c r="D208" s="2"/>
      <c r="E208" s="2"/>
      <c r="F208" s="2"/>
      <c r="G208" s="34"/>
      <c r="H208" s="34"/>
      <c r="I208" s="34"/>
      <c r="J208" s="34"/>
    </row>
    <row r="209" spans="1:10" x14ac:dyDescent="0.2">
      <c r="A209" s="34">
        <v>208</v>
      </c>
      <c r="B209" s="2"/>
      <c r="C209" s="2"/>
      <c r="D209" s="2"/>
      <c r="E209" s="2"/>
      <c r="F209" s="2"/>
      <c r="G209" s="34"/>
      <c r="H209" s="34"/>
      <c r="I209" s="34"/>
      <c r="J209" s="34"/>
    </row>
    <row r="210" spans="1:10" x14ac:dyDescent="0.2">
      <c r="A210" s="34">
        <v>209</v>
      </c>
      <c r="B210" s="2"/>
      <c r="C210" s="2"/>
      <c r="D210" s="2"/>
      <c r="E210" s="2"/>
      <c r="F210" s="2"/>
      <c r="G210" s="34"/>
      <c r="H210" s="34"/>
      <c r="I210" s="34"/>
      <c r="J210" s="34"/>
    </row>
    <row r="211" spans="1:10" x14ac:dyDescent="0.2">
      <c r="A211" s="34">
        <v>210</v>
      </c>
      <c r="B211" s="2"/>
      <c r="C211" s="2"/>
      <c r="D211" s="2"/>
      <c r="E211" s="2"/>
      <c r="F211" s="2"/>
      <c r="G211" s="34"/>
      <c r="H211" s="34"/>
      <c r="I211" s="34"/>
      <c r="J211" s="34"/>
    </row>
    <row r="212" spans="1:10" x14ac:dyDescent="0.2">
      <c r="A212" s="34">
        <v>211</v>
      </c>
      <c r="B212" s="2"/>
      <c r="C212" s="2"/>
      <c r="D212" s="2"/>
      <c r="E212" s="2"/>
      <c r="F212" s="2"/>
      <c r="G212" s="34"/>
      <c r="H212" s="34"/>
      <c r="I212" s="34"/>
      <c r="J212" s="34"/>
    </row>
    <row r="213" spans="1:10" x14ac:dyDescent="0.2">
      <c r="A213" s="34">
        <v>212</v>
      </c>
      <c r="B213" s="2"/>
      <c r="C213" s="2"/>
      <c r="D213" s="2"/>
      <c r="E213" s="2"/>
      <c r="F213" s="2"/>
      <c r="G213" s="34"/>
      <c r="H213" s="34"/>
      <c r="I213" s="34"/>
      <c r="J213" s="34"/>
    </row>
    <row r="214" spans="1:10" x14ac:dyDescent="0.2">
      <c r="A214" s="34">
        <v>213</v>
      </c>
      <c r="B214" s="2"/>
      <c r="C214" s="2"/>
      <c r="D214" s="2"/>
      <c r="E214" s="2"/>
      <c r="F214" s="2"/>
      <c r="G214" s="34"/>
      <c r="H214" s="34"/>
      <c r="I214" s="34"/>
      <c r="J214" s="34"/>
    </row>
    <row r="215" spans="1:10" x14ac:dyDescent="0.2">
      <c r="A215" s="34">
        <v>214</v>
      </c>
      <c r="B215" s="2"/>
      <c r="C215" s="2"/>
      <c r="D215" s="2"/>
      <c r="E215" s="2"/>
      <c r="F215" s="2"/>
      <c r="G215" s="34"/>
      <c r="H215" s="34"/>
      <c r="I215" s="34"/>
      <c r="J215" s="34"/>
    </row>
    <row r="216" spans="1:10" x14ac:dyDescent="0.2">
      <c r="A216" s="34">
        <v>215</v>
      </c>
      <c r="B216" s="2"/>
      <c r="C216" s="2"/>
      <c r="D216" s="2"/>
      <c r="E216" s="2"/>
      <c r="F216" s="2"/>
      <c r="G216" s="34"/>
      <c r="H216" s="34"/>
      <c r="I216" s="34"/>
      <c r="J216" s="34"/>
    </row>
    <row r="217" spans="1:10" x14ac:dyDescent="0.2">
      <c r="A217" s="34">
        <v>216</v>
      </c>
      <c r="B217" s="2"/>
      <c r="C217" s="2"/>
      <c r="D217" s="2"/>
      <c r="E217" s="2"/>
      <c r="F217" s="2"/>
      <c r="G217" s="34"/>
      <c r="H217" s="34"/>
      <c r="I217" s="34"/>
      <c r="J217" s="34"/>
    </row>
    <row r="218" spans="1:10" x14ac:dyDescent="0.2">
      <c r="A218" s="34">
        <v>217</v>
      </c>
      <c r="B218" s="2"/>
      <c r="C218" s="2"/>
      <c r="D218" s="2"/>
      <c r="E218" s="2"/>
      <c r="F218" s="2"/>
      <c r="G218" s="34"/>
      <c r="H218" s="34"/>
      <c r="I218" s="34"/>
      <c r="J218" s="34"/>
    </row>
    <row r="219" spans="1:10" x14ac:dyDescent="0.2">
      <c r="A219" s="34">
        <v>218</v>
      </c>
      <c r="B219" s="2"/>
      <c r="C219" s="2"/>
      <c r="D219" s="2"/>
      <c r="E219" s="2"/>
      <c r="F219" s="2"/>
      <c r="G219" s="34"/>
      <c r="H219" s="34"/>
      <c r="I219" s="34"/>
      <c r="J219" s="34"/>
    </row>
    <row r="220" spans="1:10" x14ac:dyDescent="0.2">
      <c r="A220" s="34">
        <v>219</v>
      </c>
      <c r="B220" s="2"/>
      <c r="C220" s="2"/>
      <c r="D220" s="2"/>
      <c r="E220" s="2"/>
      <c r="F220" s="2"/>
      <c r="G220" s="34"/>
      <c r="H220" s="34"/>
      <c r="I220" s="34"/>
      <c r="J220" s="34"/>
    </row>
    <row r="221" spans="1:10" x14ac:dyDescent="0.2">
      <c r="A221" s="34">
        <v>220</v>
      </c>
      <c r="B221" s="2"/>
      <c r="C221" s="2"/>
      <c r="D221" s="2"/>
      <c r="E221" s="2"/>
      <c r="F221" s="2"/>
      <c r="G221" s="34"/>
      <c r="H221" s="34"/>
      <c r="I221" s="34"/>
      <c r="J221" s="34"/>
    </row>
    <row r="222" spans="1:10" x14ac:dyDescent="0.2">
      <c r="A222" s="34">
        <v>221</v>
      </c>
      <c r="B222" s="2"/>
      <c r="C222" s="2"/>
      <c r="D222" s="2"/>
      <c r="E222" s="2"/>
      <c r="F222" s="2"/>
      <c r="G222" s="34"/>
      <c r="H222" s="34"/>
      <c r="I222" s="34"/>
      <c r="J222" s="34"/>
    </row>
    <row r="223" spans="1:10" x14ac:dyDescent="0.2">
      <c r="A223" s="34">
        <v>222</v>
      </c>
      <c r="B223" s="2"/>
      <c r="C223" s="2"/>
      <c r="D223" s="2"/>
      <c r="E223" s="2"/>
      <c r="F223" s="2"/>
      <c r="G223" s="34"/>
      <c r="H223" s="34"/>
      <c r="I223" s="34"/>
      <c r="J223" s="34"/>
    </row>
    <row r="224" spans="1:10" x14ac:dyDescent="0.2">
      <c r="A224" s="34">
        <v>223</v>
      </c>
      <c r="B224" s="2"/>
      <c r="C224" s="2"/>
      <c r="D224" s="2"/>
      <c r="E224" s="2"/>
      <c r="F224" s="2"/>
      <c r="G224" s="34"/>
      <c r="H224" s="34"/>
      <c r="I224" s="34"/>
      <c r="J224" s="34"/>
    </row>
    <row r="225" spans="1:10" x14ac:dyDescent="0.2">
      <c r="A225" s="34"/>
      <c r="B225" s="16"/>
      <c r="C225" s="16"/>
      <c r="E225" s="34"/>
      <c r="F225" s="34"/>
      <c r="G225" s="34"/>
      <c r="H225" s="34"/>
      <c r="I225" s="34"/>
      <c r="J225" s="34"/>
    </row>
    <row r="226" spans="1:10" x14ac:dyDescent="0.2">
      <c r="A226" s="34"/>
      <c r="B226" s="16"/>
      <c r="C226" s="16"/>
      <c r="E226" s="34"/>
      <c r="F226" s="34"/>
      <c r="G226" s="34"/>
      <c r="H226" s="34"/>
      <c r="I226" s="34"/>
      <c r="J226" s="34"/>
    </row>
    <row r="227" spans="1:10" x14ac:dyDescent="0.2">
      <c r="A227" s="34"/>
      <c r="B227" s="16"/>
      <c r="C227" s="16"/>
      <c r="E227" s="34"/>
      <c r="F227" s="34"/>
      <c r="G227" s="34"/>
      <c r="H227" s="34"/>
      <c r="I227" s="34"/>
      <c r="J227" s="34"/>
    </row>
    <row r="228" spans="1:10" x14ac:dyDescent="0.2">
      <c r="A228" s="34"/>
      <c r="B228" s="16"/>
      <c r="C228" s="16"/>
      <c r="E228" s="34"/>
      <c r="F228" s="34"/>
      <c r="G228" s="34"/>
      <c r="H228" s="34"/>
      <c r="I228" s="34"/>
      <c r="J228" s="34"/>
    </row>
    <row r="229" spans="1:10" x14ac:dyDescent="0.2">
      <c r="A229" s="34"/>
      <c r="B229" s="16"/>
      <c r="C229" s="16"/>
      <c r="E229" s="34"/>
      <c r="F229" s="34"/>
      <c r="G229" s="34"/>
      <c r="H229" s="34"/>
      <c r="I229" s="34"/>
      <c r="J229" s="34"/>
    </row>
    <row r="230" spans="1:10" x14ac:dyDescent="0.2">
      <c r="A230" s="34"/>
      <c r="B230" s="16"/>
      <c r="C230" s="16"/>
      <c r="E230" s="34"/>
      <c r="F230" s="34"/>
      <c r="G230" s="34"/>
      <c r="H230" s="34"/>
      <c r="I230" s="34"/>
      <c r="J230" s="34"/>
    </row>
    <row r="231" spans="1:10" x14ac:dyDescent="0.2">
      <c r="A231" s="34"/>
      <c r="B231" s="16"/>
      <c r="C231" s="16"/>
      <c r="E231" s="34"/>
      <c r="F231" s="34"/>
      <c r="G231" s="34"/>
      <c r="H231" s="34"/>
      <c r="I231" s="34"/>
      <c r="J231" s="34"/>
    </row>
    <row r="232" spans="1:10" x14ac:dyDescent="0.2">
      <c r="A232" s="34"/>
      <c r="B232" s="16"/>
      <c r="C232" s="16"/>
      <c r="E232" s="34"/>
      <c r="F232" s="34"/>
      <c r="G232" s="34"/>
      <c r="H232" s="34"/>
      <c r="I232" s="34"/>
      <c r="J232" s="34"/>
    </row>
    <row r="233" spans="1:10" x14ac:dyDescent="0.2">
      <c r="A233" s="34"/>
      <c r="B233" s="16"/>
      <c r="C233" s="16"/>
      <c r="E233" s="34"/>
      <c r="F233" s="34"/>
      <c r="G233" s="34"/>
      <c r="H233" s="34"/>
      <c r="I233" s="34"/>
      <c r="J233" s="34"/>
    </row>
    <row r="234" spans="1:10" x14ac:dyDescent="0.2">
      <c r="A234" s="34"/>
      <c r="B234" s="16"/>
      <c r="C234" s="16"/>
      <c r="E234" s="34"/>
      <c r="F234" s="34"/>
      <c r="G234" s="34"/>
      <c r="H234" s="34"/>
      <c r="I234" s="34"/>
      <c r="J234" s="34"/>
    </row>
    <row r="235" spans="1:10" x14ac:dyDescent="0.2">
      <c r="A235" s="34"/>
      <c r="B235" s="16"/>
      <c r="C235" s="16"/>
      <c r="E235" s="34"/>
      <c r="F235" s="34"/>
      <c r="G235" s="34"/>
      <c r="H235" s="34"/>
      <c r="I235" s="34"/>
      <c r="J235" s="34"/>
    </row>
    <row r="236" spans="1:10" x14ac:dyDescent="0.2">
      <c r="A236" s="34"/>
      <c r="B236" s="16"/>
      <c r="C236" s="16"/>
      <c r="E236" s="34"/>
      <c r="F236" s="34"/>
      <c r="G236" s="34"/>
      <c r="H236" s="34"/>
      <c r="I236" s="34"/>
      <c r="J236" s="34"/>
    </row>
    <row r="237" spans="1:10" x14ac:dyDescent="0.2">
      <c r="A237" s="34"/>
      <c r="B237" s="16"/>
      <c r="C237" s="16"/>
      <c r="E237" s="34"/>
      <c r="F237" s="34"/>
      <c r="G237" s="34"/>
      <c r="H237" s="34"/>
      <c r="I237" s="34"/>
      <c r="J237" s="34"/>
    </row>
    <row r="238" spans="1:10" x14ac:dyDescent="0.2">
      <c r="A238" s="34"/>
      <c r="B238" s="16"/>
      <c r="C238" s="16"/>
      <c r="E238" s="34"/>
      <c r="F238" s="34"/>
      <c r="G238" s="34"/>
      <c r="H238" s="34"/>
      <c r="I238" s="34"/>
      <c r="J238" s="34"/>
    </row>
    <row r="239" spans="1:10" x14ac:dyDescent="0.2">
      <c r="A239" s="34"/>
      <c r="B239" s="16"/>
      <c r="C239" s="16"/>
      <c r="E239" s="34"/>
      <c r="F239" s="34"/>
      <c r="G239" s="34"/>
      <c r="H239" s="34"/>
      <c r="I239" s="34"/>
      <c r="J239" s="34"/>
    </row>
    <row r="240" spans="1:10" x14ac:dyDescent="0.2">
      <c r="A240" s="34"/>
      <c r="B240" s="16"/>
      <c r="C240" s="16"/>
      <c r="E240" s="34"/>
      <c r="F240" s="34"/>
      <c r="G240" s="34"/>
      <c r="H240" s="34"/>
      <c r="I240" s="34"/>
      <c r="J240" s="34"/>
    </row>
    <row r="241" spans="1:10" x14ac:dyDescent="0.2">
      <c r="A241" s="34"/>
      <c r="B241" s="16"/>
      <c r="C241" s="16"/>
      <c r="E241" s="34"/>
      <c r="F241" s="34"/>
      <c r="G241" s="34"/>
      <c r="H241" s="34"/>
      <c r="I241" s="34"/>
      <c r="J241" s="34"/>
    </row>
    <row r="242" spans="1:10" x14ac:dyDescent="0.2">
      <c r="A242" s="34"/>
      <c r="B242" s="16"/>
      <c r="C242" s="16"/>
      <c r="E242" s="34"/>
      <c r="F242" s="34"/>
      <c r="G242" s="34"/>
      <c r="H242" s="34"/>
      <c r="I242" s="34"/>
      <c r="J242" s="34"/>
    </row>
    <row r="243" spans="1:10" x14ac:dyDescent="0.2">
      <c r="A243" s="34"/>
      <c r="B243" s="16"/>
      <c r="C243" s="16"/>
      <c r="E243" s="34"/>
      <c r="F243" s="34"/>
      <c r="G243" s="34"/>
      <c r="H243" s="34"/>
      <c r="I243" s="34"/>
      <c r="J243" s="34"/>
    </row>
    <row r="244" spans="1:10" x14ac:dyDescent="0.2">
      <c r="A244" s="34"/>
      <c r="B244" s="16"/>
      <c r="C244" s="16"/>
      <c r="E244" s="34"/>
      <c r="F244" s="34"/>
      <c r="G244" s="34"/>
      <c r="H244" s="34"/>
      <c r="I244" s="34"/>
      <c r="J244" s="34"/>
    </row>
    <row r="245" spans="1:10" x14ac:dyDescent="0.2">
      <c r="A245" s="34"/>
      <c r="B245" s="16"/>
      <c r="C245" s="16"/>
      <c r="E245" s="34"/>
      <c r="F245" s="34"/>
      <c r="G245" s="34"/>
      <c r="H245" s="34"/>
      <c r="I245" s="34"/>
      <c r="J245" s="34"/>
    </row>
    <row r="246" spans="1:10" x14ac:dyDescent="0.2">
      <c r="A246" s="34"/>
      <c r="B246" s="16"/>
      <c r="C246" s="16"/>
      <c r="E246" s="34"/>
      <c r="F246" s="34"/>
      <c r="G246" s="34"/>
      <c r="H246" s="34"/>
      <c r="I246" s="34"/>
      <c r="J246" s="34"/>
    </row>
    <row r="247" spans="1:10" x14ac:dyDescent="0.2">
      <c r="A247" s="34"/>
      <c r="B247" s="16"/>
      <c r="C247" s="16"/>
      <c r="E247" s="34"/>
      <c r="F247" s="34"/>
      <c r="G247" s="34"/>
      <c r="H247" s="34"/>
      <c r="I247" s="34"/>
      <c r="J247" s="34"/>
    </row>
    <row r="248" spans="1:10" x14ac:dyDescent="0.2">
      <c r="A248" s="34"/>
      <c r="B248" s="16"/>
      <c r="C248" s="16"/>
      <c r="E248" s="34"/>
      <c r="F248" s="34"/>
      <c r="G248" s="34"/>
      <c r="H248" s="34"/>
      <c r="I248" s="34"/>
      <c r="J248" s="34"/>
    </row>
    <row r="249" spans="1:10" x14ac:dyDescent="0.2">
      <c r="A249" s="34"/>
      <c r="B249" s="2"/>
      <c r="C249" s="2"/>
      <c r="D249" s="2"/>
      <c r="E249" s="34"/>
      <c r="F249" s="34"/>
      <c r="G249" s="34"/>
      <c r="H249" s="34"/>
      <c r="I249" s="34"/>
      <c r="J249" s="34"/>
    </row>
    <row r="250" spans="1:10" x14ac:dyDescent="0.2">
      <c r="A250" s="34"/>
      <c r="B250" s="2"/>
      <c r="C250" s="2"/>
      <c r="D250" s="2"/>
      <c r="E250" s="34"/>
      <c r="F250" s="34"/>
      <c r="G250" s="34"/>
      <c r="H250" s="34"/>
      <c r="I250" s="34"/>
      <c r="J250" s="34"/>
    </row>
    <row r="251" spans="1:10" x14ac:dyDescent="0.2">
      <c r="A251" s="34"/>
      <c r="B251" s="2"/>
      <c r="C251" s="2"/>
      <c r="D251" s="2"/>
      <c r="E251" s="34"/>
      <c r="F251" s="34"/>
      <c r="G251" s="34"/>
      <c r="H251" s="34"/>
      <c r="I251" s="34"/>
      <c r="J251" s="34"/>
    </row>
    <row r="252" spans="1:10" x14ac:dyDescent="0.2">
      <c r="A252" s="34"/>
      <c r="B252" s="2"/>
      <c r="C252" s="2"/>
      <c r="D252" s="2"/>
      <c r="E252" s="34"/>
      <c r="F252" s="34"/>
      <c r="G252" s="34"/>
      <c r="H252" s="34"/>
      <c r="I252" s="34"/>
      <c r="J252" s="34"/>
    </row>
    <row r="253" spans="1:10" x14ac:dyDescent="0.2">
      <c r="A253" s="34"/>
      <c r="B253" s="2"/>
      <c r="C253" s="2"/>
      <c r="D253" s="2"/>
      <c r="E253" s="34"/>
      <c r="F253" s="34"/>
      <c r="G253" s="34"/>
      <c r="H253" s="34"/>
      <c r="I253" s="34"/>
      <c r="J253" s="34"/>
    </row>
    <row r="254" spans="1:10" x14ac:dyDescent="0.2">
      <c r="A254" s="34"/>
      <c r="B254" s="34"/>
      <c r="C254" s="34"/>
      <c r="D254" s="2"/>
      <c r="E254" s="34"/>
      <c r="F254" s="34"/>
      <c r="G254" s="34"/>
      <c r="H254" s="34"/>
      <c r="I254" s="34"/>
      <c r="J254" s="34"/>
    </row>
    <row r="255" spans="1:10" x14ac:dyDescent="0.2">
      <c r="A255" s="34"/>
      <c r="B255" s="34"/>
      <c r="C255" s="34"/>
      <c r="D255" s="2"/>
      <c r="E255" s="34"/>
      <c r="F255" s="34"/>
      <c r="G255" s="34"/>
      <c r="H255" s="34"/>
      <c r="I255" s="34"/>
      <c r="J255" s="34"/>
    </row>
    <row r="256" spans="1:10" x14ac:dyDescent="0.2">
      <c r="A256" s="34"/>
      <c r="B256" s="34"/>
      <c r="C256" s="34"/>
      <c r="D256" s="2"/>
      <c r="E256" s="34"/>
      <c r="F256" s="34"/>
      <c r="G256" s="34"/>
      <c r="H256" s="34"/>
      <c r="I256" s="34"/>
      <c r="J256" s="34"/>
    </row>
    <row r="257" spans="1:10" x14ac:dyDescent="0.2">
      <c r="A257" s="34"/>
      <c r="E257" s="34"/>
      <c r="F257" s="34"/>
      <c r="G257" s="34"/>
      <c r="H257" s="34"/>
      <c r="I257" s="34"/>
      <c r="J257" s="34"/>
    </row>
    <row r="258" spans="1:10" x14ac:dyDescent="0.2">
      <c r="A258" s="34"/>
      <c r="E258" s="34"/>
      <c r="F258" s="34"/>
      <c r="G258" s="34"/>
      <c r="H258" s="34"/>
      <c r="I258" s="34"/>
      <c r="J258" s="34"/>
    </row>
  </sheetData>
  <phoneticPr fontId="2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13"/>
  </cols>
  <sheetData>
    <row r="2" spans="2:27" x14ac:dyDescent="0.2">
      <c r="B2" s="13">
        <v>1</v>
      </c>
      <c r="C2" s="13">
        <v>3</v>
      </c>
      <c r="D2" s="13" t="s">
        <v>799</v>
      </c>
      <c r="E2" s="13">
        <v>300</v>
      </c>
      <c r="F2" s="3">
        <v>10010083</v>
      </c>
      <c r="G2" s="8" t="s">
        <v>257</v>
      </c>
      <c r="H2" s="13">
        <v>10</v>
      </c>
      <c r="I2" s="3">
        <v>10010041</v>
      </c>
      <c r="J2" s="5" t="s">
        <v>817</v>
      </c>
      <c r="K2" s="13">
        <v>5</v>
      </c>
      <c r="L2" s="3">
        <v>10010046</v>
      </c>
      <c r="M2" s="5" t="s">
        <v>818</v>
      </c>
      <c r="N2" s="1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13">
        <v>2</v>
      </c>
      <c r="C3" s="13">
        <v>3</v>
      </c>
      <c r="D3" s="13" t="s">
        <v>799</v>
      </c>
      <c r="E3" s="13">
        <v>400</v>
      </c>
      <c r="F3" s="3">
        <v>10010083</v>
      </c>
      <c r="G3" s="8" t="s">
        <v>257</v>
      </c>
      <c r="H3" s="13">
        <v>10</v>
      </c>
      <c r="I3" s="3">
        <v>10010041</v>
      </c>
      <c r="J3" s="5" t="s">
        <v>817</v>
      </c>
      <c r="K3" s="13">
        <v>5</v>
      </c>
      <c r="L3" s="3">
        <v>10000104</v>
      </c>
      <c r="M3" s="5" t="s">
        <v>118</v>
      </c>
      <c r="N3" s="1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13">
        <v>3</v>
      </c>
      <c r="C4" s="13">
        <v>3</v>
      </c>
      <c r="D4" s="13" t="s">
        <v>799</v>
      </c>
      <c r="E4" s="13">
        <v>500</v>
      </c>
      <c r="F4" s="3">
        <v>10010083</v>
      </c>
      <c r="G4" s="8" t="s">
        <v>257</v>
      </c>
      <c r="H4" s="13">
        <v>10</v>
      </c>
      <c r="I4" s="3">
        <v>10010041</v>
      </c>
      <c r="J4" s="5" t="s">
        <v>817</v>
      </c>
      <c r="K4" s="13">
        <v>5</v>
      </c>
      <c r="L4" s="3">
        <v>10010093</v>
      </c>
      <c r="M4" s="6" t="s">
        <v>675</v>
      </c>
      <c r="N4" s="1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13">
        <v>4</v>
      </c>
      <c r="C5" s="13">
        <v>3</v>
      </c>
      <c r="D5" s="13" t="s">
        <v>799</v>
      </c>
      <c r="E5" s="13">
        <v>500</v>
      </c>
      <c r="F5" s="3">
        <v>10010083</v>
      </c>
      <c r="G5" s="8" t="s">
        <v>257</v>
      </c>
      <c r="H5" s="13">
        <v>20</v>
      </c>
      <c r="I5" s="3">
        <v>10010043</v>
      </c>
      <c r="J5" s="39" t="s">
        <v>819</v>
      </c>
      <c r="K5" s="13">
        <v>5</v>
      </c>
      <c r="L5" s="3">
        <v>10000143</v>
      </c>
      <c r="M5" s="5" t="s">
        <v>122</v>
      </c>
      <c r="N5" s="1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13">
        <v>5</v>
      </c>
      <c r="C6" s="13">
        <v>3</v>
      </c>
      <c r="D6" s="13" t="s">
        <v>799</v>
      </c>
      <c r="E6" s="13">
        <v>500</v>
      </c>
      <c r="F6" s="3">
        <v>10010083</v>
      </c>
      <c r="G6" s="8" t="s">
        <v>257</v>
      </c>
      <c r="H6" s="13">
        <v>20</v>
      </c>
      <c r="I6" s="3">
        <v>10010043</v>
      </c>
      <c r="J6" s="39" t="s">
        <v>819</v>
      </c>
      <c r="K6" s="13">
        <v>5</v>
      </c>
      <c r="L6" s="3">
        <v>10000143</v>
      </c>
      <c r="M6" s="5" t="s">
        <v>122</v>
      </c>
      <c r="N6" s="1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13">
        <v>6</v>
      </c>
      <c r="C7" s="13">
        <v>3</v>
      </c>
      <c r="D7" s="13" t="s">
        <v>799</v>
      </c>
      <c r="E7" s="13">
        <v>500</v>
      </c>
      <c r="F7" s="3">
        <v>10010083</v>
      </c>
      <c r="G7" s="8" t="s">
        <v>257</v>
      </c>
      <c r="H7" s="13">
        <v>20</v>
      </c>
      <c r="I7" s="3">
        <v>10010043</v>
      </c>
      <c r="J7" s="39" t="s">
        <v>819</v>
      </c>
      <c r="K7" s="13">
        <v>5</v>
      </c>
      <c r="L7" s="3">
        <v>10000143</v>
      </c>
      <c r="M7" s="5" t="s">
        <v>122</v>
      </c>
      <c r="N7" s="1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3">
        <v>10000132</v>
      </c>
      <c r="L14" s="5" t="s">
        <v>114</v>
      </c>
    </row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EDD5E-8CBB-40CA-B018-90D4BB7BB3CB}">
  <dimension ref="F2:J13"/>
  <sheetViews>
    <sheetView workbookViewId="0">
      <selection activeCell="G23" sqref="G23"/>
    </sheetView>
  </sheetViews>
  <sheetFormatPr defaultRowHeight="14.25" x14ac:dyDescent="0.2"/>
  <sheetData>
    <row r="2" spans="6:10" x14ac:dyDescent="0.2">
      <c r="F2" s="161"/>
      <c r="G2" s="161"/>
      <c r="H2" s="161"/>
      <c r="I2" s="161"/>
      <c r="J2" s="161"/>
    </row>
    <row r="3" spans="6:10" x14ac:dyDescent="0.2">
      <c r="F3" s="161"/>
      <c r="G3" s="161" t="s">
        <v>2181</v>
      </c>
      <c r="H3" s="161"/>
      <c r="I3" s="161"/>
      <c r="J3" s="161"/>
    </row>
    <row r="4" spans="6:10" x14ac:dyDescent="0.2">
      <c r="F4" s="161">
        <v>1</v>
      </c>
      <c r="G4" s="161" t="s">
        <v>2183</v>
      </c>
      <c r="H4" s="161">
        <v>1500000</v>
      </c>
      <c r="I4" s="161" t="s">
        <v>2182</v>
      </c>
      <c r="J4" s="161">
        <v>50</v>
      </c>
    </row>
    <row r="5" spans="6:10" x14ac:dyDescent="0.2">
      <c r="F5" s="161">
        <v>2</v>
      </c>
      <c r="G5" s="161" t="s">
        <v>2183</v>
      </c>
      <c r="H5" s="161">
        <v>1000000</v>
      </c>
      <c r="I5" s="161" t="s">
        <v>2182</v>
      </c>
      <c r="J5" s="161">
        <v>50</v>
      </c>
    </row>
    <row r="6" spans="6:10" x14ac:dyDescent="0.2">
      <c r="F6" s="161">
        <v>3</v>
      </c>
      <c r="G6" s="161" t="s">
        <v>2183</v>
      </c>
      <c r="H6" s="161">
        <v>750000</v>
      </c>
      <c r="I6" s="161" t="s">
        <v>2182</v>
      </c>
      <c r="J6" s="161">
        <v>50</v>
      </c>
    </row>
    <row r="7" spans="6:10" x14ac:dyDescent="0.2">
      <c r="F7" s="161">
        <v>4</v>
      </c>
      <c r="G7" s="161" t="s">
        <v>2183</v>
      </c>
      <c r="H7" s="161">
        <v>750000</v>
      </c>
      <c r="I7" s="161" t="s">
        <v>2182</v>
      </c>
      <c r="J7" s="161">
        <v>50</v>
      </c>
    </row>
    <row r="8" spans="6:10" x14ac:dyDescent="0.2">
      <c r="F8" s="161">
        <v>5</v>
      </c>
      <c r="G8" s="161" t="s">
        <v>2183</v>
      </c>
      <c r="H8" s="161">
        <v>750000</v>
      </c>
      <c r="I8" s="161" t="s">
        <v>2182</v>
      </c>
      <c r="J8" s="161">
        <v>50</v>
      </c>
    </row>
    <row r="9" spans="6:10" x14ac:dyDescent="0.2">
      <c r="F9" s="161">
        <v>6</v>
      </c>
      <c r="G9" s="161" t="s">
        <v>2183</v>
      </c>
      <c r="H9" s="161">
        <v>750000</v>
      </c>
      <c r="I9" s="161" t="s">
        <v>2182</v>
      </c>
      <c r="J9" s="161">
        <v>50</v>
      </c>
    </row>
    <row r="10" spans="6:10" x14ac:dyDescent="0.2">
      <c r="F10" s="161">
        <v>7</v>
      </c>
      <c r="G10" s="161" t="s">
        <v>2183</v>
      </c>
      <c r="H10" s="161">
        <v>750000</v>
      </c>
      <c r="I10" s="161" t="s">
        <v>2182</v>
      </c>
      <c r="J10" s="161">
        <v>50</v>
      </c>
    </row>
    <row r="11" spans="6:10" x14ac:dyDescent="0.2">
      <c r="F11" s="161">
        <v>8</v>
      </c>
      <c r="G11" s="161" t="s">
        <v>2183</v>
      </c>
      <c r="H11" s="161">
        <v>750000</v>
      </c>
      <c r="I11" s="161" t="s">
        <v>2182</v>
      </c>
      <c r="J11" s="161">
        <v>50</v>
      </c>
    </row>
    <row r="12" spans="6:10" x14ac:dyDescent="0.2">
      <c r="F12" s="161">
        <v>9</v>
      </c>
      <c r="G12" s="161" t="s">
        <v>2183</v>
      </c>
      <c r="H12" s="161">
        <v>750000</v>
      </c>
      <c r="I12" s="161" t="s">
        <v>2182</v>
      </c>
      <c r="J12" s="161">
        <v>50</v>
      </c>
    </row>
    <row r="13" spans="6:10" x14ac:dyDescent="0.2">
      <c r="F13" s="161">
        <v>10</v>
      </c>
      <c r="G13" s="161" t="s">
        <v>2183</v>
      </c>
      <c r="H13" s="161">
        <v>750000</v>
      </c>
      <c r="I13" s="161" t="s">
        <v>2182</v>
      </c>
      <c r="J13" s="161">
        <v>50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赛季</vt:lpstr>
      <vt:lpstr>血石系统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  <vt:lpstr>家族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2025-04-24T08:37:28Z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