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240" yWindow="105" windowWidth="14805" windowHeight="8010" activeTab="7"/>
  </bookViews>
  <sheets>
    <sheet name="属性总表" sheetId="1" r:id="rId1"/>
    <sheet name="战斗公式" sheetId="5" r:id="rId2"/>
    <sheet name="属性成长" sheetId="2" r:id="rId3"/>
    <sheet name="装备属性" sheetId="3" r:id="rId4"/>
    <sheet name="掉落生成" sheetId="10" r:id="rId5"/>
    <sheet name="后台ID" sheetId="9" r:id="rId6"/>
    <sheet name="怪物属性" sheetId="4" r:id="rId7"/>
    <sheet name="技能" sheetId="7" r:id="rId8"/>
    <sheet name="怪物技能" sheetId="8" r:id="rId9"/>
    <sheet name="灵石技能" sheetId="6" r:id="rId10"/>
    <sheet name="装备穿戴要求" sheetId="12" r:id="rId11"/>
  </sheets>
  <externalReferences>
    <externalReference r:id="rId12"/>
  </externalReferences>
  <calcPr calcId="125725"/>
</workbook>
</file>

<file path=xl/calcChain.xml><?xml version="1.0" encoding="utf-8"?>
<calcChain xmlns="http://schemas.openxmlformats.org/spreadsheetml/2006/main">
  <c r="G63" i="7"/>
  <c r="F63"/>
  <c r="G62"/>
  <c r="F62"/>
  <c r="G61"/>
  <c r="F61"/>
  <c r="G60"/>
  <c r="F60"/>
  <c r="G59"/>
  <c r="F59"/>
  <c r="G58"/>
  <c r="F58"/>
  <c r="G54"/>
  <c r="F54"/>
  <c r="G53"/>
  <c r="F53"/>
  <c r="G52"/>
  <c r="F52"/>
  <c r="G57"/>
  <c r="F57"/>
  <c r="G56"/>
  <c r="F56"/>
  <c r="G55"/>
  <c r="F55"/>
  <c r="G51"/>
  <c r="F51"/>
  <c r="G50"/>
  <c r="F50"/>
  <c r="G49"/>
  <c r="F49"/>
  <c r="G48"/>
  <c r="F48"/>
  <c r="G47"/>
  <c r="F47"/>
  <c r="G46"/>
  <c r="F46"/>
  <c r="CC88" i="3"/>
  <c r="BT88"/>
  <c r="CC86"/>
  <c r="CC80"/>
  <c r="CC78"/>
  <c r="C2" i="2"/>
  <c r="AH163" i="12" l="1"/>
  <c r="AI163" s="1"/>
  <c r="Y10"/>
  <c r="Y9" s="1"/>
  <c r="Y8" s="1"/>
  <c r="Y7" s="1"/>
  <c r="Y6" s="1"/>
  <c r="Y5" s="1"/>
  <c r="Y4" s="1"/>
  <c r="Y3" s="1"/>
  <c r="Y11"/>
  <c r="AH148"/>
  <c r="AI148" s="1"/>
  <c r="AH149"/>
  <c r="AI149" s="1"/>
  <c r="AH150"/>
  <c r="AI150"/>
  <c r="AJ150"/>
  <c r="AH151"/>
  <c r="AI151"/>
  <c r="AJ151"/>
  <c r="AH152"/>
  <c r="AI152" s="1"/>
  <c r="AH153"/>
  <c r="AI153" s="1"/>
  <c r="AH154"/>
  <c r="AI154"/>
  <c r="AJ154"/>
  <c r="AH155"/>
  <c r="AI155"/>
  <c r="AJ155"/>
  <c r="AH156"/>
  <c r="AI156" s="1"/>
  <c r="AH157"/>
  <c r="AI157" s="1"/>
  <c r="AH158"/>
  <c r="AI158"/>
  <c r="AJ158"/>
  <c r="AH159"/>
  <c r="AI159"/>
  <c r="AJ159"/>
  <c r="AH160"/>
  <c r="AI160" s="1"/>
  <c r="AH161"/>
  <c r="AJ161" s="1"/>
  <c r="AI161"/>
  <c r="AI162"/>
  <c r="AJ162"/>
  <c r="AH164"/>
  <c r="AI164" s="1"/>
  <c r="AH165"/>
  <c r="AJ165" s="1"/>
  <c r="AI165"/>
  <c r="AH166"/>
  <c r="AI166"/>
  <c r="AJ166"/>
  <c r="AI167"/>
  <c r="AJ167"/>
  <c r="AH168"/>
  <c r="AI168" s="1"/>
  <c r="AH169"/>
  <c r="AJ169" s="1"/>
  <c r="AI169"/>
  <c r="AH170"/>
  <c r="AI170"/>
  <c r="AJ170"/>
  <c r="AH171"/>
  <c r="AI171"/>
  <c r="AJ171"/>
  <c r="AH172"/>
  <c r="AI172" s="1"/>
  <c r="AH173"/>
  <c r="AJ173" s="1"/>
  <c r="AI173"/>
  <c r="AI174"/>
  <c r="AJ174"/>
  <c r="AH175"/>
  <c r="AI175"/>
  <c r="AJ175"/>
  <c r="AI176"/>
  <c r="AH177"/>
  <c r="AJ177" s="1"/>
  <c r="AI177"/>
  <c r="AI178"/>
  <c r="AJ178"/>
  <c r="AI179"/>
  <c r="AJ179"/>
  <c r="AI180"/>
  <c r="AH181"/>
  <c r="AJ181" s="1"/>
  <c r="AI181"/>
  <c r="AI182"/>
  <c r="AJ182"/>
  <c r="AH183"/>
  <c r="AI183"/>
  <c r="AJ183"/>
  <c r="AH184"/>
  <c r="AI184" s="1"/>
  <c r="AH185"/>
  <c r="AJ185" s="1"/>
  <c r="AI185"/>
  <c r="AH186"/>
  <c r="AI186"/>
  <c r="AJ186"/>
  <c r="AH187"/>
  <c r="AI187"/>
  <c r="AJ187"/>
  <c r="AH188"/>
  <c r="AI188" s="1"/>
  <c r="AH189"/>
  <c r="AJ189" s="1"/>
  <c r="AI189"/>
  <c r="AH190"/>
  <c r="AI190"/>
  <c r="AJ190"/>
  <c r="AH191"/>
  <c r="AI191"/>
  <c r="AJ191"/>
  <c r="AH192"/>
  <c r="AI192" s="1"/>
  <c r="AH193"/>
  <c r="AJ193" s="1"/>
  <c r="AI193"/>
  <c r="AH194"/>
  <c r="AI194"/>
  <c r="AJ194"/>
  <c r="AH195"/>
  <c r="AI195"/>
  <c r="AJ195"/>
  <c r="AH147"/>
  <c r="AJ147" s="1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1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3"/>
  <c r="X44"/>
  <c r="X45"/>
  <c r="X46" s="1"/>
  <c r="X47" s="1"/>
  <c r="X48" s="1"/>
  <c r="X49" s="1"/>
  <c r="X50" s="1"/>
  <c r="X51" s="1"/>
  <c r="X52" s="1"/>
  <c r="X53" s="1"/>
  <c r="X54" s="1"/>
  <c r="X55" s="1"/>
  <c r="X56" s="1"/>
  <c r="X57" s="1"/>
  <c r="X58" s="1"/>
  <c r="X59" s="1"/>
  <c r="X60" s="1"/>
  <c r="X61" s="1"/>
  <c r="X62" s="1"/>
  <c r="X63" s="1"/>
  <c r="X64" s="1"/>
  <c r="X65" s="1"/>
  <c r="X66" s="1"/>
  <c r="X67" s="1"/>
  <c r="X43"/>
  <c r="X39"/>
  <c r="X40"/>
  <c r="X41"/>
  <c r="X42"/>
  <c r="X38"/>
  <c r="X28"/>
  <c r="X29" s="1"/>
  <c r="X30" s="1"/>
  <c r="X31" s="1"/>
  <c r="X32" s="1"/>
  <c r="X33" s="1"/>
  <c r="X34" s="1"/>
  <c r="X35" s="1"/>
  <c r="X36" s="1"/>
  <c r="X37" s="1"/>
  <c r="X24"/>
  <c r="X25" s="1"/>
  <c r="X26" s="1"/>
  <c r="X27" s="1"/>
  <c r="X23"/>
  <c r="X19"/>
  <c r="X20"/>
  <c r="X21"/>
  <c r="X18"/>
  <c r="X14"/>
  <c r="X15" s="1"/>
  <c r="X16" s="1"/>
  <c r="X13"/>
  <c r="G5" i="10"/>
  <c r="G8"/>
  <c r="G9"/>
  <c r="G12"/>
  <c r="G10"/>
  <c r="G6"/>
  <c r="H6"/>
  <c r="G7"/>
  <c r="H7"/>
  <c r="H8"/>
  <c r="H9"/>
  <c r="H10"/>
  <c r="G11"/>
  <c r="H11"/>
  <c r="H12"/>
  <c r="H5"/>
  <c r="AJ163" i="12" l="1"/>
  <c r="AJ192"/>
  <c r="AJ188"/>
  <c r="AJ184"/>
  <c r="AJ180"/>
  <c r="AJ176"/>
  <c r="AJ172"/>
  <c r="AJ168"/>
  <c r="AJ164"/>
  <c r="AJ160"/>
  <c r="AJ156"/>
  <c r="AJ152"/>
  <c r="AJ148"/>
  <c r="AJ157"/>
  <c r="AJ153"/>
  <c r="AJ149"/>
  <c r="AI147"/>
  <c r="Z21" i="4"/>
  <c r="Z22"/>
  <c r="Z25" s="1"/>
  <c r="Z28" s="1"/>
  <c r="Z37" s="1"/>
  <c r="Z40" s="1"/>
  <c r="Z43" s="1"/>
  <c r="Z46" s="1"/>
  <c r="Z49" s="1"/>
  <c r="Z52" s="1"/>
  <c r="Z55" s="1"/>
  <c r="Z58" s="1"/>
  <c r="Z61" s="1"/>
  <c r="Z64" s="1"/>
  <c r="Z67" s="1"/>
  <c r="Z70" s="1"/>
  <c r="Z73" s="1"/>
  <c r="Z76" s="1"/>
  <c r="Z79" s="1"/>
  <c r="Z82" s="1"/>
  <c r="Z85" s="1"/>
  <c r="Z88" s="1"/>
  <c r="Z91" s="1"/>
  <c r="Z94" s="1"/>
  <c r="Z97" s="1"/>
  <c r="Z100" s="1"/>
  <c r="Z103" s="1"/>
  <c r="Z106" s="1"/>
  <c r="Z109" s="1"/>
  <c r="Z112" s="1"/>
  <c r="Z115" s="1"/>
  <c r="Z118" s="1"/>
  <c r="Z121" s="1"/>
  <c r="Z124" s="1"/>
  <c r="Z127" s="1"/>
  <c r="Z130" s="1"/>
  <c r="Z133" s="1"/>
  <c r="Z136" s="1"/>
  <c r="Z139" s="1"/>
  <c r="Z142" s="1"/>
  <c r="Z145" s="1"/>
  <c r="Z148" s="1"/>
  <c r="Z151" s="1"/>
  <c r="Z154" s="1"/>
  <c r="Z157" s="1"/>
  <c r="Z160" s="1"/>
  <c r="Z163" s="1"/>
  <c r="Z166" s="1"/>
  <c r="Z169" s="1"/>
  <c r="Z172" s="1"/>
  <c r="Z175" s="1"/>
  <c r="Z178" s="1"/>
  <c r="Z181" s="1"/>
  <c r="Z184" s="1"/>
  <c r="Z187" s="1"/>
  <c r="Z190" s="1"/>
  <c r="Z193" s="1"/>
  <c r="Z196" s="1"/>
  <c r="Z23"/>
  <c r="Z26" s="1"/>
  <c r="Z29" s="1"/>
  <c r="Z24"/>
  <c r="Z27" s="1"/>
  <c r="Z30" s="1"/>
  <c r="Z33" s="1"/>
  <c r="Z20"/>
  <c r="Z32" l="1"/>
  <c r="Z35" s="1"/>
  <c r="Z38" s="1"/>
  <c r="Z41" s="1"/>
  <c r="Z44" s="1"/>
  <c r="Z47" s="1"/>
  <c r="Z50" s="1"/>
  <c r="Z53" s="1"/>
  <c r="Z56" s="1"/>
  <c r="Z59" s="1"/>
  <c r="Z62" s="1"/>
  <c r="Z65" s="1"/>
  <c r="Z68" s="1"/>
  <c r="Z71" s="1"/>
  <c r="Z74" s="1"/>
  <c r="Z77" s="1"/>
  <c r="Z80" s="1"/>
  <c r="Z83" s="1"/>
  <c r="Z86" s="1"/>
  <c r="Z89" s="1"/>
  <c r="Z92" s="1"/>
  <c r="Z95" s="1"/>
  <c r="Z98" s="1"/>
  <c r="Z101" s="1"/>
  <c r="Z104" s="1"/>
  <c r="Z107" s="1"/>
  <c r="Z110" s="1"/>
  <c r="Z113" s="1"/>
  <c r="Z116" s="1"/>
  <c r="Z119" s="1"/>
  <c r="Z122" s="1"/>
  <c r="Z125" s="1"/>
  <c r="Z128" s="1"/>
  <c r="Z131" s="1"/>
  <c r="Z134" s="1"/>
  <c r="Z137" s="1"/>
  <c r="Z140" s="1"/>
  <c r="Z143" s="1"/>
  <c r="Z146" s="1"/>
  <c r="Z149" s="1"/>
  <c r="Z152" s="1"/>
  <c r="Z155" s="1"/>
  <c r="Z158" s="1"/>
  <c r="Z161" s="1"/>
  <c r="Z164" s="1"/>
  <c r="Z167" s="1"/>
  <c r="Z170" s="1"/>
  <c r="Z173" s="1"/>
  <c r="Z176" s="1"/>
  <c r="Z179" s="1"/>
  <c r="Z182" s="1"/>
  <c r="Z185" s="1"/>
  <c r="Z188" s="1"/>
  <c r="Z191" s="1"/>
  <c r="Z194" s="1"/>
  <c r="Z36"/>
  <c r="Z39" s="1"/>
  <c r="Z42" s="1"/>
  <c r="Z45" s="1"/>
  <c r="Z48" s="1"/>
  <c r="Z51" s="1"/>
  <c r="Z54" s="1"/>
  <c r="Z57" s="1"/>
  <c r="Z60" s="1"/>
  <c r="Z63" s="1"/>
  <c r="Z66" s="1"/>
  <c r="Z69" s="1"/>
  <c r="Z72" s="1"/>
  <c r="Z75" s="1"/>
  <c r="Z78" s="1"/>
  <c r="Z81" s="1"/>
  <c r="Z84" s="1"/>
  <c r="Z87" s="1"/>
  <c r="Z90" s="1"/>
  <c r="Z93" s="1"/>
  <c r="Z96" s="1"/>
  <c r="Z99" s="1"/>
  <c r="Z102" s="1"/>
  <c r="Z105" s="1"/>
  <c r="Z108" s="1"/>
  <c r="Z111" s="1"/>
  <c r="Z114" s="1"/>
  <c r="Z117" s="1"/>
  <c r="Z120" s="1"/>
  <c r="Z123" s="1"/>
  <c r="Z126" s="1"/>
  <c r="Z129" s="1"/>
  <c r="Z132" s="1"/>
  <c r="Z135" s="1"/>
  <c r="Z138" s="1"/>
  <c r="Z141" s="1"/>
  <c r="Z144" s="1"/>
  <c r="Z147" s="1"/>
  <c r="Z150" s="1"/>
  <c r="Z153" s="1"/>
  <c r="Z156" s="1"/>
  <c r="Z159" s="1"/>
  <c r="Z162" s="1"/>
  <c r="Z165" s="1"/>
  <c r="Z168" s="1"/>
  <c r="Z171" s="1"/>
  <c r="Z174" s="1"/>
  <c r="Z177" s="1"/>
  <c r="Z180" s="1"/>
  <c r="Z183" s="1"/>
  <c r="Z186" s="1"/>
  <c r="Z189" s="1"/>
  <c r="Z192" s="1"/>
  <c r="Z195" s="1"/>
  <c r="AJ54" l="1"/>
  <c r="AJ53"/>
  <c r="AJ51"/>
  <c r="AJ52"/>
  <c r="AJ50"/>
  <c r="AJ49"/>
  <c r="AJ48"/>
  <c r="L103" i="8"/>
  <c r="K103"/>
  <c r="L97"/>
  <c r="K97"/>
  <c r="L91"/>
  <c r="K91"/>
  <c r="K85"/>
  <c r="K74"/>
  <c r="K62"/>
  <c r="L56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4"/>
  <c r="AJ3" i="4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2"/>
  <c r="K56" i="8" l="1"/>
  <c r="L62"/>
  <c r="L74"/>
  <c r="L85"/>
  <c r="K59"/>
  <c r="K66"/>
  <c r="K79"/>
  <c r="L59"/>
  <c r="L66"/>
  <c r="L79"/>
  <c r="H2" i="10"/>
  <c r="H3"/>
  <c r="H4"/>
  <c r="BU122" i="3" l="1"/>
  <c r="BU99"/>
  <c r="BU98"/>
  <c r="AV27"/>
  <c r="AV43"/>
  <c r="H52" i="4"/>
  <c r="H53" s="1"/>
  <c r="H54" s="1"/>
  <c r="H55" s="1"/>
  <c r="H56" s="1"/>
  <c r="H57" s="1"/>
  <c r="H58" s="1"/>
  <c r="H59" s="1"/>
  <c r="H42"/>
  <c r="H43" s="1"/>
  <c r="H44" s="1"/>
  <c r="H45" s="1"/>
  <c r="H46" s="1"/>
  <c r="H47" s="1"/>
  <c r="H48" s="1"/>
  <c r="H49" s="1"/>
  <c r="H32"/>
  <c r="H33" s="1"/>
  <c r="H34" s="1"/>
  <c r="H35" s="1"/>
  <c r="H36" s="1"/>
  <c r="H37" s="1"/>
  <c r="H38" s="1"/>
  <c r="H39" s="1"/>
  <c r="G4" i="10"/>
  <c r="G3"/>
  <c r="G2"/>
  <c r="BU67" i="3" l="1"/>
  <c r="CC67" s="1"/>
  <c r="BW88"/>
  <c r="BV88"/>
  <c r="BU88"/>
  <c r="BV86"/>
  <c r="BU86"/>
  <c r="BX80"/>
  <c r="BW80"/>
  <c r="BV80"/>
  <c r="BU80"/>
  <c r="BV78"/>
  <c r="BU78"/>
  <c r="CC71"/>
  <c r="CC70"/>
  <c r="CC69"/>
  <c r="CC68"/>
  <c r="CC66"/>
  <c r="CC64"/>
  <c r="CC63"/>
  <c r="CC59"/>
  <c r="CC58"/>
  <c r="CC54"/>
  <c r="CC53"/>
  <c r="CC50"/>
  <c r="CC49"/>
  <c r="CC45"/>
  <c r="CC42"/>
  <c r="CC41"/>
  <c r="CC38"/>
  <c r="CC37"/>
  <c r="CC34"/>
  <c r="CC33"/>
  <c r="CC30"/>
  <c r="CC29"/>
  <c r="CC26"/>
  <c r="CC25"/>
  <c r="CC22"/>
  <c r="CC21"/>
  <c r="BU18"/>
  <c r="CC18" s="1"/>
  <c r="BU17"/>
  <c r="CC17" s="1"/>
  <c r="BT78" l="1"/>
  <c r="BT86"/>
  <c r="BT80"/>
  <c r="BR72"/>
  <c r="BR71"/>
  <c r="BR70"/>
  <c r="BR69"/>
  <c r="BJ68"/>
  <c r="BR68" s="1"/>
  <c r="BR67"/>
  <c r="BR65"/>
  <c r="BL86" l="1"/>
  <c r="BK86"/>
  <c r="BJ86"/>
  <c r="BK84"/>
  <c r="BJ84"/>
  <c r="BM79"/>
  <c r="BL79"/>
  <c r="BK79"/>
  <c r="BJ79"/>
  <c r="BK77"/>
  <c r="BJ77"/>
  <c r="BR64"/>
  <c r="BR60"/>
  <c r="BR59"/>
  <c r="BR55"/>
  <c r="BR54"/>
  <c r="BR51"/>
  <c r="BR50"/>
  <c r="BR46"/>
  <c r="BR43"/>
  <c r="BR42"/>
  <c r="BR38"/>
  <c r="BR37"/>
  <c r="BR34"/>
  <c r="BR33"/>
  <c r="BR30"/>
  <c r="BR29"/>
  <c r="BR26"/>
  <c r="BR25"/>
  <c r="BR22"/>
  <c r="BR21"/>
  <c r="BJ18"/>
  <c r="BR18" s="1"/>
  <c r="BJ17"/>
  <c r="BR17" s="1"/>
  <c r="AY67"/>
  <c r="BG63"/>
  <c r="BA85"/>
  <c r="AZ85"/>
  <c r="AY85"/>
  <c r="AZ83"/>
  <c r="AY83"/>
  <c r="BB77"/>
  <c r="BA77"/>
  <c r="AZ77"/>
  <c r="AY77"/>
  <c r="AZ75"/>
  <c r="AY75"/>
  <c r="BG50"/>
  <c r="AX75" l="1"/>
  <c r="BI84"/>
  <c r="BI79"/>
  <c r="BI77"/>
  <c r="BI86"/>
  <c r="AX85"/>
  <c r="AX83"/>
  <c r="AX77"/>
  <c r="AN77" l="1"/>
  <c r="AO77"/>
  <c r="AP77"/>
  <c r="AQ77"/>
  <c r="BG59"/>
  <c r="BG58"/>
  <c r="BG54"/>
  <c r="BG53"/>
  <c r="BG49"/>
  <c r="BG45"/>
  <c r="BG42"/>
  <c r="BG41"/>
  <c r="BG38"/>
  <c r="BG37"/>
  <c r="BG34"/>
  <c r="BG33"/>
  <c r="BG30"/>
  <c r="BG29"/>
  <c r="BG26"/>
  <c r="BG25"/>
  <c r="BG22"/>
  <c r="BG21"/>
  <c r="AY18"/>
  <c r="BG18" s="1"/>
  <c r="AY17"/>
  <c r="BG17" s="1"/>
  <c r="AZ12"/>
  <c r="AZ11"/>
  <c r="AZ10"/>
  <c r="AZ9"/>
  <c r="AZ8"/>
  <c r="AZ7"/>
  <c r="AZ6"/>
  <c r="AZ5"/>
  <c r="AZ4"/>
  <c r="AZ3"/>
  <c r="AZ2"/>
  <c r="AM77" l="1"/>
  <c r="AW7" i="10"/>
  <c r="AW8"/>
  <c r="AS8"/>
  <c r="AO8"/>
  <c r="AK8"/>
  <c r="AG8"/>
  <c r="AC8"/>
  <c r="Y8"/>
  <c r="U8"/>
  <c r="Q8"/>
  <c r="M8"/>
  <c r="AC156" i="3"/>
  <c r="AC155"/>
  <c r="AC154"/>
  <c r="AC153"/>
  <c r="AC152"/>
  <c r="AC151"/>
  <c r="AC150"/>
  <c r="AC149"/>
  <c r="AC148"/>
  <c r="AC147"/>
  <c r="AC146"/>
  <c r="AC145"/>
  <c r="AC144"/>
  <c r="AC143"/>
  <c r="AC142"/>
  <c r="AC141"/>
  <c r="AC140"/>
  <c r="AC139"/>
  <c r="AC138"/>
  <c r="AC137"/>
  <c r="AC136"/>
  <c r="AC135"/>
  <c r="AG134"/>
  <c r="AG133"/>
  <c r="AG132"/>
  <c r="AG131"/>
  <c r="AG130"/>
  <c r="AG129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04"/>
  <c r="AG103"/>
  <c r="AG102"/>
  <c r="AG101"/>
  <c r="AG100"/>
  <c r="AG99"/>
  <c r="AG98"/>
  <c r="AX8" i="10" l="1"/>
  <c r="AY8"/>
  <c r="AZ8"/>
  <c r="AT8"/>
  <c r="AU8"/>
  <c r="AV8"/>
  <c r="AP8"/>
  <c r="AQ8"/>
  <c r="AR8"/>
  <c r="AL8"/>
  <c r="AM8"/>
  <c r="AN8"/>
  <c r="AH8"/>
  <c r="AI8"/>
  <c r="AJ8"/>
  <c r="AD8"/>
  <c r="AE8"/>
  <c r="AF8"/>
  <c r="Z8"/>
  <c r="AA8"/>
  <c r="AB8"/>
  <c r="V8"/>
  <c r="W8"/>
  <c r="X8"/>
  <c r="R8"/>
  <c r="S8"/>
  <c r="T8"/>
  <c r="N8"/>
  <c r="O8"/>
  <c r="P8"/>
  <c r="AX7"/>
  <c r="AY7"/>
  <c r="AZ7"/>
  <c r="AT7"/>
  <c r="AU7"/>
  <c r="AV7"/>
  <c r="AS7"/>
  <c r="AP7"/>
  <c r="AQ7"/>
  <c r="AR7"/>
  <c r="AO7"/>
  <c r="AL7"/>
  <c r="AM7"/>
  <c r="AN7"/>
  <c r="AK7"/>
  <c r="AH7"/>
  <c r="AI7"/>
  <c r="AJ7"/>
  <c r="AG7"/>
  <c r="AD7"/>
  <c r="AE7"/>
  <c r="AF7"/>
  <c r="AC7"/>
  <c r="Z7"/>
  <c r="AA7"/>
  <c r="AB7"/>
  <c r="Y7"/>
  <c r="V7"/>
  <c r="W7"/>
  <c r="X7"/>
  <c r="U7"/>
  <c r="R7"/>
  <c r="S7"/>
  <c r="T7"/>
  <c r="Q7"/>
  <c r="N7"/>
  <c r="O7"/>
  <c r="P7"/>
  <c r="M7"/>
  <c r="AX6"/>
  <c r="AY6"/>
  <c r="AZ6"/>
  <c r="AW6"/>
  <c r="AT6"/>
  <c r="AU6"/>
  <c r="AV6"/>
  <c r="AS6"/>
  <c r="AP6"/>
  <c r="AQ6"/>
  <c r="AR6"/>
  <c r="AO6"/>
  <c r="AL6"/>
  <c r="AM6"/>
  <c r="AN6"/>
  <c r="AK6"/>
  <c r="AH6"/>
  <c r="AI6"/>
  <c r="AJ6"/>
  <c r="AG6"/>
  <c r="AD6"/>
  <c r="AE6"/>
  <c r="AF6"/>
  <c r="AC6"/>
  <c r="Z6"/>
  <c r="AA6"/>
  <c r="AB6"/>
  <c r="Y6"/>
  <c r="V6"/>
  <c r="W6"/>
  <c r="X6"/>
  <c r="U6"/>
  <c r="R6"/>
  <c r="S6"/>
  <c r="T6"/>
  <c r="Q6"/>
  <c r="N6"/>
  <c r="O6"/>
  <c r="P6"/>
  <c r="M6"/>
  <c r="AG75" i="3"/>
  <c r="AH75" s="1"/>
  <c r="AG74"/>
  <c r="AH74" s="1"/>
  <c r="AC77" l="1"/>
  <c r="AC78"/>
  <c r="AC79"/>
  <c r="AC80"/>
  <c r="AC81"/>
  <c r="AC82"/>
  <c r="AC83"/>
  <c r="AC84"/>
  <c r="AC85"/>
  <c r="AC86"/>
  <c r="AC87"/>
  <c r="AC88"/>
  <c r="AC89"/>
  <c r="AC90"/>
  <c r="AC91"/>
  <c r="AC92"/>
  <c r="AC76"/>
  <c r="AO75" l="1"/>
  <c r="AC63" l="1"/>
  <c r="AP85"/>
  <c r="AO85"/>
  <c r="AN85"/>
  <c r="AO83"/>
  <c r="AN83"/>
  <c r="AN75"/>
  <c r="AD68"/>
  <c r="AC68"/>
  <c r="AE65"/>
  <c r="AD65"/>
  <c r="AC65"/>
  <c r="AD63"/>
  <c r="R56"/>
  <c r="S56"/>
  <c r="Q56"/>
  <c r="AB68" l="1"/>
  <c r="AB65"/>
  <c r="AM75"/>
  <c r="AM83"/>
  <c r="AM85"/>
  <c r="AB63"/>
  <c r="P56"/>
  <c r="V3" i="4"/>
  <c r="V4"/>
  <c r="V2"/>
  <c r="X6"/>
  <c r="X9" s="1"/>
  <c r="X12" s="1"/>
  <c r="X15" s="1"/>
  <c r="X18" s="1"/>
  <c r="X21" s="1"/>
  <c r="X24" s="1"/>
  <c r="X27" s="1"/>
  <c r="X30" s="1"/>
  <c r="X33" s="1"/>
  <c r="X36" s="1"/>
  <c r="X39" s="1"/>
  <c r="X42" s="1"/>
  <c r="X45" s="1"/>
  <c r="X48" s="1"/>
  <c r="X51" s="1"/>
  <c r="X54" s="1"/>
  <c r="X57" s="1"/>
  <c r="X60" s="1"/>
  <c r="X63" s="1"/>
  <c r="X66" s="1"/>
  <c r="X69" s="1"/>
  <c r="X72" s="1"/>
  <c r="X75" s="1"/>
  <c r="X78" s="1"/>
  <c r="X81" s="1"/>
  <c r="X84" s="1"/>
  <c r="X87" s="1"/>
  <c r="X90" s="1"/>
  <c r="X93" s="1"/>
  <c r="X96" s="1"/>
  <c r="X99" s="1"/>
  <c r="X102" s="1"/>
  <c r="X105" s="1"/>
  <c r="X108" s="1"/>
  <c r="X111" s="1"/>
  <c r="X114" s="1"/>
  <c r="X117" s="1"/>
  <c r="X120" s="1"/>
  <c r="X123" s="1"/>
  <c r="X126" s="1"/>
  <c r="X129" s="1"/>
  <c r="X132" s="1"/>
  <c r="X135" s="1"/>
  <c r="X138" s="1"/>
  <c r="X141" s="1"/>
  <c r="X144" s="1"/>
  <c r="X147" s="1"/>
  <c r="X150" s="1"/>
  <c r="X153" s="1"/>
  <c r="X156" s="1"/>
  <c r="X159" s="1"/>
  <c r="X162" s="1"/>
  <c r="X165" s="1"/>
  <c r="X168" s="1"/>
  <c r="X171" s="1"/>
  <c r="X174" s="1"/>
  <c r="X177" s="1"/>
  <c r="X180" s="1"/>
  <c r="X183" s="1"/>
  <c r="X186" s="1"/>
  <c r="X189" s="1"/>
  <c r="X192" s="1"/>
  <c r="X195" s="1"/>
  <c r="X7"/>
  <c r="X10" s="1"/>
  <c r="X13" s="1"/>
  <c r="X16" s="1"/>
  <c r="X19" s="1"/>
  <c r="X22" s="1"/>
  <c r="X25" s="1"/>
  <c r="X28" s="1"/>
  <c r="X31" s="1"/>
  <c r="X34" s="1"/>
  <c r="X37" s="1"/>
  <c r="X40" s="1"/>
  <c r="X43" s="1"/>
  <c r="X46" s="1"/>
  <c r="X49" s="1"/>
  <c r="X52" s="1"/>
  <c r="X55" s="1"/>
  <c r="X58" s="1"/>
  <c r="X61" s="1"/>
  <c r="X64" s="1"/>
  <c r="X67" s="1"/>
  <c r="X70" s="1"/>
  <c r="X73" s="1"/>
  <c r="X76" s="1"/>
  <c r="X79" s="1"/>
  <c r="X82" s="1"/>
  <c r="X85" s="1"/>
  <c r="X88" s="1"/>
  <c r="X91" s="1"/>
  <c r="X94" s="1"/>
  <c r="X97" s="1"/>
  <c r="X100" s="1"/>
  <c r="X103" s="1"/>
  <c r="X106" s="1"/>
  <c r="X109" s="1"/>
  <c r="X112" s="1"/>
  <c r="X115" s="1"/>
  <c r="X118" s="1"/>
  <c r="X121" s="1"/>
  <c r="X124" s="1"/>
  <c r="X127" s="1"/>
  <c r="X130" s="1"/>
  <c r="X133" s="1"/>
  <c r="X136" s="1"/>
  <c r="X139" s="1"/>
  <c r="X142" s="1"/>
  <c r="X145" s="1"/>
  <c r="X148" s="1"/>
  <c r="X151" s="1"/>
  <c r="X154" s="1"/>
  <c r="X157" s="1"/>
  <c r="X160" s="1"/>
  <c r="X163" s="1"/>
  <c r="X166" s="1"/>
  <c r="X169" s="1"/>
  <c r="X172" s="1"/>
  <c r="X175" s="1"/>
  <c r="X178" s="1"/>
  <c r="X181" s="1"/>
  <c r="X184" s="1"/>
  <c r="X187" s="1"/>
  <c r="X190" s="1"/>
  <c r="X193" s="1"/>
  <c r="X196" s="1"/>
  <c r="X5"/>
  <c r="X8" s="1"/>
  <c r="X11" s="1"/>
  <c r="X14" s="1"/>
  <c r="X17" s="1"/>
  <c r="X20" s="1"/>
  <c r="X23" s="1"/>
  <c r="X26" s="1"/>
  <c r="X29" s="1"/>
  <c r="X32" s="1"/>
  <c r="X35" s="1"/>
  <c r="X38" s="1"/>
  <c r="X41" s="1"/>
  <c r="X44" s="1"/>
  <c r="X47" s="1"/>
  <c r="X50" s="1"/>
  <c r="X53" s="1"/>
  <c r="X56" s="1"/>
  <c r="X59" s="1"/>
  <c r="X62" s="1"/>
  <c r="X65" s="1"/>
  <c r="X68" s="1"/>
  <c r="X71" s="1"/>
  <c r="X74" s="1"/>
  <c r="X77" s="1"/>
  <c r="X80" s="1"/>
  <c r="X83" s="1"/>
  <c r="X86" s="1"/>
  <c r="X89" s="1"/>
  <c r="X92" s="1"/>
  <c r="X95" s="1"/>
  <c r="X98" s="1"/>
  <c r="X101" s="1"/>
  <c r="X104" s="1"/>
  <c r="X107" s="1"/>
  <c r="X110" s="1"/>
  <c r="X113" s="1"/>
  <c r="X116" s="1"/>
  <c r="X119" s="1"/>
  <c r="X122" s="1"/>
  <c r="X125" s="1"/>
  <c r="X128" s="1"/>
  <c r="X131" s="1"/>
  <c r="X134" s="1"/>
  <c r="X137" s="1"/>
  <c r="X140" s="1"/>
  <c r="X143" s="1"/>
  <c r="X146" s="1"/>
  <c r="X149" s="1"/>
  <c r="X152" s="1"/>
  <c r="X155" s="1"/>
  <c r="X158" s="1"/>
  <c r="X161" s="1"/>
  <c r="X164" s="1"/>
  <c r="X167" s="1"/>
  <c r="X170" s="1"/>
  <c r="X173" s="1"/>
  <c r="X176" s="1"/>
  <c r="X179" s="1"/>
  <c r="X182" s="1"/>
  <c r="X185" s="1"/>
  <c r="X188" s="1"/>
  <c r="X191" s="1"/>
  <c r="X194" s="1"/>
  <c r="O3" i="3" l="1"/>
  <c r="AN17" s="1"/>
  <c r="AV17" s="1"/>
  <c r="O4"/>
  <c r="O5"/>
  <c r="O6"/>
  <c r="O7"/>
  <c r="O8"/>
  <c r="O9"/>
  <c r="O10"/>
  <c r="O11"/>
  <c r="O12"/>
  <c r="O2"/>
  <c r="AV59"/>
  <c r="AV58"/>
  <c r="AV55"/>
  <c r="AV54"/>
  <c r="AV53"/>
  <c r="AV49"/>
  <c r="AV45"/>
  <c r="AV42"/>
  <c r="AV41"/>
  <c r="AV38"/>
  <c r="AV37"/>
  <c r="AV34"/>
  <c r="AV33"/>
  <c r="AV30"/>
  <c r="AV29"/>
  <c r="AV26"/>
  <c r="AV25"/>
  <c r="AV22"/>
  <c r="AV21"/>
  <c r="AK56"/>
  <c r="B3" i="2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E6" i="3"/>
  <c r="E5"/>
  <c r="E4"/>
  <c r="AN18" l="1"/>
  <c r="AV18" s="1"/>
  <c r="BJ6"/>
  <c r="BJ10"/>
  <c r="BJ5"/>
  <c r="BJ9"/>
  <c r="BJ3"/>
  <c r="BJ7"/>
  <c r="BJ11"/>
  <c r="BJ4"/>
  <c r="BJ8"/>
  <c r="BJ12"/>
  <c r="BJ2"/>
  <c r="AY6"/>
  <c r="AY10"/>
  <c r="AY5"/>
  <c r="AY2"/>
  <c r="AY3"/>
  <c r="AY7"/>
  <c r="AY11"/>
  <c r="AY4"/>
  <c r="AY8"/>
  <c r="AY12"/>
  <c r="AY9"/>
  <c r="F32" i="7"/>
  <c r="F33"/>
  <c r="F34"/>
  <c r="F35"/>
  <c r="F36"/>
  <c r="F37"/>
  <c r="F38"/>
  <c r="F39"/>
  <c r="F40"/>
  <c r="F41"/>
  <c r="F42"/>
  <c r="F43"/>
  <c r="F31"/>
  <c r="F30"/>
  <c r="F29"/>
  <c r="F28"/>
  <c r="F27"/>
  <c r="F26"/>
  <c r="G27"/>
  <c r="G28"/>
  <c r="G29"/>
  <c r="G30"/>
  <c r="G31"/>
  <c r="G32"/>
  <c r="G33"/>
  <c r="G34"/>
  <c r="G35"/>
  <c r="G36"/>
  <c r="G37"/>
  <c r="G38"/>
  <c r="G39"/>
  <c r="G40"/>
  <c r="G41"/>
  <c r="G42"/>
  <c r="G43"/>
  <c r="G26"/>
  <c r="C15" l="1"/>
  <c r="C14"/>
  <c r="C13"/>
  <c r="C12"/>
  <c r="C11"/>
  <c r="C10"/>
  <c r="C9"/>
  <c r="C8"/>
  <c r="C7"/>
  <c r="C6"/>
  <c r="C5"/>
  <c r="C4"/>
  <c r="C3" i="2" l="1"/>
  <c r="C4" s="1"/>
  <c r="C5" s="1"/>
  <c r="C6" s="1"/>
  <c r="C7" s="1"/>
  <c r="C8" s="1"/>
  <c r="C9" s="1"/>
  <c r="C10" s="1"/>
  <c r="C11" s="1"/>
  <c r="C12" l="1"/>
  <c r="C13" s="1"/>
  <c r="C14" s="1"/>
  <c r="C15" s="1"/>
  <c r="C16" s="1"/>
  <c r="C17" s="1"/>
  <c r="C18" s="1"/>
  <c r="C19" s="1"/>
  <c r="C20" s="1"/>
  <c r="C21" s="1"/>
  <c r="C14" i="12"/>
  <c r="D14" s="1"/>
  <c r="E14" s="1"/>
  <c r="F14" s="1"/>
  <c r="P13" i="1"/>
  <c r="P14"/>
  <c r="P15"/>
  <c r="P16"/>
  <c r="P17"/>
  <c r="P9"/>
  <c r="P10"/>
  <c r="P11"/>
  <c r="P12"/>
  <c r="P8"/>
  <c r="K8"/>
  <c r="K9"/>
  <c r="K10"/>
  <c r="K11"/>
  <c r="K12"/>
  <c r="K13"/>
  <c r="K14"/>
  <c r="K15"/>
  <c r="K16"/>
  <c r="K17"/>
  <c r="K18"/>
  <c r="K19"/>
  <c r="K20"/>
  <c r="K21"/>
  <c r="K22"/>
  <c r="K23"/>
  <c r="C22" i="2" l="1"/>
  <c r="C23" s="1"/>
  <c r="C24" s="1"/>
  <c r="C25" s="1"/>
  <c r="C26" s="1"/>
  <c r="C27" s="1"/>
  <c r="C28" s="1"/>
  <c r="C29" s="1"/>
  <c r="C30" s="1"/>
  <c r="C31" s="1"/>
  <c r="C15" i="12"/>
  <c r="D15" s="1"/>
  <c r="E15" s="1"/>
  <c r="F15" s="1"/>
  <c r="Y33" i="4"/>
  <c r="Y36" s="1"/>
  <c r="Y34"/>
  <c r="Y32"/>
  <c r="Y35" s="1"/>
  <c r="Y38" s="1"/>
  <c r="Y41" s="1"/>
  <c r="Y44" s="1"/>
  <c r="Y47" s="1"/>
  <c r="Y50" s="1"/>
  <c r="Y53" s="1"/>
  <c r="Y56" s="1"/>
  <c r="W6"/>
  <c r="V6" s="1"/>
  <c r="W7"/>
  <c r="V7" s="1"/>
  <c r="W5"/>
  <c r="V5" s="1"/>
  <c r="I22"/>
  <c r="I24"/>
  <c r="I26"/>
  <c r="I28"/>
  <c r="I30"/>
  <c r="I41"/>
  <c r="I42"/>
  <c r="I43"/>
  <c r="I44"/>
  <c r="I45"/>
  <c r="I46"/>
  <c r="I47"/>
  <c r="I48"/>
  <c r="I49"/>
  <c r="I50"/>
  <c r="F3"/>
  <c r="F4"/>
  <c r="F5"/>
  <c r="F6"/>
  <c r="F7"/>
  <c r="F8"/>
  <c r="F9"/>
  <c r="F10"/>
  <c r="F11"/>
  <c r="F12"/>
  <c r="F13"/>
  <c r="F14"/>
  <c r="F15"/>
  <c r="F16"/>
  <c r="F17"/>
  <c r="F18"/>
  <c r="F19"/>
  <c r="F20"/>
  <c r="F22" i="2"/>
  <c r="F22" i="4" s="1"/>
  <c r="F23" i="2"/>
  <c r="F42" s="1"/>
  <c r="F61" s="1"/>
  <c r="F61" i="4" s="1"/>
  <c r="F24" i="2"/>
  <c r="F43" s="1"/>
  <c r="F62" s="1"/>
  <c r="F62" i="4" s="1"/>
  <c r="F25" i="2"/>
  <c r="F44" s="1"/>
  <c r="F63" s="1"/>
  <c r="F63" i="4" s="1"/>
  <c r="F26" i="2"/>
  <c r="F26" i="4" s="1"/>
  <c r="F27" i="2"/>
  <c r="F46" s="1"/>
  <c r="F65" s="1"/>
  <c r="F65" i="4" s="1"/>
  <c r="F28" i="2"/>
  <c r="F47" s="1"/>
  <c r="F66" s="1"/>
  <c r="F66" i="4" s="1"/>
  <c r="F29" i="2"/>
  <c r="F48" s="1"/>
  <c r="F48" i="4" s="1"/>
  <c r="F30" i="2"/>
  <c r="F30" i="4" s="1"/>
  <c r="F31" i="2"/>
  <c r="F50" s="1"/>
  <c r="F50" i="4" s="1"/>
  <c r="F32" i="2"/>
  <c r="F51" s="1"/>
  <c r="F51" i="4" s="1"/>
  <c r="F33" i="2"/>
  <c r="F52" s="1"/>
  <c r="F52" i="4" s="1"/>
  <c r="F34" i="2"/>
  <c r="F34" i="4" s="1"/>
  <c r="F35" i="2"/>
  <c r="F54" s="1"/>
  <c r="F54" i="4" s="1"/>
  <c r="F36" i="2"/>
  <c r="F55" s="1"/>
  <c r="F55" i="4" s="1"/>
  <c r="F37" i="2"/>
  <c r="F56" s="1"/>
  <c r="F56" i="4" s="1"/>
  <c r="F38" i="2"/>
  <c r="F38" i="4" s="1"/>
  <c r="F39" i="2"/>
  <c r="F58" s="1"/>
  <c r="F58" i="4" s="1"/>
  <c r="F49" i="2"/>
  <c r="F49" i="4" s="1"/>
  <c r="F2" i="2"/>
  <c r="F21" s="1"/>
  <c r="F21" i="4" s="1"/>
  <c r="E6"/>
  <c r="E7"/>
  <c r="E8"/>
  <c r="E9"/>
  <c r="E10"/>
  <c r="E11"/>
  <c r="E12"/>
  <c r="E13"/>
  <c r="E14"/>
  <c r="E15"/>
  <c r="E16"/>
  <c r="E17"/>
  <c r="E18"/>
  <c r="E19"/>
  <c r="E20"/>
  <c r="AN3" i="3"/>
  <c r="AN11"/>
  <c r="AO2"/>
  <c r="AO3"/>
  <c r="AO4"/>
  <c r="AO5"/>
  <c r="AO6"/>
  <c r="AO7"/>
  <c r="AO8"/>
  <c r="AO9"/>
  <c r="AO10"/>
  <c r="AO11"/>
  <c r="AO12"/>
  <c r="AK46"/>
  <c r="AK20"/>
  <c r="AK21"/>
  <c r="AK22"/>
  <c r="AK23"/>
  <c r="AK24"/>
  <c r="AK25"/>
  <c r="AK26"/>
  <c r="AK27"/>
  <c r="AK28"/>
  <c r="AK30"/>
  <c r="AK31"/>
  <c r="AK32"/>
  <c r="AK33"/>
  <c r="AK34"/>
  <c r="AK35"/>
  <c r="AK36"/>
  <c r="AK37"/>
  <c r="AK39"/>
  <c r="AK40"/>
  <c r="AK41"/>
  <c r="AK42"/>
  <c r="AK43"/>
  <c r="AK44"/>
  <c r="AK45"/>
  <c r="AK48"/>
  <c r="AK49"/>
  <c r="AK51"/>
  <c r="AK54"/>
  <c r="AK55"/>
  <c r="Y51"/>
  <c r="Y52"/>
  <c r="Y53"/>
  <c r="Y54"/>
  <c r="Y17"/>
  <c r="Y18"/>
  <c r="Y19"/>
  <c r="Y20"/>
  <c r="Y21"/>
  <c r="Y22"/>
  <c r="Y23"/>
  <c r="Y24"/>
  <c r="Y25"/>
  <c r="Y26"/>
  <c r="Y27"/>
  <c r="Y28"/>
  <c r="Y29"/>
  <c r="Y31"/>
  <c r="Y32"/>
  <c r="Y33"/>
  <c r="Y34"/>
  <c r="Y35"/>
  <c r="Y37"/>
  <c r="Y38"/>
  <c r="Y39"/>
  <c r="Y40"/>
  <c r="Y41"/>
  <c r="Y42"/>
  <c r="Y43"/>
  <c r="Y44"/>
  <c r="Y45"/>
  <c r="Y46"/>
  <c r="Y47"/>
  <c r="Y48"/>
  <c r="Y49"/>
  <c r="Y50"/>
  <c r="G2"/>
  <c r="H2"/>
  <c r="L6" i="4" s="1"/>
  <c r="E3" i="3"/>
  <c r="I31" i="4"/>
  <c r="E7" i="3"/>
  <c r="E8"/>
  <c r="I61" i="4" s="1"/>
  <c r="E2" i="3"/>
  <c r="Q30" s="1"/>
  <c r="L14"/>
  <c r="M14"/>
  <c r="N14"/>
  <c r="K14"/>
  <c r="C32" i="2" l="1"/>
  <c r="C33" s="1"/>
  <c r="C34" s="1"/>
  <c r="C35" s="1"/>
  <c r="C36" s="1"/>
  <c r="C37" s="1"/>
  <c r="C38" s="1"/>
  <c r="C39" s="1"/>
  <c r="C40" s="1"/>
  <c r="C41" s="1"/>
  <c r="C16" i="12"/>
  <c r="D16" s="1"/>
  <c r="E16" s="1"/>
  <c r="F16" s="1"/>
  <c r="F45" i="2"/>
  <c r="F64" s="1"/>
  <c r="F64" i="4" s="1"/>
  <c r="F57" i="2"/>
  <c r="F57" i="4" s="1"/>
  <c r="F41" i="2"/>
  <c r="F60" s="1"/>
  <c r="F60" i="4" s="1"/>
  <c r="F53" i="2"/>
  <c r="F53" i="4" s="1"/>
  <c r="F44"/>
  <c r="F39"/>
  <c r="F31"/>
  <c r="F23"/>
  <c r="F35"/>
  <c r="F27"/>
  <c r="W8"/>
  <c r="V8" s="1"/>
  <c r="F47"/>
  <c r="F43"/>
  <c r="F46"/>
  <c r="F42"/>
  <c r="F37"/>
  <c r="F33"/>
  <c r="F29"/>
  <c r="F25"/>
  <c r="W10"/>
  <c r="F45"/>
  <c r="F36"/>
  <c r="F32"/>
  <c r="F28"/>
  <c r="F24"/>
  <c r="W9"/>
  <c r="I53"/>
  <c r="BU3" i="3"/>
  <c r="BU7"/>
  <c r="BU11"/>
  <c r="BU10"/>
  <c r="BU4"/>
  <c r="BU8"/>
  <c r="BU12"/>
  <c r="BU6"/>
  <c r="BU2"/>
  <c r="BU5"/>
  <c r="BU9"/>
  <c r="L8" i="4"/>
  <c r="R8" s="1"/>
  <c r="S9" i="12" s="1"/>
  <c r="L4" i="4"/>
  <c r="R4" s="1"/>
  <c r="S5" i="12" s="1"/>
  <c r="L9" i="4"/>
  <c r="R9" s="1"/>
  <c r="S10" i="12" s="1"/>
  <c r="L5" i="4"/>
  <c r="R5" s="1"/>
  <c r="S6" i="12" s="1"/>
  <c r="L7" i="4"/>
  <c r="R7" s="1"/>
  <c r="S8" i="12" s="1"/>
  <c r="L3" i="4"/>
  <c r="R3" s="1"/>
  <c r="S4" i="12" s="1"/>
  <c r="L2" i="4"/>
  <c r="L10"/>
  <c r="R10" s="1"/>
  <c r="S11" i="12" s="1"/>
  <c r="I60" i="4"/>
  <c r="I56"/>
  <c r="I52"/>
  <c r="I17"/>
  <c r="I13"/>
  <c r="I66"/>
  <c r="I59"/>
  <c r="I55"/>
  <c r="I51"/>
  <c r="I20"/>
  <c r="I16"/>
  <c r="I12"/>
  <c r="I64"/>
  <c r="I58"/>
  <c r="I54"/>
  <c r="I19"/>
  <c r="I15"/>
  <c r="I11"/>
  <c r="I62"/>
  <c r="I57"/>
  <c r="I18"/>
  <c r="I14"/>
  <c r="R6"/>
  <c r="S7" i="12" s="1"/>
  <c r="F2" i="4"/>
  <c r="U30" i="3"/>
  <c r="K2" i="4"/>
  <c r="K3"/>
  <c r="K4"/>
  <c r="K5"/>
  <c r="K6"/>
  <c r="Q6" s="1"/>
  <c r="R7" i="12" s="1"/>
  <c r="K7" i="4"/>
  <c r="Q7" s="1"/>
  <c r="R8" i="12" s="1"/>
  <c r="K8" i="4"/>
  <c r="Q8" s="1"/>
  <c r="R9" i="12" s="1"/>
  <c r="K9" i="4"/>
  <c r="Q9" s="1"/>
  <c r="R10" i="12" s="1"/>
  <c r="K10" i="4"/>
  <c r="Q10" s="1"/>
  <c r="R11" i="12" s="1"/>
  <c r="I2" i="4"/>
  <c r="I40"/>
  <c r="I38"/>
  <c r="I36"/>
  <c r="I34"/>
  <c r="I32"/>
  <c r="I10"/>
  <c r="I8"/>
  <c r="I6"/>
  <c r="I4"/>
  <c r="AN5" i="3"/>
  <c r="AN9"/>
  <c r="AN6"/>
  <c r="AN10"/>
  <c r="AN8"/>
  <c r="AN7"/>
  <c r="F40" i="2"/>
  <c r="I65" i="4"/>
  <c r="I63"/>
  <c r="I39"/>
  <c r="I37"/>
  <c r="I35"/>
  <c r="I33"/>
  <c r="I29"/>
  <c r="I27"/>
  <c r="I25"/>
  <c r="I23"/>
  <c r="I21"/>
  <c r="I9"/>
  <c r="I7"/>
  <c r="I5"/>
  <c r="I3"/>
  <c r="AN12" i="3"/>
  <c r="AN4"/>
  <c r="Y37" i="4"/>
  <c r="Y39"/>
  <c r="AC17" i="3"/>
  <c r="AC19"/>
  <c r="AC18"/>
  <c r="Q36"/>
  <c r="U36"/>
  <c r="F3"/>
  <c r="G3"/>
  <c r="H3"/>
  <c r="F4"/>
  <c r="G4"/>
  <c r="H4"/>
  <c r="F5"/>
  <c r="G5"/>
  <c r="H5"/>
  <c r="F6"/>
  <c r="G6"/>
  <c r="H6"/>
  <c r="F7"/>
  <c r="G7"/>
  <c r="BY2" s="1"/>
  <c r="H7"/>
  <c r="F8"/>
  <c r="H8"/>
  <c r="F2"/>
  <c r="E25" i="2"/>
  <c r="E26"/>
  <c r="E26" i="4" s="1"/>
  <c r="E27" i="2"/>
  <c r="E27" i="4" s="1"/>
  <c r="E28" i="2"/>
  <c r="E29"/>
  <c r="E30"/>
  <c r="E30" i="4" s="1"/>
  <c r="E31" i="2"/>
  <c r="E31" i="4" s="1"/>
  <c r="E32" i="2"/>
  <c r="E33"/>
  <c r="E34"/>
  <c r="E34" i="4" s="1"/>
  <c r="E35" i="2"/>
  <c r="E35" i="4" s="1"/>
  <c r="E36" i="2"/>
  <c r="E37"/>
  <c r="E38"/>
  <c r="E38" i="4" s="1"/>
  <c r="E39" i="2"/>
  <c r="E39" i="4" s="1"/>
  <c r="E45" i="2"/>
  <c r="D2"/>
  <c r="E2"/>
  <c r="C42" l="1"/>
  <c r="C43" s="1"/>
  <c r="C44" s="1"/>
  <c r="C45" s="1"/>
  <c r="C46" s="1"/>
  <c r="C47" s="1"/>
  <c r="C48" s="1"/>
  <c r="C49" s="1"/>
  <c r="C50" s="1"/>
  <c r="C51" s="1"/>
  <c r="C17" i="12"/>
  <c r="D17" s="1"/>
  <c r="E17" s="1"/>
  <c r="F17" s="1"/>
  <c r="E58" i="2"/>
  <c r="E58" i="4" s="1"/>
  <c r="E57" i="2"/>
  <c r="E57" i="4" s="1"/>
  <c r="E50" i="2"/>
  <c r="E50" i="4" s="1"/>
  <c r="E49" i="2"/>
  <c r="E49" i="4" s="1"/>
  <c r="W11"/>
  <c r="F41"/>
  <c r="R2"/>
  <c r="S3" i="12" s="1"/>
  <c r="E54" i="2"/>
  <c r="E54" i="4" s="1"/>
  <c r="E46" i="2"/>
  <c r="E56"/>
  <c r="E56" i="4" s="1"/>
  <c r="E37"/>
  <c r="E52" i="2"/>
  <c r="E52" i="4" s="1"/>
  <c r="E33"/>
  <c r="E48" i="2"/>
  <c r="E48" i="4" s="1"/>
  <c r="E29"/>
  <c r="E44" i="2"/>
  <c r="E25" i="4"/>
  <c r="W13"/>
  <c r="V10"/>
  <c r="W14"/>
  <c r="V11"/>
  <c r="E53" i="2"/>
  <c r="E53" i="4" s="1"/>
  <c r="E64" i="2"/>
  <c r="E64" i="4" s="1"/>
  <c r="E45"/>
  <c r="E55" i="2"/>
  <c r="E55" i="4" s="1"/>
  <c r="E36"/>
  <c r="E51" i="2"/>
  <c r="E51" i="4" s="1"/>
  <c r="E32"/>
  <c r="E47" i="2"/>
  <c r="E28" i="4"/>
  <c r="W12"/>
  <c r="V9"/>
  <c r="CA3" i="3"/>
  <c r="CA7"/>
  <c r="CA11"/>
  <c r="CA5"/>
  <c r="CA9"/>
  <c r="CA2"/>
  <c r="CA4"/>
  <c r="CA8"/>
  <c r="CA12"/>
  <c r="CA6"/>
  <c r="CA10"/>
  <c r="BW4"/>
  <c r="BW8"/>
  <c r="BW12"/>
  <c r="BW7"/>
  <c r="BW5"/>
  <c r="BW9"/>
  <c r="BW2"/>
  <c r="BW3"/>
  <c r="BW11"/>
  <c r="BW6"/>
  <c r="BW10"/>
  <c r="BP4"/>
  <c r="BP8"/>
  <c r="BP12"/>
  <c r="BP6"/>
  <c r="BP3"/>
  <c r="BP7"/>
  <c r="BP11"/>
  <c r="BP5"/>
  <c r="BP9"/>
  <c r="BP2"/>
  <c r="BP10"/>
  <c r="G8"/>
  <c r="K61" i="4" s="1"/>
  <c r="BN5" i="3"/>
  <c r="BN9"/>
  <c r="BN2"/>
  <c r="BN4"/>
  <c r="BN8"/>
  <c r="BN12"/>
  <c r="BN6"/>
  <c r="BN10"/>
  <c r="BN3"/>
  <c r="BN7"/>
  <c r="BN11"/>
  <c r="BY3"/>
  <c r="BY7"/>
  <c r="BY11"/>
  <c r="BY6"/>
  <c r="BY4"/>
  <c r="BY8"/>
  <c r="BY12"/>
  <c r="BY10"/>
  <c r="BY5"/>
  <c r="BY9"/>
  <c r="BL3"/>
  <c r="BL7"/>
  <c r="BL11"/>
  <c r="BL6"/>
  <c r="BL10"/>
  <c r="BL4"/>
  <c r="BL8"/>
  <c r="BL12"/>
  <c r="BL5"/>
  <c r="BL9"/>
  <c r="BL2"/>
  <c r="BE4"/>
  <c r="BE8"/>
  <c r="BE12"/>
  <c r="BE3"/>
  <c r="BE11"/>
  <c r="BE5"/>
  <c r="BE9"/>
  <c r="BE2"/>
  <c r="BE6"/>
  <c r="BE10"/>
  <c r="BE7"/>
  <c r="BC6"/>
  <c r="BC10"/>
  <c r="BC9"/>
  <c r="BC3"/>
  <c r="BC7"/>
  <c r="BC11"/>
  <c r="BC4"/>
  <c r="BC8"/>
  <c r="BC12"/>
  <c r="BC2"/>
  <c r="BC5"/>
  <c r="BA4"/>
  <c r="BA8"/>
  <c r="BA12"/>
  <c r="BA2"/>
  <c r="BA7"/>
  <c r="BA5"/>
  <c r="BA9"/>
  <c r="BA6"/>
  <c r="BA10"/>
  <c r="BA3"/>
  <c r="BA11"/>
  <c r="D3" i="2"/>
  <c r="D3" i="4" s="1"/>
  <c r="D2"/>
  <c r="J61"/>
  <c r="J62"/>
  <c r="J63"/>
  <c r="J64"/>
  <c r="J65"/>
  <c r="J66"/>
  <c r="L42"/>
  <c r="R42" s="1"/>
  <c r="S43" i="12" s="1"/>
  <c r="L44" i="4"/>
  <c r="R44" s="1"/>
  <c r="S45" i="12" s="1"/>
  <c r="L46" i="4"/>
  <c r="R46" s="1"/>
  <c r="S47" i="12" s="1"/>
  <c r="L48" i="4"/>
  <c r="R48" s="1"/>
  <c r="S49" i="12" s="1"/>
  <c r="L50" i="4"/>
  <c r="R50" s="1"/>
  <c r="S51" i="12" s="1"/>
  <c r="L41" i="4"/>
  <c r="L43"/>
  <c r="R43" s="1"/>
  <c r="S44" i="12" s="1"/>
  <c r="L45" i="4"/>
  <c r="R45" s="1"/>
  <c r="S46" i="12" s="1"/>
  <c r="L47" i="4"/>
  <c r="R47" s="1"/>
  <c r="S48" i="12" s="1"/>
  <c r="L49" i="4"/>
  <c r="R49" s="1"/>
  <c r="S50" i="12" s="1"/>
  <c r="K31" i="4"/>
  <c r="Q31" s="1"/>
  <c r="R32" i="12" s="1"/>
  <c r="K32" i="4"/>
  <c r="K33"/>
  <c r="Q33" s="1"/>
  <c r="R34" i="12" s="1"/>
  <c r="K34" i="4"/>
  <c r="Q34" s="1"/>
  <c r="R35" i="12" s="1"/>
  <c r="K35" i="4"/>
  <c r="Q35" s="1"/>
  <c r="R36" i="12" s="1"/>
  <c r="K36" i="4"/>
  <c r="K37"/>
  <c r="K38"/>
  <c r="Q38" s="1"/>
  <c r="R39" i="12" s="1"/>
  <c r="K39" i="4"/>
  <c r="Q39" s="1"/>
  <c r="R40" i="12" s="1"/>
  <c r="K40" i="4"/>
  <c r="J21"/>
  <c r="J22"/>
  <c r="J23"/>
  <c r="J24"/>
  <c r="J25"/>
  <c r="J26"/>
  <c r="J27"/>
  <c r="J28"/>
  <c r="J29"/>
  <c r="J30"/>
  <c r="AP4" i="3"/>
  <c r="AP8"/>
  <c r="AP12"/>
  <c r="AP5"/>
  <c r="AP9"/>
  <c r="AP2"/>
  <c r="AP7"/>
  <c r="AP10"/>
  <c r="AP3"/>
  <c r="AP11"/>
  <c r="AP6"/>
  <c r="Y30"/>
  <c r="J3" i="4"/>
  <c r="J4"/>
  <c r="J5"/>
  <c r="J6"/>
  <c r="J7"/>
  <c r="J8"/>
  <c r="J9"/>
  <c r="J10"/>
  <c r="J2"/>
  <c r="L52"/>
  <c r="R52" s="1"/>
  <c r="S53" i="12" s="1"/>
  <c r="L54" i="4"/>
  <c r="R54" s="1"/>
  <c r="S55" i="12" s="1"/>
  <c r="L56" i="4"/>
  <c r="R56" s="1"/>
  <c r="S57" i="12" s="1"/>
  <c r="L58" i="4"/>
  <c r="R58" s="1"/>
  <c r="S59" i="12" s="1"/>
  <c r="L60" i="4"/>
  <c r="R60" s="1"/>
  <c r="S61" i="12" s="1"/>
  <c r="L51" i="4"/>
  <c r="R51" s="1"/>
  <c r="S52" i="12" s="1"/>
  <c r="L53" i="4"/>
  <c r="R53" s="1"/>
  <c r="S54" i="12" s="1"/>
  <c r="L55" i="4"/>
  <c r="R55" s="1"/>
  <c r="S56" i="12" s="1"/>
  <c r="L57" i="4"/>
  <c r="R57" s="1"/>
  <c r="S58" i="12" s="1"/>
  <c r="L59" i="4"/>
  <c r="K41"/>
  <c r="K42"/>
  <c r="K43"/>
  <c r="K44"/>
  <c r="K45"/>
  <c r="K46"/>
  <c r="K47"/>
  <c r="K48"/>
  <c r="K49"/>
  <c r="Q49" s="1"/>
  <c r="R50" i="12" s="1"/>
  <c r="K50" i="4"/>
  <c r="J31"/>
  <c r="J32"/>
  <c r="J33"/>
  <c r="J34"/>
  <c r="J35"/>
  <c r="J36"/>
  <c r="J37"/>
  <c r="J38"/>
  <c r="J39"/>
  <c r="J40"/>
  <c r="L12"/>
  <c r="R12" s="1"/>
  <c r="S13" i="12" s="1"/>
  <c r="L14" i="4"/>
  <c r="R14" s="1"/>
  <c r="S15" i="12" s="1"/>
  <c r="L16" i="4"/>
  <c r="R16" s="1"/>
  <c r="S17" i="12" s="1"/>
  <c r="L18" i="4"/>
  <c r="R18" s="1"/>
  <c r="S19" i="12" s="1"/>
  <c r="L20" i="4"/>
  <c r="R20" s="1"/>
  <c r="S21" i="12" s="1"/>
  <c r="L11" i="4"/>
  <c r="R11" s="1"/>
  <c r="S12" i="12" s="1"/>
  <c r="L13" i="4"/>
  <c r="R13" s="1"/>
  <c r="S14" i="12" s="1"/>
  <c r="L15" i="4"/>
  <c r="R15" s="1"/>
  <c r="S16" i="12" s="1"/>
  <c r="L17" i="4"/>
  <c r="R17" s="1"/>
  <c r="S18" i="12" s="1"/>
  <c r="L19" i="4"/>
  <c r="R19" s="1"/>
  <c r="S20" i="12" s="1"/>
  <c r="Y36" i="3"/>
  <c r="C2" i="4"/>
  <c r="M2" s="1"/>
  <c r="P3" i="12" s="1"/>
  <c r="L62" i="4"/>
  <c r="R62" s="1"/>
  <c r="S63" i="12" s="1"/>
  <c r="L64" i="4"/>
  <c r="R64" s="1"/>
  <c r="S65" i="12" s="1"/>
  <c r="L66" i="4"/>
  <c r="R66" s="1"/>
  <c r="S67" i="12" s="1"/>
  <c r="L61" i="4"/>
  <c r="R61" s="1"/>
  <c r="S62" i="12" s="1"/>
  <c r="L63" i="4"/>
  <c r="R63" s="1"/>
  <c r="S64" i="12" s="1"/>
  <c r="L65" i="4"/>
  <c r="R65" s="1"/>
  <c r="S66" i="12" s="1"/>
  <c r="K51" i="4"/>
  <c r="Q51" s="1"/>
  <c r="R52" i="12" s="1"/>
  <c r="K52" i="4"/>
  <c r="Q52" s="1"/>
  <c r="R53" i="12" s="1"/>
  <c r="K53" i="4"/>
  <c r="K54"/>
  <c r="K55"/>
  <c r="Q55" s="1"/>
  <c r="R56" i="12" s="1"/>
  <c r="K56" i="4"/>
  <c r="K57"/>
  <c r="K58"/>
  <c r="Q58" s="1"/>
  <c r="R59" i="12" s="1"/>
  <c r="K59" i="4"/>
  <c r="K60"/>
  <c r="J41"/>
  <c r="J42"/>
  <c r="J43"/>
  <c r="J44"/>
  <c r="J45"/>
  <c r="J46"/>
  <c r="J47"/>
  <c r="J48"/>
  <c r="J49"/>
  <c r="J50"/>
  <c r="AT6" i="3"/>
  <c r="AT10"/>
  <c r="AT3"/>
  <c r="AT7"/>
  <c r="AT11"/>
  <c r="L22" i="4"/>
  <c r="R22" s="1"/>
  <c r="S23" i="12" s="1"/>
  <c r="L24" i="4"/>
  <c r="R24" s="1"/>
  <c r="S25" i="12" s="1"/>
  <c r="L26" i="4"/>
  <c r="R26" s="1"/>
  <c r="S27" i="12" s="1"/>
  <c r="L28" i="4"/>
  <c r="R28" s="1"/>
  <c r="S29" i="12" s="1"/>
  <c r="L30" i="4"/>
  <c r="R30" s="1"/>
  <c r="S31" i="12" s="1"/>
  <c r="AT5" i="3"/>
  <c r="AT2"/>
  <c r="AT8"/>
  <c r="L21" i="4"/>
  <c r="R21" s="1"/>
  <c r="S22" i="12" s="1"/>
  <c r="L23" i="4"/>
  <c r="R23" s="1"/>
  <c r="S24" i="12" s="1"/>
  <c r="L25" i="4"/>
  <c r="R25" s="1"/>
  <c r="S26" i="12" s="1"/>
  <c r="L27" i="4"/>
  <c r="R27" s="1"/>
  <c r="S28" i="12" s="1"/>
  <c r="L29" i="4"/>
  <c r="R29" s="1"/>
  <c r="S30" i="12" s="1"/>
  <c r="AT9" i="3"/>
  <c r="AT4"/>
  <c r="AT12"/>
  <c r="AK52"/>
  <c r="K11" i="4"/>
  <c r="Q11" s="1"/>
  <c r="R12" i="12" s="1"/>
  <c r="K12" i="4"/>
  <c r="Q12" s="1"/>
  <c r="R13" i="12" s="1"/>
  <c r="K13" i="4"/>
  <c r="Q13" s="1"/>
  <c r="R14" i="12" s="1"/>
  <c r="K14" i="4"/>
  <c r="Q14" s="1"/>
  <c r="R15" i="12" s="1"/>
  <c r="K15" i="4"/>
  <c r="Q15" s="1"/>
  <c r="R16" i="12" s="1"/>
  <c r="K16" i="4"/>
  <c r="Q16" s="1"/>
  <c r="R17" i="12" s="1"/>
  <c r="K17" i="4"/>
  <c r="Q17" s="1"/>
  <c r="R18" i="12" s="1"/>
  <c r="K18" i="4"/>
  <c r="Q18" s="1"/>
  <c r="R19" i="12" s="1"/>
  <c r="K19" i="4"/>
  <c r="Q19" s="1"/>
  <c r="R20" i="12" s="1"/>
  <c r="K20" i="4"/>
  <c r="Q20" s="1"/>
  <c r="R21" i="12" s="1"/>
  <c r="AK38" i="3"/>
  <c r="F59" i="2"/>
  <c r="F59" i="4" s="1"/>
  <c r="F40"/>
  <c r="E21" i="2"/>
  <c r="E2" i="4"/>
  <c r="Q2" s="1"/>
  <c r="R3" i="12" s="1"/>
  <c r="J51" i="4"/>
  <c r="J52"/>
  <c r="J53"/>
  <c r="J54"/>
  <c r="J55"/>
  <c r="J56"/>
  <c r="J57"/>
  <c r="J58"/>
  <c r="J59"/>
  <c r="J60"/>
  <c r="L32"/>
  <c r="R32" s="1"/>
  <c r="S33" i="12" s="1"/>
  <c r="L34" i="4"/>
  <c r="R34" s="1"/>
  <c r="S35" i="12" s="1"/>
  <c r="L36" i="4"/>
  <c r="R36" s="1"/>
  <c r="S37" i="12" s="1"/>
  <c r="L38" i="4"/>
  <c r="R38" s="1"/>
  <c r="S39" i="12" s="1"/>
  <c r="L40" i="4"/>
  <c r="L31"/>
  <c r="R31" s="1"/>
  <c r="S32" i="12" s="1"/>
  <c r="L33" i="4"/>
  <c r="R33" s="1"/>
  <c r="S34" i="12" s="1"/>
  <c r="L35" i="4"/>
  <c r="R35" s="1"/>
  <c r="S36" i="12" s="1"/>
  <c r="L37" i="4"/>
  <c r="R37" s="1"/>
  <c r="S38" i="12" s="1"/>
  <c r="L39" i="4"/>
  <c r="R39" s="1"/>
  <c r="S40" i="12" s="1"/>
  <c r="AR3" i="3"/>
  <c r="AR7"/>
  <c r="AR11"/>
  <c r="K21" i="4"/>
  <c r="K22"/>
  <c r="K23"/>
  <c r="K24"/>
  <c r="K25"/>
  <c r="Q25" s="1"/>
  <c r="R26" i="12" s="1"/>
  <c r="K26" i="4"/>
  <c r="Q26" s="1"/>
  <c r="R27" i="12" s="1"/>
  <c r="K27" i="4"/>
  <c r="Q27" s="1"/>
  <c r="R28" i="12" s="1"/>
  <c r="K28" i="4"/>
  <c r="Q28" s="1"/>
  <c r="R29" i="12" s="1"/>
  <c r="K29" i="4"/>
  <c r="Q29" s="1"/>
  <c r="R30" i="12" s="1"/>
  <c r="K30" i="4"/>
  <c r="Q30" s="1"/>
  <c r="R31" i="12" s="1"/>
  <c r="AR4" i="3"/>
  <c r="AR8"/>
  <c r="AR12"/>
  <c r="AR10"/>
  <c r="AR5"/>
  <c r="AR2"/>
  <c r="AR6"/>
  <c r="AR9"/>
  <c r="J11" i="4"/>
  <c r="J12"/>
  <c r="J13"/>
  <c r="J14"/>
  <c r="J15"/>
  <c r="J16"/>
  <c r="J17"/>
  <c r="J18"/>
  <c r="J19"/>
  <c r="J20"/>
  <c r="AE58" i="3"/>
  <c r="AK58" s="1"/>
  <c r="AE57"/>
  <c r="AK57" s="1"/>
  <c r="Y42" i="4"/>
  <c r="Y40"/>
  <c r="Y43" s="1"/>
  <c r="AI29" i="3"/>
  <c r="AK29" s="1"/>
  <c r="AK17"/>
  <c r="AI18"/>
  <c r="AK18" s="1"/>
  <c r="AK19"/>
  <c r="U2"/>
  <c r="AN2" s="1"/>
  <c r="U3"/>
  <c r="U4"/>
  <c r="U5"/>
  <c r="U6"/>
  <c r="U7"/>
  <c r="U8"/>
  <c r="U9"/>
  <c r="U10"/>
  <c r="U11"/>
  <c r="U12"/>
  <c r="S2"/>
  <c r="S3"/>
  <c r="S4"/>
  <c r="S5"/>
  <c r="S6"/>
  <c r="S7"/>
  <c r="S8"/>
  <c r="S9"/>
  <c r="S10"/>
  <c r="S11"/>
  <c r="S12"/>
  <c r="Q3"/>
  <c r="Q4"/>
  <c r="Q5"/>
  <c r="Q6"/>
  <c r="Q7"/>
  <c r="Q8"/>
  <c r="Q9"/>
  <c r="Q10"/>
  <c r="Q11"/>
  <c r="Q12"/>
  <c r="Q2"/>
  <c r="W6"/>
  <c r="W8"/>
  <c r="W10"/>
  <c r="W11"/>
  <c r="W2"/>
  <c r="W3"/>
  <c r="W4"/>
  <c r="W5"/>
  <c r="W7"/>
  <c r="W9"/>
  <c r="W12"/>
  <c r="AC3"/>
  <c r="AC4"/>
  <c r="AC5"/>
  <c r="AC6"/>
  <c r="AC7"/>
  <c r="AC8"/>
  <c r="AC9"/>
  <c r="AC10"/>
  <c r="AC11"/>
  <c r="AC12"/>
  <c r="AC2"/>
  <c r="AI2"/>
  <c r="AI3"/>
  <c r="AI4"/>
  <c r="AI5"/>
  <c r="AI6"/>
  <c r="AI7"/>
  <c r="AI8"/>
  <c r="AI9"/>
  <c r="AI10"/>
  <c r="AI11"/>
  <c r="AI12"/>
  <c r="AG2"/>
  <c r="BK2" s="1"/>
  <c r="AG3"/>
  <c r="BK3" s="1"/>
  <c r="AG4"/>
  <c r="BK4" s="1"/>
  <c r="AG5"/>
  <c r="BK5" s="1"/>
  <c r="AG6"/>
  <c r="BK6" s="1"/>
  <c r="AG7"/>
  <c r="BK7" s="1"/>
  <c r="AG8"/>
  <c r="BK8" s="1"/>
  <c r="AG9"/>
  <c r="BK9" s="1"/>
  <c r="AG10"/>
  <c r="BK10" s="1"/>
  <c r="AG11"/>
  <c r="BK11" s="1"/>
  <c r="AG12"/>
  <c r="BK12" s="1"/>
  <c r="AE2"/>
  <c r="AE3"/>
  <c r="AE4"/>
  <c r="AE5"/>
  <c r="AE6"/>
  <c r="AE7"/>
  <c r="AE8"/>
  <c r="AE9"/>
  <c r="AE10"/>
  <c r="AE11"/>
  <c r="AE12"/>
  <c r="E3" i="2"/>
  <c r="D6"/>
  <c r="C52" l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18" i="12"/>
  <c r="D18" s="1"/>
  <c r="E18" s="1"/>
  <c r="F18" s="1"/>
  <c r="Q50" i="4"/>
  <c r="R51" i="12" s="1"/>
  <c r="Q57" i="4"/>
  <c r="R58" i="12" s="1"/>
  <c r="Q36" i="4"/>
  <c r="R37" i="12" s="1"/>
  <c r="Q53" i="4"/>
  <c r="R54" i="12" s="1"/>
  <c r="R41" i="4"/>
  <c r="S42" i="12" s="1"/>
  <c r="Q56" i="4"/>
  <c r="R57" i="12" s="1"/>
  <c r="Q48" i="4"/>
  <c r="R49" i="12" s="1"/>
  <c r="Q37" i="4"/>
  <c r="R38" i="12" s="1"/>
  <c r="D7" i="2"/>
  <c r="Q54" i="4"/>
  <c r="R55" i="12" s="1"/>
  <c r="D4" i="2"/>
  <c r="D4" i="4" s="1"/>
  <c r="N4" s="1"/>
  <c r="Q32"/>
  <c r="R33" i="12" s="1"/>
  <c r="Q45" i="4"/>
  <c r="R46" i="12" s="1"/>
  <c r="V12" i="4"/>
  <c r="W15"/>
  <c r="W16"/>
  <c r="V13"/>
  <c r="E66" i="2"/>
  <c r="E66" i="4" s="1"/>
  <c r="E47"/>
  <c r="Q47" s="1"/>
  <c r="R48" i="12" s="1"/>
  <c r="E46" i="4"/>
  <c r="Q46" s="1"/>
  <c r="R47" i="12" s="1"/>
  <c r="E65" i="2"/>
  <c r="E65" i="4" s="1"/>
  <c r="W17"/>
  <c r="V14"/>
  <c r="E63" i="2"/>
  <c r="E63" i="4" s="1"/>
  <c r="E44"/>
  <c r="Q44" s="1"/>
  <c r="R45" i="12" s="1"/>
  <c r="K62" i="4"/>
  <c r="K66"/>
  <c r="K64"/>
  <c r="Q64" s="1"/>
  <c r="R65" i="12" s="1"/>
  <c r="K63" i="4"/>
  <c r="K65"/>
  <c r="BV12" i="3"/>
  <c r="BV8"/>
  <c r="BV4"/>
  <c r="BV6"/>
  <c r="BV11"/>
  <c r="BV7"/>
  <c r="BV3"/>
  <c r="BV10"/>
  <c r="BV2"/>
  <c r="BV5"/>
  <c r="BV9"/>
  <c r="R40" i="4"/>
  <c r="S41" i="12" s="1"/>
  <c r="N2" i="4"/>
  <c r="D11" i="2"/>
  <c r="D7" i="4"/>
  <c r="N7" s="1"/>
  <c r="E40" i="2"/>
  <c r="E21" i="4"/>
  <c r="Q21" s="1"/>
  <c r="R22" i="12" s="1"/>
  <c r="C3" i="4"/>
  <c r="M3" s="1"/>
  <c r="P4" i="12" s="1"/>
  <c r="D10" i="2"/>
  <c r="D6" i="4"/>
  <c r="N6" s="1"/>
  <c r="E22" i="2"/>
  <c r="E3" i="4"/>
  <c r="Q3" s="1"/>
  <c r="R4" i="12" s="1"/>
  <c r="AK53" i="3"/>
  <c r="AB4" i="4"/>
  <c r="AB2"/>
  <c r="AB3"/>
  <c r="E4" i="2"/>
  <c r="E4" i="4" s="1"/>
  <c r="Q4" s="1"/>
  <c r="R5" i="12" s="1"/>
  <c r="R59" i="4"/>
  <c r="S60" i="12" s="1"/>
  <c r="N3" i="4"/>
  <c r="Y45"/>
  <c r="Y48" s="1"/>
  <c r="Y51" s="1"/>
  <c r="Y54" s="1"/>
  <c r="Y57" s="1"/>
  <c r="S14" i="3"/>
  <c r="W14"/>
  <c r="U14"/>
  <c r="Q14"/>
  <c r="AI14"/>
  <c r="AE14"/>
  <c r="AG14"/>
  <c r="AC14"/>
  <c r="D5" i="2"/>
  <c r="P4" i="4" l="1"/>
  <c r="AA9" s="1"/>
  <c r="Q5" i="12"/>
  <c r="P6" i="4"/>
  <c r="AA14" s="1"/>
  <c r="Q7" i="12"/>
  <c r="P3" i="4"/>
  <c r="AA7" s="1"/>
  <c r="Q4" i="12"/>
  <c r="P7" i="4"/>
  <c r="AA17" s="1"/>
  <c r="Q8" i="12"/>
  <c r="P2" i="4"/>
  <c r="Q3" i="12"/>
  <c r="D8" i="2"/>
  <c r="Q66" i="4"/>
  <c r="R67" i="12" s="1"/>
  <c r="E23" i="2"/>
  <c r="E42" s="1"/>
  <c r="Q65" i="4"/>
  <c r="R66" i="12" s="1"/>
  <c r="W20" i="4"/>
  <c r="V17"/>
  <c r="Q63"/>
  <c r="R64" i="12" s="1"/>
  <c r="V15" i="4"/>
  <c r="W18"/>
  <c r="W19"/>
  <c r="V16"/>
  <c r="D9" i="2"/>
  <c r="D5" i="4"/>
  <c r="N5" s="1"/>
  <c r="D14" i="2"/>
  <c r="D10" i="4"/>
  <c r="N10" s="1"/>
  <c r="E59" i="2"/>
  <c r="E59" i="4" s="1"/>
  <c r="Q59" s="1"/>
  <c r="R60" i="12" s="1"/>
  <c r="E40" i="4"/>
  <c r="Q40" s="1"/>
  <c r="R41" i="12" s="1"/>
  <c r="E5" i="2"/>
  <c r="C4" i="4"/>
  <c r="M4" s="1"/>
  <c r="P5" i="12" s="1"/>
  <c r="AA18" i="4"/>
  <c r="AA19"/>
  <c r="D12" i="2"/>
  <c r="D8" i="4"/>
  <c r="N8" s="1"/>
  <c r="E41" i="2"/>
  <c r="E22" i="4"/>
  <c r="Q22" s="1"/>
  <c r="R23" i="12" s="1"/>
  <c r="AB5" i="4"/>
  <c r="AB6"/>
  <c r="AB7"/>
  <c r="D15" i="2"/>
  <c r="D11" i="4"/>
  <c r="N11" s="1"/>
  <c r="AA16" l="1"/>
  <c r="AA15"/>
  <c r="AA5"/>
  <c r="AA6"/>
  <c r="AA10"/>
  <c r="AA8"/>
  <c r="P8"/>
  <c r="AA22" s="1"/>
  <c r="Q9" i="12"/>
  <c r="P11" i="4"/>
  <c r="Q12" i="12"/>
  <c r="AA3" i="4"/>
  <c r="AA2"/>
  <c r="P10"/>
  <c r="Q11" i="12"/>
  <c r="P5" i="4"/>
  <c r="AA12" s="1"/>
  <c r="Q6" i="12"/>
  <c r="AA4" i="4"/>
  <c r="E23"/>
  <c r="Q23" s="1"/>
  <c r="R24" i="12" s="1"/>
  <c r="W22" i="4"/>
  <c r="V19"/>
  <c r="W21"/>
  <c r="V18"/>
  <c r="V20"/>
  <c r="W23"/>
  <c r="C5"/>
  <c r="M5" s="1"/>
  <c r="P6" i="12" s="1"/>
  <c r="D19" i="2"/>
  <c r="D15" i="4"/>
  <c r="N15" s="1"/>
  <c r="E24" i="2"/>
  <c r="E5" i="4"/>
  <c r="Q5" s="1"/>
  <c r="R6" i="12" s="1"/>
  <c r="D18" i="2"/>
  <c r="D14" i="4"/>
  <c r="N14" s="1"/>
  <c r="E60" i="2"/>
  <c r="E60" i="4" s="1"/>
  <c r="Q60" s="1"/>
  <c r="R61" i="12" s="1"/>
  <c r="E41" i="4"/>
  <c r="Q41" s="1"/>
  <c r="R42" i="12" s="1"/>
  <c r="D16" i="2"/>
  <c r="D12" i="4"/>
  <c r="N12" s="1"/>
  <c r="AB8"/>
  <c r="AB9"/>
  <c r="AB10"/>
  <c r="E61" i="2"/>
  <c r="E61" i="4" s="1"/>
  <c r="Q61" s="1"/>
  <c r="R62" i="12" s="1"/>
  <c r="E42" i="4"/>
  <c r="Q42" s="1"/>
  <c r="R43" i="12" s="1"/>
  <c r="D13" i="2"/>
  <c r="D9" i="4"/>
  <c r="N9" s="1"/>
  <c r="P14" l="1"/>
  <c r="Q15" i="12"/>
  <c r="AA13" i="4"/>
  <c r="P9"/>
  <c r="AA24" s="1"/>
  <c r="Q10" i="12"/>
  <c r="P12" i="4"/>
  <c r="Q13" i="12"/>
  <c r="P15" i="4"/>
  <c r="Q16" i="12"/>
  <c r="AA20" i="4"/>
  <c r="AA11"/>
  <c r="AA21"/>
  <c r="W24"/>
  <c r="V21"/>
  <c r="W26"/>
  <c r="V23"/>
  <c r="W25"/>
  <c r="V22"/>
  <c r="C6"/>
  <c r="M6" s="1"/>
  <c r="P7" i="12" s="1"/>
  <c r="AA23" i="4"/>
  <c r="D20" i="2"/>
  <c r="D16" i="4"/>
  <c r="N16" s="1"/>
  <c r="E43" i="2"/>
  <c r="E24" i="4"/>
  <c r="Q24" s="1"/>
  <c r="R25" i="12" s="1"/>
  <c r="D17" i="2"/>
  <c r="D13" i="4"/>
  <c r="N13" s="1"/>
  <c r="D22" i="2"/>
  <c r="D18" i="4"/>
  <c r="N18" s="1"/>
  <c r="D23" i="2"/>
  <c r="D19" i="4"/>
  <c r="N19" s="1"/>
  <c r="AB12"/>
  <c r="AB13"/>
  <c r="AB11"/>
  <c r="AA25" l="1"/>
  <c r="P18"/>
  <c r="Q19" i="12"/>
  <c r="P13" i="4"/>
  <c r="Q14" i="12"/>
  <c r="P19" i="4"/>
  <c r="Q20" i="12"/>
  <c r="P16" i="4"/>
  <c r="Q17" i="12"/>
  <c r="W29" i="4"/>
  <c r="V26"/>
  <c r="AA26"/>
  <c r="W28"/>
  <c r="V25"/>
  <c r="W27"/>
  <c r="V24"/>
  <c r="C7"/>
  <c r="M7" s="1"/>
  <c r="P8" i="12" s="1"/>
  <c r="D27" i="2"/>
  <c r="D23" i="4"/>
  <c r="N23" s="1"/>
  <c r="E62" i="2"/>
  <c r="E62" i="4" s="1"/>
  <c r="Q62" s="1"/>
  <c r="R63" i="12" s="1"/>
  <c r="E43" i="4"/>
  <c r="Q43" s="1"/>
  <c r="R44" i="12" s="1"/>
  <c r="D26" i="2"/>
  <c r="D22" i="4"/>
  <c r="N22" s="1"/>
  <c r="D21" i="2"/>
  <c r="D17" i="4"/>
  <c r="N17" s="1"/>
  <c r="D24" i="2"/>
  <c r="D20" i="4"/>
  <c r="N20" s="1"/>
  <c r="AB16"/>
  <c r="AB14"/>
  <c r="AB15"/>
  <c r="P22" l="1"/>
  <c r="Q23" i="12"/>
  <c r="P20" i="4"/>
  <c r="Q21" i="12"/>
  <c r="P23" i="4"/>
  <c r="Q24" i="12"/>
  <c r="P17" i="4"/>
  <c r="Q18" i="12"/>
  <c r="W31" i="4"/>
  <c r="V28"/>
  <c r="AA28"/>
  <c r="W30"/>
  <c r="V27"/>
  <c r="AA27"/>
  <c r="W32"/>
  <c r="V29"/>
  <c r="AA29"/>
  <c r="C8"/>
  <c r="M8" s="1"/>
  <c r="P9" i="12" s="1"/>
  <c r="D28" i="2"/>
  <c r="D24" i="4"/>
  <c r="N24" s="1"/>
  <c r="D30" i="2"/>
  <c r="D26" i="4"/>
  <c r="N26" s="1"/>
  <c r="D31" i="2"/>
  <c r="D27" i="4"/>
  <c r="N27" s="1"/>
  <c r="D25" i="2"/>
  <c r="D21" i="4"/>
  <c r="N21" s="1"/>
  <c r="AB17"/>
  <c r="AB18"/>
  <c r="AB19"/>
  <c r="Y68"/>
  <c r="P21" l="1"/>
  <c r="Q22" i="12"/>
  <c r="P24" i="4"/>
  <c r="Q25" i="12"/>
  <c r="P26" i="4"/>
  <c r="Q27" i="12"/>
  <c r="P27" i="4"/>
  <c r="Q28" i="12"/>
  <c r="W33" i="4"/>
  <c r="V30"/>
  <c r="AA30"/>
  <c r="W35"/>
  <c r="V32"/>
  <c r="AA32"/>
  <c r="W34"/>
  <c r="V31"/>
  <c r="AA31"/>
  <c r="AB20"/>
  <c r="AB21"/>
  <c r="AB22"/>
  <c r="D35" i="2"/>
  <c r="D31" i="4"/>
  <c r="N31" s="1"/>
  <c r="D34" i="2"/>
  <c r="D30" i="4"/>
  <c r="N30" s="1"/>
  <c r="C9"/>
  <c r="M9" s="1"/>
  <c r="P10" i="12" s="1"/>
  <c r="D29" i="2"/>
  <c r="D25" i="4"/>
  <c r="N25" s="1"/>
  <c r="D32" i="2"/>
  <c r="D28" i="4"/>
  <c r="N28" s="1"/>
  <c r="Y71"/>
  <c r="Y74" s="1"/>
  <c r="Y77" s="1"/>
  <c r="Y80" s="1"/>
  <c r="Y83" s="1"/>
  <c r="Y86" s="1"/>
  <c r="Y89" s="1"/>
  <c r="P25" l="1"/>
  <c r="Q26" i="12"/>
  <c r="P28" i="4"/>
  <c r="Q29" i="12"/>
  <c r="P31" i="4"/>
  <c r="Q32" i="12"/>
  <c r="P30" i="4"/>
  <c r="Q31" i="12"/>
  <c r="Y92" i="4"/>
  <c r="Y95" s="1"/>
  <c r="Y98" s="1"/>
  <c r="Y101" s="1"/>
  <c r="Y104" s="1"/>
  <c r="Y107" s="1"/>
  <c r="Y110" s="1"/>
  <c r="Y113" s="1"/>
  <c r="Y116" s="1"/>
  <c r="Y119" s="1"/>
  <c r="Y122" s="1"/>
  <c r="Y125" s="1"/>
  <c r="Y128" s="1"/>
  <c r="Y131" s="1"/>
  <c r="Y134" s="1"/>
  <c r="Y137" s="1"/>
  <c r="Y140" s="1"/>
  <c r="Y143" s="1"/>
  <c r="Y146" s="1"/>
  <c r="Y149" s="1"/>
  <c r="Y152" s="1"/>
  <c r="Y155" s="1"/>
  <c r="Y158" s="1"/>
  <c r="Y161" s="1"/>
  <c r="Y164" s="1"/>
  <c r="Y167" s="1"/>
  <c r="Y170" s="1"/>
  <c r="Y173" s="1"/>
  <c r="Y176" s="1"/>
  <c r="Y179" s="1"/>
  <c r="Y182" s="1"/>
  <c r="Y185" s="1"/>
  <c r="Y188" s="1"/>
  <c r="Y191" s="1"/>
  <c r="Y194" s="1"/>
  <c r="W37"/>
  <c r="V34"/>
  <c r="AA34"/>
  <c r="W38"/>
  <c r="V35"/>
  <c r="AA35"/>
  <c r="W36"/>
  <c r="V33"/>
  <c r="AA33"/>
  <c r="D36" i="2"/>
  <c r="D32" i="4"/>
  <c r="N32" s="1"/>
  <c r="D38" i="2"/>
  <c r="D34" i="4"/>
  <c r="N34" s="1"/>
  <c r="AB24"/>
  <c r="AB23"/>
  <c r="AB25"/>
  <c r="D33" i="2"/>
  <c r="D29" i="4"/>
  <c r="N29" s="1"/>
  <c r="C10"/>
  <c r="M10" s="1"/>
  <c r="P11" i="12" s="1"/>
  <c r="D39" i="2"/>
  <c r="D35" i="4"/>
  <c r="N35" s="1"/>
  <c r="P29" l="1"/>
  <c r="Q30" i="12"/>
  <c r="P32" i="4"/>
  <c r="Q33" i="12"/>
  <c r="P35" i="4"/>
  <c r="Q36" i="12"/>
  <c r="P34" i="4"/>
  <c r="Q35" i="12"/>
  <c r="W40" i="4"/>
  <c r="V37"/>
  <c r="AA37"/>
  <c r="W41"/>
  <c r="V38"/>
  <c r="AA38"/>
  <c r="V36"/>
  <c r="W39"/>
  <c r="AA36"/>
  <c r="C11"/>
  <c r="M11" s="1"/>
  <c r="D42" i="2"/>
  <c r="D38" i="4"/>
  <c r="N38" s="1"/>
  <c r="D43" i="2"/>
  <c r="D39" i="4"/>
  <c r="N39" s="1"/>
  <c r="D37" i="2"/>
  <c r="D33" i="4"/>
  <c r="N33" s="1"/>
  <c r="AB26"/>
  <c r="AB28"/>
  <c r="AB27"/>
  <c r="D40" i="2"/>
  <c r="D36" i="4"/>
  <c r="N36" s="1"/>
  <c r="Y69"/>
  <c r="P36" l="1"/>
  <c r="Q37" i="12"/>
  <c r="P39" i="4"/>
  <c r="Q40" i="12"/>
  <c r="P38" i="4"/>
  <c r="Q39" i="12"/>
  <c r="P33" i="4"/>
  <c r="Q34" i="12"/>
  <c r="T9" i="4"/>
  <c r="P12" i="12"/>
  <c r="W42" i="4"/>
  <c r="V39"/>
  <c r="AA39"/>
  <c r="W44"/>
  <c r="V41"/>
  <c r="AA41"/>
  <c r="W43"/>
  <c r="V40"/>
  <c r="AA40"/>
  <c r="D44" i="2"/>
  <c r="D40" i="4"/>
  <c r="N40" s="1"/>
  <c r="D41" i="2"/>
  <c r="D37" i="4"/>
  <c r="N37" s="1"/>
  <c r="D46" i="2"/>
  <c r="D42" i="4"/>
  <c r="N42" s="1"/>
  <c r="D47" i="2"/>
  <c r="D43" i="4"/>
  <c r="N43" s="1"/>
  <c r="AB29"/>
  <c r="AB31"/>
  <c r="AB30"/>
  <c r="C12"/>
  <c r="M12" s="1"/>
  <c r="P13" i="12" s="1"/>
  <c r="Y72" i="4"/>
  <c r="Y70"/>
  <c r="P43" l="1"/>
  <c r="Q44" i="12"/>
  <c r="P40" i="4"/>
  <c r="Q41" i="12"/>
  <c r="P42" i="4"/>
  <c r="Q43" i="12"/>
  <c r="P37" i="4"/>
  <c r="Q38" i="12"/>
  <c r="W46" i="4"/>
  <c r="V43"/>
  <c r="AA43"/>
  <c r="W47"/>
  <c r="V44"/>
  <c r="AA44"/>
  <c r="Y75"/>
  <c r="Y78" s="1"/>
  <c r="Y81" s="1"/>
  <c r="Y84" s="1"/>
  <c r="Y87" s="1"/>
  <c r="Y90" s="1"/>
  <c r="Y93" s="1"/>
  <c r="Y96" s="1"/>
  <c r="Y99" s="1"/>
  <c r="Y102" s="1"/>
  <c r="Y105" s="1"/>
  <c r="Y108" s="1"/>
  <c r="Y111" s="1"/>
  <c r="Y114" s="1"/>
  <c r="Y117" s="1"/>
  <c r="Y120" s="1"/>
  <c r="Y123" s="1"/>
  <c r="Y126" s="1"/>
  <c r="Y129" s="1"/>
  <c r="Y132" s="1"/>
  <c r="Y135" s="1"/>
  <c r="Y138" s="1"/>
  <c r="Y141" s="1"/>
  <c r="Y144" s="1"/>
  <c r="Y147" s="1"/>
  <c r="Y150" s="1"/>
  <c r="Y153" s="1"/>
  <c r="Y156" s="1"/>
  <c r="Y159" s="1"/>
  <c r="Y162" s="1"/>
  <c r="Y165" s="1"/>
  <c r="Y168" s="1"/>
  <c r="Y171" s="1"/>
  <c r="Y174" s="1"/>
  <c r="Y177" s="1"/>
  <c r="Y180" s="1"/>
  <c r="Y183" s="1"/>
  <c r="Y186" s="1"/>
  <c r="Y189" s="1"/>
  <c r="Y192" s="1"/>
  <c r="Y195" s="1"/>
  <c r="V42"/>
  <c r="W45"/>
  <c r="AA42"/>
  <c r="C13"/>
  <c r="M13" s="1"/>
  <c r="P14" i="12" s="1"/>
  <c r="D45" i="2"/>
  <c r="D41" i="4"/>
  <c r="N41" s="1"/>
  <c r="D51" i="2"/>
  <c r="D47" i="4"/>
  <c r="N47" s="1"/>
  <c r="AB32"/>
  <c r="AB34"/>
  <c r="AB33"/>
  <c r="D50" i="2"/>
  <c r="D46" i="4"/>
  <c r="N46" s="1"/>
  <c r="D48" i="2"/>
  <c r="D44" i="4"/>
  <c r="N44" s="1"/>
  <c r="Y73"/>
  <c r="P46" l="1"/>
  <c r="Q47" i="12"/>
  <c r="P44" i="4"/>
  <c r="Q45" i="12"/>
  <c r="P41" i="4"/>
  <c r="Q42" i="12"/>
  <c r="P47" i="4"/>
  <c r="Q48" i="12"/>
  <c r="W48" i="4"/>
  <c r="V45"/>
  <c r="AA45"/>
  <c r="Y76"/>
  <c r="Y79" s="1"/>
  <c r="Y82" s="1"/>
  <c r="Y85" s="1"/>
  <c r="Y88" s="1"/>
  <c r="Y91" s="1"/>
  <c r="Y94" s="1"/>
  <c r="Y97" s="1"/>
  <c r="Y100" s="1"/>
  <c r="Y103" s="1"/>
  <c r="Y106" s="1"/>
  <c r="Y109" s="1"/>
  <c r="Y112" s="1"/>
  <c r="Y115" s="1"/>
  <c r="Y118" s="1"/>
  <c r="Y121" s="1"/>
  <c r="Y124" s="1"/>
  <c r="Y127" s="1"/>
  <c r="Y130" s="1"/>
  <c r="Y133" s="1"/>
  <c r="Y136" s="1"/>
  <c r="Y139" s="1"/>
  <c r="Y142" s="1"/>
  <c r="Y145" s="1"/>
  <c r="Y148" s="1"/>
  <c r="Y151" s="1"/>
  <c r="Y154" s="1"/>
  <c r="Y157" s="1"/>
  <c r="Y160" s="1"/>
  <c r="Y163" s="1"/>
  <c r="Y166" s="1"/>
  <c r="Y169" s="1"/>
  <c r="Y172" s="1"/>
  <c r="Y175" s="1"/>
  <c r="Y178" s="1"/>
  <c r="Y181" s="1"/>
  <c r="Y184" s="1"/>
  <c r="Y187" s="1"/>
  <c r="Y190" s="1"/>
  <c r="Y193" s="1"/>
  <c r="Y196" s="1"/>
  <c r="W49"/>
  <c r="V46"/>
  <c r="AA46"/>
  <c r="W50"/>
  <c r="V47"/>
  <c r="AA47"/>
  <c r="D52" i="2"/>
  <c r="D48" i="4"/>
  <c r="N48" s="1"/>
  <c r="D55" i="2"/>
  <c r="D51" i="4"/>
  <c r="N51" s="1"/>
  <c r="D54" i="2"/>
  <c r="D50" i="4"/>
  <c r="N50" s="1"/>
  <c r="AB35"/>
  <c r="AB37"/>
  <c r="AB36"/>
  <c r="D49" i="2"/>
  <c r="D45" i="4"/>
  <c r="N45" s="1"/>
  <c r="C14"/>
  <c r="M14" s="1"/>
  <c r="P15" i="12" s="1"/>
  <c r="P48" i="4" l="1"/>
  <c r="Q49" i="12"/>
  <c r="P45" i="4"/>
  <c r="Q46" i="12"/>
  <c r="P51" i="4"/>
  <c r="Q52" i="12"/>
  <c r="P50" i="4"/>
  <c r="Q51" i="12"/>
  <c r="W52" i="4"/>
  <c r="V49"/>
  <c r="AA49"/>
  <c r="W53"/>
  <c r="V50"/>
  <c r="AA50"/>
  <c r="W51"/>
  <c r="V48"/>
  <c r="AA48"/>
  <c r="AB38"/>
  <c r="AB40"/>
  <c r="AB39"/>
  <c r="D58" i="2"/>
  <c r="D54" i="4"/>
  <c r="N54" s="1"/>
  <c r="D53" i="2"/>
  <c r="D49" i="4"/>
  <c r="N49" s="1"/>
  <c r="C15"/>
  <c r="M15" s="1"/>
  <c r="P16" i="12" s="1"/>
  <c r="D59" i="2"/>
  <c r="D55" i="4"/>
  <c r="N55" s="1"/>
  <c r="D56" i="2"/>
  <c r="D52" i="4"/>
  <c r="N52" s="1"/>
  <c r="P52" l="1"/>
  <c r="Q53" i="12"/>
  <c r="P54" i="4"/>
  <c r="Q55" i="12"/>
  <c r="P55" i="4"/>
  <c r="Q56" i="12"/>
  <c r="P49" i="4"/>
  <c r="Q50" i="12"/>
  <c r="W56" i="4"/>
  <c r="V53"/>
  <c r="AA53"/>
  <c r="W54"/>
  <c r="V51"/>
  <c r="AA51"/>
  <c r="W55"/>
  <c r="V52"/>
  <c r="AA52"/>
  <c r="D60" i="2"/>
  <c r="D56" i="4"/>
  <c r="N56" s="1"/>
  <c r="C16"/>
  <c r="M16" s="1"/>
  <c r="P17" i="12" s="1"/>
  <c r="D57" i="2"/>
  <c r="D53" i="4"/>
  <c r="N53" s="1"/>
  <c r="D63" i="2"/>
  <c r="D63" i="4" s="1"/>
  <c r="N63" s="1"/>
  <c r="D59"/>
  <c r="N59" s="1"/>
  <c r="D62" i="2"/>
  <c r="D58" i="4"/>
  <c r="N58" s="1"/>
  <c r="AB41"/>
  <c r="AB43"/>
  <c r="AB42"/>
  <c r="P58" l="1"/>
  <c r="Q59" i="12"/>
  <c r="P56" i="4"/>
  <c r="Q57" i="12"/>
  <c r="P53" i="4"/>
  <c r="Q54" i="12"/>
  <c r="P63" i="4"/>
  <c r="Q64" i="12"/>
  <c r="P59" i="4"/>
  <c r="Q60" i="12"/>
  <c r="W58" i="4"/>
  <c r="V55"/>
  <c r="AA55"/>
  <c r="W57"/>
  <c r="V54"/>
  <c r="AA54"/>
  <c r="W59"/>
  <c r="V56"/>
  <c r="AA56"/>
  <c r="AB44"/>
  <c r="AB46"/>
  <c r="AB45"/>
  <c r="D66" i="2"/>
  <c r="D66" i="4" s="1"/>
  <c r="N66" s="1"/>
  <c r="D62"/>
  <c r="N62" s="1"/>
  <c r="C17"/>
  <c r="M17" s="1"/>
  <c r="P18" i="12" s="1"/>
  <c r="D61" i="2"/>
  <c r="D57" i="4"/>
  <c r="N57" s="1"/>
  <c r="D64" i="2"/>
  <c r="D64" i="4" s="1"/>
  <c r="N64" s="1"/>
  <c r="Q65" i="12" s="1"/>
  <c r="D60" i="4"/>
  <c r="N60" s="1"/>
  <c r="P57" l="1"/>
  <c r="Q58" i="12"/>
  <c r="P60" i="4"/>
  <c r="Q61" i="12"/>
  <c r="P66" i="4"/>
  <c r="Q67" i="12"/>
  <c r="P62" i="4"/>
  <c r="Q63" i="12"/>
  <c r="P64" i="4"/>
  <c r="T18"/>
  <c r="T20"/>
  <c r="T21"/>
  <c r="T19"/>
  <c r="T17"/>
  <c r="W60"/>
  <c r="V57"/>
  <c r="AA57"/>
  <c r="W62"/>
  <c r="V59"/>
  <c r="AA59"/>
  <c r="W61"/>
  <c r="V58"/>
  <c r="AA58"/>
  <c r="D65" i="2"/>
  <c r="D65" i="4" s="1"/>
  <c r="N65" s="1"/>
  <c r="D61"/>
  <c r="N61" s="1"/>
  <c r="AB47"/>
  <c r="AB49"/>
  <c r="AB48"/>
  <c r="C18"/>
  <c r="M18" s="1"/>
  <c r="P19" i="12" s="1"/>
  <c r="P61" i="4" l="1"/>
  <c r="Q62" i="12"/>
  <c r="P65" i="4"/>
  <c r="Q66" i="12"/>
  <c r="U19" i="4"/>
  <c r="U20"/>
  <c r="U18"/>
  <c r="U21"/>
  <c r="W65"/>
  <c r="V62"/>
  <c r="AA62"/>
  <c r="W64"/>
  <c r="V61"/>
  <c r="AA61"/>
  <c r="W63"/>
  <c r="V60"/>
  <c r="AA60"/>
  <c r="AB50"/>
  <c r="AB52"/>
  <c r="AB51"/>
  <c r="C19"/>
  <c r="M19" s="1"/>
  <c r="P20" i="12" s="1"/>
  <c r="W67" i="4" l="1"/>
  <c r="V64"/>
  <c r="AA64"/>
  <c r="V63"/>
  <c r="W66"/>
  <c r="AA63"/>
  <c r="W68"/>
  <c r="V65"/>
  <c r="AA65"/>
  <c r="AB53"/>
  <c r="AB55"/>
  <c r="AB54"/>
  <c r="C20"/>
  <c r="M20" s="1"/>
  <c r="T22" l="1"/>
  <c r="U22" s="1"/>
  <c r="P21" i="12"/>
  <c r="W71" i="4"/>
  <c r="V68"/>
  <c r="AA68"/>
  <c r="W69"/>
  <c r="V66"/>
  <c r="AA66"/>
  <c r="W70"/>
  <c r="V67"/>
  <c r="AA67"/>
  <c r="AB56"/>
  <c r="AB58"/>
  <c r="AB57"/>
  <c r="C21"/>
  <c r="M21" s="1"/>
  <c r="T10" l="1"/>
  <c r="U10" s="1"/>
  <c r="P22" i="12"/>
  <c r="W73" i="4"/>
  <c r="V70"/>
  <c r="AA70"/>
  <c r="W72"/>
  <c r="V69"/>
  <c r="AA69"/>
  <c r="W74"/>
  <c r="V71"/>
  <c r="AA71"/>
  <c r="AB59"/>
  <c r="AB61"/>
  <c r="AB60"/>
  <c r="C22"/>
  <c r="M22" s="1"/>
  <c r="P23" i="12" s="1"/>
  <c r="W75" i="4" l="1"/>
  <c r="V72"/>
  <c r="AA72"/>
  <c r="W77"/>
  <c r="V74"/>
  <c r="AA74"/>
  <c r="W76"/>
  <c r="V73"/>
  <c r="AA73"/>
  <c r="C23"/>
  <c r="M23" s="1"/>
  <c r="P24" i="12" s="1"/>
  <c r="AB62" i="4"/>
  <c r="AB64"/>
  <c r="AB63"/>
  <c r="W80" l="1"/>
  <c r="V77"/>
  <c r="AA77"/>
  <c r="W79"/>
  <c r="V76"/>
  <c r="AA76"/>
  <c r="W78"/>
  <c r="V75"/>
  <c r="AA75"/>
  <c r="AB65"/>
  <c r="AB67"/>
  <c r="AB66"/>
  <c r="C24"/>
  <c r="M24" s="1"/>
  <c r="P25" i="12" s="1"/>
  <c r="W81" i="4" l="1"/>
  <c r="V78"/>
  <c r="AA78"/>
  <c r="W82"/>
  <c r="V79"/>
  <c r="AA79"/>
  <c r="W83"/>
  <c r="V80"/>
  <c r="AA80"/>
  <c r="C25"/>
  <c r="M25" s="1"/>
  <c r="P26" i="12" s="1"/>
  <c r="AB68" i="4"/>
  <c r="AB70"/>
  <c r="AB69"/>
  <c r="W86" l="1"/>
  <c r="V83"/>
  <c r="AA83"/>
  <c r="W85"/>
  <c r="V82"/>
  <c r="AA82"/>
  <c r="W84"/>
  <c r="V81"/>
  <c r="AA81"/>
  <c r="AB71"/>
  <c r="AB73"/>
  <c r="AB72"/>
  <c r="C26"/>
  <c r="M26" s="1"/>
  <c r="P27" i="12" s="1"/>
  <c r="W88" i="4" l="1"/>
  <c r="V85"/>
  <c r="AA85"/>
  <c r="V84"/>
  <c r="W87"/>
  <c r="AA84"/>
  <c r="W89"/>
  <c r="V86"/>
  <c r="AA86"/>
  <c r="C27"/>
  <c r="M27" s="1"/>
  <c r="P28" i="12" s="1"/>
  <c r="AB74" i="4"/>
  <c r="AB76"/>
  <c r="AB75"/>
  <c r="W92" l="1"/>
  <c r="V89"/>
  <c r="AA89"/>
  <c r="W90"/>
  <c r="V87"/>
  <c r="AA87"/>
  <c r="W91"/>
  <c r="V88"/>
  <c r="AA88"/>
  <c r="AB77"/>
  <c r="AB79"/>
  <c r="AB78"/>
  <c r="C28"/>
  <c r="M28" s="1"/>
  <c r="P29" i="12" s="1"/>
  <c r="W93" i="4" l="1"/>
  <c r="V90"/>
  <c r="AA90"/>
  <c r="W94"/>
  <c r="V91"/>
  <c r="AA91"/>
  <c r="W95"/>
  <c r="V92"/>
  <c r="AA92"/>
  <c r="C29"/>
  <c r="M29" s="1"/>
  <c r="P30" i="12" s="1"/>
  <c r="AB80" i="4"/>
  <c r="AB82"/>
  <c r="AB81"/>
  <c r="W97" l="1"/>
  <c r="V94"/>
  <c r="AA94"/>
  <c r="W98"/>
  <c r="V95"/>
  <c r="AA95"/>
  <c r="W96"/>
  <c r="V93"/>
  <c r="AA93"/>
  <c r="AB83"/>
  <c r="AB85"/>
  <c r="AB84"/>
  <c r="C30"/>
  <c r="M30" s="1"/>
  <c r="P31" i="12" s="1"/>
  <c r="W101" i="4" l="1"/>
  <c r="V98"/>
  <c r="AA98"/>
  <c r="W99"/>
  <c r="V96"/>
  <c r="AA96"/>
  <c r="W100"/>
  <c r="V97"/>
  <c r="AA97"/>
  <c r="AB86"/>
  <c r="AB88"/>
  <c r="AB87"/>
  <c r="C31"/>
  <c r="M31" s="1"/>
  <c r="T11" l="1"/>
  <c r="U11" s="1"/>
  <c r="P32" i="12"/>
  <c r="W102" i="4"/>
  <c r="V99"/>
  <c r="AA99"/>
  <c r="W103"/>
  <c r="V100"/>
  <c r="AA100"/>
  <c r="W104"/>
  <c r="V101"/>
  <c r="AA101"/>
  <c r="AB89"/>
  <c r="AB91"/>
  <c r="AB90"/>
  <c r="C32"/>
  <c r="M32" s="1"/>
  <c r="P33" i="12" s="1"/>
  <c r="W106" i="4" l="1"/>
  <c r="V103"/>
  <c r="AA103"/>
  <c r="W107"/>
  <c r="V104"/>
  <c r="AA104"/>
  <c r="AK5"/>
  <c r="AK44"/>
  <c r="AK4"/>
  <c r="AK45"/>
  <c r="AL2"/>
  <c r="AK6"/>
  <c r="AK46"/>
  <c r="AL46"/>
  <c r="AL3"/>
  <c r="AN46"/>
  <c r="AN5"/>
  <c r="AM45"/>
  <c r="AM4"/>
  <c r="AK3"/>
  <c r="AN45"/>
  <c r="AN4"/>
  <c r="AN2"/>
  <c r="AM44"/>
  <c r="AM3"/>
  <c r="AM2"/>
  <c r="AL45"/>
  <c r="AL47"/>
  <c r="AK2"/>
  <c r="AN44"/>
  <c r="AN3"/>
  <c r="AM47"/>
  <c r="AM6"/>
  <c r="AL44"/>
  <c r="AN47"/>
  <c r="AN6"/>
  <c r="AM46"/>
  <c r="AM5"/>
  <c r="AK47"/>
  <c r="W105"/>
  <c r="V102"/>
  <c r="AA102"/>
  <c r="C33"/>
  <c r="M33" s="1"/>
  <c r="P34" i="12" s="1"/>
  <c r="AB92" i="4"/>
  <c r="AB94"/>
  <c r="AB93"/>
  <c r="W110" l="1"/>
  <c r="V107"/>
  <c r="AA107"/>
  <c r="W108"/>
  <c r="V105"/>
  <c r="AA105"/>
  <c r="W109"/>
  <c r="V106"/>
  <c r="AA106"/>
  <c r="AB95"/>
  <c r="AB97"/>
  <c r="AB96"/>
  <c r="C34"/>
  <c r="M34" s="1"/>
  <c r="P35" i="12" s="1"/>
  <c r="AL4" i="4" l="1"/>
  <c r="W112"/>
  <c r="V109"/>
  <c r="AA109"/>
  <c r="AL5"/>
  <c r="AL6"/>
  <c r="W111"/>
  <c r="V108"/>
  <c r="AA108"/>
  <c r="W113"/>
  <c r="V110"/>
  <c r="AA110"/>
  <c r="C35"/>
  <c r="M35" s="1"/>
  <c r="P36" i="12" s="1"/>
  <c r="AB98" i="4"/>
  <c r="AB100"/>
  <c r="AB99"/>
  <c r="W114" l="1"/>
  <c r="V111"/>
  <c r="AA111"/>
  <c r="W116"/>
  <c r="V113"/>
  <c r="AA113"/>
  <c r="W115"/>
  <c r="V112"/>
  <c r="AA112"/>
  <c r="AB101"/>
  <c r="AB103"/>
  <c r="AB102"/>
  <c r="C36"/>
  <c r="M36" s="1"/>
  <c r="P37" i="12" s="1"/>
  <c r="W119" i="4" l="1"/>
  <c r="V116"/>
  <c r="AA116"/>
  <c r="W118"/>
  <c r="V115"/>
  <c r="AA115"/>
  <c r="W117"/>
  <c r="V114"/>
  <c r="AA114"/>
  <c r="C37"/>
  <c r="M37" s="1"/>
  <c r="P38" i="12" s="1"/>
  <c r="AB104" i="4"/>
  <c r="AB106"/>
  <c r="AB105"/>
  <c r="W121" l="1"/>
  <c r="V118"/>
  <c r="AA118"/>
  <c r="W120"/>
  <c r="V117"/>
  <c r="AA117"/>
  <c r="W122"/>
  <c r="V119"/>
  <c r="AA119"/>
  <c r="AB107"/>
  <c r="AB109"/>
  <c r="AB108"/>
  <c r="C38"/>
  <c r="M38" s="1"/>
  <c r="P39" i="12" s="1"/>
  <c r="W123" i="4" l="1"/>
  <c r="V120"/>
  <c r="AA120"/>
  <c r="W125"/>
  <c r="V122"/>
  <c r="AA122"/>
  <c r="W124"/>
  <c r="V121"/>
  <c r="AA121"/>
  <c r="C39"/>
  <c r="M39" s="1"/>
  <c r="P40" i="12" s="1"/>
  <c r="AB110" i="4"/>
  <c r="AB112"/>
  <c r="AB111"/>
  <c r="W128" l="1"/>
  <c r="V125"/>
  <c r="AA125"/>
  <c r="W127"/>
  <c r="V124"/>
  <c r="AA124"/>
  <c r="W126"/>
  <c r="V123"/>
  <c r="AA123"/>
  <c r="AB113"/>
  <c r="AB115"/>
  <c r="AB114"/>
  <c r="C40"/>
  <c r="M40" s="1"/>
  <c r="P41" i="12" s="1"/>
  <c r="W129" i="4" l="1"/>
  <c r="V126"/>
  <c r="AA126"/>
  <c r="W130"/>
  <c r="V127"/>
  <c r="AA127"/>
  <c r="W131"/>
  <c r="V128"/>
  <c r="AA128"/>
  <c r="C41"/>
  <c r="M41" s="1"/>
  <c r="AB116"/>
  <c r="AB118"/>
  <c r="AB117"/>
  <c r="T12" l="1"/>
  <c r="U12" s="1"/>
  <c r="P42" i="12"/>
  <c r="AD7" i="8"/>
  <c r="AD11"/>
  <c r="AD14"/>
  <c r="AD13"/>
  <c r="AD12"/>
  <c r="AD4"/>
  <c r="AD16"/>
  <c r="AD10"/>
  <c r="AD5"/>
  <c r="AD8"/>
  <c r="AD15"/>
  <c r="AD9"/>
  <c r="AD6"/>
  <c r="AD17"/>
  <c r="AD18"/>
  <c r="AD19"/>
  <c r="AD20"/>
  <c r="AD21"/>
  <c r="AD22"/>
  <c r="AD23"/>
  <c r="I56" s="1"/>
  <c r="AD24"/>
  <c r="AD25"/>
  <c r="AD26"/>
  <c r="AD27"/>
  <c r="I59" s="1"/>
  <c r="AD28"/>
  <c r="AD29"/>
  <c r="AD30"/>
  <c r="I62" s="1"/>
  <c r="AD31"/>
  <c r="AD32"/>
  <c r="I66" s="1"/>
  <c r="AD33"/>
  <c r="AD34"/>
  <c r="AD35"/>
  <c r="I74" s="1"/>
  <c r="AD36"/>
  <c r="AD37"/>
  <c r="I79" s="1"/>
  <c r="AD38"/>
  <c r="AD39"/>
  <c r="I85" s="1"/>
  <c r="AD40"/>
  <c r="AD41"/>
  <c r="AD42"/>
  <c r="I91" s="1"/>
  <c r="W133" i="4"/>
  <c r="V130"/>
  <c r="AA130"/>
  <c r="W134"/>
  <c r="V131"/>
  <c r="AA131"/>
  <c r="W132"/>
  <c r="V129"/>
  <c r="AA129"/>
  <c r="AB119"/>
  <c r="AB121"/>
  <c r="AD43" i="8" s="1"/>
  <c r="AB120" i="4"/>
  <c r="C42"/>
  <c r="M42" s="1"/>
  <c r="P43" i="12" s="1"/>
  <c r="J74" i="8" l="1"/>
  <c r="N74"/>
  <c r="N62"/>
  <c r="J62"/>
  <c r="J85"/>
  <c r="N85"/>
  <c r="J56"/>
  <c r="N56"/>
  <c r="J79"/>
  <c r="N79"/>
  <c r="J59"/>
  <c r="N59"/>
  <c r="N66"/>
  <c r="J66"/>
  <c r="J91"/>
  <c r="N91"/>
  <c r="W137" i="4"/>
  <c r="V134"/>
  <c r="AA134"/>
  <c r="W135"/>
  <c r="V132"/>
  <c r="AA132"/>
  <c r="W136"/>
  <c r="V133"/>
  <c r="AA133"/>
  <c r="AB122"/>
  <c r="AB124"/>
  <c r="AD44" i="8" s="1"/>
  <c r="AB123" i="4"/>
  <c r="C43"/>
  <c r="M43" s="1"/>
  <c r="P44" i="12" s="1"/>
  <c r="W138" i="4" l="1"/>
  <c r="V135"/>
  <c r="AA135"/>
  <c r="W139"/>
  <c r="V136"/>
  <c r="AA136"/>
  <c r="W140"/>
  <c r="V137"/>
  <c r="AA137"/>
  <c r="C44"/>
  <c r="M44" s="1"/>
  <c r="P45" i="12" s="1"/>
  <c r="AB125" i="4"/>
  <c r="AB127"/>
  <c r="AD45" i="8" s="1"/>
  <c r="I97" s="1"/>
  <c r="AB126" i="4"/>
  <c r="J97" i="8" l="1"/>
  <c r="N97"/>
  <c r="W142" i="4"/>
  <c r="V139"/>
  <c r="AA139"/>
  <c r="W143"/>
  <c r="V140"/>
  <c r="AA140"/>
  <c r="W141"/>
  <c r="V138"/>
  <c r="AA138"/>
  <c r="AB128"/>
  <c r="AB130"/>
  <c r="AB129"/>
  <c r="C45"/>
  <c r="M45" s="1"/>
  <c r="P46" i="12" s="1"/>
  <c r="W146" i="4" l="1"/>
  <c r="V143"/>
  <c r="AA143"/>
  <c r="W144"/>
  <c r="V141"/>
  <c r="AA141"/>
  <c r="W145"/>
  <c r="V142"/>
  <c r="AA142"/>
  <c r="AB131"/>
  <c r="AB133"/>
  <c r="AB132"/>
  <c r="C46"/>
  <c r="M46" s="1"/>
  <c r="P47" i="12" s="1"/>
  <c r="W147" i="4" l="1"/>
  <c r="V144"/>
  <c r="AA144"/>
  <c r="W148"/>
  <c r="V145"/>
  <c r="AA145"/>
  <c r="W149"/>
  <c r="V146"/>
  <c r="AA146"/>
  <c r="AB134"/>
  <c r="AB136"/>
  <c r="AB135"/>
  <c r="C47"/>
  <c r="M47" s="1"/>
  <c r="P48" i="12" s="1"/>
  <c r="W151" i="4" l="1"/>
  <c r="V148"/>
  <c r="AA148"/>
  <c r="W152"/>
  <c r="V149"/>
  <c r="AA149"/>
  <c r="W150"/>
  <c r="V147"/>
  <c r="AA147"/>
  <c r="AB137"/>
  <c r="AB139"/>
  <c r="AB138"/>
  <c r="C48"/>
  <c r="M48" s="1"/>
  <c r="P49" i="12" s="1"/>
  <c r="AM49" i="4" l="1"/>
  <c r="AK50"/>
  <c r="AL51"/>
  <c r="AM48"/>
  <c r="AN48"/>
  <c r="AN50"/>
  <c r="AK52"/>
  <c r="AK48"/>
  <c r="AL49"/>
  <c r="AM52"/>
  <c r="AM51"/>
  <c r="AL50"/>
  <c r="AL48"/>
  <c r="AN51"/>
  <c r="AM50"/>
  <c r="AK49"/>
  <c r="AN49"/>
  <c r="AN52"/>
  <c r="AK51"/>
  <c r="W155"/>
  <c r="V152"/>
  <c r="AA152"/>
  <c r="W153"/>
  <c r="V150"/>
  <c r="AA150"/>
  <c r="AK12"/>
  <c r="AK17"/>
  <c r="AK22"/>
  <c r="AK30"/>
  <c r="AK28"/>
  <c r="AL13"/>
  <c r="AN29"/>
  <c r="AN13"/>
  <c r="AK7"/>
  <c r="AM16"/>
  <c r="AL26"/>
  <c r="AL20"/>
  <c r="AL15"/>
  <c r="AN20"/>
  <c r="AM23"/>
  <c r="AM7"/>
  <c r="AL17"/>
  <c r="AN27"/>
  <c r="AN11"/>
  <c r="AM30"/>
  <c r="AM14"/>
  <c r="AK23"/>
  <c r="AN30"/>
  <c r="AN14"/>
  <c r="AK11"/>
  <c r="AM17"/>
  <c r="AK29"/>
  <c r="AL8"/>
  <c r="AN17"/>
  <c r="AM20"/>
  <c r="AN24"/>
  <c r="AN15"/>
  <c r="AM18"/>
  <c r="AL12"/>
  <c r="AN18"/>
  <c r="AM21"/>
  <c r="AK8"/>
  <c r="AK13"/>
  <c r="AK18"/>
  <c r="AK24"/>
  <c r="AN25"/>
  <c r="AN9"/>
  <c r="AM28"/>
  <c r="AM12"/>
  <c r="AL10"/>
  <c r="AN16"/>
  <c r="AK19"/>
  <c r="AM19"/>
  <c r="AL27"/>
  <c r="AN23"/>
  <c r="AN7"/>
  <c r="AM26"/>
  <c r="AM10"/>
  <c r="AL9"/>
  <c r="AN26"/>
  <c r="AN10"/>
  <c r="AM29"/>
  <c r="AM13"/>
  <c r="AK10"/>
  <c r="AL14"/>
  <c r="AK27"/>
  <c r="AM27"/>
  <c r="AK15"/>
  <c r="AL7"/>
  <c r="AK9"/>
  <c r="AK14"/>
  <c r="AK20"/>
  <c r="AK25"/>
  <c r="AL24"/>
  <c r="AL19"/>
  <c r="AN21"/>
  <c r="AM24"/>
  <c r="AM8"/>
  <c r="AL25"/>
  <c r="AL21"/>
  <c r="AN28"/>
  <c r="AN12"/>
  <c r="AM15"/>
  <c r="AL22"/>
  <c r="AL16"/>
  <c r="AL11"/>
  <c r="AN19"/>
  <c r="AM22"/>
  <c r="AL28"/>
  <c r="AL23"/>
  <c r="AN22"/>
  <c r="AM25"/>
  <c r="AM9"/>
  <c r="AK26"/>
  <c r="AK16"/>
  <c r="AK21"/>
  <c r="AN8"/>
  <c r="AM11"/>
  <c r="AL18"/>
  <c r="W154"/>
  <c r="V151"/>
  <c r="AA151"/>
  <c r="C49"/>
  <c r="M49" s="1"/>
  <c r="P50" i="12" s="1"/>
  <c r="AB140" i="4"/>
  <c r="AL29" s="1"/>
  <c r="AB142"/>
  <c r="AB141"/>
  <c r="W156" l="1"/>
  <c r="V153"/>
  <c r="AA153"/>
  <c r="W157"/>
  <c r="V154"/>
  <c r="AA154"/>
  <c r="W158"/>
  <c r="V155"/>
  <c r="AA155"/>
  <c r="AB143"/>
  <c r="AB145"/>
  <c r="AB144"/>
  <c r="C50"/>
  <c r="M50" s="1"/>
  <c r="P51" i="12" s="1"/>
  <c r="W160" i="4" l="1"/>
  <c r="V157"/>
  <c r="AA157"/>
  <c r="W161"/>
  <c r="V158"/>
  <c r="AA158"/>
  <c r="W159"/>
  <c r="V156"/>
  <c r="AA156"/>
  <c r="C51"/>
  <c r="M51" s="1"/>
  <c r="AB146"/>
  <c r="AL52" s="1"/>
  <c r="AB148"/>
  <c r="AB147"/>
  <c r="T13" l="1"/>
  <c r="U13" s="1"/>
  <c r="P52" i="12"/>
  <c r="AL30" i="4"/>
  <c r="W164"/>
  <c r="V161"/>
  <c r="AA161"/>
  <c r="W162"/>
  <c r="V159"/>
  <c r="AA159"/>
  <c r="W163"/>
  <c r="V160"/>
  <c r="AA160"/>
  <c r="AB149"/>
  <c r="AB151"/>
  <c r="AB150"/>
  <c r="C52"/>
  <c r="M52" s="1"/>
  <c r="P53" i="12" s="1"/>
  <c r="W165" i="4" l="1"/>
  <c r="V162"/>
  <c r="AA162"/>
  <c r="W166"/>
  <c r="V163"/>
  <c r="AA163"/>
  <c r="W167"/>
  <c r="V164"/>
  <c r="AA164"/>
  <c r="C53"/>
  <c r="M53" s="1"/>
  <c r="P54" i="12" s="1"/>
  <c r="AB152" i="4"/>
  <c r="AB154"/>
  <c r="AB153"/>
  <c r="W169" l="1"/>
  <c r="V166"/>
  <c r="AA166"/>
  <c r="W170"/>
  <c r="V167"/>
  <c r="AA167"/>
  <c r="W168"/>
  <c r="V165"/>
  <c r="AA165"/>
  <c r="AB155"/>
  <c r="AB157"/>
  <c r="AB156"/>
  <c r="C54"/>
  <c r="M54" s="1"/>
  <c r="P55" i="12" s="1"/>
  <c r="W173" i="4" l="1"/>
  <c r="V170"/>
  <c r="AA170"/>
  <c r="W171"/>
  <c r="V168"/>
  <c r="AA168"/>
  <c r="W172"/>
  <c r="V169"/>
  <c r="AA169"/>
  <c r="C55"/>
  <c r="M55" s="1"/>
  <c r="P56" i="12" s="1"/>
  <c r="AB158" i="4"/>
  <c r="AB160"/>
  <c r="AB159"/>
  <c r="W174" l="1"/>
  <c r="V171"/>
  <c r="AA171"/>
  <c r="W175"/>
  <c r="V172"/>
  <c r="AA172"/>
  <c r="W176"/>
  <c r="V173"/>
  <c r="AA173"/>
  <c r="AB161"/>
  <c r="AB163"/>
  <c r="AB162"/>
  <c r="C56"/>
  <c r="M56" s="1"/>
  <c r="P57" i="12" s="1"/>
  <c r="AL54" i="4" l="1"/>
  <c r="AL53"/>
  <c r="AK54"/>
  <c r="AN54"/>
  <c r="AN53"/>
  <c r="AM54"/>
  <c r="AM53"/>
  <c r="AK53"/>
  <c r="W178"/>
  <c r="V175"/>
  <c r="AA175"/>
  <c r="W179"/>
  <c r="V176"/>
  <c r="AA176"/>
  <c r="AK36"/>
  <c r="AL32"/>
  <c r="AN40"/>
  <c r="AK34"/>
  <c r="AK31"/>
  <c r="AN35"/>
  <c r="AL34"/>
  <c r="AM36"/>
  <c r="AN34"/>
  <c r="AM32"/>
  <c r="AN41"/>
  <c r="AL38"/>
  <c r="AL37"/>
  <c r="AK35"/>
  <c r="AN36"/>
  <c r="AL33"/>
  <c r="AM33"/>
  <c r="AM35"/>
  <c r="AL39"/>
  <c r="AK41"/>
  <c r="AN37"/>
  <c r="AM41"/>
  <c r="AN31"/>
  <c r="AM37"/>
  <c r="AM39"/>
  <c r="AL36"/>
  <c r="AK32"/>
  <c r="AK40"/>
  <c r="AM40"/>
  <c r="AK33"/>
  <c r="AK38"/>
  <c r="AL35"/>
  <c r="AN32"/>
  <c r="AN39"/>
  <c r="AN33"/>
  <c r="AK39"/>
  <c r="AM31"/>
  <c r="AM38"/>
  <c r="AL31"/>
  <c r="AM34"/>
  <c r="AN38"/>
  <c r="AK37"/>
  <c r="W177"/>
  <c r="V174"/>
  <c r="AA174"/>
  <c r="C57"/>
  <c r="M57" s="1"/>
  <c r="P58" i="12" s="1"/>
  <c r="AB164" i="4"/>
  <c r="AB166"/>
  <c r="AB165"/>
  <c r="W182" l="1"/>
  <c r="V179"/>
  <c r="AA179"/>
  <c r="W180"/>
  <c r="V177"/>
  <c r="AA177"/>
  <c r="W181"/>
  <c r="V178"/>
  <c r="AA178"/>
  <c r="AB167"/>
  <c r="AB169"/>
  <c r="AB168"/>
  <c r="C58"/>
  <c r="M58" s="1"/>
  <c r="P59" i="12" s="1"/>
  <c r="W184" i="4" l="1"/>
  <c r="V181"/>
  <c r="AA181"/>
  <c r="W183"/>
  <c r="V180"/>
  <c r="AA180"/>
  <c r="W185"/>
  <c r="V182"/>
  <c r="AA182"/>
  <c r="C59"/>
  <c r="M59" s="1"/>
  <c r="P60" i="12" s="1"/>
  <c r="AB170" i="4"/>
  <c r="AB172"/>
  <c r="AB171"/>
  <c r="W186" l="1"/>
  <c r="V183"/>
  <c r="AA183"/>
  <c r="W188"/>
  <c r="V185"/>
  <c r="AA185"/>
  <c r="W187"/>
  <c r="V184"/>
  <c r="AA184"/>
  <c r="AB173"/>
  <c r="AB175"/>
  <c r="AB174"/>
  <c r="C60"/>
  <c r="M60" s="1"/>
  <c r="P61" i="12" s="1"/>
  <c r="AN43" i="4" l="1"/>
  <c r="AM42"/>
  <c r="AK42"/>
  <c r="AM43"/>
  <c r="AN42"/>
  <c r="AK43"/>
  <c r="W191"/>
  <c r="V188"/>
  <c r="AA188"/>
  <c r="W190"/>
  <c r="V187"/>
  <c r="AA187"/>
  <c r="W189"/>
  <c r="V186"/>
  <c r="AA186"/>
  <c r="C61"/>
  <c r="M61" s="1"/>
  <c r="AB176"/>
  <c r="AB178"/>
  <c r="AB177"/>
  <c r="T14" l="1"/>
  <c r="U14" s="1"/>
  <c r="P62" i="12"/>
  <c r="AL43" i="4"/>
  <c r="W193"/>
  <c r="V190"/>
  <c r="AA190"/>
  <c r="W192"/>
  <c r="V189"/>
  <c r="AA189"/>
  <c r="W194"/>
  <c r="V191"/>
  <c r="AA191"/>
  <c r="AB179"/>
  <c r="AB181"/>
  <c r="AB180"/>
  <c r="C62"/>
  <c r="M62" s="1"/>
  <c r="P63" i="12" s="1"/>
  <c r="V194" i="4" l="1"/>
  <c r="AA194"/>
  <c r="W195"/>
  <c r="V192"/>
  <c r="AA192"/>
  <c r="W196"/>
  <c r="V193"/>
  <c r="AA193"/>
  <c r="C63"/>
  <c r="M63" s="1"/>
  <c r="P64" i="12" s="1"/>
  <c r="AB182" i="4"/>
  <c r="AB184"/>
  <c r="AD64" i="8" s="1"/>
  <c r="AB183" i="4"/>
  <c r="AD46" i="8" l="1"/>
  <c r="AD47"/>
  <c r="I103" s="1"/>
  <c r="AD48"/>
  <c r="AD49"/>
  <c r="AD50"/>
  <c r="AD51"/>
  <c r="AD52"/>
  <c r="AD53"/>
  <c r="AD54"/>
  <c r="AD55"/>
  <c r="AD56"/>
  <c r="AD57"/>
  <c r="AD58"/>
  <c r="AD59"/>
  <c r="AD60"/>
  <c r="AD61"/>
  <c r="AD62"/>
  <c r="AD63"/>
  <c r="V195" i="4"/>
  <c r="AA195"/>
  <c r="V196"/>
  <c r="AL42" s="1"/>
  <c r="AA196"/>
  <c r="AB185"/>
  <c r="AB187"/>
  <c r="AD65" i="8" s="1"/>
  <c r="AB186" i="4"/>
  <c r="C64"/>
  <c r="M64" s="1"/>
  <c r="P65" i="12" s="1"/>
  <c r="N103" i="8" l="1"/>
  <c r="J103"/>
  <c r="C66" i="4"/>
  <c r="M66" s="1"/>
  <c r="P67" i="12" s="1"/>
  <c r="C65" i="4"/>
  <c r="M65" s="1"/>
  <c r="P66" i="12" s="1"/>
  <c r="AB188" i="4"/>
  <c r="AB190"/>
  <c r="AD66" i="8" s="1"/>
  <c r="AB189" i="4"/>
  <c r="AB191" l="1"/>
  <c r="AB193"/>
  <c r="AD67" i="8" s="1"/>
  <c r="AB192" i="4"/>
  <c r="AB194"/>
  <c r="AB196"/>
  <c r="AD68" i="8" s="1"/>
  <c r="AB195" i="4"/>
  <c r="AL40" l="1"/>
  <c r="AL41"/>
</calcChain>
</file>

<file path=xl/sharedStrings.xml><?xml version="1.0" encoding="utf-8"?>
<sst xmlns="http://schemas.openxmlformats.org/spreadsheetml/2006/main" count="2071" uniqueCount="1172">
  <si>
    <t>血量</t>
    <phoneticPr fontId="2" type="noConversion"/>
  </si>
  <si>
    <t>攻击</t>
    <phoneticPr fontId="2" type="noConversion"/>
  </si>
  <si>
    <t>等级</t>
    <phoneticPr fontId="2" type="noConversion"/>
  </si>
  <si>
    <t>基础属性</t>
    <phoneticPr fontId="2" type="noConversion"/>
  </si>
  <si>
    <t>属性占比</t>
    <phoneticPr fontId="2" type="noConversion"/>
  </si>
  <si>
    <t>装备属性</t>
    <phoneticPr fontId="2" type="noConversion"/>
  </si>
  <si>
    <t>物理防御</t>
    <phoneticPr fontId="2" type="noConversion"/>
  </si>
  <si>
    <t>魔法防御</t>
    <phoneticPr fontId="2" type="noConversion"/>
  </si>
  <si>
    <t>升级属性</t>
    <phoneticPr fontId="2" type="noConversion"/>
  </si>
  <si>
    <t>物防</t>
    <phoneticPr fontId="2" type="noConversion"/>
  </si>
  <si>
    <t>魔防</t>
    <phoneticPr fontId="2" type="noConversion"/>
  </si>
  <si>
    <t>等级</t>
    <phoneticPr fontId="2" type="noConversion"/>
  </si>
  <si>
    <t>武器</t>
    <phoneticPr fontId="2" type="noConversion"/>
  </si>
  <si>
    <t>衣服</t>
    <phoneticPr fontId="2" type="noConversion"/>
  </si>
  <si>
    <t>头盔</t>
    <phoneticPr fontId="2" type="noConversion"/>
  </si>
  <si>
    <t>手镯</t>
    <phoneticPr fontId="2" type="noConversion"/>
  </si>
  <si>
    <t>腰带</t>
    <phoneticPr fontId="2" type="noConversion"/>
  </si>
  <si>
    <t>鞋子</t>
    <phoneticPr fontId="2" type="noConversion"/>
  </si>
  <si>
    <t>裤子</t>
    <phoneticPr fontId="2" type="noConversion"/>
  </si>
  <si>
    <t>项链</t>
    <phoneticPr fontId="2" type="noConversion"/>
  </si>
  <si>
    <t>灵石</t>
    <phoneticPr fontId="2" type="noConversion"/>
  </si>
  <si>
    <t>宝石</t>
    <phoneticPr fontId="2" type="noConversion"/>
  </si>
  <si>
    <t>护符</t>
    <phoneticPr fontId="2" type="noConversion"/>
  </si>
  <si>
    <t>累计</t>
    <phoneticPr fontId="2" type="noConversion"/>
  </si>
  <si>
    <t>乌木剑</t>
    <phoneticPr fontId="2" type="noConversion"/>
  </si>
  <si>
    <t>紫竹</t>
    <phoneticPr fontId="2" type="noConversion"/>
  </si>
  <si>
    <t>法神</t>
    <phoneticPr fontId="2" type="noConversion"/>
  </si>
  <si>
    <t>圣魔</t>
    <phoneticPr fontId="2" type="noConversion"/>
  </si>
  <si>
    <t>幻魔</t>
    <phoneticPr fontId="2" type="noConversion"/>
  </si>
  <si>
    <t>魔法</t>
    <phoneticPr fontId="2" type="noConversion"/>
  </si>
  <si>
    <t>乾坤</t>
    <phoneticPr fontId="2" type="noConversion"/>
  </si>
  <si>
    <t>布靴</t>
    <phoneticPr fontId="2" type="noConversion"/>
  </si>
  <si>
    <t>长裤</t>
    <phoneticPr fontId="2" type="noConversion"/>
  </si>
  <si>
    <t>头盔</t>
    <phoneticPr fontId="2" type="noConversion"/>
  </si>
  <si>
    <t>血量占比</t>
    <phoneticPr fontId="2" type="noConversion"/>
  </si>
  <si>
    <t>手镯</t>
    <phoneticPr fontId="2" type="noConversion"/>
  </si>
  <si>
    <t>腰带</t>
    <phoneticPr fontId="2" type="noConversion"/>
  </si>
  <si>
    <t>灵石（戒指）</t>
    <phoneticPr fontId="2" type="noConversion"/>
  </si>
  <si>
    <t>长裤</t>
    <phoneticPr fontId="2" type="noConversion"/>
  </si>
  <si>
    <t>布靴</t>
    <phoneticPr fontId="2" type="noConversion"/>
  </si>
  <si>
    <t>钢腰带</t>
    <phoneticPr fontId="2" type="noConversion"/>
  </si>
  <si>
    <t>麻布裤</t>
    <phoneticPr fontId="2" type="noConversion"/>
  </si>
  <si>
    <t>木盔</t>
    <phoneticPr fontId="2" type="noConversion"/>
  </si>
  <si>
    <t>银项链</t>
    <phoneticPr fontId="2" type="noConversion"/>
  </si>
  <si>
    <t>项链</t>
    <phoneticPr fontId="2" type="noConversion"/>
  </si>
  <si>
    <t>八角戒指</t>
    <phoneticPr fontId="2" type="noConversion"/>
  </si>
  <si>
    <t>宝石</t>
    <phoneticPr fontId="2" type="noConversion"/>
  </si>
  <si>
    <t>灵石</t>
    <phoneticPr fontId="2" type="noConversion"/>
  </si>
  <si>
    <t>护符</t>
    <phoneticPr fontId="2" type="noConversion"/>
  </si>
  <si>
    <t>武器</t>
    <phoneticPr fontId="2" type="noConversion"/>
  </si>
  <si>
    <t>衣服</t>
    <phoneticPr fontId="2" type="noConversion"/>
  </si>
  <si>
    <t>布衣</t>
    <phoneticPr fontId="2" type="noConversion"/>
  </si>
  <si>
    <t>木剑</t>
    <phoneticPr fontId="2" type="noConversion"/>
  </si>
  <si>
    <t>最小攻击</t>
    <phoneticPr fontId="2" type="noConversion"/>
  </si>
  <si>
    <t>最大攻击</t>
    <phoneticPr fontId="2" type="noConversion"/>
  </si>
  <si>
    <t>最小物防</t>
    <phoneticPr fontId="2" type="noConversion"/>
  </si>
  <si>
    <t>最大物防</t>
    <phoneticPr fontId="2" type="noConversion"/>
  </si>
  <si>
    <t>最小魔防</t>
    <phoneticPr fontId="2" type="noConversion"/>
  </si>
  <si>
    <t>最小魔防</t>
    <phoneticPr fontId="2" type="noConversion"/>
  </si>
  <si>
    <t>属性预览</t>
    <phoneticPr fontId="2" type="noConversion"/>
  </si>
  <si>
    <t>布带</t>
    <phoneticPr fontId="2" type="noConversion"/>
  </si>
  <si>
    <t>特殊附加</t>
    <phoneticPr fontId="2" type="noConversion"/>
  </si>
  <si>
    <t>暴击率+1%</t>
    <phoneticPr fontId="2" type="noConversion"/>
  </si>
  <si>
    <t>铁盔</t>
    <phoneticPr fontId="2" type="noConversion"/>
  </si>
  <si>
    <t>青铜头盔</t>
    <phoneticPr fontId="2" type="noConversion"/>
  </si>
  <si>
    <t>布纹腰带</t>
    <phoneticPr fontId="2" type="noConversion"/>
  </si>
  <si>
    <t>布纹布靴</t>
    <phoneticPr fontId="2" type="noConversion"/>
  </si>
  <si>
    <t>布纹长裤</t>
    <phoneticPr fontId="2" type="noConversion"/>
  </si>
  <si>
    <t>小布鞋</t>
    <phoneticPr fontId="2" type="noConversion"/>
  </si>
  <si>
    <t>魅力戒指</t>
    <phoneticPr fontId="2" type="noConversion"/>
  </si>
  <si>
    <t>红宝石项链</t>
    <phoneticPr fontId="2" type="noConversion"/>
  </si>
  <si>
    <t>红宝石</t>
    <phoneticPr fontId="2" type="noConversion"/>
  </si>
  <si>
    <t>神兵护符</t>
    <phoneticPr fontId="2" type="noConversion"/>
  </si>
  <si>
    <t>10级</t>
    <phoneticPr fontId="2" type="noConversion"/>
  </si>
  <si>
    <t>20级</t>
    <phoneticPr fontId="2" type="noConversion"/>
  </si>
  <si>
    <t>怪物等级</t>
    <phoneticPr fontId="2" type="noConversion"/>
  </si>
  <si>
    <t>预计玩家等级</t>
    <phoneticPr fontId="2" type="noConversion"/>
  </si>
  <si>
    <t>魔防</t>
    <phoneticPr fontId="2" type="noConversion"/>
  </si>
  <si>
    <t>装备等级</t>
    <phoneticPr fontId="2" type="noConversion"/>
  </si>
  <si>
    <t>装备完成度</t>
    <phoneticPr fontId="2" type="noConversion"/>
  </si>
  <si>
    <t>生命</t>
    <phoneticPr fontId="2" type="noConversion"/>
  </si>
  <si>
    <t>总血量</t>
    <phoneticPr fontId="2" type="noConversion"/>
  </si>
  <si>
    <t>总攻击</t>
    <phoneticPr fontId="2" type="noConversion"/>
  </si>
  <si>
    <t>总物防</t>
    <phoneticPr fontId="2" type="noConversion"/>
  </si>
  <si>
    <t>总魔防</t>
    <phoneticPr fontId="2" type="noConversion"/>
  </si>
  <si>
    <t>期待回合数</t>
    <phoneticPr fontId="2" type="noConversion"/>
  </si>
  <si>
    <t>技能系数</t>
    <phoneticPr fontId="2" type="noConversion"/>
  </si>
  <si>
    <t>怪物等级</t>
    <phoneticPr fontId="2" type="noConversion"/>
  </si>
  <si>
    <t>己方承受回合</t>
    <phoneticPr fontId="2" type="noConversion"/>
  </si>
  <si>
    <t>总攻击（含技能加成）</t>
    <phoneticPr fontId="2" type="noConversion"/>
  </si>
  <si>
    <t>命中率和闪避率取决于攻击和被攻击的等级</t>
    <phoneticPr fontId="2" type="noConversion"/>
  </si>
  <si>
    <t>有负重概念</t>
    <phoneticPr fontId="2" type="noConversion"/>
  </si>
  <si>
    <t>造成的伤害 =（攻击(技能类型)-对应类型的防御）*（1-对应类型免伤比）*（1-总免伤比）</t>
    <phoneticPr fontId="2" type="noConversion"/>
  </si>
  <si>
    <t>属性构成 =（基础属性 + 装备属性 + 被动技能 + 额外固定值1）*额外百分比 + 额外固定值2</t>
    <phoneticPr fontId="2" type="noConversion"/>
  </si>
  <si>
    <t>属性构成</t>
    <phoneticPr fontId="2" type="noConversion"/>
  </si>
  <si>
    <t>当前命中 = 0.7 + 0.05 * 等级差 + 命中属性（百分比）</t>
    <phoneticPr fontId="2" type="noConversion"/>
  </si>
  <si>
    <t>命中概率 = 当前命中 - 当前闪避  （保底0.5）</t>
    <phoneticPr fontId="2" type="noConversion"/>
  </si>
  <si>
    <t>当前闪避 = 闪避属性（百分比）</t>
    <phoneticPr fontId="2" type="noConversion"/>
  </si>
  <si>
    <t>战斗公式（分2个，1个角色攻击怪物，1个怪物攻击角色）</t>
    <phoneticPr fontId="2" type="noConversion"/>
  </si>
  <si>
    <t>血量系数调整</t>
    <phoneticPr fontId="2" type="noConversion"/>
  </si>
  <si>
    <t>纯银项链</t>
    <phoneticPr fontId="2" type="noConversion"/>
  </si>
  <si>
    <t>暴击+1%</t>
    <phoneticPr fontId="2" type="noConversion"/>
  </si>
  <si>
    <t>短刀</t>
    <phoneticPr fontId="2" type="noConversion"/>
  </si>
  <si>
    <t>玄铁刀</t>
    <phoneticPr fontId="2" type="noConversion"/>
  </si>
  <si>
    <t>轻型盔甲</t>
    <phoneticPr fontId="2" type="noConversion"/>
  </si>
  <si>
    <t>技能名称</t>
    <phoneticPr fontId="2" type="noConversion"/>
  </si>
  <si>
    <t>技能类型</t>
    <phoneticPr fontId="2" type="noConversion"/>
  </si>
  <si>
    <t>学习等级</t>
    <phoneticPr fontId="2" type="noConversion"/>
  </si>
  <si>
    <t>消耗SP</t>
    <phoneticPr fontId="2" type="noConversion"/>
  </si>
  <si>
    <t>可升级数</t>
    <phoneticPr fontId="2" type="noConversion"/>
  </si>
  <si>
    <t>重击</t>
    <phoneticPr fontId="2" type="noConversion"/>
  </si>
  <si>
    <t>主动</t>
    <phoneticPr fontId="2" type="noConversion"/>
  </si>
  <si>
    <t>对当前目标造成100%攻击+10点伤害</t>
    <phoneticPr fontId="2" type="noConversion"/>
  </si>
  <si>
    <t>旋风斩</t>
    <phoneticPr fontId="2" type="noConversion"/>
  </si>
  <si>
    <t>对周围目标造成100%物攻伤害</t>
    <phoneticPr fontId="2" type="noConversion"/>
  </si>
  <si>
    <t>眩晕锤</t>
    <phoneticPr fontId="2" type="noConversion"/>
  </si>
  <si>
    <t>立即对目标造成50%点物攻伤害,并使目标眩晕5秒</t>
    <phoneticPr fontId="2" type="noConversion"/>
  </si>
  <si>
    <t>速度</t>
    <phoneticPr fontId="2" type="noConversion"/>
  </si>
  <si>
    <t>立即提升自身50%的移动速度,持续10秒</t>
    <phoneticPr fontId="2" type="noConversion"/>
  </si>
  <si>
    <t>瞬移</t>
    <phoneticPr fontId="2" type="noConversion"/>
  </si>
  <si>
    <t>立即移动到某个点</t>
    <phoneticPr fontId="2" type="noConversion"/>
  </si>
  <si>
    <t>生命怒吼</t>
    <phoneticPr fontId="2" type="noConversion"/>
  </si>
  <si>
    <t>立即恢复自己100点生命值,并提升自身50%的物防和魔防,持续6秒</t>
    <phoneticPr fontId="2" type="noConversion"/>
  </si>
  <si>
    <t>斩杀</t>
    <phoneticPr fontId="2" type="noConversion"/>
  </si>
  <si>
    <t>对目标低于50%生命的单位,立即造成200%物攻伤害</t>
    <phoneticPr fontId="2" type="noConversion"/>
  </si>
  <si>
    <t>剑气波</t>
    <phoneticPr fontId="2" type="noConversion"/>
  </si>
  <si>
    <t>向前方推动剑气，剑气移动缓慢,碰到目标造成100%点伤害</t>
    <phoneticPr fontId="2" type="noConversion"/>
  </si>
  <si>
    <t>血性狂暴</t>
    <phoneticPr fontId="2" type="noConversion"/>
  </si>
  <si>
    <t>消耗自身20%点生命值,自身攻击提升50%,持续10秒</t>
    <phoneticPr fontId="2" type="noConversion"/>
  </si>
  <si>
    <t>攻击强化</t>
    <phoneticPr fontId="2" type="noConversion"/>
  </si>
  <si>
    <t>被动</t>
    <phoneticPr fontId="2" type="noConversion"/>
  </si>
  <si>
    <t>提升自身10%攻击</t>
    <phoneticPr fontId="2" type="noConversion"/>
  </si>
  <si>
    <t>冰裂斩</t>
    <phoneticPr fontId="2" type="noConversion"/>
  </si>
  <si>
    <t>跳跃起来对前方区域造成100%物攻伤害</t>
    <phoneticPr fontId="2" type="noConversion"/>
  </si>
  <si>
    <t>烈火剑法</t>
    <phoneticPr fontId="2" type="noConversion"/>
  </si>
  <si>
    <t>对目标造成200%攻击伤害,并对目标产生灼烧效果,每秒损失50点生命,持续5秒</t>
    <phoneticPr fontId="2" type="noConversion"/>
  </si>
  <si>
    <t>学习技能加入等级判定</t>
    <phoneticPr fontId="2" type="noConversion"/>
  </si>
  <si>
    <t>眩晕效果</t>
    <phoneticPr fontId="2" type="noConversion"/>
  </si>
  <si>
    <t>学习和升级的SP区分开</t>
    <phoneticPr fontId="2" type="noConversion"/>
  </si>
  <si>
    <t>旋风斩</t>
    <phoneticPr fontId="2" type="noConversion"/>
  </si>
  <si>
    <t>冰裂斩</t>
    <phoneticPr fontId="2" type="noConversion"/>
  </si>
  <si>
    <t>1级</t>
    <phoneticPr fontId="2" type="noConversion"/>
  </si>
  <si>
    <t>生命怒吼</t>
    <phoneticPr fontId="2" type="noConversion"/>
  </si>
  <si>
    <t>流行火雨</t>
    <phoneticPr fontId="2" type="noConversion"/>
  </si>
  <si>
    <t>立即对目标范围内的怪物造成200%伤害</t>
    <phoneticPr fontId="2" type="noConversion"/>
  </si>
  <si>
    <t>技能名称</t>
    <phoneticPr fontId="2" type="noConversion"/>
  </si>
  <si>
    <t>等级</t>
    <phoneticPr fontId="2" type="noConversion"/>
  </si>
  <si>
    <t>2级</t>
    <phoneticPr fontId="2" type="noConversion"/>
  </si>
  <si>
    <t>3级</t>
    <phoneticPr fontId="2" type="noConversion"/>
  </si>
  <si>
    <t>技能描述</t>
    <phoneticPr fontId="2" type="noConversion"/>
  </si>
  <si>
    <t>技能CD</t>
    <phoneticPr fontId="2" type="noConversion"/>
  </si>
  <si>
    <t>消耗SP</t>
    <phoneticPr fontId="2" type="noConversion"/>
  </si>
  <si>
    <t>等级限制</t>
    <phoneticPr fontId="2" type="noConversion"/>
  </si>
  <si>
    <t>立即恢复自身60%生命值</t>
    <phoneticPr fontId="2" type="noConversion"/>
  </si>
  <si>
    <t>立即恢复自身80%生命值,攻击提升20%,持续10秒</t>
    <phoneticPr fontId="2" type="noConversion"/>
  </si>
  <si>
    <t>立即恢复自身100%生命值,攻击提升50%,持续10秒</t>
    <phoneticPr fontId="2" type="noConversion"/>
  </si>
  <si>
    <t>当前拥有SP</t>
    <phoneticPr fontId="2" type="noConversion"/>
  </si>
  <si>
    <t>累计消耗SP</t>
    <phoneticPr fontId="2" type="noConversion"/>
  </si>
  <si>
    <t>立即对目标范围内的怪物造成300%伤害,并使目标冰冻3秒</t>
    <phoneticPr fontId="2" type="noConversion"/>
  </si>
  <si>
    <t>流星火雨灼烧区域伤害来源</t>
    <phoneticPr fontId="2" type="noConversion"/>
  </si>
  <si>
    <t>立即对目标范围内的怪物造成250%伤害,并使目标冰冻3秒</t>
    <phoneticPr fontId="2" type="noConversion"/>
  </si>
  <si>
    <t>立即对范围内的目标造成500%伤害,范围内的怪物每秒损失20%的技能伤害,持续12秒</t>
    <phoneticPr fontId="2" type="noConversion"/>
  </si>
  <si>
    <t>立即对范围内的目标造成300%伤害,范围内的怪物每秒损失10%的技能伤害,持续12秒</t>
    <phoneticPr fontId="2" type="noConversion"/>
  </si>
  <si>
    <t>立即对范围内的目标造成400%伤害,范围内的怪物每秒损失15%的技能伤害,持续12秒</t>
    <phoneticPr fontId="2" type="noConversion"/>
  </si>
  <si>
    <t>狼王技能</t>
    <phoneticPr fontId="2" type="noConversion"/>
  </si>
  <si>
    <t>僵尸精英技能</t>
    <phoneticPr fontId="2" type="noConversion"/>
  </si>
  <si>
    <t>蝙蝠小怪技能</t>
    <phoneticPr fontId="2" type="noConversion"/>
  </si>
  <si>
    <t>尸王技能</t>
    <phoneticPr fontId="2" type="noConversion"/>
  </si>
  <si>
    <t>10秒释放一次</t>
    <phoneticPr fontId="2" type="noConversion"/>
  </si>
  <si>
    <t>低于50%血</t>
    <phoneticPr fontId="2" type="noConversion"/>
  </si>
  <si>
    <t>低于30%血</t>
    <phoneticPr fontId="2" type="noConversion"/>
  </si>
  <si>
    <t>每次攻击10%概率释放</t>
    <phoneticPr fontId="2" type="noConversion"/>
  </si>
  <si>
    <t>触发机制</t>
    <phoneticPr fontId="2" type="noConversion"/>
  </si>
  <si>
    <t>怪物通用技能</t>
    <phoneticPr fontId="2" type="noConversion"/>
  </si>
  <si>
    <t>技能描述</t>
    <phoneticPr fontId="2" type="noConversion"/>
  </si>
  <si>
    <t>技能ID</t>
    <phoneticPr fontId="2" type="noConversion"/>
  </si>
  <si>
    <t>每次攻击10%概率触发</t>
    <phoneticPr fontId="2" type="noConversion"/>
  </si>
  <si>
    <t>每次攻击5%概率触发</t>
    <phoneticPr fontId="2" type="noConversion"/>
  </si>
  <si>
    <t>通用眩晕技能_1</t>
    <phoneticPr fontId="2" type="noConversion"/>
  </si>
  <si>
    <t>通用眩晕技能_2</t>
    <phoneticPr fontId="2" type="noConversion"/>
  </si>
  <si>
    <t>通用眩晕技能_3</t>
  </si>
  <si>
    <t>通用眩晕技能_4</t>
  </si>
  <si>
    <t>眩晕3秒</t>
    <phoneticPr fontId="2" type="noConversion"/>
  </si>
  <si>
    <t>眩晕5秒</t>
    <phoneticPr fontId="2" type="noConversion"/>
  </si>
  <si>
    <t>20秒触发一次</t>
    <phoneticPr fontId="2" type="noConversion"/>
  </si>
  <si>
    <t>重击+附带眩晕</t>
    <phoneticPr fontId="2" type="noConversion"/>
  </si>
  <si>
    <t>攻击10%触发</t>
    <phoneticPr fontId="2" type="noConversion"/>
  </si>
  <si>
    <t>召唤2只狼精英</t>
    <phoneticPr fontId="2" type="noConversion"/>
  </si>
  <si>
    <t>怪物离开战斗满血清BUFF ？</t>
    <phoneticPr fontId="2" type="noConversion"/>
  </si>
  <si>
    <t>攻击提升20%,持续6秒</t>
    <phoneticPr fontId="2" type="noConversion"/>
  </si>
  <si>
    <t>生命低于50%时触发</t>
    <phoneticPr fontId="2" type="noConversion"/>
  </si>
  <si>
    <t>恢复术,每3秒恢复当前2%生命,持续12秒</t>
    <phoneticPr fontId="2" type="noConversion"/>
  </si>
  <si>
    <t>召唤尸王大军？</t>
    <phoneticPr fontId="2" type="noConversion"/>
  </si>
  <si>
    <t>攻击力度提升_1</t>
    <phoneticPr fontId="2" type="noConversion"/>
  </si>
  <si>
    <t>攻击提升50%,持续6秒</t>
    <phoneticPr fontId="2" type="noConversion"/>
  </si>
  <si>
    <t>怪物诅咒</t>
    <phoneticPr fontId="2" type="noConversion"/>
  </si>
  <si>
    <t>命中降低50%,持续6秒</t>
    <phoneticPr fontId="2" type="noConversion"/>
  </si>
  <si>
    <t>移动速度降低50%,持续6秒</t>
    <phoneticPr fontId="2" type="noConversion"/>
  </si>
  <si>
    <t>移动速度降低_1</t>
    <phoneticPr fontId="2" type="noConversion"/>
  </si>
  <si>
    <t>怪物重击技能</t>
    <phoneticPr fontId="2" type="noConversion"/>
  </si>
  <si>
    <t>50%触发一次</t>
    <phoneticPr fontId="2" type="noConversion"/>
  </si>
  <si>
    <t>落地毒手，会中毒,持续6秒，每2秒损失0.1+50伤害</t>
    <phoneticPr fontId="2" type="noConversion"/>
  </si>
  <si>
    <t>降低目标玩家50%的移动速度,持续5秒</t>
    <phoneticPr fontId="2" type="noConversion"/>
  </si>
  <si>
    <t>血域头盔</t>
    <phoneticPr fontId="2" type="noConversion"/>
  </si>
  <si>
    <t>灵巧头巾</t>
    <phoneticPr fontId="2" type="noConversion"/>
  </si>
  <si>
    <t>腰带</t>
    <phoneticPr fontId="2" type="noConversion"/>
  </si>
  <si>
    <t>鞋子</t>
    <phoneticPr fontId="2" type="noConversion"/>
  </si>
  <si>
    <t>血域战靴</t>
    <phoneticPr fontId="2" type="noConversion"/>
  </si>
  <si>
    <t>血域腰带</t>
    <phoneticPr fontId="2" type="noConversion"/>
  </si>
  <si>
    <t>裤子</t>
    <phoneticPr fontId="2" type="noConversion"/>
  </si>
  <si>
    <t>血域长裤</t>
    <phoneticPr fontId="2" type="noConversion"/>
  </si>
  <si>
    <t>血域手镯</t>
    <phoneticPr fontId="2" type="noConversion"/>
  </si>
  <si>
    <t>项链</t>
    <phoneticPr fontId="2" type="noConversion"/>
  </si>
  <si>
    <t>血域战链</t>
    <phoneticPr fontId="2" type="noConversion"/>
  </si>
  <si>
    <t>灵石</t>
    <phoneticPr fontId="2" type="noConversion"/>
  </si>
  <si>
    <t>血域宝石</t>
    <phoneticPr fontId="2" type="noConversion"/>
  </si>
  <si>
    <t>护符</t>
    <phoneticPr fontId="2" type="noConversion"/>
  </si>
  <si>
    <t>血域护符</t>
    <phoneticPr fontId="2" type="noConversion"/>
  </si>
  <si>
    <t>武器</t>
    <phoneticPr fontId="2" type="noConversion"/>
  </si>
  <si>
    <t>血域战刃</t>
    <phoneticPr fontId="2" type="noConversion"/>
  </si>
  <si>
    <t>衣服</t>
    <phoneticPr fontId="2" type="noConversion"/>
  </si>
  <si>
    <t>血域战甲</t>
    <phoneticPr fontId="2" type="noConversion"/>
  </si>
  <si>
    <t>精铁手镯</t>
    <phoneticPr fontId="2" type="noConversion"/>
  </si>
  <si>
    <t>战斗腰带</t>
    <phoneticPr fontId="2" type="noConversion"/>
  </si>
  <si>
    <t>战斗靴子</t>
    <phoneticPr fontId="2" type="noConversion"/>
  </si>
  <si>
    <t>血量占比</t>
    <phoneticPr fontId="2" type="noConversion"/>
  </si>
  <si>
    <t>血色长裤</t>
    <phoneticPr fontId="2" type="noConversion"/>
  </si>
  <si>
    <t>骷髅项链</t>
    <phoneticPr fontId="2" type="noConversion"/>
  </si>
  <si>
    <t>刀锋战衣</t>
    <phoneticPr fontId="2" type="noConversion"/>
  </si>
  <si>
    <t>血域戒指</t>
    <phoneticPr fontId="2" type="noConversion"/>
  </si>
  <si>
    <t>黑金戒指</t>
    <phoneticPr fontId="2" type="noConversion"/>
  </si>
  <si>
    <t>10级</t>
    <phoneticPr fontId="2" type="noConversion"/>
  </si>
  <si>
    <t>隐藏攻击+10</t>
    <phoneticPr fontId="2" type="noConversion"/>
  </si>
  <si>
    <t>主角技能添加被动技能</t>
    <phoneticPr fontId="2" type="noConversion"/>
  </si>
  <si>
    <t>修罗攻击</t>
    <phoneticPr fontId="2" type="noConversion"/>
  </si>
  <si>
    <t>头盔</t>
  </si>
  <si>
    <t>血域头盔</t>
  </si>
  <si>
    <t>灵巧头巾</t>
  </si>
  <si>
    <t>血域手镯</t>
  </si>
  <si>
    <t>精铁手镯</t>
  </si>
  <si>
    <t>血域腰带</t>
  </si>
  <si>
    <t>战斗腰带</t>
  </si>
  <si>
    <t>血域战靴</t>
  </si>
  <si>
    <t>战斗靴子</t>
  </si>
  <si>
    <t>血域长裤</t>
  </si>
  <si>
    <t>血色长裤</t>
  </si>
  <si>
    <t>血域战链</t>
  </si>
  <si>
    <t>骷髅项链</t>
  </si>
  <si>
    <t>血域戒指</t>
  </si>
  <si>
    <t>黑金戒指</t>
  </si>
  <si>
    <t>血域宝石</t>
  </si>
  <si>
    <t>血域护符</t>
  </si>
  <si>
    <t>血域战刃</t>
  </si>
  <si>
    <t>利刃长剑</t>
  </si>
  <si>
    <t>血色之刃</t>
  </si>
  <si>
    <t>血域战甲</t>
  </si>
  <si>
    <t>刀锋战衣</t>
  </si>
  <si>
    <t>怪物类型</t>
    <phoneticPr fontId="2" type="noConversion"/>
  </si>
  <si>
    <t>匹配用的</t>
    <phoneticPr fontId="2" type="noConversion"/>
  </si>
  <si>
    <t>骷髅头盔</t>
    <phoneticPr fontId="2" type="noConversion"/>
  </si>
  <si>
    <t>布纹套装</t>
    <phoneticPr fontId="2" type="noConversion"/>
  </si>
  <si>
    <t>2件套：</t>
    <phoneticPr fontId="2" type="noConversion"/>
  </si>
  <si>
    <t>3件套</t>
    <phoneticPr fontId="2" type="noConversion"/>
  </si>
  <si>
    <t>3件套:</t>
    <phoneticPr fontId="2" type="noConversion"/>
  </si>
  <si>
    <t>3件套：</t>
    <phoneticPr fontId="2" type="noConversion"/>
  </si>
  <si>
    <t>2件套:</t>
    <phoneticPr fontId="2" type="noConversion"/>
  </si>
  <si>
    <t>血域套装</t>
    <phoneticPr fontId="2" type="noConversion"/>
  </si>
  <si>
    <t>血域头盔</t>
    <phoneticPr fontId="2" type="noConversion"/>
  </si>
  <si>
    <t>血域战刃</t>
    <phoneticPr fontId="2" type="noConversion"/>
  </si>
  <si>
    <t>血域腰带</t>
    <phoneticPr fontId="2" type="noConversion"/>
  </si>
  <si>
    <t>血域战靴</t>
    <phoneticPr fontId="2" type="noConversion"/>
  </si>
  <si>
    <t>血域手镯</t>
    <phoneticPr fontId="2" type="noConversion"/>
  </si>
  <si>
    <t>血域戒指</t>
    <phoneticPr fontId="2" type="noConversion"/>
  </si>
  <si>
    <t>血域护符</t>
    <phoneticPr fontId="2" type="noConversion"/>
  </si>
  <si>
    <t>4件套:</t>
    <phoneticPr fontId="2" type="noConversion"/>
  </si>
  <si>
    <t>攻击+5</t>
    <phoneticPr fontId="2" type="noConversion"/>
  </si>
  <si>
    <t>物防+5 魔防+5</t>
    <phoneticPr fontId="2" type="noConversion"/>
  </si>
  <si>
    <t>攻击+10</t>
    <phoneticPr fontId="2" type="noConversion"/>
  </si>
  <si>
    <t>暴击率+5%</t>
    <phoneticPr fontId="2" type="noConversion"/>
  </si>
  <si>
    <t>生命+50,闪避率+5%</t>
    <phoneticPr fontId="2" type="noConversion"/>
  </si>
  <si>
    <t>天崩地裂,攻击时提升自身的暴击概率</t>
    <phoneticPr fontId="2" type="noConversion"/>
  </si>
  <si>
    <t>伤害加成5%,(暴击+5%)附加技能天崩地裂</t>
    <phoneticPr fontId="2" type="noConversion"/>
  </si>
  <si>
    <t>受到伤害减免5%</t>
    <phoneticPr fontId="2" type="noConversion"/>
  </si>
  <si>
    <t>血量:30  伤害减免+5%</t>
    <phoneticPr fontId="2" type="noConversion"/>
  </si>
  <si>
    <t>命中率+5%,物防+4 魔防+4</t>
    <phoneticPr fontId="2" type="noConversion"/>
  </si>
  <si>
    <t>银项链</t>
    <phoneticPr fontId="2" type="noConversion"/>
  </si>
  <si>
    <t>新兵套装</t>
    <phoneticPr fontId="2" type="noConversion"/>
  </si>
  <si>
    <t>铁盔</t>
    <phoneticPr fontId="2" type="noConversion"/>
  </si>
  <si>
    <t>攻击+2 暴击率+2%</t>
    <phoneticPr fontId="2" type="noConversion"/>
  </si>
  <si>
    <t>小手套</t>
    <phoneticPr fontId="2" type="noConversion"/>
  </si>
  <si>
    <t>木套</t>
    <phoneticPr fontId="2" type="noConversion"/>
  </si>
  <si>
    <t>铁手套</t>
    <phoneticPr fontId="2" type="noConversion"/>
  </si>
  <si>
    <t>白纹手套</t>
    <phoneticPr fontId="2" type="noConversion"/>
  </si>
  <si>
    <t>纯金手套</t>
    <phoneticPr fontId="2" type="noConversion"/>
  </si>
  <si>
    <t>魔力手套</t>
    <phoneticPr fontId="2" type="noConversion"/>
  </si>
  <si>
    <t>纯银手套</t>
    <phoneticPr fontId="2" type="noConversion"/>
  </si>
  <si>
    <t>凌风剑</t>
  </si>
  <si>
    <t>凌风剑</t>
    <phoneticPr fontId="2" type="noConversion"/>
  </si>
  <si>
    <t>凌风甲</t>
    <phoneticPr fontId="2" type="noConversion"/>
  </si>
  <si>
    <t>凌风盔甲</t>
    <phoneticPr fontId="2" type="noConversion"/>
  </si>
  <si>
    <t>攻击+2  暴击率+3%</t>
    <phoneticPr fontId="2" type="noConversion"/>
  </si>
  <si>
    <t>血域长裤</t>
    <phoneticPr fontId="2" type="noConversion"/>
  </si>
  <si>
    <t>凌风套装</t>
    <phoneticPr fontId="2" type="noConversion"/>
  </si>
  <si>
    <t>掉落道具名称</t>
    <phoneticPr fontId="2" type="noConversion"/>
  </si>
  <si>
    <t>掉落ID</t>
    <phoneticPr fontId="2" type="noConversion"/>
  </si>
  <si>
    <t>掉落概率</t>
    <phoneticPr fontId="2" type="noConversion"/>
  </si>
  <si>
    <t>金币</t>
    <phoneticPr fontId="2" type="noConversion"/>
  </si>
  <si>
    <t>小型生命药水</t>
    <phoneticPr fontId="2" type="noConversion"/>
  </si>
  <si>
    <t>中型生命药水</t>
    <phoneticPr fontId="2" type="noConversion"/>
  </si>
  <si>
    <t>高级生命药水</t>
    <phoneticPr fontId="2" type="noConversion"/>
  </si>
  <si>
    <t>止血药</t>
    <phoneticPr fontId="2" type="noConversion"/>
  </si>
  <si>
    <t>大补丸</t>
    <phoneticPr fontId="2" type="noConversion"/>
  </si>
  <si>
    <t>铜钥匙</t>
    <phoneticPr fontId="2" type="noConversion"/>
  </si>
  <si>
    <t>银钥匙</t>
    <phoneticPr fontId="2" type="noConversion"/>
  </si>
  <si>
    <t>金钥匙</t>
    <phoneticPr fontId="2" type="noConversion"/>
  </si>
  <si>
    <t>狼王的爪子</t>
    <phoneticPr fontId="2" type="noConversion"/>
  </si>
  <si>
    <t>狼皮</t>
    <phoneticPr fontId="2" type="noConversion"/>
  </si>
  <si>
    <t>矿石</t>
    <phoneticPr fontId="2" type="noConversion"/>
  </si>
  <si>
    <t>破旧的武器</t>
    <phoneticPr fontId="2" type="noConversion"/>
  </si>
  <si>
    <t>破旧的衣服</t>
    <phoneticPr fontId="2" type="noConversion"/>
  </si>
  <si>
    <t>破旧的护符</t>
    <phoneticPr fontId="2" type="noConversion"/>
  </si>
  <si>
    <t>破旧的灵石</t>
    <phoneticPr fontId="2" type="noConversion"/>
  </si>
  <si>
    <t>10031005</t>
    <phoneticPr fontId="2" type="noConversion"/>
  </si>
  <si>
    <t>破旧的饰品</t>
    <phoneticPr fontId="2" type="noConversion"/>
  </si>
  <si>
    <t>10031006</t>
    <phoneticPr fontId="2" type="noConversion"/>
  </si>
  <si>
    <t>破旧的鞋子</t>
    <phoneticPr fontId="2" type="noConversion"/>
  </si>
  <si>
    <t>破旧的裤子</t>
    <phoneticPr fontId="2" type="noConversion"/>
  </si>
  <si>
    <t>破旧的腰带</t>
    <phoneticPr fontId="2" type="noConversion"/>
  </si>
  <si>
    <t>破旧的手镯</t>
    <phoneticPr fontId="2" type="noConversion"/>
  </si>
  <si>
    <t>破旧的头盔</t>
    <phoneticPr fontId="2" type="noConversion"/>
  </si>
  <si>
    <t>破旧的项链</t>
    <phoneticPr fontId="2" type="noConversion"/>
  </si>
  <si>
    <t>头布</t>
    <phoneticPr fontId="2" type="noConversion"/>
  </si>
  <si>
    <t>粗手套</t>
    <phoneticPr fontId="2" type="noConversion"/>
  </si>
  <si>
    <t>10030108</t>
    <phoneticPr fontId="2" type="noConversion"/>
  </si>
  <si>
    <t>10030111</t>
    <phoneticPr fontId="2" type="noConversion"/>
  </si>
  <si>
    <t>古铜戒指</t>
    <phoneticPr fontId="2" type="noConversion"/>
  </si>
  <si>
    <t>10030112</t>
    <phoneticPr fontId="2" type="noConversion"/>
  </si>
  <si>
    <t>10030113</t>
    <phoneticPr fontId="2" type="noConversion"/>
  </si>
  <si>
    <t>匕首</t>
    <phoneticPr fontId="2" type="noConversion"/>
  </si>
  <si>
    <t>10030114</t>
    <phoneticPr fontId="2" type="noConversion"/>
  </si>
  <si>
    <t>玄铁头盔</t>
    <phoneticPr fontId="2" type="noConversion"/>
  </si>
  <si>
    <t>骷髅腰带</t>
    <phoneticPr fontId="2" type="noConversion"/>
  </si>
  <si>
    <t>白骨项链</t>
    <phoneticPr fontId="2" type="noConversion"/>
  </si>
  <si>
    <t>玄铁头盔</t>
    <phoneticPr fontId="2" type="noConversion"/>
  </si>
  <si>
    <t>白骨项链</t>
    <phoneticPr fontId="2" type="noConversion"/>
  </si>
  <si>
    <t>掉落道具1概率</t>
    <phoneticPr fontId="2" type="noConversion"/>
  </si>
  <si>
    <t>掉落道具1ID</t>
    <phoneticPr fontId="2" type="noConversion"/>
  </si>
  <si>
    <t>掉落道具1最小数量</t>
    <phoneticPr fontId="2" type="noConversion"/>
  </si>
  <si>
    <t>掉落道具1最大数量</t>
    <phoneticPr fontId="2" type="noConversion"/>
  </si>
  <si>
    <t>掉落道具2概率</t>
    <phoneticPr fontId="2" type="noConversion"/>
  </si>
  <si>
    <t>掉落道具2ID</t>
    <phoneticPr fontId="2" type="noConversion"/>
  </si>
  <si>
    <t>掉落道具2最小数量</t>
    <phoneticPr fontId="2" type="noConversion"/>
  </si>
  <si>
    <t>掉落道具2最大数量</t>
    <phoneticPr fontId="2" type="noConversion"/>
  </si>
  <si>
    <t>掉落道具3概率</t>
    <phoneticPr fontId="2" type="noConversion"/>
  </si>
  <si>
    <t>掉落道具3ID</t>
    <phoneticPr fontId="2" type="noConversion"/>
  </si>
  <si>
    <t>掉落道具3最小数量</t>
    <phoneticPr fontId="2" type="noConversion"/>
  </si>
  <si>
    <t>掉落道具3最大数量</t>
    <phoneticPr fontId="2" type="noConversion"/>
  </si>
  <si>
    <t>掉落道具4概率</t>
    <phoneticPr fontId="2" type="noConversion"/>
  </si>
  <si>
    <t>掉落道4ID</t>
    <phoneticPr fontId="2" type="noConversion"/>
  </si>
  <si>
    <t>掉落道具4最小数量</t>
    <phoneticPr fontId="2" type="noConversion"/>
  </si>
  <si>
    <t>掉落道具4最大数量</t>
    <phoneticPr fontId="2" type="noConversion"/>
  </si>
  <si>
    <t>掉落道具5概率</t>
    <phoneticPr fontId="2" type="noConversion"/>
  </si>
  <si>
    <t>掉落道具5ID</t>
    <phoneticPr fontId="2" type="noConversion"/>
  </si>
  <si>
    <t>掉落道具5最小数量</t>
    <phoneticPr fontId="2" type="noConversion"/>
  </si>
  <si>
    <t>掉落道具5最大数量</t>
    <phoneticPr fontId="2" type="noConversion"/>
  </si>
  <si>
    <t>掉落道具6概率</t>
    <phoneticPr fontId="2" type="noConversion"/>
  </si>
  <si>
    <t>掉落道具6ID</t>
    <phoneticPr fontId="2" type="noConversion"/>
  </si>
  <si>
    <t>掉落道具6最小数量</t>
    <phoneticPr fontId="2" type="noConversion"/>
  </si>
  <si>
    <t>掉落道具6最大数量</t>
    <phoneticPr fontId="2" type="noConversion"/>
  </si>
  <si>
    <t>掉落道具7概率</t>
    <phoneticPr fontId="2" type="noConversion"/>
  </si>
  <si>
    <t>掉落道具7ID</t>
    <phoneticPr fontId="2" type="noConversion"/>
  </si>
  <si>
    <t>掉落道具7最小数量</t>
    <phoneticPr fontId="2" type="noConversion"/>
  </si>
  <si>
    <t>掉落道具7最大数量</t>
    <phoneticPr fontId="2" type="noConversion"/>
  </si>
  <si>
    <t>掉落道具8概率</t>
    <phoneticPr fontId="2" type="noConversion"/>
  </si>
  <si>
    <t>掉落道具8ID</t>
    <phoneticPr fontId="2" type="noConversion"/>
  </si>
  <si>
    <t>掉落道具8最小数量</t>
    <phoneticPr fontId="2" type="noConversion"/>
  </si>
  <si>
    <t>掉落道具8最大数量</t>
    <phoneticPr fontId="2" type="noConversion"/>
  </si>
  <si>
    <t>掉落道具9概率</t>
    <phoneticPr fontId="2" type="noConversion"/>
  </si>
  <si>
    <t>掉落道具9ID</t>
    <phoneticPr fontId="2" type="noConversion"/>
  </si>
  <si>
    <t>掉落道具9最小数量</t>
    <phoneticPr fontId="2" type="noConversion"/>
  </si>
  <si>
    <t>掉落道具9最大数量</t>
    <phoneticPr fontId="2" type="noConversion"/>
  </si>
  <si>
    <t>掉落道具10概率</t>
    <phoneticPr fontId="2" type="noConversion"/>
  </si>
  <si>
    <t>掉落道具10ID</t>
    <phoneticPr fontId="2" type="noConversion"/>
  </si>
  <si>
    <t>掉落道具10最小数量</t>
    <phoneticPr fontId="2" type="noConversion"/>
  </si>
  <si>
    <t>掉落道具10最大数量</t>
    <phoneticPr fontId="2" type="noConversion"/>
  </si>
  <si>
    <t>int</t>
    <phoneticPr fontId="2" type="noConversion"/>
  </si>
  <si>
    <t>all</t>
    <phoneticPr fontId="2" type="noConversion"/>
  </si>
  <si>
    <t>all</t>
    <phoneticPr fontId="2" type="noConversion"/>
  </si>
  <si>
    <t>DropChance1</t>
    <phoneticPr fontId="2" type="noConversion"/>
  </si>
  <si>
    <t>DropItemID1</t>
    <phoneticPr fontId="2" type="noConversion"/>
  </si>
  <si>
    <t>DropItemMinNum1</t>
    <phoneticPr fontId="2" type="noConversion"/>
  </si>
  <si>
    <t>DropItemMaxNum1</t>
    <phoneticPr fontId="2" type="noConversion"/>
  </si>
  <si>
    <t>DropChance2</t>
    <phoneticPr fontId="2" type="noConversion"/>
  </si>
  <si>
    <t>DropItemID2</t>
    <phoneticPr fontId="2" type="noConversion"/>
  </si>
  <si>
    <t>DropItemMinNum2</t>
    <phoneticPr fontId="2" type="noConversion"/>
  </si>
  <si>
    <t>DropItemMaxNum2</t>
    <phoneticPr fontId="2" type="noConversion"/>
  </si>
  <si>
    <t>DropChance3</t>
  </si>
  <si>
    <t>DropItemID3</t>
  </si>
  <si>
    <t>DropItemMinNum3</t>
    <phoneticPr fontId="2" type="noConversion"/>
  </si>
  <si>
    <t>DropItemMaxNum3</t>
    <phoneticPr fontId="2" type="noConversion"/>
  </si>
  <si>
    <t>DropChance4</t>
  </si>
  <si>
    <t>DropItemID4</t>
  </si>
  <si>
    <t>DropItemMinNum4</t>
    <phoneticPr fontId="2" type="noConversion"/>
  </si>
  <si>
    <t>DropItemMaxNum4</t>
    <phoneticPr fontId="2" type="noConversion"/>
  </si>
  <si>
    <t>DropChance5</t>
  </si>
  <si>
    <t>DropItemID5</t>
  </si>
  <si>
    <t>DropItemMinNum5</t>
    <phoneticPr fontId="2" type="noConversion"/>
  </si>
  <si>
    <t>DropItemMaxNum5</t>
    <phoneticPr fontId="2" type="noConversion"/>
  </si>
  <si>
    <t>DropChance6</t>
  </si>
  <si>
    <t>DropItemID6</t>
  </si>
  <si>
    <t>DropItemMinNum6</t>
    <phoneticPr fontId="2" type="noConversion"/>
  </si>
  <si>
    <t>DropItemMaxNum6</t>
    <phoneticPr fontId="2" type="noConversion"/>
  </si>
  <si>
    <t>DropChance7</t>
  </si>
  <si>
    <t>DropItemID7</t>
  </si>
  <si>
    <t>DropItemMinNum7</t>
    <phoneticPr fontId="2" type="noConversion"/>
  </si>
  <si>
    <t>DropItemMaxNum7</t>
    <phoneticPr fontId="2" type="noConversion"/>
  </si>
  <si>
    <t>DropChance8</t>
  </si>
  <si>
    <t>DropItemID8</t>
  </si>
  <si>
    <t>DropItemMinNum8</t>
    <phoneticPr fontId="2" type="noConversion"/>
  </si>
  <si>
    <t>DropItemMaxNum8</t>
    <phoneticPr fontId="2" type="noConversion"/>
  </si>
  <si>
    <t>DropChance9</t>
  </si>
  <si>
    <t>DropItemID9</t>
  </si>
  <si>
    <t>DropItemMinNum9</t>
    <phoneticPr fontId="2" type="noConversion"/>
  </si>
  <si>
    <t>DropItemMaxNum9</t>
    <phoneticPr fontId="2" type="noConversion"/>
  </si>
  <si>
    <t>DropChance10</t>
  </si>
  <si>
    <t>DropItemID10</t>
  </si>
  <si>
    <t>DropItemMinNum10</t>
    <phoneticPr fontId="2" type="noConversion"/>
  </si>
  <si>
    <t>DropItemMaxNum10</t>
    <phoneticPr fontId="2" type="noConversion"/>
  </si>
  <si>
    <t>掉落最小数量</t>
    <phoneticPr fontId="2" type="noConversion"/>
  </si>
  <si>
    <t>掉落最大数量</t>
    <phoneticPr fontId="2" type="noConversion"/>
  </si>
  <si>
    <t>金币</t>
    <phoneticPr fontId="2" type="noConversion"/>
  </si>
  <si>
    <t>平均金币</t>
    <phoneticPr fontId="2" type="noConversion"/>
  </si>
  <si>
    <t>掉落序号</t>
    <phoneticPr fontId="2" type="noConversion"/>
  </si>
  <si>
    <t>骷髅腰带</t>
    <phoneticPr fontId="2" type="noConversion"/>
  </si>
  <si>
    <t>道具ID</t>
    <phoneticPr fontId="2" type="noConversion"/>
  </si>
  <si>
    <t>森林之王技能</t>
    <phoneticPr fontId="2" type="noConversion"/>
  </si>
  <si>
    <t>血色骷髅王</t>
    <phoneticPr fontId="2" type="noConversion"/>
  </si>
  <si>
    <t>古墓飞龙</t>
    <phoneticPr fontId="2" type="noConversion"/>
  </si>
  <si>
    <t>每20秒召唤2只僵尸</t>
    <phoneticPr fontId="2" type="noConversion"/>
  </si>
  <si>
    <t>救援</t>
    <phoneticPr fontId="2" type="noConversion"/>
  </si>
  <si>
    <t>重击</t>
    <phoneticPr fontId="2" type="noConversion"/>
  </si>
  <si>
    <t>每次攻击有20%概率触发</t>
    <phoneticPr fontId="2" type="noConversion"/>
  </si>
  <si>
    <t>血量低于30%时攻击提升50%</t>
    <phoneticPr fontId="2" type="noConversion"/>
  </si>
  <si>
    <t>毒蘑菇</t>
    <phoneticPr fontId="2" type="noConversion"/>
  </si>
  <si>
    <t>召唤</t>
    <phoneticPr fontId="2" type="noConversion"/>
  </si>
  <si>
    <t>攻击速度和移动速度降低50%</t>
    <phoneticPr fontId="2" type="noConversion"/>
  </si>
  <si>
    <t>在范围内受到伤害</t>
    <phoneticPr fontId="2" type="noConversion"/>
  </si>
  <si>
    <t>双翼攻击</t>
    <phoneticPr fontId="2" type="noConversion"/>
  </si>
  <si>
    <t>10秒触发一次,立即对目标一次高额伤害</t>
    <phoneticPr fontId="2" type="noConversion"/>
  </si>
  <si>
    <t>骷髅大军</t>
    <phoneticPr fontId="2" type="noConversion"/>
  </si>
  <si>
    <t>群毒</t>
    <phoneticPr fontId="2" type="noConversion"/>
  </si>
  <si>
    <t>眩晕</t>
    <phoneticPr fontId="2" type="noConversion"/>
  </si>
  <si>
    <t>正前方的地光</t>
    <phoneticPr fontId="2" type="noConversion"/>
  </si>
  <si>
    <t>召唤8只爬地骷髅</t>
    <phoneticPr fontId="2" type="noConversion"/>
  </si>
  <si>
    <t>造成200%伤害+眩晕3秒</t>
    <phoneticPr fontId="2" type="noConversion"/>
  </si>
  <si>
    <t>前面的地光向前冲</t>
    <phoneticPr fontId="2" type="noConversion"/>
  </si>
  <si>
    <t>绿龙_群毒</t>
    <phoneticPr fontId="2" type="noConversion"/>
  </si>
  <si>
    <t>每次攻击10%在目标脚底生成一个毒蘑菇,附带眩晕3秒</t>
    <phoneticPr fontId="2" type="noConversion"/>
  </si>
  <si>
    <t>狼王项链</t>
    <phoneticPr fontId="2" type="noConversion"/>
  </si>
  <si>
    <t>骷髅王的桂冠</t>
    <phoneticPr fontId="2" type="noConversion"/>
  </si>
  <si>
    <t>僵尸护符</t>
    <phoneticPr fontId="2" type="noConversion"/>
  </si>
  <si>
    <t>蜘蛛护腿</t>
    <phoneticPr fontId="2" type="noConversion"/>
  </si>
  <si>
    <t>蜘蛛护胸</t>
    <phoneticPr fontId="2" type="noConversion"/>
  </si>
  <si>
    <t>古墓手套</t>
    <phoneticPr fontId="2" type="noConversion"/>
  </si>
  <si>
    <t>古墓腰带</t>
    <phoneticPr fontId="2" type="noConversion"/>
  </si>
  <si>
    <t>黑暗之剑</t>
    <phoneticPr fontId="2" type="noConversion"/>
  </si>
  <si>
    <t>古墓靴子</t>
    <phoneticPr fontId="2" type="noConversion"/>
  </si>
  <si>
    <t>30级</t>
    <phoneticPr fontId="2" type="noConversion"/>
  </si>
  <si>
    <t>精钢手镯</t>
    <phoneticPr fontId="2" type="noConversion"/>
  </si>
  <si>
    <t>精钢头盔</t>
    <phoneticPr fontId="2" type="noConversion"/>
  </si>
  <si>
    <t>意志腰带</t>
    <phoneticPr fontId="2" type="noConversion"/>
  </si>
  <si>
    <t>雪域靴子</t>
    <phoneticPr fontId="2" type="noConversion"/>
  </si>
  <si>
    <t>冰封头盔</t>
  </si>
  <si>
    <t>冰封手镯</t>
  </si>
  <si>
    <t>冰封腰带</t>
  </si>
  <si>
    <t>冰封战靴</t>
  </si>
  <si>
    <t>冰封长裤</t>
  </si>
  <si>
    <t>冰封战链</t>
  </si>
  <si>
    <t>冰封戒指</t>
  </si>
  <si>
    <t>冰封护符</t>
  </si>
  <si>
    <t>冰封战甲</t>
  </si>
  <si>
    <t>冰灵项链</t>
    <phoneticPr fontId="2" type="noConversion"/>
  </si>
  <si>
    <t>魔鬼长裤</t>
    <phoneticPr fontId="2" type="noConversion"/>
  </si>
  <si>
    <t>战斗钢甲</t>
    <phoneticPr fontId="2" type="noConversion"/>
  </si>
  <si>
    <t>血护符</t>
    <phoneticPr fontId="2" type="noConversion"/>
  </si>
  <si>
    <t>套装</t>
    <phoneticPr fontId="2" type="noConversion"/>
  </si>
  <si>
    <t>冰河战甲</t>
    <phoneticPr fontId="2" type="noConversion"/>
  </si>
  <si>
    <t>冰河战盔</t>
    <phoneticPr fontId="2" type="noConversion"/>
  </si>
  <si>
    <t>冰河长裤</t>
    <phoneticPr fontId="2" type="noConversion"/>
  </si>
  <si>
    <t>制作</t>
    <phoneticPr fontId="2" type="noConversion"/>
  </si>
  <si>
    <t>破灵腰带</t>
    <phoneticPr fontId="2" type="noConversion"/>
  </si>
  <si>
    <t>破灵靴子</t>
    <phoneticPr fontId="2" type="noConversion"/>
  </si>
  <si>
    <t>冰封套装</t>
  </si>
  <si>
    <t>冰封战刃</t>
  </si>
  <si>
    <t>攻击+5</t>
    <phoneticPr fontId="2" type="noConversion"/>
  </si>
  <si>
    <t>命中率+5%</t>
    <phoneticPr fontId="2" type="noConversion"/>
  </si>
  <si>
    <t>伤害加成5%,(暴击+5%)附加技能天崩地裂</t>
    <phoneticPr fontId="2" type="noConversion"/>
  </si>
  <si>
    <t>血泣</t>
    <phoneticPr fontId="2" type="noConversion"/>
  </si>
  <si>
    <t>生命+100,闪避率+5%</t>
    <phoneticPr fontId="2" type="noConversion"/>
  </si>
  <si>
    <t>天崩地裂,攻击时提升自身的暴击概率</t>
    <phoneticPr fontId="2" type="noConversion"/>
  </si>
  <si>
    <t>2件套:</t>
    <phoneticPr fontId="2" type="noConversion"/>
  </si>
  <si>
    <t>3件套:</t>
    <phoneticPr fontId="2" type="noConversion"/>
  </si>
  <si>
    <t>40级</t>
    <phoneticPr fontId="2" type="noConversion"/>
  </si>
  <si>
    <t>暮色长裤</t>
  </si>
  <si>
    <t>暮色战甲</t>
  </si>
  <si>
    <t>战意头盔</t>
    <phoneticPr fontId="2" type="noConversion"/>
  </si>
  <si>
    <t>绿色手镯</t>
    <phoneticPr fontId="2" type="noConversion"/>
  </si>
  <si>
    <t>骷髅腰带</t>
    <phoneticPr fontId="2" type="noConversion"/>
  </si>
  <si>
    <t>旋风靴</t>
    <phoneticPr fontId="2" type="noConversion"/>
  </si>
  <si>
    <t>鬼灵指环</t>
    <phoneticPr fontId="2" type="noConversion"/>
  </si>
  <si>
    <t>精灵项链</t>
    <phoneticPr fontId="2" type="noConversion"/>
  </si>
  <si>
    <t>精灵指环</t>
    <phoneticPr fontId="2" type="noConversion"/>
  </si>
  <si>
    <t>烈焰长裤</t>
    <phoneticPr fontId="2" type="noConversion"/>
  </si>
  <si>
    <t>梦境项链</t>
    <phoneticPr fontId="2" type="noConversion"/>
  </si>
  <si>
    <t>永恒头盔</t>
  </si>
  <si>
    <t>永恒手镯</t>
  </si>
  <si>
    <t>永恒腰带</t>
  </si>
  <si>
    <t>永恒战靴</t>
  </si>
  <si>
    <t>永恒长裤</t>
  </si>
  <si>
    <t>永恒战链</t>
  </si>
  <si>
    <t>永恒戒指</t>
  </si>
  <si>
    <t>永恒护符</t>
  </si>
  <si>
    <t>永恒战刃</t>
  </si>
  <si>
    <t>永恒战甲</t>
  </si>
  <si>
    <t>暮色战盔</t>
  </si>
  <si>
    <t>暮色手套</t>
    <phoneticPr fontId="2" type="noConversion"/>
  </si>
  <si>
    <t>永恒套装</t>
  </si>
  <si>
    <t>鬼魅指环</t>
    <phoneticPr fontId="2" type="noConversion"/>
  </si>
  <si>
    <t>暮色腰带</t>
    <phoneticPr fontId="2" type="noConversion"/>
  </si>
  <si>
    <t>暮色靴子</t>
    <phoneticPr fontId="2" type="noConversion"/>
  </si>
  <si>
    <t>50级</t>
    <phoneticPr fontId="2" type="noConversion"/>
  </si>
  <si>
    <t>圣光头盔</t>
  </si>
  <si>
    <t>圣光手镯</t>
  </si>
  <si>
    <t>圣光腰带</t>
  </si>
  <si>
    <t>圣光战靴</t>
  </si>
  <si>
    <t>圣光长裤</t>
  </si>
  <si>
    <t>圣光战链</t>
  </si>
  <si>
    <t>圣光戒指</t>
  </si>
  <si>
    <t>圣光护符</t>
  </si>
  <si>
    <t>圣光战刃</t>
  </si>
  <si>
    <t>圣光战甲</t>
  </si>
  <si>
    <t>邪灵头盔</t>
    <phoneticPr fontId="2" type="noConversion"/>
  </si>
  <si>
    <t>除魔手镯</t>
    <phoneticPr fontId="2" type="noConversion"/>
  </si>
  <si>
    <t>斩灵腰带</t>
    <phoneticPr fontId="2" type="noConversion"/>
  </si>
  <si>
    <t>战意靴子</t>
    <phoneticPr fontId="2" type="noConversion"/>
  </si>
  <si>
    <t>骨灵长裤</t>
    <phoneticPr fontId="2" type="noConversion"/>
  </si>
  <si>
    <t>心爱之链</t>
    <phoneticPr fontId="2" type="noConversion"/>
  </si>
  <si>
    <t>灵魂指环</t>
    <phoneticPr fontId="2" type="noConversion"/>
  </si>
  <si>
    <t>灵光护符</t>
    <phoneticPr fontId="2" type="noConversion"/>
  </si>
  <si>
    <t>降魔之刃</t>
    <phoneticPr fontId="2" type="noConversion"/>
  </si>
  <si>
    <t>降魔钢甲</t>
    <phoneticPr fontId="2" type="noConversion"/>
  </si>
  <si>
    <t>圣光套装</t>
  </si>
  <si>
    <t>熔岩指环</t>
    <phoneticPr fontId="2" type="noConversion"/>
  </si>
  <si>
    <t>熔岩项链</t>
    <phoneticPr fontId="2" type="noConversion"/>
  </si>
  <si>
    <t>炙热战甲</t>
    <phoneticPr fontId="2" type="noConversion"/>
  </si>
  <si>
    <t>炙热战盔</t>
    <phoneticPr fontId="2" type="noConversion"/>
  </si>
  <si>
    <t>炙热长裤</t>
    <phoneticPr fontId="2" type="noConversion"/>
  </si>
  <si>
    <t>炙热手套</t>
    <phoneticPr fontId="2" type="noConversion"/>
  </si>
  <si>
    <t>炙热腰带</t>
    <phoneticPr fontId="2" type="noConversion"/>
  </si>
  <si>
    <t>炙热靴子</t>
    <phoneticPr fontId="2" type="noConversion"/>
  </si>
  <si>
    <t>暴击+5%</t>
    <phoneticPr fontId="2" type="noConversion"/>
  </si>
  <si>
    <t>伤害加成5%</t>
    <phoneticPr fontId="2" type="noConversion"/>
  </si>
  <si>
    <t>命中率+5%</t>
    <phoneticPr fontId="2" type="noConversion"/>
  </si>
  <si>
    <t>防御 5-5</t>
    <phoneticPr fontId="2" type="noConversion"/>
  </si>
  <si>
    <t>攻击：3-8</t>
    <phoneticPr fontId="2" type="noConversion"/>
  </si>
  <si>
    <t>伤害加成5%  受到伤害减免5%</t>
    <phoneticPr fontId="2" type="noConversion"/>
  </si>
  <si>
    <t>熔岩套装</t>
    <phoneticPr fontId="2" type="noConversion"/>
  </si>
  <si>
    <t>精灵套装</t>
    <phoneticPr fontId="2" type="noConversion"/>
  </si>
  <si>
    <t>2件套</t>
    <phoneticPr fontId="2" type="noConversion"/>
  </si>
  <si>
    <t>3件套：</t>
    <phoneticPr fontId="2" type="noConversion"/>
  </si>
  <si>
    <t>2件套：</t>
    <phoneticPr fontId="2" type="noConversion"/>
  </si>
  <si>
    <t>攻击:1-3</t>
    <phoneticPr fontId="2" type="noConversion"/>
  </si>
  <si>
    <t>物防：1-3  魔防:1-3</t>
    <phoneticPr fontId="2" type="noConversion"/>
  </si>
  <si>
    <t>螃蟹将军</t>
    <phoneticPr fontId="2" type="noConversion"/>
  </si>
  <si>
    <t>重击</t>
    <phoneticPr fontId="2" type="noConversion"/>
  </si>
  <si>
    <t>痛苦女王</t>
    <phoneticPr fontId="2" type="noConversion"/>
  </si>
  <si>
    <t>硬件BOSS</t>
    <phoneticPr fontId="2" type="noConversion"/>
  </si>
  <si>
    <t>对当前目标造成一次300%的攻击,并眩晕5秒</t>
    <phoneticPr fontId="2" type="noConversion"/>
  </si>
  <si>
    <t>痛苦女王-前身</t>
    <phoneticPr fontId="2" type="noConversion"/>
  </si>
  <si>
    <t>嘶吼</t>
    <phoneticPr fontId="2" type="noConversion"/>
  </si>
  <si>
    <t>技能</t>
    <phoneticPr fontId="2" type="noConversion"/>
  </si>
  <si>
    <t>触发效果</t>
    <phoneticPr fontId="2" type="noConversion"/>
  </si>
  <si>
    <t>触发时机</t>
    <phoneticPr fontId="2" type="noConversion"/>
  </si>
  <si>
    <t>裂变</t>
    <phoneticPr fontId="2" type="noConversion"/>
  </si>
  <si>
    <t>死亡时召唤出痛苦女王</t>
    <phoneticPr fontId="2" type="noConversion"/>
  </si>
  <si>
    <t>痛苦哀嚎</t>
    <phoneticPr fontId="2" type="noConversion"/>
  </si>
  <si>
    <t>Skill_1</t>
    <phoneticPr fontId="2" type="noConversion"/>
  </si>
  <si>
    <t>Skill_2</t>
    <phoneticPr fontId="2" type="noConversion"/>
  </si>
  <si>
    <t>Skill_3</t>
    <phoneticPr fontId="2" type="noConversion"/>
  </si>
  <si>
    <t>痛苦冲击</t>
    <phoneticPr fontId="2" type="noConversion"/>
  </si>
  <si>
    <t>痛苦召唤</t>
    <phoneticPr fontId="2" type="noConversion"/>
  </si>
  <si>
    <t>地狱领主</t>
    <phoneticPr fontId="2" type="noConversion"/>
  </si>
  <si>
    <t>地狱丧钟</t>
    <phoneticPr fontId="2" type="noConversion"/>
  </si>
  <si>
    <t>死亡时触发</t>
    <phoneticPr fontId="2" type="noConversion"/>
  </si>
  <si>
    <t>每次攻击有20%概率触发</t>
    <phoneticPr fontId="2" type="noConversion"/>
  </si>
  <si>
    <t>每10秒触发一次</t>
    <phoneticPr fontId="2" type="noConversion"/>
  </si>
  <si>
    <t>对自己脚下放一个圈3秒释放,每10秒触发一次</t>
    <phoneticPr fontId="2" type="noConversion"/>
  </si>
  <si>
    <t>给自己附加一个BUFF，攻击和攻击速度提高50%</t>
    <phoneticPr fontId="2" type="noConversion"/>
  </si>
  <si>
    <t>每10秒释放一次</t>
    <phoneticPr fontId="2" type="noConversion"/>
  </si>
  <si>
    <t>生命低于75%,每15秒释放一次</t>
    <phoneticPr fontId="2" type="noConversion"/>
  </si>
  <si>
    <t>生命低于50%,触发</t>
    <phoneticPr fontId="2" type="noConversion"/>
  </si>
  <si>
    <t>备选</t>
    <phoneticPr fontId="2" type="noConversion"/>
  </si>
  <si>
    <t>生成一个幽灵在地图飘动</t>
    <phoneticPr fontId="2" type="noConversion"/>
  </si>
  <si>
    <t>生命低于30,60%触发一次</t>
    <phoneticPr fontId="2" type="noConversion"/>
  </si>
  <si>
    <t>召唤2,4只被控制的奴隶(单做,没技能)</t>
    <phoneticPr fontId="2" type="noConversion"/>
  </si>
  <si>
    <t>变大</t>
    <phoneticPr fontId="2" type="noConversion"/>
  </si>
  <si>
    <t>血量低于40%</t>
    <phoneticPr fontId="2" type="noConversion"/>
  </si>
  <si>
    <t>攻击20%概率</t>
    <phoneticPr fontId="2" type="noConversion"/>
  </si>
  <si>
    <t>重击</t>
    <phoneticPr fontId="2" type="noConversion"/>
  </si>
  <si>
    <t>地狱恶吼</t>
    <phoneticPr fontId="2" type="noConversion"/>
  </si>
  <si>
    <t>攻击有15%概率触发</t>
    <phoneticPr fontId="2" type="noConversion"/>
  </si>
  <si>
    <t>掉落道具ID</t>
    <phoneticPr fontId="2" type="noConversion"/>
  </si>
  <si>
    <t>制作</t>
    <phoneticPr fontId="2" type="noConversion"/>
  </si>
  <si>
    <t>力量戒指</t>
    <phoneticPr fontId="2" type="noConversion"/>
  </si>
  <si>
    <t>幽冥项链</t>
    <phoneticPr fontId="2" type="noConversion"/>
  </si>
  <si>
    <t>生命护符</t>
    <phoneticPr fontId="2" type="noConversion"/>
  </si>
  <si>
    <t>冰封饰品</t>
  </si>
  <si>
    <t>饰品</t>
  </si>
  <si>
    <t>圣光饰品</t>
  </si>
  <si>
    <t>永恒饰品</t>
  </si>
  <si>
    <t>红饰品骷髅套装</t>
  </si>
  <si>
    <t>红饰品项链</t>
  </si>
  <si>
    <t>血域饰品</t>
  </si>
  <si>
    <t>圣光饰品</t>
    <phoneticPr fontId="2" type="noConversion"/>
  </si>
  <si>
    <t>饰品</t>
    <phoneticPr fontId="2" type="noConversion"/>
  </si>
  <si>
    <t>红宝石</t>
    <phoneticPr fontId="2" type="noConversion"/>
  </si>
  <si>
    <t>灵石</t>
    <phoneticPr fontId="2" type="noConversion"/>
  </si>
  <si>
    <t>荒漠头盔</t>
    <phoneticPr fontId="2" type="noConversion"/>
  </si>
  <si>
    <t>荒漠头盔</t>
    <phoneticPr fontId="2" type="noConversion"/>
  </si>
  <si>
    <t>荒漠手套</t>
    <phoneticPr fontId="2" type="noConversion"/>
  </si>
  <si>
    <t>荒漠腰带</t>
    <phoneticPr fontId="2" type="noConversion"/>
  </si>
  <si>
    <t>荒漠靴子</t>
    <phoneticPr fontId="2" type="noConversion"/>
  </si>
  <si>
    <t>生命饰品</t>
    <phoneticPr fontId="2" type="noConversion"/>
  </si>
  <si>
    <t>破灵护符</t>
  </si>
  <si>
    <t>破灵护符</t>
    <phoneticPr fontId="2" type="noConversion"/>
  </si>
  <si>
    <t>勇气长剑</t>
  </si>
  <si>
    <t>勇气长剑</t>
    <phoneticPr fontId="2" type="noConversion"/>
  </si>
  <si>
    <t>暮色饰品</t>
    <phoneticPr fontId="2" type="noConversion"/>
  </si>
  <si>
    <t>精钢头盔</t>
  </si>
  <si>
    <t>精钢手镯</t>
  </si>
  <si>
    <t>意志腰带</t>
  </si>
  <si>
    <t>雪域靴子</t>
  </si>
  <si>
    <t>魔鬼长裤</t>
  </si>
  <si>
    <t>冰灵项链</t>
  </si>
  <si>
    <t>鬼灵指环</t>
  </si>
  <si>
    <t>血护符</t>
  </si>
  <si>
    <t>血泣</t>
  </si>
  <si>
    <t>战斗钢甲</t>
  </si>
  <si>
    <t>破灵腰带</t>
  </si>
  <si>
    <t>破灵靴子</t>
  </si>
  <si>
    <t>冰河战甲</t>
  </si>
  <si>
    <t>冰河战盔</t>
  </si>
  <si>
    <t>冰河长裤</t>
  </si>
  <si>
    <t>最后制作一把上古神器，分成上中下 三个部分  每个副本有单独的材料</t>
    <phoneticPr fontId="2" type="noConversion"/>
  </si>
  <si>
    <t>2件套：</t>
    <phoneticPr fontId="2" type="noConversion"/>
  </si>
  <si>
    <t>4件套：</t>
    <phoneticPr fontId="2" type="noConversion"/>
  </si>
  <si>
    <t>攻击+3</t>
    <phoneticPr fontId="2" type="noConversion"/>
  </si>
  <si>
    <t>命中率+5% 血量+30</t>
    <phoneticPr fontId="2" type="noConversion"/>
  </si>
  <si>
    <t>2件套:</t>
    <phoneticPr fontId="2" type="noConversion"/>
  </si>
  <si>
    <t>6件套：</t>
    <phoneticPr fontId="2" type="noConversion"/>
  </si>
  <si>
    <t>命中率+5%</t>
    <phoneticPr fontId="2" type="noConversion"/>
  </si>
  <si>
    <t>命中率+5% 血量+50</t>
    <phoneticPr fontId="2" type="noConversion"/>
  </si>
  <si>
    <t>伤害加成+5% 伤害减免+5%</t>
    <phoneticPr fontId="2" type="noConversion"/>
  </si>
  <si>
    <t>攻击+5</t>
    <phoneticPr fontId="2" type="noConversion"/>
  </si>
  <si>
    <t>暴击+5%</t>
    <phoneticPr fontId="2" type="noConversion"/>
  </si>
  <si>
    <t>炙热套装</t>
    <phoneticPr fontId="2" type="noConversion"/>
  </si>
  <si>
    <t>伤害减免+5%</t>
    <phoneticPr fontId="2" type="noConversion"/>
  </si>
  <si>
    <t>暴击+5%</t>
    <phoneticPr fontId="2" type="noConversion"/>
  </si>
  <si>
    <t>攻击+10</t>
    <phoneticPr fontId="2" type="noConversion"/>
  </si>
  <si>
    <t>伤害加成5%  暴击+5%</t>
    <phoneticPr fontId="2" type="noConversion"/>
  </si>
  <si>
    <t>防御+6 魔防+6</t>
    <phoneticPr fontId="2" type="noConversion"/>
  </si>
  <si>
    <t>鬼头斩</t>
    <phoneticPr fontId="2" type="noConversion"/>
  </si>
  <si>
    <t>鬼灵护符</t>
    <phoneticPr fontId="2" type="noConversion"/>
  </si>
  <si>
    <t>骷髅盔甲</t>
    <phoneticPr fontId="2" type="noConversion"/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</si>
  <si>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</si>
  <si>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</si>
  <si>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</si>
  <si>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</si>
  <si>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</si>
  <si>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</si>
  <si>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</si>
  <si>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</si>
  <si>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</si>
  <si>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</si>
  <si>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</si>
  <si>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</si>
  <si>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</si>
  <si>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</si>
  <si>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</si>
  <si>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</si>
  <si>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</si>
  <si>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巨魔首领-卡特</t>
  </si>
  <si>
    <t>精英树怪</t>
  </si>
  <si>
    <t>精英白熊守卫</t>
  </si>
  <si>
    <t>黑暗操纵者-萨洛</t>
  </si>
  <si>
    <t>血色僵尸</t>
  </si>
  <si>
    <t>裹布僵尸</t>
  </si>
  <si>
    <t>巨鼠矿工</t>
  </si>
  <si>
    <t>虚幻者-雷洛</t>
  </si>
  <si>
    <t>巨石岩怪</t>
  </si>
  <si>
    <t>峡谷石怪</t>
  </si>
  <si>
    <t>裂石领主-艾力克斯</t>
  </si>
  <si>
    <t>火地龙</t>
  </si>
  <si>
    <t>熔岩法师</t>
  </si>
  <si>
    <t>熔岩操纵者-克斯</t>
  </si>
  <si>
    <t>守护者-腐蚀女王</t>
  </si>
  <si>
    <t>骷髅士兵长</t>
  </si>
  <si>
    <t>熔岩骷髅</t>
  </si>
  <si>
    <t>黑暗骷髅</t>
  </si>
  <si>
    <t>灵魂骷髅</t>
  </si>
  <si>
    <t>骷髅地精</t>
  </si>
  <si>
    <t>诅咒法师</t>
  </si>
  <si>
    <t>黑暗巨锤领主</t>
  </si>
  <si>
    <t>邪恶博士-埃克</t>
  </si>
  <si>
    <t>狼王护卫</t>
  </si>
  <si>
    <t>吞噬者</t>
  </si>
  <si>
    <t>骷髅爬行者</t>
  </si>
  <si>
    <t>被控制的奴隶</t>
  </si>
  <si>
    <t>黑暗魔王-卡利兹</t>
    <phoneticPr fontId="2" type="noConversion"/>
  </si>
  <si>
    <t>冰雪狼王</t>
    <phoneticPr fontId="2" type="noConversion"/>
  </si>
  <si>
    <t>疯狂攻击</t>
    <phoneticPr fontId="2" type="noConversion"/>
  </si>
  <si>
    <t>召唤狼</t>
    <phoneticPr fontId="2" type="noConversion"/>
  </si>
  <si>
    <t>Skill_1</t>
    <phoneticPr fontId="2" type="noConversion"/>
  </si>
  <si>
    <t>Skill_3</t>
    <phoneticPr fontId="2" type="noConversion"/>
  </si>
  <si>
    <t>疯狂撞击</t>
    <phoneticPr fontId="2" type="noConversion"/>
  </si>
  <si>
    <t>Skill_2</t>
    <phoneticPr fontId="2" type="noConversion"/>
  </si>
  <si>
    <t>冰雪BOSS——2</t>
    <phoneticPr fontId="2" type="noConversion"/>
  </si>
  <si>
    <t>重击</t>
    <phoneticPr fontId="2" type="noConversion"/>
  </si>
  <si>
    <t>暮色Boss_1</t>
    <phoneticPr fontId="2" type="noConversion"/>
  </si>
  <si>
    <t>自己会消失,出来2个真假巫婆,攻击真的巫婆会现身</t>
    <phoneticPr fontId="2" type="noConversion"/>
  </si>
  <si>
    <t>暮色树怪Boss_3</t>
    <phoneticPr fontId="2" type="noConversion"/>
  </si>
  <si>
    <t>新技能类型</t>
    <phoneticPr fontId="2" type="noConversion"/>
  </si>
  <si>
    <t>类似黑暗神殿老一，必须一定时间集火某个单位，要不时间到了就爆炸</t>
    <phoneticPr fontId="2" type="noConversion"/>
  </si>
  <si>
    <t>在目标脚底下连续生成AOE攻击，必须连续跑动才能躲避</t>
    <phoneticPr fontId="2" type="noConversion"/>
  </si>
  <si>
    <t>在目标脚底下范围随机生成N个AOE圈</t>
    <phoneticPr fontId="2" type="noConversion"/>
  </si>
  <si>
    <t>玩家中了一个BUFF 必须离释放者一定距离才能消除BUFF，否则倒计时爆炸</t>
    <phoneticPr fontId="2" type="noConversion"/>
  </si>
  <si>
    <t>冰雪BOSS——3</t>
    <phoneticPr fontId="2" type="noConversion"/>
  </si>
  <si>
    <t>冰雪BOSS--4</t>
    <phoneticPr fontId="2" type="noConversion"/>
  </si>
  <si>
    <t>连续对范围造成2次伤害</t>
    <phoneticPr fontId="2" type="noConversion"/>
  </si>
  <si>
    <t>Skill_2</t>
    <phoneticPr fontId="2" type="noConversion"/>
  </si>
  <si>
    <t>Skill_3</t>
  </si>
  <si>
    <t>Skill_4</t>
  </si>
  <si>
    <t>每10秒施放一次</t>
    <phoneticPr fontId="2" type="noConversion"/>
  </si>
  <si>
    <t>每20秒施放一次</t>
    <phoneticPr fontId="2" type="noConversion"/>
  </si>
  <si>
    <t>冰雪怒吼</t>
    <phoneticPr fontId="2" type="noConversion"/>
  </si>
  <si>
    <t>范围技能</t>
    <phoneticPr fontId="2" type="noConversion"/>
  </si>
  <si>
    <t>野蛮冲撞</t>
    <phoneticPr fontId="2" type="noConversion"/>
  </si>
  <si>
    <t>每12秒触发一次</t>
    <phoneticPr fontId="2" type="noConversion"/>
  </si>
  <si>
    <t>每15秒触发一次</t>
    <phoneticPr fontId="2" type="noConversion"/>
  </si>
  <si>
    <t>每20秒触发一次</t>
    <phoneticPr fontId="2" type="noConversion"/>
  </si>
  <si>
    <t>攻击概率20%触发</t>
    <phoneticPr fontId="2" type="noConversion"/>
  </si>
  <si>
    <t>大裂地冰(可躲)</t>
    <phoneticPr fontId="2" type="noConversion"/>
  </si>
  <si>
    <t>旋风斩</t>
    <phoneticPr fontId="2" type="noConversion"/>
  </si>
  <si>
    <t>冰裂捶地</t>
    <phoneticPr fontId="2" type="noConversion"/>
  </si>
  <si>
    <t>生命怒吼</t>
    <phoneticPr fontId="2" type="noConversion"/>
  </si>
  <si>
    <t>每10秒触发一次</t>
    <phoneticPr fontId="2" type="noConversion"/>
  </si>
  <si>
    <t>冲级波</t>
    <phoneticPr fontId="2" type="noConversion"/>
  </si>
  <si>
    <t>镜像</t>
    <phoneticPr fontId="2" type="noConversion"/>
  </si>
  <si>
    <t>召唤场景物自爆</t>
    <phoneticPr fontId="2" type="noConversion"/>
  </si>
  <si>
    <t>触发减速BUFF50%</t>
    <phoneticPr fontId="2" type="noConversion"/>
  </si>
  <si>
    <t>生命低于50%触发一次</t>
    <phoneticPr fontId="2" type="noConversion"/>
  </si>
  <si>
    <t>等级</t>
    <phoneticPr fontId="2" type="noConversion"/>
  </si>
  <si>
    <t>攻击</t>
    <phoneticPr fontId="2" type="noConversion"/>
  </si>
  <si>
    <t>血量</t>
    <phoneticPr fontId="2" type="noConversion"/>
  </si>
  <si>
    <t>物防</t>
    <phoneticPr fontId="2" type="noConversion"/>
  </si>
  <si>
    <t>魔防</t>
    <phoneticPr fontId="2" type="noConversion"/>
  </si>
  <si>
    <t>对应怪物等级</t>
    <phoneticPr fontId="2" type="noConversion"/>
  </si>
  <si>
    <t>角色属性</t>
    <phoneticPr fontId="2" type="noConversion"/>
  </si>
  <si>
    <t>怪物攻击</t>
    <phoneticPr fontId="2" type="noConversion"/>
  </si>
  <si>
    <t>怪物BOSS攻击</t>
    <phoneticPr fontId="2" type="noConversion"/>
  </si>
  <si>
    <t>匹配值</t>
    <phoneticPr fontId="2" type="noConversion"/>
  </si>
  <si>
    <t>玩家防御</t>
    <phoneticPr fontId="2" type="noConversion"/>
  </si>
  <si>
    <t>玩家血量</t>
    <phoneticPr fontId="2" type="noConversion"/>
  </si>
  <si>
    <t>期待回合</t>
    <phoneticPr fontId="2" type="noConversion"/>
  </si>
  <si>
    <t>从左右两边各召唤1排幽灵骑士,碰到玩家造成300点固定伤害</t>
    <phoneticPr fontId="2" type="noConversion"/>
  </si>
  <si>
    <t>对目标脚底下随机生成范围伤害技能,每秒造成150%伤害</t>
    <phoneticPr fontId="2" type="noConversion"/>
  </si>
  <si>
    <r>
      <t>每20秒释放一次,</t>
    </r>
    <r>
      <rPr>
        <sz val="10"/>
        <color rgb="FFFF0000"/>
        <rFont val="宋体"/>
        <family val="3"/>
        <charset val="134"/>
        <scheme val="minor"/>
      </rPr>
      <t>技能持续时间长,不消失</t>
    </r>
    <phoneticPr fontId="2" type="noConversion"/>
  </si>
  <si>
    <t>对目标造成200%伤害</t>
    <phoneticPr fontId="2" type="noConversion"/>
  </si>
  <si>
    <t>在播放吼的那一刻对当前范围的目标造成400%固定伤害</t>
    <phoneticPr fontId="2" type="noConversion"/>
  </si>
  <si>
    <t>3秒后对当前直线的玩家造成300%伤害并眩晕5秒</t>
    <phoneticPr fontId="2" type="noConversion"/>
  </si>
  <si>
    <t>每15秒施放一次</t>
    <phoneticPr fontId="2" type="noConversion"/>
  </si>
  <si>
    <t>连续对目标攻击两次</t>
    <phoneticPr fontId="2" type="noConversion"/>
  </si>
  <si>
    <t>70009003,4</t>
    <phoneticPr fontId="2" type="noConversion"/>
  </si>
  <si>
    <t>每20秒召唤2只冰狼</t>
    <phoneticPr fontId="2" type="noConversion"/>
  </si>
  <si>
    <t>周围有物体，怪物冲撞技能冲撞到物体上自己会眩晕</t>
    <phoneticPr fontId="2" type="noConversion"/>
  </si>
  <si>
    <t>80%召唤1只,60%召唤2只,40%召唤3只 20%召唤4只</t>
    <phoneticPr fontId="2" type="noConversion"/>
  </si>
  <si>
    <t>对当前方向造成450点伤害,5秒眩晕</t>
    <phoneticPr fontId="2" type="noConversion"/>
  </si>
  <si>
    <t>冰封召唤</t>
    <phoneticPr fontId="2" type="noConversion"/>
  </si>
  <si>
    <t>捶地攻击</t>
    <phoneticPr fontId="2" type="noConversion"/>
  </si>
  <si>
    <t>狂暴攻击</t>
    <phoneticPr fontId="2" type="noConversion"/>
  </si>
  <si>
    <t>60秒狂暴</t>
    <phoneticPr fontId="2" type="noConversion"/>
  </si>
  <si>
    <t>召唤师</t>
    <phoneticPr fontId="2" type="noConversion"/>
  </si>
  <si>
    <t>每10秒触发一次</t>
    <phoneticPr fontId="2" type="noConversion"/>
  </si>
  <si>
    <t>生命值低于0.75 0.5 0.25触发</t>
    <phoneticPr fontId="2" type="noConversion"/>
  </si>
  <si>
    <t>召唤1只怪物A</t>
    <phoneticPr fontId="2" type="noConversion"/>
  </si>
  <si>
    <t>每30秒触发一次</t>
    <phoneticPr fontId="2" type="noConversion"/>
  </si>
  <si>
    <t>召唤从指定方向召唤,召唤2只怪物B,怪物有概率眩晕</t>
    <phoneticPr fontId="2" type="noConversion"/>
  </si>
  <si>
    <t>每10秒连续对当前目标连续攻击.跑开没有伤害没0.2秒造成50%伤害</t>
    <phoneticPr fontId="2" type="noConversion"/>
  </si>
  <si>
    <t>埋陷阱</t>
    <phoneticPr fontId="2" type="noConversion"/>
  </si>
  <si>
    <t>角色技能</t>
    <phoneticPr fontId="2" type="noConversion"/>
  </si>
  <si>
    <t>召唤</t>
    <phoneticPr fontId="2" type="noConversion"/>
  </si>
  <si>
    <t>对目标造成300%伤害</t>
    <phoneticPr fontId="2" type="noConversion"/>
  </si>
  <si>
    <t>每10秒触发一次</t>
    <phoneticPr fontId="2" type="noConversion"/>
  </si>
  <si>
    <t>每20秒触发一次</t>
    <phoneticPr fontId="2" type="noConversion"/>
  </si>
  <si>
    <t>黑暗冲击波</t>
    <phoneticPr fontId="2" type="noConversion"/>
  </si>
  <si>
    <t>暮色BOSS_4</t>
    <phoneticPr fontId="2" type="noConversion"/>
  </si>
  <si>
    <t>野蛮召唤</t>
    <phoneticPr fontId="2" type="noConversion"/>
  </si>
  <si>
    <t>从指定地点召唤一批怪物</t>
    <phoneticPr fontId="2" type="noConversion"/>
  </si>
  <si>
    <t>野蛮锤击</t>
    <phoneticPr fontId="2" type="noConversion"/>
  </si>
  <si>
    <t>召唤巨石</t>
    <phoneticPr fontId="2" type="noConversion"/>
  </si>
  <si>
    <t>最终BOSS技能</t>
    <phoneticPr fontId="2" type="noConversion"/>
  </si>
  <si>
    <t>屏幕变黑 传送玩家到某个点,两边空间慢慢变少</t>
    <phoneticPr fontId="2" type="noConversion"/>
  </si>
  <si>
    <t>每20秒召唤一批</t>
    <phoneticPr fontId="2" type="noConversion"/>
  </si>
  <si>
    <t>黑暗BOSS_1</t>
    <phoneticPr fontId="2" type="noConversion"/>
  </si>
  <si>
    <t>冲级波</t>
    <phoneticPr fontId="2" type="noConversion"/>
  </si>
  <si>
    <t>召唤小活人远程攻击</t>
    <phoneticPr fontId="2" type="noConversion"/>
  </si>
  <si>
    <t>召唤小火人,远程攻击</t>
    <phoneticPr fontId="2" type="noConversion"/>
  </si>
  <si>
    <t>黑暗BOSS_2</t>
    <phoneticPr fontId="2" type="noConversion"/>
  </si>
  <si>
    <t>熔岩</t>
    <phoneticPr fontId="2" type="noConversion"/>
  </si>
  <si>
    <t>黑暗BOSS_3</t>
    <phoneticPr fontId="2" type="noConversion"/>
  </si>
  <si>
    <t>召唤火雨</t>
    <phoneticPr fontId="2" type="noConversion"/>
  </si>
  <si>
    <t>召唤火冲</t>
    <phoneticPr fontId="2" type="noConversion"/>
  </si>
  <si>
    <t>召唤一团火追着你跑 5秒消失</t>
    <phoneticPr fontId="2" type="noConversion"/>
  </si>
  <si>
    <t>召唤爬地骷髅</t>
    <phoneticPr fontId="2" type="noConversion"/>
  </si>
  <si>
    <t>从某个点召唤一团火追着你跑 5秒消失</t>
    <phoneticPr fontId="2" type="noConversion"/>
  </si>
  <si>
    <t>变大,攻速攻击提高50%</t>
    <phoneticPr fontId="2" type="noConversion"/>
  </si>
  <si>
    <t>暮色巫婆Boss_2（远程攻击）</t>
    <phoneticPr fontId="2" type="noConversion"/>
  </si>
  <si>
    <t>Skill_3</t>
    <phoneticPr fontId="2" type="noConversion"/>
  </si>
  <si>
    <t>鬼火</t>
    <phoneticPr fontId="2" type="noConversion"/>
  </si>
  <si>
    <t>随机地面生成N个范围伤害</t>
    <phoneticPr fontId="2" type="noConversion"/>
  </si>
  <si>
    <t>以自己为中心的大范围伤害</t>
    <phoneticPr fontId="2" type="noConversion"/>
  </si>
  <si>
    <t>黑暗漩涡</t>
    <phoneticPr fontId="2" type="noConversion"/>
  </si>
  <si>
    <t>黑暗能量</t>
    <phoneticPr fontId="2" type="noConversion"/>
  </si>
  <si>
    <t>重击</t>
    <phoneticPr fontId="2" type="noConversion"/>
  </si>
  <si>
    <t>场景物自爆</t>
    <phoneticPr fontId="2" type="noConversion"/>
  </si>
  <si>
    <t>每15秒触发一次</t>
    <phoneticPr fontId="2" type="noConversion"/>
  </si>
  <si>
    <t>对前方区域造成一定伤害300%伤害</t>
    <phoneticPr fontId="2" type="noConversion"/>
  </si>
  <si>
    <t>在某个区域召唤一块巨石,砸向目标造成眩晕450伤害</t>
    <phoneticPr fontId="2" type="noConversion"/>
  </si>
  <si>
    <t>每30秒触发一次</t>
    <phoneticPr fontId="2" type="noConversion"/>
  </si>
  <si>
    <t>Skill_2</t>
    <phoneticPr fontId="2" type="noConversion"/>
  </si>
  <si>
    <t>生命低于30%</t>
    <phoneticPr fontId="2" type="noConversion"/>
  </si>
  <si>
    <t>攻击和攻击速度提升30%</t>
    <phoneticPr fontId="2" type="noConversion"/>
  </si>
  <si>
    <t>每30秒使用一次</t>
    <phoneticPr fontId="2" type="noConversion"/>
  </si>
  <si>
    <t>每次攻击20%概率触发</t>
    <phoneticPr fontId="2" type="noConversion"/>
  </si>
  <si>
    <t>生命恢复</t>
    <phoneticPr fontId="2" type="noConversion"/>
  </si>
  <si>
    <t>召唤从指定方向召唤1只法师怪物,怪物有范围技能</t>
    <phoneticPr fontId="2" type="noConversion"/>
  </si>
  <si>
    <t>每10，20，30秒从3个方向冲击波,每道冲击波造成300伤害</t>
    <phoneticPr fontId="2" type="noConversion"/>
  </si>
  <si>
    <t>立即在地面上放出一个熔岩区域每秒损失150%伤害,并减速50%,持续5秒</t>
    <phoneticPr fontId="2" type="noConversion"/>
  </si>
  <si>
    <t>角色360°转圈,对当前直线区域造成400%伤害,并眩晕5秒</t>
    <phoneticPr fontId="2" type="noConversion"/>
  </si>
  <si>
    <t>召唤范围400%火雨</t>
    <phoneticPr fontId="2" type="noConversion"/>
  </si>
  <si>
    <t>连续石击</t>
    <phoneticPr fontId="2" type="noConversion"/>
  </si>
  <si>
    <t>对前方目标造成300%点固定伤害</t>
    <phoneticPr fontId="2" type="noConversion"/>
  </si>
  <si>
    <t>对当前目标造成250%点伤害固定伤害</t>
    <phoneticPr fontId="2" type="noConversion"/>
  </si>
  <si>
    <t>对周围X距离造成450%伤害</t>
    <phoneticPr fontId="2" type="noConversion"/>
  </si>
  <si>
    <t>对前方目标造成300点伤害并眩晕</t>
    <phoneticPr fontId="2" type="noConversion"/>
  </si>
  <si>
    <t>从前方召唤1排幽灵骑士,碰到玩家造成300%点固定伤害并眩晕5秒</t>
    <phoneticPr fontId="2" type="noConversion"/>
  </si>
  <si>
    <t>锤击地面对前方区域释放冰裂斩,造成450%伤害，附带5秒眩晕</t>
    <phoneticPr fontId="2" type="noConversion"/>
  </si>
  <si>
    <t>对指定范围内释放一个技能造成300%固定伤害</t>
    <phoneticPr fontId="2" type="noConversion"/>
  </si>
  <si>
    <t>对目标造成250%伤害</t>
    <phoneticPr fontId="2" type="noConversion"/>
  </si>
  <si>
    <t>3秒后对周围造成伤害350%点伤害</t>
    <phoneticPr fontId="2" type="noConversion"/>
  </si>
  <si>
    <t>召唤一个石块,10秒内石块不死亡将造成500%的伤害+200点固定伤害</t>
    <phoneticPr fontId="2" type="noConversion"/>
  </si>
  <si>
    <t>重击每次攻击造成300%伤害,并眩晕5秒</t>
    <phoneticPr fontId="2" type="noConversion"/>
  </si>
  <si>
    <t>连续对角色造成2次,100%伤害</t>
    <phoneticPr fontId="2" type="noConversion"/>
  </si>
  <si>
    <t>生命恢复5%</t>
    <phoneticPr fontId="2" type="noConversion"/>
  </si>
  <si>
    <t>从A点到B点的冲击波,造成300%伤害</t>
    <phoneticPr fontId="2" type="noConversion"/>
  </si>
  <si>
    <t>从A点到B点的2道冲击波,造成300%伤害</t>
    <phoneticPr fontId="2" type="noConversion"/>
  </si>
  <si>
    <t>场景自爆物300%伤害</t>
    <phoneticPr fontId="2" type="noConversion"/>
  </si>
  <si>
    <t>每秒损失200%伤害,并触发灼烧,每秒损失自身最大生命的10%,持续5秒</t>
    <phoneticPr fontId="2" type="noConversion"/>
  </si>
  <si>
    <t>立即在地面上放出一个熔岩区域每秒损失200%伤害,并减速50%,持续5秒</t>
    <phoneticPr fontId="2" type="noConversion"/>
  </si>
  <si>
    <t>召唤4只爬地骷髅</t>
    <phoneticPr fontId="2" type="noConversion"/>
  </si>
  <si>
    <t>暮色BOSS_1</t>
  </si>
  <si>
    <t>暮色BOSS_2A</t>
  </si>
  <si>
    <t>暮色BOSS_2B</t>
  </si>
  <si>
    <t>暮色BOSS_2C</t>
  </si>
  <si>
    <t>暮色BOSS_4</t>
  </si>
  <si>
    <t>黑暗BOSS_1</t>
  </si>
  <si>
    <t>黑暗BOSS_2</t>
  </si>
  <si>
    <t>僵尸治愈</t>
    <phoneticPr fontId="2" type="noConversion"/>
  </si>
  <si>
    <t>疾跑</t>
    <phoneticPr fontId="2" type="noConversion"/>
  </si>
  <si>
    <t>对前方区域造成伤害</t>
    <phoneticPr fontId="2" type="noConversion"/>
  </si>
  <si>
    <t>攻击提升</t>
    <phoneticPr fontId="2" type="noConversion"/>
  </si>
  <si>
    <t>20级</t>
    <phoneticPr fontId="2" type="noConversion"/>
  </si>
  <si>
    <t>30级</t>
    <phoneticPr fontId="2" type="noConversion"/>
  </si>
  <si>
    <t>地狱领主产出火柱</t>
    <phoneticPr fontId="2" type="noConversion"/>
  </si>
  <si>
    <t>40级</t>
    <phoneticPr fontId="2" type="noConversion"/>
  </si>
  <si>
    <t>50级</t>
    <phoneticPr fontId="2" type="noConversion"/>
  </si>
  <si>
    <t>BOSS2技能</t>
    <phoneticPr fontId="2" type="noConversion"/>
  </si>
  <si>
    <t>火墙</t>
    <phoneticPr fontId="2" type="noConversion"/>
  </si>
  <si>
    <t>老一、老二掉落</t>
    <phoneticPr fontId="2" type="noConversion"/>
  </si>
  <si>
    <t>技能描述</t>
    <phoneticPr fontId="2" type="noConversion"/>
  </si>
  <si>
    <t>道具产出途径</t>
    <phoneticPr fontId="2" type="noConversion"/>
  </si>
  <si>
    <t>道具名称</t>
    <phoneticPr fontId="2" type="noConversion"/>
  </si>
  <si>
    <t>荣誉掉落,制作</t>
    <phoneticPr fontId="2" type="noConversion"/>
  </si>
  <si>
    <t>老二掉落</t>
    <phoneticPr fontId="2" type="noConversion"/>
  </si>
  <si>
    <t>荣誉产出</t>
    <phoneticPr fontId="2" type="noConversion"/>
  </si>
  <si>
    <t>治愈灵石</t>
    <phoneticPr fontId="2" type="noConversion"/>
  </si>
  <si>
    <t>地狱怒吼</t>
    <phoneticPr fontId="2" type="noConversion"/>
  </si>
  <si>
    <t>防护</t>
    <phoneticPr fontId="2" type="noConversion"/>
  </si>
  <si>
    <t>超强防护</t>
    <phoneticPr fontId="2" type="noConversion"/>
  </si>
  <si>
    <t>冰雪怒吼</t>
    <phoneticPr fontId="2" type="noConversion"/>
  </si>
  <si>
    <t>烈焰冲击</t>
    <phoneticPr fontId="2" type="noConversion"/>
  </si>
  <si>
    <t>群体缓慢</t>
    <phoneticPr fontId="2" type="noConversion"/>
  </si>
  <si>
    <t>技能CD</t>
    <phoneticPr fontId="2" type="noConversion"/>
  </si>
  <si>
    <t>治愈400点生命</t>
    <phoneticPr fontId="2" type="noConversion"/>
  </si>
  <si>
    <t>对前方区域造成伤害500点伤害</t>
    <phoneticPr fontId="2" type="noConversion"/>
  </si>
  <si>
    <t>对指定区域吹冷风350点伤害</t>
    <phoneticPr fontId="2" type="noConversion"/>
  </si>
  <si>
    <t>技能名称</t>
    <phoneticPr fontId="2" type="noConversion"/>
  </si>
  <si>
    <t>骷髅灵饰</t>
    <phoneticPr fontId="2" type="noConversion"/>
  </si>
  <si>
    <t>回旋击</t>
    <phoneticPr fontId="2" type="noConversion"/>
  </si>
  <si>
    <t>痛苦女王的吊坠</t>
    <phoneticPr fontId="2" type="noConversion"/>
  </si>
  <si>
    <t>冰封守护之心</t>
    <phoneticPr fontId="2" type="noConversion"/>
  </si>
  <si>
    <t>超强防护宝石</t>
    <phoneticPr fontId="2" type="noConversion"/>
  </si>
  <si>
    <t>狂暴魔法书</t>
    <phoneticPr fontId="2" type="noConversion"/>
  </si>
  <si>
    <t>物防，魔防立刻提升15点,持续6秒</t>
    <phoneticPr fontId="2" type="noConversion"/>
  </si>
  <si>
    <t>80点伤害群体减速50%,持续6秒</t>
    <phoneticPr fontId="2" type="noConversion"/>
  </si>
  <si>
    <t>立刻对区域造成180点伤害</t>
    <phoneticPr fontId="2" type="noConversion"/>
  </si>
  <si>
    <t>群体持续伤害,每0.5秒造成40点伤害,持续5秒</t>
    <phoneticPr fontId="2" type="noConversion"/>
  </si>
  <si>
    <t>立刻恢复200点生命</t>
    <phoneticPr fontId="2" type="noConversion"/>
  </si>
  <si>
    <t>物防，魔防立刻提升30点</t>
    <phoneticPr fontId="2" type="noConversion"/>
  </si>
  <si>
    <t>350点伤害,群体眩晕+减速</t>
    <phoneticPr fontId="2" type="noConversion"/>
  </si>
  <si>
    <t>攻击提升50点,持续10秒</t>
    <phoneticPr fontId="2" type="noConversion"/>
  </si>
  <si>
    <t>以自己为周围立刻范围爆炸,造成500点伤害,眩晕3秒</t>
    <phoneticPr fontId="2" type="noConversion"/>
  </si>
  <si>
    <t>治愈灵石</t>
    <phoneticPr fontId="2" type="noConversion"/>
  </si>
  <si>
    <t>火墙</t>
    <phoneticPr fontId="2" type="noConversion"/>
  </si>
  <si>
    <t>超级防护宝石</t>
    <phoneticPr fontId="2" type="noConversion"/>
  </si>
  <si>
    <t>荣誉掉落</t>
    <phoneticPr fontId="2" type="noConversion"/>
  </si>
  <si>
    <t>荣誉产出,制作</t>
    <phoneticPr fontId="2" type="noConversion"/>
  </si>
  <si>
    <t>BOSS4产出,制作</t>
    <phoneticPr fontId="2" type="noConversion"/>
  </si>
  <si>
    <t>牛的技能,制作</t>
    <phoneticPr fontId="2" type="noConversion"/>
  </si>
  <si>
    <t>防护宝石</t>
    <phoneticPr fontId="2" type="noConversion"/>
  </si>
  <si>
    <t>阿兹里斯的骨头</t>
    <phoneticPr fontId="2" type="noConversion"/>
  </si>
  <si>
    <t>艾力克斯的法术书</t>
    <phoneticPr fontId="2" type="noConversion"/>
  </si>
  <si>
    <t>暮色士兵的遗产</t>
    <phoneticPr fontId="2" type="noConversion"/>
  </si>
  <si>
    <t>生命饰品</t>
    <phoneticPr fontId="2" type="noConversion"/>
  </si>
  <si>
    <t>血域饰品</t>
    <phoneticPr fontId="2" type="noConversion"/>
  </si>
  <si>
    <t>僵尸恢复血量提高40点</t>
    <phoneticPr fontId="2" type="noConversion"/>
  </si>
  <si>
    <t>橙装武器</t>
    <phoneticPr fontId="2" type="noConversion"/>
  </si>
  <si>
    <t>橙装衣服</t>
    <phoneticPr fontId="2" type="noConversion"/>
  </si>
  <si>
    <t>地狱怒吼+1</t>
    <phoneticPr fontId="2" type="noConversion"/>
  </si>
  <si>
    <t>每次攻击有5%概率恢复10点生命</t>
    <phoneticPr fontId="2" type="noConversion"/>
  </si>
  <si>
    <t>生命降低至20%时立即恢复自身100点生命值</t>
    <phoneticPr fontId="2" type="noConversion"/>
  </si>
  <si>
    <t>10分钟触发一次</t>
    <phoneticPr fontId="2" type="noConversion"/>
  </si>
  <si>
    <t>冰封饰品</t>
    <phoneticPr fontId="2" type="noConversion"/>
  </si>
  <si>
    <t>大裂地冰</t>
    <phoneticPr fontId="2" type="noConversion"/>
  </si>
  <si>
    <t>橙装项链</t>
    <phoneticPr fontId="2" type="noConversion"/>
  </si>
  <si>
    <t>暴击提高10%</t>
    <phoneticPr fontId="2" type="noConversion"/>
  </si>
  <si>
    <t>高级治愈灵石</t>
    <phoneticPr fontId="2" type="noConversion"/>
  </si>
  <si>
    <t>烈焰爆击</t>
    <phoneticPr fontId="2" type="noConversion"/>
  </si>
  <si>
    <t>攻击爆发</t>
    <phoneticPr fontId="2" type="noConversion"/>
  </si>
  <si>
    <t>生命降低至50%时,立即恢复100点生命</t>
    <phoneticPr fontId="2" type="noConversion"/>
  </si>
  <si>
    <t>橙装护符</t>
    <phoneticPr fontId="2" type="noConversion"/>
  </si>
  <si>
    <t>高级治愈灵石+1</t>
    <phoneticPr fontId="2" type="noConversion"/>
  </si>
  <si>
    <t>伤害加成+5%</t>
    <phoneticPr fontId="2" type="noConversion"/>
  </si>
  <si>
    <t>生命降低至20%时立即恢复自身500点生命值</t>
    <phoneticPr fontId="2" type="noConversion"/>
  </si>
  <si>
    <t>1分钟触发一次</t>
    <phoneticPr fontId="2" type="noConversion"/>
  </si>
  <si>
    <t>大裂地冰+1,500点伤害+减速</t>
    <phoneticPr fontId="2" type="noConversion"/>
  </si>
  <si>
    <t>攻击时有2%概率提高20点攻击,持续5秒</t>
    <phoneticPr fontId="2" type="noConversion"/>
  </si>
  <si>
    <t>暮色饰品</t>
    <phoneticPr fontId="2" type="noConversion"/>
  </si>
  <si>
    <t>永恒饰品</t>
    <phoneticPr fontId="2" type="noConversion"/>
  </si>
  <si>
    <t>地狱领主的法术书</t>
    <phoneticPr fontId="2" type="noConversion"/>
  </si>
  <si>
    <t>利刃长剑</t>
    <phoneticPr fontId="2" type="noConversion"/>
  </si>
  <si>
    <t>血色之刃</t>
    <phoneticPr fontId="2" type="noConversion"/>
  </si>
  <si>
    <t>嘲讽</t>
    <phoneticPr fontId="2" type="noConversion"/>
  </si>
  <si>
    <t>立即对目标造成300%伤害,并使目标受害伤害增加30%,持续5秒</t>
    <phoneticPr fontId="2" type="noConversion"/>
  </si>
  <si>
    <t>立即对周围造成150%伤害+10点固定伤害</t>
    <phoneticPr fontId="2" type="noConversion"/>
  </si>
  <si>
    <t>立即对周围造成200%伤害+20点固定伤害,受到伤害的玩家产生流血BUFF,每秒造成20%的技能伤害.持续3秒</t>
    <phoneticPr fontId="2" type="noConversion"/>
  </si>
  <si>
    <t>立即对周围造成250%伤害+30点固定伤害,受到伤害的玩家产生流血BUFF,每秒造成20%的技能伤害.持续3秒</t>
    <phoneticPr fontId="2" type="noConversion"/>
  </si>
  <si>
    <t>立即对目标范围内造成120%+20点固定伤害,并在地面产生灼烧区域,灼烧区域内的怪物每秒损失20%伤害,持续10秒</t>
    <phoneticPr fontId="2" type="noConversion"/>
  </si>
  <si>
    <t>立即对目标范围内造成150%+35点固定伤害,并在地面产生灼烧区域,灼烧区域内的怪物每秒损失25%伤害,持续10秒</t>
    <phoneticPr fontId="2" type="noConversion"/>
  </si>
  <si>
    <t>立即对目标范围内造成180%+50点固定伤害,并在地面产生灼烧区域,灼烧区域内的怪物每秒损失30%伤害,持续10秒</t>
    <phoneticPr fontId="2" type="noConversion"/>
  </si>
  <si>
    <t>立即对目标造成250%伤害</t>
    <phoneticPr fontId="2" type="noConversion"/>
  </si>
  <si>
    <t>毒爆术</t>
    <phoneticPr fontId="2" type="noConversion"/>
  </si>
  <si>
    <t>立即对目标造成350%伤害,并使目标受害伤害增加50%,持续5秒</t>
    <phoneticPr fontId="2" type="noConversion"/>
  </si>
  <si>
    <t>等级属性</t>
    <phoneticPr fontId="2" type="noConversion"/>
  </si>
  <si>
    <t>等级</t>
  </si>
  <si>
    <t>血量占比</t>
  </si>
  <si>
    <t>属性占比</t>
  </si>
  <si>
    <t>血量</t>
  </si>
  <si>
    <t>攻击</t>
  </si>
  <si>
    <t>物防</t>
  </si>
  <si>
    <t>魔防</t>
  </si>
  <si>
    <t>魔法</t>
  </si>
  <si>
    <t>紫竹</t>
  </si>
  <si>
    <t>法神</t>
  </si>
  <si>
    <t>幻魔</t>
  </si>
  <si>
    <t>圣魔</t>
  </si>
  <si>
    <t>等级加成</t>
    <phoneticPr fontId="2" type="noConversion"/>
  </si>
  <si>
    <t>等级属性</t>
    <phoneticPr fontId="2" type="noConversion"/>
  </si>
  <si>
    <t>修正</t>
    <phoneticPr fontId="2" type="noConversion"/>
  </si>
  <si>
    <t>开放内容</t>
    <phoneticPr fontId="2" type="noConversion"/>
  </si>
  <si>
    <t>开放游戏第一章、第二章</t>
    <phoneticPr fontId="2" type="noConversion"/>
  </si>
  <si>
    <t>开放游戏第三章</t>
    <phoneticPr fontId="2" type="noConversion"/>
  </si>
  <si>
    <t>开放游戏第四章</t>
    <phoneticPr fontId="2" type="noConversion"/>
  </si>
  <si>
    <t>开放游戏第五章</t>
    <phoneticPr fontId="2" type="noConversion"/>
  </si>
  <si>
    <t>血域头盔</t>
    <phoneticPr fontId="2" type="noConversion"/>
  </si>
  <si>
    <t>血域手镯</t>
    <phoneticPr fontId="2" type="noConversion"/>
  </si>
  <si>
    <t>血域长裤</t>
    <phoneticPr fontId="2" type="noConversion"/>
  </si>
  <si>
    <t>血域战靴</t>
    <phoneticPr fontId="2" type="noConversion"/>
  </si>
  <si>
    <t>血域腰带</t>
    <phoneticPr fontId="2" type="noConversion"/>
  </si>
  <si>
    <t>血域战刃</t>
    <phoneticPr fontId="2" type="noConversion"/>
  </si>
  <si>
    <t>血域战甲</t>
    <phoneticPr fontId="2" type="noConversion"/>
  </si>
  <si>
    <t>血域宝石</t>
    <phoneticPr fontId="2" type="noConversion"/>
  </si>
  <si>
    <t>血域戒指</t>
    <phoneticPr fontId="2" type="noConversion"/>
  </si>
  <si>
    <t>血域护符</t>
    <phoneticPr fontId="2" type="noConversion"/>
  </si>
  <si>
    <t>冰封宝石</t>
  </si>
  <si>
    <t>圣光宝石</t>
  </si>
  <si>
    <t>永恒宝石</t>
  </si>
  <si>
    <t>角色基本攻击属性</t>
    <phoneticPr fontId="2" type="noConversion"/>
  </si>
  <si>
    <t>需要攻击属性</t>
    <phoneticPr fontId="2" type="noConversion"/>
  </si>
  <si>
    <t>地狱领主的法术书</t>
  </si>
  <si>
    <t>骷髅盔甲</t>
  </si>
  <si>
    <t>狂暴魔法书</t>
  </si>
  <si>
    <t>暮色士兵的遗产</t>
  </si>
  <si>
    <t>艾力克斯的能量球</t>
  </si>
  <si>
    <t>力量戒指</t>
  </si>
  <si>
    <t>幽冥项链</t>
  </si>
  <si>
    <t>荒漠头盔</t>
  </si>
  <si>
    <t>荒漠手套</t>
  </si>
  <si>
    <t>荒漠腰带</t>
  </si>
  <si>
    <t>荒漠靴子</t>
  </si>
  <si>
    <t>生命护符</t>
  </si>
  <si>
    <t>生命饰品</t>
  </si>
  <si>
    <t>防护宝石</t>
  </si>
  <si>
    <t>沙漠灵饰</t>
  </si>
  <si>
    <t>痛苦女王的吊坠</t>
  </si>
  <si>
    <t>不败的意志</t>
  </si>
  <si>
    <t>地狱领主的盔甲</t>
  </si>
  <si>
    <t>治愈灵石</t>
  </si>
  <si>
    <t>超强防护宝石</t>
  </si>
  <si>
    <t>冰封守护之心</t>
  </si>
  <si>
    <t>阿兹里斯的骨头</t>
  </si>
  <si>
    <t>帝陨</t>
  </si>
  <si>
    <t>阿兹里斯的项链</t>
  </si>
  <si>
    <t>战意头盔</t>
  </si>
  <si>
    <t>绿色手镯</t>
  </si>
  <si>
    <t>骷髅腰带</t>
  </si>
  <si>
    <t>旋风靴</t>
  </si>
  <si>
    <t>烈焰长裤</t>
  </si>
  <si>
    <t>梦境项链</t>
  </si>
  <si>
    <t>鬼魅指环</t>
  </si>
  <si>
    <t>鬼灵护符</t>
  </si>
  <si>
    <t>鬼头斩</t>
  </si>
  <si>
    <t>精灵项链</t>
  </si>
  <si>
    <t>精灵指环</t>
  </si>
  <si>
    <t>暮色手套</t>
  </si>
  <si>
    <t>暮色腰带</t>
  </si>
  <si>
    <t>暮色靴子</t>
  </si>
  <si>
    <t>暮色饰品</t>
  </si>
  <si>
    <t>高级治愈灵石</t>
  </si>
  <si>
    <t>毁灭</t>
  </si>
  <si>
    <t>艾力克斯的护符</t>
  </si>
  <si>
    <t>邪灵头盔</t>
  </si>
  <si>
    <t>除魔手镯</t>
  </si>
  <si>
    <t>斩灵腰带</t>
  </si>
  <si>
    <t>战意靴子</t>
  </si>
  <si>
    <t>骨灵长裤</t>
  </si>
  <si>
    <t>心爱之链</t>
  </si>
  <si>
    <t>灵魂指环</t>
  </si>
  <si>
    <t>灵光护符</t>
  </si>
  <si>
    <t>降魔之刃</t>
  </si>
  <si>
    <t>降魔钢甲</t>
  </si>
  <si>
    <t>熔岩项链</t>
  </si>
  <si>
    <t>熔岩指环</t>
  </si>
  <si>
    <t>炙热战甲</t>
  </si>
  <si>
    <t>炙热战盔</t>
  </si>
  <si>
    <t>炙热长裤</t>
  </si>
  <si>
    <t>炙热手套</t>
  </si>
  <si>
    <t>炙热腰带</t>
  </si>
  <si>
    <t>炙热靴子</t>
  </si>
  <si>
    <t>ID</t>
  </si>
  <si>
    <t>道具名称</t>
  </si>
  <si>
    <t>道具图标</t>
  </si>
  <si>
    <t>道具品质</t>
  </si>
  <si>
    <t>使用等级</t>
  </si>
  <si>
    <t>使用属性限制</t>
  </si>
  <si>
    <t>头布</t>
    <phoneticPr fontId="2" type="noConversion"/>
  </si>
  <si>
    <t>铁盔</t>
    <phoneticPr fontId="2" type="noConversion"/>
  </si>
  <si>
    <t>10030102</t>
    <phoneticPr fontId="2" type="noConversion"/>
  </si>
  <si>
    <t>小手套</t>
    <phoneticPr fontId="2" type="noConversion"/>
  </si>
  <si>
    <t>10030103</t>
    <phoneticPr fontId="2" type="noConversion"/>
  </si>
  <si>
    <t>粗手套</t>
    <phoneticPr fontId="2" type="noConversion"/>
  </si>
  <si>
    <t>铁手套</t>
    <phoneticPr fontId="2" type="noConversion"/>
  </si>
  <si>
    <t>布带</t>
    <phoneticPr fontId="2" type="noConversion"/>
  </si>
  <si>
    <t>钢腰带</t>
    <phoneticPr fontId="2" type="noConversion"/>
  </si>
  <si>
    <t>10030108</t>
    <phoneticPr fontId="2" type="noConversion"/>
  </si>
  <si>
    <t>小布鞋</t>
    <phoneticPr fontId="2" type="noConversion"/>
  </si>
  <si>
    <t>麻布裤</t>
    <phoneticPr fontId="2" type="noConversion"/>
  </si>
  <si>
    <t>银项链</t>
    <phoneticPr fontId="2" type="noConversion"/>
  </si>
  <si>
    <t>10030111</t>
    <phoneticPr fontId="2" type="noConversion"/>
  </si>
  <si>
    <t>古铜戒指</t>
    <phoneticPr fontId="2" type="noConversion"/>
  </si>
  <si>
    <t>10030112</t>
    <phoneticPr fontId="2" type="noConversion"/>
  </si>
  <si>
    <t>木剑</t>
    <phoneticPr fontId="2" type="noConversion"/>
  </si>
  <si>
    <t>10030113</t>
    <phoneticPr fontId="2" type="noConversion"/>
  </si>
  <si>
    <t>匕首</t>
    <phoneticPr fontId="2" type="noConversion"/>
  </si>
  <si>
    <t>5</t>
    <phoneticPr fontId="2" type="noConversion"/>
  </si>
  <si>
    <t>10030114</t>
    <phoneticPr fontId="2" type="noConversion"/>
  </si>
  <si>
    <t>布衣</t>
    <phoneticPr fontId="2" type="noConversion"/>
  </si>
  <si>
    <t>青铜头盔</t>
    <phoneticPr fontId="2" type="noConversion"/>
  </si>
  <si>
    <t>玄铁头盔</t>
    <phoneticPr fontId="2" type="noConversion"/>
  </si>
  <si>
    <t>骷髅头盔</t>
    <phoneticPr fontId="2" type="noConversion"/>
  </si>
  <si>
    <t>纯银手套</t>
    <phoneticPr fontId="2" type="noConversion"/>
  </si>
  <si>
    <t>魔力手套</t>
    <phoneticPr fontId="2" type="noConversion"/>
  </si>
  <si>
    <t>纯金手套</t>
    <phoneticPr fontId="2" type="noConversion"/>
  </si>
  <si>
    <t>白纹手套</t>
    <phoneticPr fontId="2" type="noConversion"/>
  </si>
  <si>
    <t>布纹腰带</t>
    <phoneticPr fontId="2" type="noConversion"/>
  </si>
  <si>
    <t>骷髅腰带</t>
    <phoneticPr fontId="2" type="noConversion"/>
  </si>
  <si>
    <t>布纹布靴</t>
    <phoneticPr fontId="2" type="noConversion"/>
  </si>
  <si>
    <t>布纹长裤</t>
    <phoneticPr fontId="2" type="noConversion"/>
  </si>
  <si>
    <t>纯银项链</t>
    <phoneticPr fontId="2" type="noConversion"/>
  </si>
  <si>
    <t>白骨项链</t>
    <phoneticPr fontId="2" type="noConversion"/>
  </si>
  <si>
    <t>红宝石项链</t>
    <phoneticPr fontId="2" type="noConversion"/>
  </si>
  <si>
    <t>魅力戒指</t>
    <phoneticPr fontId="2" type="noConversion"/>
  </si>
  <si>
    <t>红宝石戒指</t>
    <phoneticPr fontId="2" type="noConversion"/>
  </si>
  <si>
    <t>神兵护符</t>
    <phoneticPr fontId="2" type="noConversion"/>
  </si>
  <si>
    <t>短刀</t>
    <phoneticPr fontId="2" type="noConversion"/>
  </si>
  <si>
    <t>玄铁刀</t>
    <phoneticPr fontId="2" type="noConversion"/>
  </si>
  <si>
    <t>凌风剑</t>
    <phoneticPr fontId="2" type="noConversion"/>
  </si>
  <si>
    <t>轻型盔甲</t>
    <phoneticPr fontId="2" type="noConversion"/>
  </si>
  <si>
    <t>凌风盔甲</t>
    <phoneticPr fontId="2" type="noConversion"/>
  </si>
  <si>
    <t>狼王的项链</t>
  </si>
  <si>
    <t>僵尸护符</t>
    <phoneticPr fontId="2" type="noConversion"/>
  </si>
  <si>
    <t>骷髅王的桂冠</t>
    <phoneticPr fontId="2" type="noConversion"/>
  </si>
  <si>
    <t>蜘蛛护腿</t>
    <phoneticPr fontId="2" type="noConversion"/>
  </si>
  <si>
    <t>蜘蛛护胸</t>
    <phoneticPr fontId="2" type="noConversion"/>
  </si>
  <si>
    <t>古墓手套</t>
    <phoneticPr fontId="2" type="noConversion"/>
  </si>
  <si>
    <t>古墓腰带</t>
    <phoneticPr fontId="2" type="noConversion"/>
  </si>
  <si>
    <t>古墓鞋子</t>
    <phoneticPr fontId="2" type="noConversion"/>
  </si>
  <si>
    <t>黑暗之剑</t>
    <phoneticPr fontId="2" type="noConversion"/>
  </si>
  <si>
    <t>古旧的法术书</t>
    <phoneticPr fontId="2" type="noConversion"/>
  </si>
  <si>
    <t>闪闪发亮的宝石</t>
    <phoneticPr fontId="2" type="noConversion"/>
  </si>
  <si>
    <t>疾跑护符</t>
    <phoneticPr fontId="2" type="noConversion"/>
  </si>
  <si>
    <t>爱心之剑</t>
    <phoneticPr fontId="2" type="noConversion"/>
  </si>
  <si>
    <t>布纹腰带</t>
    <phoneticPr fontId="2" type="noConversion"/>
  </si>
  <si>
    <t>白纹手套</t>
    <phoneticPr fontId="2" type="noConversion"/>
  </si>
  <si>
    <t>红宝石戒指</t>
    <phoneticPr fontId="2" type="noConversion"/>
  </si>
  <si>
    <t>战士初始血量50</t>
    <phoneticPr fontId="2" type="noConversion"/>
  </si>
  <si>
    <t>血域套装1</t>
    <phoneticPr fontId="2" type="noConversion"/>
  </si>
  <si>
    <t>血域套装2</t>
    <phoneticPr fontId="2" type="noConversion"/>
  </si>
  <si>
    <t>血域套装3</t>
    <phoneticPr fontId="2" type="noConversion"/>
  </si>
  <si>
    <t>血域套装4</t>
    <phoneticPr fontId="2" type="noConversion"/>
  </si>
  <si>
    <t>传说:圣光头盔</t>
  </si>
  <si>
    <t>传说:圣光护手</t>
  </si>
  <si>
    <t>传说:圣光腰带</t>
  </si>
  <si>
    <t>传说:圣光战靴</t>
  </si>
  <si>
    <t>传说:圣光长裤</t>
  </si>
  <si>
    <t>传说:圣光战链</t>
  </si>
  <si>
    <t>传说:圣光戒指</t>
  </si>
  <si>
    <t>传说:圣光饰品</t>
  </si>
  <si>
    <t>传说:圣光护符</t>
  </si>
  <si>
    <t>传说:圣光战刃</t>
  </si>
  <si>
    <t>传说:圣光战甲</t>
  </si>
  <si>
    <t>寒冰箭</t>
    <phoneticPr fontId="2" type="noConversion"/>
  </si>
  <si>
    <t>诅咒术</t>
    <phoneticPr fontId="2" type="noConversion"/>
  </si>
  <si>
    <t>冰封术</t>
    <phoneticPr fontId="2" type="noConversion"/>
  </si>
  <si>
    <t>魔法护盾</t>
    <phoneticPr fontId="2" type="noConversion"/>
  </si>
  <si>
    <t>暴风雪</t>
    <phoneticPr fontId="2" type="noConversion"/>
  </si>
  <si>
    <t>黑暗爆裂</t>
    <phoneticPr fontId="2" type="noConversion"/>
  </si>
  <si>
    <t>立即对目标造成150%伤害+10点固定伤害,并使其减速60%,持续6秒</t>
    <phoneticPr fontId="2" type="noConversion"/>
  </si>
  <si>
    <t>立即对目标造成200%伤害+20点固定伤害,并使其减速60%,持续6秒</t>
    <phoneticPr fontId="2" type="noConversion"/>
  </si>
  <si>
    <t>立即对目标造成250%伤害+30点固定伤害,并使其减速60%,持续6秒</t>
    <phoneticPr fontId="2" type="noConversion"/>
  </si>
  <si>
    <t>立即对目标范围内的怪物每秒造成80%攻击伤害+20点固定伤害,持续6秒</t>
    <phoneticPr fontId="2" type="noConversion"/>
  </si>
  <si>
    <t>立即对目标范围内的怪物每秒造成100%攻击伤害+35点固定伤害,持续6秒</t>
    <phoneticPr fontId="2" type="noConversion"/>
  </si>
  <si>
    <t>立即对目标范围内的怪物每秒造成120%攻击伤害+50点固定伤害,持续6秒</t>
    <phoneticPr fontId="2" type="noConversion"/>
  </si>
  <si>
    <t>吟唱1.5秒,立即对目标造成150%攻击伤害+20点固定伤害,受到伤害的目标每秒损失10%伤害,持续10秒</t>
    <phoneticPr fontId="2" type="noConversion"/>
  </si>
  <si>
    <t>吟唱1.5秒,立即对目标造成200%攻击伤害+35点固定伤害,受到伤害的目标每秒损失10%伤害,持续10秒</t>
    <phoneticPr fontId="2" type="noConversion"/>
  </si>
  <si>
    <t>吟唱1.5秒,立即对目标造成250%攻击伤害+50点固定伤害,受到伤害的目标每秒损失10%伤害,持续10秒</t>
    <phoneticPr fontId="2" type="noConversion"/>
  </si>
  <si>
    <t>立即给自己施加一个护盾持续30秒,护盾可以抵消自身受到的攻击伤害,护盾值为20%自身最大血量+350点固定护盾值,当护盾值为0时,护盾消失</t>
    <phoneticPr fontId="2" type="noConversion"/>
  </si>
  <si>
    <t>立即给自己施加一个护盾持续30秒,护盾可以抵消自身受到的攻击伤害,护盾值为25%自身最大血量+500点固定护盾值,当护盾值为0时,护盾消失</t>
    <phoneticPr fontId="2" type="noConversion"/>
  </si>
  <si>
    <t>立即给自己施加一个护盾持续30秒,护盾可以抵消自身受到的攻击伤害,护盾值为15%自身最大血量+200点固定护盾值,当护盾值为0时,护盾消失</t>
    <phoneticPr fontId="2" type="noConversion"/>
  </si>
  <si>
    <t>吟唱2秒,立即对范围内的目标造成300%伤害+100点固定伤害</t>
    <phoneticPr fontId="2" type="noConversion"/>
  </si>
  <si>
    <t>吟唱2秒,立即对范围内的目标造成400%伤害+200点固定伤害</t>
    <phoneticPr fontId="2" type="noConversion"/>
  </si>
  <si>
    <t>吟唱2秒,立即对范围内的目标造成500%伤害+300点固定伤害</t>
    <phoneticPr fontId="2" type="noConversion"/>
  </si>
</sst>
</file>

<file path=xl/styles.xml><?xml version="1.0" encoding="utf-8"?>
<styleSheet xmlns="http://schemas.openxmlformats.org/spreadsheetml/2006/main">
  <fonts count="3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2"/>
      <scheme val="minor"/>
    </font>
    <font>
      <b/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0070C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Tahoma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97"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10" borderId="10" applyNumberFormat="0" applyAlignment="0" applyProtection="0">
      <alignment vertical="center"/>
    </xf>
    <xf numFmtId="0" fontId="23" fillId="10" borderId="9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11" borderId="1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/>
    <xf numFmtId="0" fontId="13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3" fillId="0" borderId="0"/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</cellStyleXfs>
  <cellXfs count="7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2" borderId="0" xfId="0" applyFont="1" applyFill="1" applyAlignment="1">
      <alignment horizontal="center"/>
    </xf>
    <xf numFmtId="0" fontId="0" fillId="0" borderId="0" xfId="0" applyAlignment="1"/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0" fontId="4" fillId="0" borderId="0" xfId="0" applyFont="1" applyAlignment="1"/>
    <xf numFmtId="0" fontId="0" fillId="0" borderId="0" xfId="0" applyNumberFormat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4" borderId="4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/>
    <xf numFmtId="0" fontId="9" fillId="0" borderId="0" xfId="0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58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58" fontId="4" fillId="0" borderId="0" xfId="0" applyNumberFormat="1" applyFont="1" applyAlignment="1">
      <alignment vertical="center"/>
    </xf>
    <xf numFmtId="0" fontId="4" fillId="3" borderId="2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3" borderId="15" xfId="0" applyNumberFormat="1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97">
    <cellStyle name="20% - 强调文字颜色 1" xfId="18" builtinId="30" customBuiltin="1"/>
    <cellStyle name="20% - 强调文字颜色 1 2" xfId="49"/>
    <cellStyle name="20% - 强调文字颜色 1 2 2" xfId="81"/>
    <cellStyle name="20% - 强调文字颜色 1 3" xfId="65"/>
    <cellStyle name="20% - 强调文字颜色 2" xfId="22" builtinId="34" customBuiltin="1"/>
    <cellStyle name="20% - 强调文字颜色 2 2" xfId="51"/>
    <cellStyle name="20% - 强调文字颜色 2 2 2" xfId="83"/>
    <cellStyle name="20% - 强调文字颜色 2 3" xfId="67"/>
    <cellStyle name="20% - 强调文字颜色 3" xfId="26" builtinId="38" customBuiltin="1"/>
    <cellStyle name="20% - 强调文字颜色 3 2" xfId="53"/>
    <cellStyle name="20% - 强调文字颜色 3 2 2" xfId="85"/>
    <cellStyle name="20% - 强调文字颜色 3 3" xfId="69"/>
    <cellStyle name="20% - 强调文字颜色 4" xfId="30" builtinId="42" customBuiltin="1"/>
    <cellStyle name="20% - 强调文字颜色 4 2" xfId="55"/>
    <cellStyle name="20% - 强调文字颜色 4 2 2" xfId="87"/>
    <cellStyle name="20% - 强调文字颜色 4 3" xfId="71"/>
    <cellStyle name="20% - 强调文字颜色 5" xfId="34" builtinId="46" customBuiltin="1"/>
    <cellStyle name="20% - 强调文字颜色 5 2" xfId="57"/>
    <cellStyle name="20% - 强调文字颜色 5 2 2" xfId="89"/>
    <cellStyle name="20% - 强调文字颜色 5 3" xfId="73"/>
    <cellStyle name="20% - 强调文字颜色 6" xfId="38" builtinId="50" customBuiltin="1"/>
    <cellStyle name="20% - 强调文字颜色 6 2" xfId="59"/>
    <cellStyle name="20% - 强调文字颜色 6 2 2" xfId="91"/>
    <cellStyle name="20% - 强调文字颜色 6 3" xfId="75"/>
    <cellStyle name="40% - 强调文字颜色 1" xfId="19" builtinId="31" customBuiltin="1"/>
    <cellStyle name="40% - 强调文字颜色 1 2" xfId="50"/>
    <cellStyle name="40% - 强调文字颜色 1 2 2" xfId="82"/>
    <cellStyle name="40% - 强调文字颜色 1 3" xfId="66"/>
    <cellStyle name="40% - 强调文字颜色 2" xfId="23" builtinId="35" customBuiltin="1"/>
    <cellStyle name="40% - 强调文字颜色 2 2" xfId="52"/>
    <cellStyle name="40% - 强调文字颜色 2 2 2" xfId="84"/>
    <cellStyle name="40% - 强调文字颜色 2 3" xfId="68"/>
    <cellStyle name="40% - 强调文字颜色 3" xfId="27" builtinId="39" customBuiltin="1"/>
    <cellStyle name="40% - 强调文字颜色 3 2" xfId="54"/>
    <cellStyle name="40% - 强调文字颜色 3 2 2" xfId="86"/>
    <cellStyle name="40% - 强调文字颜色 3 3" xfId="70"/>
    <cellStyle name="40% - 强调文字颜色 4" xfId="31" builtinId="43" customBuiltin="1"/>
    <cellStyle name="40% - 强调文字颜色 4 2" xfId="56"/>
    <cellStyle name="40% - 强调文字颜色 4 2 2" xfId="88"/>
    <cellStyle name="40% - 强调文字颜色 4 3" xfId="72"/>
    <cellStyle name="40% - 强调文字颜色 5" xfId="35" builtinId="47" customBuiltin="1"/>
    <cellStyle name="40% - 强调文字颜色 5 2" xfId="58"/>
    <cellStyle name="40% - 强调文字颜色 5 2 2" xfId="90"/>
    <cellStyle name="40% - 强调文字颜色 5 3" xfId="74"/>
    <cellStyle name="40% - 强调文字颜色 6" xfId="39" builtinId="51" customBuiltin="1"/>
    <cellStyle name="40% - 强调文字颜色 6 2" xfId="60"/>
    <cellStyle name="40% - 强调文字颜色 6 2 2" xfId="92"/>
    <cellStyle name="40% - 强调文字颜色 6 3" xfId="76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常规 2 2" xfId="44"/>
    <cellStyle name="常规 2 3" xfId="43"/>
    <cellStyle name="常规 2 3 2" xfId="48"/>
    <cellStyle name="常规 2 3 2 2" xfId="64"/>
    <cellStyle name="常规 2 3 2 2 2" xfId="96"/>
    <cellStyle name="常规 2 3 2 3" xfId="80"/>
    <cellStyle name="常规 2 3 3" xfId="61"/>
    <cellStyle name="常规 2 3 3 2" xfId="93"/>
    <cellStyle name="常规 2 3 4" xfId="77"/>
    <cellStyle name="常规 3" xfId="41"/>
    <cellStyle name="常规 4" xfId="47"/>
    <cellStyle name="常规 5" xfId="45"/>
    <cellStyle name="常规 5 2" xfId="62"/>
    <cellStyle name="常规 5 2 2" xfId="94"/>
    <cellStyle name="常规 5 3" xfId="78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6"/>
    <cellStyle name="注释 2 2" xfId="63"/>
    <cellStyle name="注释 2 2 2" xfId="95"/>
    <cellStyle name="注释 2 3" xfId="79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X_GameDemo\S_&#25968;&#25454;&#34920;\Item_Templa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ID</v>
          </cell>
          <cell r="B1" t="str">
            <v>道具名称</v>
          </cell>
        </row>
        <row r="2">
          <cell r="A2" t="str">
            <v>int</v>
          </cell>
          <cell r="B2" t="str">
            <v>string</v>
          </cell>
        </row>
        <row r="3">
          <cell r="A3">
            <v>8</v>
          </cell>
          <cell r="B3">
            <v>16</v>
          </cell>
        </row>
        <row r="4">
          <cell r="A4" t="str">
            <v>all</v>
          </cell>
          <cell r="B4" t="str">
            <v>all</v>
          </cell>
        </row>
        <row r="5">
          <cell r="A5" t="str">
            <v>ID</v>
          </cell>
          <cell r="B5" t="str">
            <v>ItemName</v>
          </cell>
        </row>
        <row r="6">
          <cell r="A6">
            <v>1</v>
          </cell>
          <cell r="B6" t="str">
            <v>金币</v>
          </cell>
        </row>
        <row r="7">
          <cell r="A7">
            <v>2</v>
          </cell>
          <cell r="B7" t="str">
            <v>经验</v>
          </cell>
        </row>
        <row r="8">
          <cell r="A8">
            <v>3</v>
          </cell>
          <cell r="B8" t="str">
            <v>钻石</v>
          </cell>
        </row>
        <row r="9">
          <cell r="A9">
            <v>10010001</v>
          </cell>
          <cell r="B9" t="str">
            <v>小型生命药水</v>
          </cell>
        </row>
        <row r="10">
          <cell r="A10">
            <v>10010002</v>
          </cell>
          <cell r="B10" t="str">
            <v>中型生命药水</v>
          </cell>
        </row>
        <row r="11">
          <cell r="A11">
            <v>10010003</v>
          </cell>
          <cell r="B11" t="str">
            <v>大型生命药水</v>
          </cell>
        </row>
        <row r="12">
          <cell r="A12">
            <v>10010004</v>
          </cell>
          <cell r="B12" t="str">
            <v>高级生命药水</v>
          </cell>
        </row>
        <row r="13">
          <cell r="A13">
            <v>10010005</v>
          </cell>
          <cell r="B13" t="str">
            <v>特级生命药水</v>
          </cell>
        </row>
        <row r="14">
          <cell r="A14">
            <v>10010011</v>
          </cell>
          <cell r="B14" t="str">
            <v>小型止血药</v>
          </cell>
        </row>
        <row r="15">
          <cell r="A15">
            <v>10010012</v>
          </cell>
          <cell r="B15" t="str">
            <v>中型止血药</v>
          </cell>
        </row>
        <row r="16">
          <cell r="A16">
            <v>10010013</v>
          </cell>
          <cell r="B16" t="str">
            <v>大型止血药</v>
          </cell>
        </row>
        <row r="17">
          <cell r="A17">
            <v>10010014</v>
          </cell>
          <cell r="B17" t="str">
            <v>高级止血药</v>
          </cell>
        </row>
        <row r="18">
          <cell r="A18">
            <v>10010015</v>
          </cell>
          <cell r="B18" t="str">
            <v>特级止血药</v>
          </cell>
        </row>
        <row r="19">
          <cell r="A19">
            <v>10010021</v>
          </cell>
          <cell r="B19" t="str">
            <v>攻击药水</v>
          </cell>
        </row>
        <row r="20">
          <cell r="A20">
            <v>10010022</v>
          </cell>
          <cell r="B20" t="str">
            <v>大型攻击药水</v>
          </cell>
        </row>
        <row r="21">
          <cell r="A21">
            <v>10010023</v>
          </cell>
          <cell r="B21" t="str">
            <v>防御药水</v>
          </cell>
        </row>
        <row r="22">
          <cell r="A22">
            <v>10010024</v>
          </cell>
          <cell r="B22" t="str">
            <v>大型防御药水</v>
          </cell>
        </row>
        <row r="23">
          <cell r="A23">
            <v>10010025</v>
          </cell>
          <cell r="B23" t="str">
            <v>无敌药水</v>
          </cell>
        </row>
        <row r="24">
          <cell r="A24">
            <v>10010031</v>
          </cell>
          <cell r="B24" t="str">
            <v>铜钥匙</v>
          </cell>
        </row>
        <row r="25">
          <cell r="A25">
            <v>10010032</v>
          </cell>
          <cell r="B25" t="str">
            <v>银钥匙</v>
          </cell>
        </row>
        <row r="26">
          <cell r="A26">
            <v>10010033</v>
          </cell>
          <cell r="B26" t="str">
            <v>金钥匙</v>
          </cell>
        </row>
        <row r="27">
          <cell r="A27">
            <v>10010034</v>
          </cell>
          <cell r="B27" t="str">
            <v>金钥匙碎片</v>
          </cell>
        </row>
        <row r="28">
          <cell r="A28">
            <v>10010041</v>
          </cell>
          <cell r="B28" t="str">
            <v>经验木桩</v>
          </cell>
        </row>
        <row r="29">
          <cell r="A29">
            <v>10010042</v>
          </cell>
          <cell r="B29" t="str">
            <v>金币袋子</v>
          </cell>
        </row>
        <row r="30">
          <cell r="A30">
            <v>10010051</v>
          </cell>
          <cell r="B30" t="str">
            <v>绿叶小镇回城卷</v>
          </cell>
        </row>
        <row r="31">
          <cell r="A31">
            <v>10010052</v>
          </cell>
          <cell r="B31" t="str">
            <v>热荒沙漠回城卷</v>
          </cell>
        </row>
        <row r="32">
          <cell r="A32">
            <v>10010053</v>
          </cell>
          <cell r="B32" t="str">
            <v>冰封城镇回城卷</v>
          </cell>
        </row>
        <row r="33">
          <cell r="A33">
            <v>10010054</v>
          </cell>
          <cell r="B33" t="str">
            <v>暮色城镇回城卷</v>
          </cell>
        </row>
        <row r="34">
          <cell r="A34">
            <v>10010055</v>
          </cell>
          <cell r="B34" t="str">
            <v>黑暗小镇回城卷</v>
          </cell>
        </row>
        <row r="35">
          <cell r="A35">
            <v>10010061</v>
          </cell>
          <cell r="B35" t="str">
            <v>经验卷轴</v>
          </cell>
        </row>
        <row r="36">
          <cell r="A36">
            <v>10010062</v>
          </cell>
          <cell r="B36" t="str">
            <v>经验卷轴</v>
          </cell>
        </row>
        <row r="37">
          <cell r="A37">
            <v>10010063</v>
          </cell>
          <cell r="B37" t="str">
            <v>经验卷轴</v>
          </cell>
        </row>
        <row r="38">
          <cell r="A38">
            <v>10010064</v>
          </cell>
          <cell r="B38" t="str">
            <v>经验卷轴</v>
          </cell>
        </row>
        <row r="39">
          <cell r="A39">
            <v>10010065</v>
          </cell>
          <cell r="B39" t="str">
            <v>经验卷轴</v>
          </cell>
        </row>
        <row r="40">
          <cell r="A40">
            <v>10010071</v>
          </cell>
          <cell r="B40" t="str">
            <v>遗失的金币袋子</v>
          </cell>
        </row>
        <row r="41">
          <cell r="A41">
            <v>10010072</v>
          </cell>
          <cell r="B41" t="str">
            <v>遗失的金币袋子</v>
          </cell>
        </row>
        <row r="42">
          <cell r="A42">
            <v>10010073</v>
          </cell>
          <cell r="B42" t="str">
            <v>遗失的金币袋子</v>
          </cell>
        </row>
        <row r="43">
          <cell r="A43">
            <v>10010074</v>
          </cell>
          <cell r="B43" t="str">
            <v>遗失的金币袋子</v>
          </cell>
        </row>
        <row r="44">
          <cell r="A44">
            <v>10010075</v>
          </cell>
          <cell r="B44" t="str">
            <v>遗失的金币袋子</v>
          </cell>
        </row>
        <row r="45">
          <cell r="A45">
            <v>10010076</v>
          </cell>
          <cell r="B45" t="str">
            <v>支持作者</v>
          </cell>
        </row>
        <row r="46">
          <cell r="A46">
            <v>10010081</v>
          </cell>
          <cell r="B46" t="str">
            <v>荣誉徽记</v>
          </cell>
        </row>
        <row r="47">
          <cell r="A47">
            <v>10010082</v>
          </cell>
          <cell r="B47" t="str">
            <v>繁荣度印章</v>
          </cell>
        </row>
        <row r="48">
          <cell r="A48">
            <v>10010083</v>
          </cell>
          <cell r="B48" t="str">
            <v>装备洗炼石</v>
          </cell>
        </row>
        <row r="49">
          <cell r="A49">
            <v>10010101</v>
          </cell>
          <cell r="B49" t="str">
            <v>制作书：狼王项链</v>
          </cell>
        </row>
        <row r="50">
          <cell r="A50">
            <v>10010102</v>
          </cell>
          <cell r="B50" t="str">
            <v>制作书：僵尸护符</v>
          </cell>
        </row>
        <row r="51">
          <cell r="A51">
            <v>10010103</v>
          </cell>
          <cell r="B51" t="str">
            <v>制作书：骷髅王的桂冠</v>
          </cell>
        </row>
        <row r="52">
          <cell r="A52">
            <v>10010104</v>
          </cell>
          <cell r="B52" t="str">
            <v>制作书：蜘蛛护腿</v>
          </cell>
        </row>
        <row r="53">
          <cell r="A53">
            <v>10010105</v>
          </cell>
          <cell r="B53" t="str">
            <v>制作书：蜘蛛护胸</v>
          </cell>
        </row>
        <row r="54">
          <cell r="A54">
            <v>10010106</v>
          </cell>
          <cell r="B54" t="str">
            <v>制作书：古墓手套</v>
          </cell>
        </row>
        <row r="55">
          <cell r="A55">
            <v>10010107</v>
          </cell>
          <cell r="B55" t="str">
            <v>制作书：古墓腰带</v>
          </cell>
        </row>
        <row r="56">
          <cell r="A56">
            <v>10010108</v>
          </cell>
          <cell r="B56" t="str">
            <v>制作书：古墓鞋子</v>
          </cell>
        </row>
        <row r="57">
          <cell r="A57">
            <v>10010109</v>
          </cell>
          <cell r="B57" t="str">
            <v>制作书：黑暗之剑</v>
          </cell>
        </row>
        <row r="58">
          <cell r="A58">
            <v>10010201</v>
          </cell>
          <cell r="B58" t="str">
            <v>制作书:力量戒指</v>
          </cell>
        </row>
        <row r="59">
          <cell r="A59">
            <v>10010202</v>
          </cell>
          <cell r="B59" t="str">
            <v>制作书:幽冥项链</v>
          </cell>
        </row>
        <row r="60">
          <cell r="A60">
            <v>10010204</v>
          </cell>
          <cell r="B60" t="str">
            <v>制作书:荒漠头盔</v>
          </cell>
        </row>
        <row r="61">
          <cell r="A61">
            <v>10010205</v>
          </cell>
          <cell r="B61" t="str">
            <v>制作书:荒漠手套</v>
          </cell>
        </row>
        <row r="62">
          <cell r="A62">
            <v>10010206</v>
          </cell>
          <cell r="B62" t="str">
            <v>制作书:荒漠腰带</v>
          </cell>
        </row>
        <row r="63">
          <cell r="A63">
            <v>10010207</v>
          </cell>
          <cell r="B63" t="str">
            <v>制作书:荒漠靴子</v>
          </cell>
        </row>
        <row r="64">
          <cell r="A64">
            <v>10010209</v>
          </cell>
          <cell r="B64" t="str">
            <v>制作书:生命护符</v>
          </cell>
        </row>
        <row r="65">
          <cell r="A65">
            <v>10010210</v>
          </cell>
          <cell r="B65" t="str">
            <v>制作书:生命饰品</v>
          </cell>
        </row>
        <row r="66">
          <cell r="A66">
            <v>10010211</v>
          </cell>
          <cell r="B66" t="str">
            <v>制作书:防护宝石</v>
          </cell>
        </row>
        <row r="67">
          <cell r="A67">
            <v>10010212</v>
          </cell>
          <cell r="B67" t="str">
            <v>制作书:地狱领主的法术书</v>
          </cell>
        </row>
        <row r="68">
          <cell r="A68">
            <v>10010213</v>
          </cell>
          <cell r="B68" t="str">
            <v>制作书:不败的意志</v>
          </cell>
        </row>
        <row r="69">
          <cell r="A69">
            <v>10010214</v>
          </cell>
          <cell r="B69" t="str">
            <v>制作书:地狱领主的盔甲</v>
          </cell>
        </row>
        <row r="70">
          <cell r="A70">
            <v>10010301</v>
          </cell>
          <cell r="B70" t="str">
            <v>制作书:破灵腰带</v>
          </cell>
        </row>
        <row r="71">
          <cell r="A71">
            <v>10010302</v>
          </cell>
          <cell r="B71" t="str">
            <v>制作书:破灵靴子</v>
          </cell>
        </row>
        <row r="72">
          <cell r="A72">
            <v>10010303</v>
          </cell>
          <cell r="B72" t="str">
            <v>制作书:冰河战甲</v>
          </cell>
        </row>
        <row r="73">
          <cell r="A73">
            <v>10010304</v>
          </cell>
          <cell r="B73" t="str">
            <v>制作书:冰河战盔</v>
          </cell>
        </row>
        <row r="74">
          <cell r="A74">
            <v>10010305</v>
          </cell>
          <cell r="B74" t="str">
            <v>制作书:冰河长裤</v>
          </cell>
        </row>
        <row r="75">
          <cell r="A75">
            <v>10010306</v>
          </cell>
          <cell r="B75" t="str">
            <v>制作书:勇气长剑</v>
          </cell>
        </row>
        <row r="76">
          <cell r="A76">
            <v>10010307</v>
          </cell>
          <cell r="B76" t="str">
            <v>制作书:破灵护符</v>
          </cell>
        </row>
        <row r="77">
          <cell r="A77">
            <v>10010308</v>
          </cell>
          <cell r="B77" t="str">
            <v>制作书:治愈灵石</v>
          </cell>
        </row>
        <row r="78">
          <cell r="A78">
            <v>10010309</v>
          </cell>
          <cell r="B78" t="str">
            <v>制作书:阿兹里斯的骨头</v>
          </cell>
        </row>
        <row r="79">
          <cell r="A79">
            <v>10010310</v>
          </cell>
          <cell r="B79" t="str">
            <v>制作书:帝陨</v>
          </cell>
        </row>
        <row r="80">
          <cell r="A80">
            <v>10010311</v>
          </cell>
          <cell r="B80" t="str">
            <v>制作书:阿兹里斯的项链</v>
          </cell>
        </row>
        <row r="81">
          <cell r="A81">
            <v>10010401</v>
          </cell>
          <cell r="B81" t="str">
            <v>制作书:精灵项链</v>
          </cell>
        </row>
        <row r="82">
          <cell r="A82">
            <v>10010402</v>
          </cell>
          <cell r="B82" t="str">
            <v>制作书:精灵指环</v>
          </cell>
        </row>
        <row r="83">
          <cell r="A83">
            <v>10010403</v>
          </cell>
          <cell r="B83" t="str">
            <v>制作书:暮色战甲</v>
          </cell>
        </row>
        <row r="84">
          <cell r="A84">
            <v>10010404</v>
          </cell>
          <cell r="B84" t="str">
            <v>制作书:暮色战盔</v>
          </cell>
        </row>
        <row r="85">
          <cell r="A85">
            <v>10010405</v>
          </cell>
          <cell r="B85" t="str">
            <v>制作书:暮色长裤</v>
          </cell>
        </row>
        <row r="86">
          <cell r="A86">
            <v>10010406</v>
          </cell>
          <cell r="B86" t="str">
            <v>制作书:暮色手套</v>
          </cell>
        </row>
        <row r="87">
          <cell r="A87">
            <v>10010407</v>
          </cell>
          <cell r="B87" t="str">
            <v>制作书:暮色腰带</v>
          </cell>
        </row>
        <row r="88">
          <cell r="A88">
            <v>10010408</v>
          </cell>
          <cell r="B88" t="str">
            <v>制作书:暮色靴子</v>
          </cell>
        </row>
        <row r="89">
          <cell r="A89">
            <v>10010409</v>
          </cell>
          <cell r="B89" t="str">
            <v>制作书:暮色饰品</v>
          </cell>
        </row>
        <row r="90">
          <cell r="A90">
            <v>10010410</v>
          </cell>
          <cell r="B90" t="str">
            <v>制作书:狂暴魔法书</v>
          </cell>
        </row>
        <row r="91">
          <cell r="A91">
            <v>10010411</v>
          </cell>
          <cell r="B91" t="str">
            <v>制作书:高级治愈灵石</v>
          </cell>
        </row>
        <row r="92">
          <cell r="A92">
            <v>10010412</v>
          </cell>
          <cell r="B92" t="str">
            <v>制作书:艾力克斯的法术书</v>
          </cell>
        </row>
        <row r="93">
          <cell r="A93">
            <v>10010413</v>
          </cell>
          <cell r="B93" t="str">
            <v>制作书:毁灭</v>
          </cell>
        </row>
        <row r="94">
          <cell r="A94">
            <v>10010414</v>
          </cell>
          <cell r="B94" t="str">
            <v>制作书:艾力克斯的护符</v>
          </cell>
        </row>
        <row r="95">
          <cell r="A95">
            <v>10010501</v>
          </cell>
          <cell r="B95" t="str">
            <v>制作书:熔岩项链</v>
          </cell>
        </row>
        <row r="96">
          <cell r="A96">
            <v>10010502</v>
          </cell>
          <cell r="B96" t="str">
            <v>制作书:熔岩指环</v>
          </cell>
        </row>
        <row r="97">
          <cell r="A97">
            <v>10010503</v>
          </cell>
          <cell r="B97" t="str">
            <v>制作书:炙热战甲</v>
          </cell>
        </row>
        <row r="98">
          <cell r="A98">
            <v>10010504</v>
          </cell>
          <cell r="B98" t="str">
            <v>制作书:炙热战盔</v>
          </cell>
        </row>
        <row r="99">
          <cell r="A99">
            <v>10010505</v>
          </cell>
          <cell r="B99" t="str">
            <v>制作书:炙热长裤</v>
          </cell>
        </row>
        <row r="100">
          <cell r="A100">
            <v>10010506</v>
          </cell>
          <cell r="B100" t="str">
            <v>制作书:炙热手套</v>
          </cell>
        </row>
        <row r="101">
          <cell r="A101">
            <v>10010507</v>
          </cell>
          <cell r="B101" t="str">
            <v>制作书:炙热腰带</v>
          </cell>
        </row>
        <row r="102">
          <cell r="A102">
            <v>10010508</v>
          </cell>
          <cell r="B102" t="str">
            <v>制作书:炙热靴子</v>
          </cell>
        </row>
        <row r="103">
          <cell r="A103">
            <v>10011001</v>
          </cell>
          <cell r="B103" t="str">
            <v>血域装备宝箱</v>
          </cell>
        </row>
        <row r="104">
          <cell r="A104">
            <v>10011002</v>
          </cell>
          <cell r="B104" t="str">
            <v>冰封装备宝箱</v>
          </cell>
        </row>
        <row r="105">
          <cell r="A105">
            <v>10011003</v>
          </cell>
          <cell r="B105" t="str">
            <v>永恒装备宝箱</v>
          </cell>
        </row>
        <row r="106">
          <cell r="A106">
            <v>10011004</v>
          </cell>
          <cell r="B106" t="str">
            <v>圣光装备宝箱</v>
          </cell>
        </row>
        <row r="107">
          <cell r="A107">
            <v>10020001</v>
          </cell>
          <cell r="B107" t="str">
            <v>狼王之牙</v>
          </cell>
        </row>
        <row r="108">
          <cell r="A108">
            <v>10020002</v>
          </cell>
          <cell r="B108" t="str">
            <v>狼皮</v>
          </cell>
        </row>
        <row r="109">
          <cell r="A109">
            <v>10020003</v>
          </cell>
          <cell r="B109" t="str">
            <v>矿石</v>
          </cell>
        </row>
        <row r="110">
          <cell r="A110">
            <v>10020004</v>
          </cell>
          <cell r="B110" t="str">
            <v>解毒草</v>
          </cell>
        </row>
        <row r="111">
          <cell r="A111">
            <v>10020005</v>
          </cell>
          <cell r="B111" t="str">
            <v>蝙蝠血液</v>
          </cell>
        </row>
        <row r="112">
          <cell r="A112">
            <v>10020006</v>
          </cell>
          <cell r="B112" t="str">
            <v>矿工工具箱</v>
          </cell>
        </row>
        <row r="113">
          <cell r="A113">
            <v>10020007</v>
          </cell>
          <cell r="B113" t="str">
            <v>矿洞水晶</v>
          </cell>
        </row>
        <row r="114">
          <cell r="A114">
            <v>10020008</v>
          </cell>
          <cell r="B114" t="str">
            <v>证据残片</v>
          </cell>
        </row>
        <row r="115">
          <cell r="A115">
            <v>10020009</v>
          </cell>
          <cell r="B115" t="str">
            <v>感染的布料</v>
          </cell>
        </row>
        <row r="116">
          <cell r="A116">
            <v>10020010</v>
          </cell>
          <cell r="B116" t="str">
            <v>骷髅王的头颅</v>
          </cell>
        </row>
        <row r="117">
          <cell r="A117">
            <v>10020011</v>
          </cell>
          <cell r="B117" t="str">
            <v>蜘蛛丝</v>
          </cell>
        </row>
        <row r="118">
          <cell r="A118">
            <v>10020012</v>
          </cell>
          <cell r="B118" t="str">
            <v>防腐毒液</v>
          </cell>
        </row>
        <row r="119">
          <cell r="A119">
            <v>10020013</v>
          </cell>
          <cell r="B119" t="str">
            <v>阴木</v>
          </cell>
        </row>
        <row r="120">
          <cell r="A120">
            <v>10020014</v>
          </cell>
          <cell r="B120" t="str">
            <v>古墓灵石</v>
          </cell>
        </row>
        <row r="121">
          <cell r="A121">
            <v>10020015</v>
          </cell>
          <cell r="B121" t="str">
            <v>黑暗之心</v>
          </cell>
        </row>
        <row r="122">
          <cell r="A122">
            <v>10020016</v>
          </cell>
          <cell r="B122" t="str">
            <v>毛皮卷</v>
          </cell>
        </row>
        <row r="123">
          <cell r="A123">
            <v>10020017</v>
          </cell>
          <cell r="B123" t="str">
            <v>精钢铁块</v>
          </cell>
        </row>
        <row r="124">
          <cell r="A124">
            <v>10020051</v>
          </cell>
          <cell r="B124" t="str">
            <v>一桶清水</v>
          </cell>
        </row>
        <row r="125">
          <cell r="A125">
            <v>10020052</v>
          </cell>
          <cell r="B125" t="str">
            <v>鳄鱼皮</v>
          </cell>
        </row>
        <row r="126">
          <cell r="A126">
            <v>10020053</v>
          </cell>
          <cell r="B126" t="str">
            <v>坚固的螃蟹壳</v>
          </cell>
        </row>
        <row r="127">
          <cell r="A127">
            <v>10020054</v>
          </cell>
          <cell r="B127" t="str">
            <v>诅咒结晶</v>
          </cell>
        </row>
        <row r="128">
          <cell r="A128">
            <v>10020055</v>
          </cell>
          <cell r="B128" t="str">
            <v>地牢灵魂</v>
          </cell>
        </row>
        <row r="129">
          <cell r="A129">
            <v>10020056</v>
          </cell>
          <cell r="B129" t="str">
            <v>启天灵石</v>
          </cell>
        </row>
        <row r="130">
          <cell r="A130">
            <v>10020057</v>
          </cell>
          <cell r="B130" t="str">
            <v>启天灵石碎片</v>
          </cell>
        </row>
        <row r="131">
          <cell r="A131">
            <v>10020058</v>
          </cell>
          <cell r="B131" t="str">
            <v>细布卷</v>
          </cell>
        </row>
        <row r="132">
          <cell r="A132">
            <v>10020059</v>
          </cell>
          <cell r="B132" t="str">
            <v>精致银块</v>
          </cell>
        </row>
        <row r="133">
          <cell r="A133">
            <v>10020060</v>
          </cell>
          <cell r="B133" t="str">
            <v>村民灵魄</v>
          </cell>
        </row>
        <row r="134">
          <cell r="A134">
            <v>10020061</v>
          </cell>
          <cell r="B134" t="str">
            <v>神秘魂石</v>
          </cell>
        </row>
        <row r="135">
          <cell r="A135">
            <v>10020062</v>
          </cell>
          <cell r="B135" t="str">
            <v>毛主席语录</v>
          </cell>
        </row>
        <row r="136">
          <cell r="A136">
            <v>10020063</v>
          </cell>
          <cell r="B136" t="str">
            <v>地狱领主的法术残片</v>
          </cell>
        </row>
        <row r="137">
          <cell r="A137">
            <v>10020101</v>
          </cell>
          <cell r="B137" t="str">
            <v>冰狼皮</v>
          </cell>
        </row>
        <row r="138">
          <cell r="A138">
            <v>10020102</v>
          </cell>
          <cell r="B138" t="str">
            <v>蜘蛛蛋</v>
          </cell>
        </row>
        <row r="139">
          <cell r="A139">
            <v>10020103</v>
          </cell>
          <cell r="B139" t="str">
            <v>精灵结晶</v>
          </cell>
        </row>
        <row r="140">
          <cell r="A140">
            <v>10020104</v>
          </cell>
          <cell r="B140" t="str">
            <v>千针石块</v>
          </cell>
        </row>
        <row r="141">
          <cell r="A141">
            <v>10020105</v>
          </cell>
          <cell r="B141" t="str">
            <v>白熊胆汁</v>
          </cell>
        </row>
        <row r="142">
          <cell r="A142">
            <v>10020106</v>
          </cell>
          <cell r="B142" t="str">
            <v>勇气之心</v>
          </cell>
        </row>
        <row r="143">
          <cell r="A143">
            <v>10020107</v>
          </cell>
          <cell r="B143" t="str">
            <v>冰雪之心</v>
          </cell>
        </row>
        <row r="144">
          <cell r="A144">
            <v>10020108</v>
          </cell>
          <cell r="B144" t="str">
            <v>冰布绸</v>
          </cell>
        </row>
        <row r="145">
          <cell r="A145">
            <v>10020109</v>
          </cell>
          <cell r="B145" t="str">
            <v>寒冰铁块</v>
          </cell>
        </row>
        <row r="146">
          <cell r="A146">
            <v>10020110</v>
          </cell>
          <cell r="B146" t="str">
            <v>阿兹里斯的冰魄</v>
          </cell>
        </row>
        <row r="147">
          <cell r="A147">
            <v>10020151</v>
          </cell>
          <cell r="B147" t="str">
            <v>树皮</v>
          </cell>
        </row>
        <row r="148">
          <cell r="A148">
            <v>10020152</v>
          </cell>
          <cell r="B148" t="str">
            <v>白熊毛皮</v>
          </cell>
        </row>
        <row r="149">
          <cell r="A149">
            <v>10020153</v>
          </cell>
          <cell r="B149" t="str">
            <v>僵尸布料</v>
          </cell>
        </row>
        <row r="150">
          <cell r="A150">
            <v>10020154</v>
          </cell>
          <cell r="B150" t="str">
            <v>岩石碎块</v>
          </cell>
        </row>
        <row r="151">
          <cell r="A151">
            <v>10020155</v>
          </cell>
          <cell r="B151" t="str">
            <v>暮色结晶</v>
          </cell>
        </row>
        <row r="152">
          <cell r="A152">
            <v>10020156</v>
          </cell>
          <cell r="B152" t="str">
            <v>上好的木材</v>
          </cell>
        </row>
        <row r="153">
          <cell r="A153">
            <v>10020157</v>
          </cell>
          <cell r="B153" t="str">
            <v>暮色之心</v>
          </cell>
        </row>
        <row r="154">
          <cell r="A154">
            <v>10020158</v>
          </cell>
          <cell r="B154" t="str">
            <v>精钢岩石</v>
          </cell>
        </row>
        <row r="155">
          <cell r="A155">
            <v>10020159</v>
          </cell>
          <cell r="B155" t="str">
            <v>暮色铁块</v>
          </cell>
        </row>
        <row r="156">
          <cell r="A156">
            <v>10020160</v>
          </cell>
          <cell r="B156" t="str">
            <v>暮色灵石</v>
          </cell>
        </row>
        <row r="157">
          <cell r="A157">
            <v>10020161</v>
          </cell>
          <cell r="B157" t="str">
            <v>艾力克斯的石契</v>
          </cell>
        </row>
        <row r="158">
          <cell r="A158">
            <v>10020201</v>
          </cell>
          <cell r="B158" t="str">
            <v>火龙皮</v>
          </cell>
        </row>
        <row r="159">
          <cell r="A159">
            <v>10020202</v>
          </cell>
          <cell r="B159" t="str">
            <v>熔岩裂石</v>
          </cell>
        </row>
        <row r="160">
          <cell r="A160">
            <v>10020203</v>
          </cell>
          <cell r="B160" t="str">
            <v>黑暗骨块</v>
          </cell>
        </row>
        <row r="161">
          <cell r="A161">
            <v>10020204</v>
          </cell>
          <cell r="B161" t="str">
            <v>黑暗灵魂</v>
          </cell>
        </row>
        <row r="162">
          <cell r="A162">
            <v>10020205</v>
          </cell>
          <cell r="B162" t="str">
            <v>熔岩炙水</v>
          </cell>
        </row>
        <row r="163">
          <cell r="A163">
            <v>10020206</v>
          </cell>
          <cell r="B163" t="str">
            <v>熔岩之心</v>
          </cell>
        </row>
        <row r="164">
          <cell r="A164">
            <v>10020207</v>
          </cell>
          <cell r="B164" t="str">
            <v>上古魔石碎片</v>
          </cell>
        </row>
        <row r="165">
          <cell r="A165">
            <v>10020208</v>
          </cell>
          <cell r="B165" t="str">
            <v>上古魔石</v>
          </cell>
        </row>
        <row r="166">
          <cell r="A166">
            <v>10020209</v>
          </cell>
          <cell r="B166" t="str">
            <v>上古卷轴残卷(上)</v>
          </cell>
        </row>
        <row r="167">
          <cell r="A167">
            <v>10020210</v>
          </cell>
          <cell r="B167" t="str">
            <v>上古卷轴残卷(中)</v>
          </cell>
        </row>
        <row r="168">
          <cell r="A168">
            <v>10020211</v>
          </cell>
          <cell r="B168" t="str">
            <v>上古卷轴残卷(下)</v>
          </cell>
        </row>
        <row r="169">
          <cell r="A169">
            <v>10020212</v>
          </cell>
          <cell r="B169" t="str">
            <v>上古卷轴</v>
          </cell>
        </row>
        <row r="170">
          <cell r="A170">
            <v>10020213</v>
          </cell>
          <cell r="B170" t="str">
            <v>炙热布料</v>
          </cell>
        </row>
        <row r="171">
          <cell r="A171">
            <v>10020214</v>
          </cell>
          <cell r="B171" t="str">
            <v>炙热铁块</v>
          </cell>
        </row>
        <row r="172">
          <cell r="A172">
            <v>10020215</v>
          </cell>
          <cell r="B172" t="str">
            <v>博士的研究成果</v>
          </cell>
        </row>
        <row r="173">
          <cell r="A173">
            <v>10020216</v>
          </cell>
          <cell r="B173" t="str">
            <v>黑暗魔王之心</v>
          </cell>
        </row>
        <row r="174">
          <cell r="A174">
            <v>10030101</v>
          </cell>
          <cell r="B174" t="str">
            <v>头布</v>
          </cell>
        </row>
        <row r="175">
          <cell r="A175">
            <v>10030102</v>
          </cell>
          <cell r="B175" t="str">
            <v>铁盔</v>
          </cell>
        </row>
        <row r="176">
          <cell r="A176">
            <v>10030103</v>
          </cell>
          <cell r="B176" t="str">
            <v>小手套</v>
          </cell>
        </row>
        <row r="177">
          <cell r="A177">
            <v>10030104</v>
          </cell>
          <cell r="B177" t="str">
            <v>粗手套</v>
          </cell>
        </row>
        <row r="178">
          <cell r="A178">
            <v>10030105</v>
          </cell>
          <cell r="B178" t="str">
            <v>铁手套</v>
          </cell>
        </row>
        <row r="179">
          <cell r="A179">
            <v>10030106</v>
          </cell>
          <cell r="B179" t="str">
            <v>布带</v>
          </cell>
        </row>
        <row r="180">
          <cell r="A180">
            <v>10030107</v>
          </cell>
          <cell r="B180" t="str">
            <v>钢腰带</v>
          </cell>
        </row>
        <row r="181">
          <cell r="A181" t="str">
            <v>10030108</v>
          </cell>
          <cell r="B181" t="str">
            <v>小布鞋</v>
          </cell>
        </row>
        <row r="182">
          <cell r="A182">
            <v>10030109</v>
          </cell>
          <cell r="B182" t="str">
            <v>麻布裤</v>
          </cell>
        </row>
        <row r="183">
          <cell r="A183">
            <v>10030110</v>
          </cell>
          <cell r="B183" t="str">
            <v>银项链</v>
          </cell>
        </row>
        <row r="184">
          <cell r="A184" t="str">
            <v>10030111</v>
          </cell>
          <cell r="B184" t="str">
            <v>古铜戒指</v>
          </cell>
        </row>
        <row r="185">
          <cell r="A185" t="str">
            <v>10030112</v>
          </cell>
          <cell r="B185" t="str">
            <v>木剑</v>
          </cell>
        </row>
        <row r="186">
          <cell r="A186" t="str">
            <v>10030113</v>
          </cell>
          <cell r="B186" t="str">
            <v>匕首</v>
          </cell>
        </row>
        <row r="187">
          <cell r="A187" t="str">
            <v>10030114</v>
          </cell>
          <cell r="B187" t="str">
            <v>布衣</v>
          </cell>
        </row>
        <row r="188">
          <cell r="A188">
            <v>10030201</v>
          </cell>
          <cell r="B188" t="str">
            <v>青铜头盔</v>
          </cell>
        </row>
        <row r="189">
          <cell r="A189">
            <v>10030202</v>
          </cell>
          <cell r="B189" t="str">
            <v>玄铁头盔</v>
          </cell>
        </row>
        <row r="190">
          <cell r="A190">
            <v>10030203</v>
          </cell>
          <cell r="B190" t="str">
            <v>骷髅头盔</v>
          </cell>
        </row>
        <row r="191">
          <cell r="A191">
            <v>10030204</v>
          </cell>
          <cell r="B191" t="str">
            <v>纯银手套</v>
          </cell>
        </row>
        <row r="192">
          <cell r="A192">
            <v>10030205</v>
          </cell>
          <cell r="B192" t="str">
            <v>魔力手套</v>
          </cell>
        </row>
        <row r="193">
          <cell r="A193">
            <v>10030206</v>
          </cell>
          <cell r="B193" t="str">
            <v>纯金手套</v>
          </cell>
        </row>
        <row r="194">
          <cell r="A194">
            <v>10030207</v>
          </cell>
          <cell r="B194" t="str">
            <v>白纹手套</v>
          </cell>
        </row>
        <row r="195">
          <cell r="A195">
            <v>10030208</v>
          </cell>
          <cell r="B195" t="str">
            <v>布纹腰带</v>
          </cell>
        </row>
        <row r="196">
          <cell r="A196">
            <v>10030209</v>
          </cell>
          <cell r="B196" t="str">
            <v>骷髅腰带</v>
          </cell>
        </row>
        <row r="197">
          <cell r="A197">
            <v>10030210</v>
          </cell>
          <cell r="B197" t="str">
            <v>布纹布靴</v>
          </cell>
        </row>
        <row r="198">
          <cell r="A198">
            <v>10030211</v>
          </cell>
          <cell r="B198" t="str">
            <v>布纹长裤</v>
          </cell>
        </row>
        <row r="199">
          <cell r="A199">
            <v>10030212</v>
          </cell>
          <cell r="B199" t="str">
            <v>纯银项链</v>
          </cell>
        </row>
        <row r="200">
          <cell r="A200">
            <v>10030213</v>
          </cell>
          <cell r="B200" t="str">
            <v>白骨项链</v>
          </cell>
        </row>
        <row r="201">
          <cell r="A201">
            <v>10030214</v>
          </cell>
          <cell r="B201" t="str">
            <v>红宝石项链</v>
          </cell>
        </row>
        <row r="202">
          <cell r="A202">
            <v>10030215</v>
          </cell>
          <cell r="B202" t="str">
            <v>魅力戒指</v>
          </cell>
        </row>
        <row r="203">
          <cell r="A203">
            <v>10030216</v>
          </cell>
          <cell r="B203" t="str">
            <v>红宝石戒指</v>
          </cell>
        </row>
        <row r="204">
          <cell r="A204">
            <v>10030217</v>
          </cell>
          <cell r="B204" t="str">
            <v>神兵护符</v>
          </cell>
        </row>
        <row r="205">
          <cell r="A205">
            <v>10030218</v>
          </cell>
          <cell r="B205" t="str">
            <v>短刀</v>
          </cell>
        </row>
        <row r="206">
          <cell r="A206">
            <v>10030219</v>
          </cell>
          <cell r="B206" t="str">
            <v>玄铁刀</v>
          </cell>
        </row>
        <row r="207">
          <cell r="A207">
            <v>10030220</v>
          </cell>
          <cell r="B207" t="str">
            <v>凌风剑</v>
          </cell>
        </row>
        <row r="208">
          <cell r="A208">
            <v>10030221</v>
          </cell>
          <cell r="B208" t="str">
            <v>轻型盔甲</v>
          </cell>
        </row>
        <row r="209">
          <cell r="A209">
            <v>10030222</v>
          </cell>
          <cell r="B209" t="str">
            <v>凌风盔甲</v>
          </cell>
        </row>
        <row r="210">
          <cell r="A210">
            <v>10030251</v>
          </cell>
          <cell r="B210" t="str">
            <v>狼王的项链</v>
          </cell>
        </row>
        <row r="211">
          <cell r="A211">
            <v>10030252</v>
          </cell>
          <cell r="B211" t="str">
            <v>僵尸护符</v>
          </cell>
        </row>
        <row r="212">
          <cell r="A212">
            <v>10030253</v>
          </cell>
          <cell r="B212" t="str">
            <v>骷髅王的桂冠</v>
          </cell>
        </row>
        <row r="213">
          <cell r="A213">
            <v>10030254</v>
          </cell>
          <cell r="B213" t="str">
            <v>蜘蛛护腿</v>
          </cell>
        </row>
        <row r="214">
          <cell r="A214">
            <v>10030255</v>
          </cell>
          <cell r="B214" t="str">
            <v>蜘蛛护胸</v>
          </cell>
        </row>
        <row r="215">
          <cell r="A215">
            <v>10030256</v>
          </cell>
          <cell r="B215" t="str">
            <v>古墓手套</v>
          </cell>
        </row>
        <row r="216">
          <cell r="A216">
            <v>10030257</v>
          </cell>
          <cell r="B216" t="str">
            <v>古墓腰带</v>
          </cell>
        </row>
        <row r="217">
          <cell r="A217">
            <v>10030258</v>
          </cell>
          <cell r="B217" t="str">
            <v>古墓鞋子</v>
          </cell>
        </row>
        <row r="218">
          <cell r="A218">
            <v>10030259</v>
          </cell>
          <cell r="B218" t="str">
            <v>黑暗之剑</v>
          </cell>
        </row>
        <row r="219">
          <cell r="A219">
            <v>10030260</v>
          </cell>
          <cell r="B219" t="str">
            <v>古旧的法术书</v>
          </cell>
        </row>
        <row r="220">
          <cell r="A220">
            <v>10030261</v>
          </cell>
          <cell r="B220" t="str">
            <v>闪闪发亮的宝石</v>
          </cell>
        </row>
        <row r="221">
          <cell r="A221">
            <v>10030262</v>
          </cell>
          <cell r="B221" t="str">
            <v>疾跑护符</v>
          </cell>
        </row>
        <row r="222">
          <cell r="A222">
            <v>10030263</v>
          </cell>
          <cell r="B222" t="str">
            <v>爱心之剑</v>
          </cell>
        </row>
        <row r="223">
          <cell r="A223">
            <v>10030301</v>
          </cell>
          <cell r="B223" t="str">
            <v>血域头盔</v>
          </cell>
        </row>
        <row r="224">
          <cell r="A224">
            <v>10030302</v>
          </cell>
          <cell r="B224" t="str">
            <v>灵巧头巾</v>
          </cell>
        </row>
        <row r="225">
          <cell r="A225">
            <v>10030303</v>
          </cell>
          <cell r="B225" t="str">
            <v>血域护手</v>
          </cell>
        </row>
        <row r="226">
          <cell r="A226">
            <v>10030304</v>
          </cell>
          <cell r="B226" t="str">
            <v>精铁手套</v>
          </cell>
        </row>
        <row r="227">
          <cell r="A227">
            <v>10030305</v>
          </cell>
          <cell r="B227" t="str">
            <v>血域腰带</v>
          </cell>
        </row>
        <row r="228">
          <cell r="A228">
            <v>10030306</v>
          </cell>
          <cell r="B228" t="str">
            <v>战斗腰带</v>
          </cell>
        </row>
        <row r="229">
          <cell r="A229">
            <v>10030307</v>
          </cell>
          <cell r="B229" t="str">
            <v>血域战靴</v>
          </cell>
        </row>
        <row r="230">
          <cell r="A230">
            <v>10030308</v>
          </cell>
          <cell r="B230" t="str">
            <v>战斗靴子</v>
          </cell>
        </row>
        <row r="231">
          <cell r="A231">
            <v>10030309</v>
          </cell>
          <cell r="B231" t="str">
            <v>血域长裤</v>
          </cell>
        </row>
        <row r="232">
          <cell r="A232">
            <v>10030310</v>
          </cell>
          <cell r="B232" t="str">
            <v>血色长裤</v>
          </cell>
        </row>
        <row r="233">
          <cell r="A233">
            <v>10030311</v>
          </cell>
          <cell r="B233" t="str">
            <v>血域战链</v>
          </cell>
        </row>
        <row r="234">
          <cell r="A234">
            <v>10030312</v>
          </cell>
          <cell r="B234" t="str">
            <v>骷髅项链</v>
          </cell>
        </row>
        <row r="235">
          <cell r="A235">
            <v>10030313</v>
          </cell>
          <cell r="B235" t="str">
            <v>血域戒指</v>
          </cell>
        </row>
        <row r="236">
          <cell r="A236">
            <v>10030314</v>
          </cell>
          <cell r="B236" t="str">
            <v>黑金戒指</v>
          </cell>
        </row>
        <row r="237">
          <cell r="A237">
            <v>10030315</v>
          </cell>
          <cell r="B237" t="str">
            <v>血域宝石</v>
          </cell>
        </row>
        <row r="238">
          <cell r="A238">
            <v>10030316</v>
          </cell>
          <cell r="B238" t="str">
            <v>血域护符</v>
          </cell>
        </row>
        <row r="239">
          <cell r="A239">
            <v>10030317</v>
          </cell>
          <cell r="B239" t="str">
            <v>血域战刃</v>
          </cell>
        </row>
        <row r="240">
          <cell r="A240">
            <v>10030318</v>
          </cell>
          <cell r="B240" t="str">
            <v>利刃长剑</v>
          </cell>
        </row>
        <row r="241">
          <cell r="A241">
            <v>10030319</v>
          </cell>
          <cell r="B241" t="str">
            <v>血色之刃</v>
          </cell>
        </row>
        <row r="242">
          <cell r="A242">
            <v>10030320</v>
          </cell>
          <cell r="B242" t="str">
            <v>血域战甲</v>
          </cell>
        </row>
        <row r="243">
          <cell r="A243">
            <v>10030321</v>
          </cell>
          <cell r="B243" t="str">
            <v>刀锋战衣</v>
          </cell>
        </row>
        <row r="244">
          <cell r="A244">
            <v>10030322</v>
          </cell>
          <cell r="B244" t="str">
            <v>力量戒指</v>
          </cell>
        </row>
        <row r="245">
          <cell r="A245">
            <v>10030323</v>
          </cell>
          <cell r="B245" t="str">
            <v>幽冥项链</v>
          </cell>
        </row>
        <row r="246">
          <cell r="A246">
            <v>10030324</v>
          </cell>
          <cell r="B246" t="str">
            <v>荒漠头盔</v>
          </cell>
        </row>
        <row r="247">
          <cell r="A247">
            <v>10030325</v>
          </cell>
          <cell r="B247" t="str">
            <v>荒漠手套</v>
          </cell>
        </row>
        <row r="248">
          <cell r="A248">
            <v>10030326</v>
          </cell>
          <cell r="B248" t="str">
            <v>荒漠腰带</v>
          </cell>
        </row>
        <row r="249">
          <cell r="A249">
            <v>10030327</v>
          </cell>
          <cell r="B249" t="str">
            <v>荒漠靴子</v>
          </cell>
        </row>
        <row r="250">
          <cell r="A250">
            <v>10030328</v>
          </cell>
          <cell r="B250" t="str">
            <v>生命护符</v>
          </cell>
        </row>
        <row r="251">
          <cell r="A251">
            <v>10030329</v>
          </cell>
          <cell r="B251" t="str">
            <v>生命饰品</v>
          </cell>
        </row>
        <row r="252">
          <cell r="A252">
            <v>10030330</v>
          </cell>
          <cell r="B252" t="str">
            <v>防护宝石</v>
          </cell>
        </row>
        <row r="253">
          <cell r="A253">
            <v>10030331</v>
          </cell>
          <cell r="B253" t="str">
            <v>沙漠灵饰</v>
          </cell>
        </row>
        <row r="254">
          <cell r="A254">
            <v>10030332</v>
          </cell>
          <cell r="B254" t="str">
            <v>痛苦女王的吊坠</v>
          </cell>
        </row>
        <row r="255">
          <cell r="A255">
            <v>10030333</v>
          </cell>
          <cell r="B255" t="str">
            <v>地狱领主的法术书</v>
          </cell>
        </row>
        <row r="256">
          <cell r="A256">
            <v>10030334</v>
          </cell>
          <cell r="B256" t="str">
            <v>不败的意志</v>
          </cell>
        </row>
        <row r="257">
          <cell r="A257">
            <v>10030335</v>
          </cell>
          <cell r="B257" t="str">
            <v>地狱领主的盔甲</v>
          </cell>
        </row>
        <row r="258">
          <cell r="A258">
            <v>10030401</v>
          </cell>
          <cell r="B258" t="str">
            <v>冰封头盔</v>
          </cell>
        </row>
        <row r="259">
          <cell r="A259">
            <v>10030402</v>
          </cell>
          <cell r="B259" t="str">
            <v>精钢头盔</v>
          </cell>
        </row>
        <row r="260">
          <cell r="A260">
            <v>10030403</v>
          </cell>
          <cell r="B260" t="str">
            <v>冰封护手</v>
          </cell>
        </row>
        <row r="261">
          <cell r="A261">
            <v>10030404</v>
          </cell>
          <cell r="B261" t="str">
            <v>精钢手套</v>
          </cell>
        </row>
        <row r="262">
          <cell r="A262">
            <v>10030405</v>
          </cell>
          <cell r="B262" t="str">
            <v>冰封腰带</v>
          </cell>
        </row>
        <row r="263">
          <cell r="A263">
            <v>10030406</v>
          </cell>
          <cell r="B263" t="str">
            <v>意志腰带</v>
          </cell>
        </row>
        <row r="264">
          <cell r="A264">
            <v>10030407</v>
          </cell>
          <cell r="B264" t="str">
            <v>冰封战靴</v>
          </cell>
        </row>
        <row r="265">
          <cell r="A265">
            <v>10030408</v>
          </cell>
          <cell r="B265" t="str">
            <v>雪域靴子</v>
          </cell>
        </row>
        <row r="266">
          <cell r="A266">
            <v>10030409</v>
          </cell>
          <cell r="B266" t="str">
            <v>冰封长裤</v>
          </cell>
        </row>
        <row r="267">
          <cell r="A267">
            <v>10030410</v>
          </cell>
          <cell r="B267" t="str">
            <v>魔鬼长裤</v>
          </cell>
        </row>
        <row r="268">
          <cell r="A268">
            <v>10030411</v>
          </cell>
          <cell r="B268" t="str">
            <v>冰封战链</v>
          </cell>
        </row>
        <row r="269">
          <cell r="A269">
            <v>10030412</v>
          </cell>
          <cell r="B269" t="str">
            <v>冰灵项链</v>
          </cell>
        </row>
        <row r="270">
          <cell r="A270">
            <v>10030413</v>
          </cell>
          <cell r="B270" t="str">
            <v>冰封戒指</v>
          </cell>
        </row>
        <row r="271">
          <cell r="A271">
            <v>10030414</v>
          </cell>
          <cell r="B271" t="str">
            <v>鬼灵指环</v>
          </cell>
        </row>
        <row r="272">
          <cell r="A272">
            <v>10030415</v>
          </cell>
          <cell r="B272" t="str">
            <v>冰封饰品</v>
          </cell>
        </row>
        <row r="273">
          <cell r="A273">
            <v>10030416</v>
          </cell>
          <cell r="B273" t="str">
            <v>冰封护符</v>
          </cell>
        </row>
        <row r="274">
          <cell r="A274">
            <v>10030417</v>
          </cell>
          <cell r="B274" t="str">
            <v>血护符</v>
          </cell>
        </row>
        <row r="275">
          <cell r="A275">
            <v>10030418</v>
          </cell>
          <cell r="B275" t="str">
            <v>冰封战刃</v>
          </cell>
        </row>
        <row r="276">
          <cell r="A276">
            <v>10030419</v>
          </cell>
          <cell r="B276" t="str">
            <v>血泣</v>
          </cell>
        </row>
        <row r="277">
          <cell r="A277">
            <v>10030420</v>
          </cell>
          <cell r="B277" t="str">
            <v>冰封战甲</v>
          </cell>
        </row>
        <row r="278">
          <cell r="A278">
            <v>10030421</v>
          </cell>
          <cell r="B278" t="str">
            <v>战斗钢甲</v>
          </cell>
        </row>
        <row r="279">
          <cell r="A279">
            <v>10030422</v>
          </cell>
          <cell r="B279" t="str">
            <v>破灵腰带</v>
          </cell>
        </row>
        <row r="280">
          <cell r="A280">
            <v>10030423</v>
          </cell>
          <cell r="B280" t="str">
            <v>破灵靴子</v>
          </cell>
        </row>
        <row r="281">
          <cell r="A281">
            <v>10030424</v>
          </cell>
          <cell r="B281" t="str">
            <v>冰河战甲</v>
          </cell>
        </row>
        <row r="282">
          <cell r="A282">
            <v>10030425</v>
          </cell>
          <cell r="B282" t="str">
            <v>冰河战盔</v>
          </cell>
        </row>
        <row r="283">
          <cell r="A283">
            <v>10030426</v>
          </cell>
          <cell r="B283" t="str">
            <v>冰河长裤</v>
          </cell>
        </row>
        <row r="284">
          <cell r="A284">
            <v>10030427</v>
          </cell>
          <cell r="B284" t="str">
            <v>勇气长剑</v>
          </cell>
        </row>
        <row r="285">
          <cell r="A285">
            <v>10030428</v>
          </cell>
          <cell r="B285" t="str">
            <v>破灵护符</v>
          </cell>
        </row>
        <row r="286">
          <cell r="A286">
            <v>10030429</v>
          </cell>
          <cell r="B286" t="str">
            <v>治愈灵石</v>
          </cell>
        </row>
        <row r="287">
          <cell r="A287">
            <v>10030430</v>
          </cell>
          <cell r="B287" t="str">
            <v>超强防护宝石</v>
          </cell>
        </row>
        <row r="288">
          <cell r="A288">
            <v>10030431</v>
          </cell>
          <cell r="B288" t="str">
            <v>冰封守护之心</v>
          </cell>
        </row>
        <row r="289">
          <cell r="A289">
            <v>10030432</v>
          </cell>
          <cell r="B289" t="str">
            <v>阿兹里斯的骨头</v>
          </cell>
        </row>
        <row r="290">
          <cell r="A290">
            <v>10030433</v>
          </cell>
          <cell r="B290" t="str">
            <v>帝陨</v>
          </cell>
        </row>
        <row r="291">
          <cell r="A291">
            <v>10030434</v>
          </cell>
          <cell r="B291" t="str">
            <v>阿兹里斯的项链</v>
          </cell>
        </row>
        <row r="292">
          <cell r="A292">
            <v>10030501</v>
          </cell>
          <cell r="B292" t="str">
            <v>永恒头盔</v>
          </cell>
        </row>
        <row r="293">
          <cell r="A293">
            <v>10030502</v>
          </cell>
          <cell r="B293" t="str">
            <v>战意头盔</v>
          </cell>
        </row>
        <row r="294">
          <cell r="A294">
            <v>10030503</v>
          </cell>
          <cell r="B294" t="str">
            <v>永恒护手</v>
          </cell>
        </row>
        <row r="295">
          <cell r="A295">
            <v>10030504</v>
          </cell>
          <cell r="B295" t="str">
            <v>绿色手套</v>
          </cell>
        </row>
        <row r="296">
          <cell r="A296">
            <v>10030505</v>
          </cell>
          <cell r="B296" t="str">
            <v>永恒腰带</v>
          </cell>
        </row>
        <row r="297">
          <cell r="A297">
            <v>10030506</v>
          </cell>
          <cell r="B297" t="str">
            <v>骷髅腰带</v>
          </cell>
        </row>
        <row r="298">
          <cell r="A298">
            <v>10030507</v>
          </cell>
          <cell r="B298" t="str">
            <v>永恒战靴</v>
          </cell>
        </row>
        <row r="299">
          <cell r="A299">
            <v>10030508</v>
          </cell>
          <cell r="B299" t="str">
            <v>旋风靴</v>
          </cell>
        </row>
        <row r="300">
          <cell r="A300">
            <v>10030509</v>
          </cell>
          <cell r="B300" t="str">
            <v>永恒长裤</v>
          </cell>
        </row>
        <row r="301">
          <cell r="A301">
            <v>10030510</v>
          </cell>
          <cell r="B301" t="str">
            <v>烈焰长裤</v>
          </cell>
        </row>
        <row r="302">
          <cell r="A302">
            <v>10030511</v>
          </cell>
          <cell r="B302" t="str">
            <v>永恒战链</v>
          </cell>
        </row>
        <row r="303">
          <cell r="A303">
            <v>10030512</v>
          </cell>
          <cell r="B303" t="str">
            <v>梦境项链</v>
          </cell>
        </row>
        <row r="304">
          <cell r="A304">
            <v>10030513</v>
          </cell>
          <cell r="B304" t="str">
            <v>永恒戒指</v>
          </cell>
        </row>
        <row r="305">
          <cell r="A305">
            <v>10030514</v>
          </cell>
          <cell r="B305" t="str">
            <v>鬼魅指环</v>
          </cell>
        </row>
        <row r="306">
          <cell r="A306">
            <v>10030515</v>
          </cell>
          <cell r="B306" t="str">
            <v>永恒饰品</v>
          </cell>
        </row>
        <row r="307">
          <cell r="A307">
            <v>10030516</v>
          </cell>
          <cell r="B307" t="str">
            <v>永恒护符</v>
          </cell>
        </row>
        <row r="308">
          <cell r="A308">
            <v>10030517</v>
          </cell>
          <cell r="B308" t="str">
            <v>鬼灵护符</v>
          </cell>
        </row>
        <row r="309">
          <cell r="A309">
            <v>10030518</v>
          </cell>
          <cell r="B309" t="str">
            <v>永恒战刃</v>
          </cell>
        </row>
        <row r="310">
          <cell r="A310">
            <v>10030519</v>
          </cell>
          <cell r="B310" t="str">
            <v>鬼头斩</v>
          </cell>
        </row>
        <row r="311">
          <cell r="A311">
            <v>10030520</v>
          </cell>
          <cell r="B311" t="str">
            <v>永恒战甲</v>
          </cell>
        </row>
        <row r="312">
          <cell r="A312">
            <v>10030521</v>
          </cell>
          <cell r="B312" t="str">
            <v>骷髅盔甲</v>
          </cell>
        </row>
        <row r="313">
          <cell r="A313">
            <v>10030522</v>
          </cell>
          <cell r="B313" t="str">
            <v>精灵项链</v>
          </cell>
        </row>
        <row r="314">
          <cell r="A314">
            <v>10030523</v>
          </cell>
          <cell r="B314" t="str">
            <v>精灵指环</v>
          </cell>
        </row>
        <row r="315">
          <cell r="A315">
            <v>10030524</v>
          </cell>
          <cell r="B315" t="str">
            <v>暮色战甲</v>
          </cell>
        </row>
        <row r="316">
          <cell r="A316">
            <v>10030525</v>
          </cell>
          <cell r="B316" t="str">
            <v>暮色战盔</v>
          </cell>
        </row>
        <row r="317">
          <cell r="A317">
            <v>10030526</v>
          </cell>
          <cell r="B317" t="str">
            <v>暮色长裤</v>
          </cell>
        </row>
        <row r="318">
          <cell r="A318">
            <v>10030527</v>
          </cell>
          <cell r="B318" t="str">
            <v>暮色手套</v>
          </cell>
        </row>
        <row r="319">
          <cell r="A319">
            <v>10030528</v>
          </cell>
          <cell r="B319" t="str">
            <v>暮色腰带</v>
          </cell>
        </row>
        <row r="320">
          <cell r="A320">
            <v>10030529</v>
          </cell>
          <cell r="B320" t="str">
            <v>暮色靴子</v>
          </cell>
        </row>
        <row r="321">
          <cell r="A321">
            <v>10030530</v>
          </cell>
          <cell r="B321" t="str">
            <v>暮色饰品</v>
          </cell>
        </row>
        <row r="322">
          <cell r="A322">
            <v>10030531</v>
          </cell>
          <cell r="B322" t="str">
            <v>狂暴魔法书</v>
          </cell>
        </row>
        <row r="323">
          <cell r="A323">
            <v>10030532</v>
          </cell>
          <cell r="B323" t="str">
            <v>高级治愈灵石</v>
          </cell>
        </row>
        <row r="324">
          <cell r="A324">
            <v>10030533</v>
          </cell>
          <cell r="B324" t="str">
            <v>暮色士兵的遗产</v>
          </cell>
        </row>
        <row r="325">
          <cell r="A325">
            <v>10030534</v>
          </cell>
          <cell r="B325" t="str">
            <v>艾力克斯的能量球</v>
          </cell>
        </row>
        <row r="326">
          <cell r="A326">
            <v>10030535</v>
          </cell>
          <cell r="B326" t="str">
            <v>毁灭</v>
          </cell>
        </row>
        <row r="327">
          <cell r="A327">
            <v>10030536</v>
          </cell>
          <cell r="B327" t="str">
            <v>艾力克斯的护符</v>
          </cell>
        </row>
        <row r="328">
          <cell r="A328">
            <v>10030601</v>
          </cell>
          <cell r="B328" t="str">
            <v>圣光头盔</v>
          </cell>
        </row>
        <row r="329">
          <cell r="A329">
            <v>10030602</v>
          </cell>
          <cell r="B329" t="str">
            <v>邪灵头盔</v>
          </cell>
        </row>
        <row r="330">
          <cell r="A330">
            <v>10030603</v>
          </cell>
          <cell r="B330" t="str">
            <v>圣光护手</v>
          </cell>
        </row>
        <row r="331">
          <cell r="A331">
            <v>10030604</v>
          </cell>
          <cell r="B331" t="str">
            <v>除魔手套</v>
          </cell>
        </row>
        <row r="332">
          <cell r="A332">
            <v>10030605</v>
          </cell>
          <cell r="B332" t="str">
            <v>圣光腰带</v>
          </cell>
        </row>
        <row r="333">
          <cell r="A333">
            <v>10030606</v>
          </cell>
          <cell r="B333" t="str">
            <v>斩灵腰带</v>
          </cell>
        </row>
        <row r="334">
          <cell r="A334">
            <v>10030607</v>
          </cell>
          <cell r="B334" t="str">
            <v>圣光战靴</v>
          </cell>
        </row>
        <row r="335">
          <cell r="A335">
            <v>10030608</v>
          </cell>
          <cell r="B335" t="str">
            <v>战意靴子</v>
          </cell>
        </row>
        <row r="336">
          <cell r="A336">
            <v>10030609</v>
          </cell>
          <cell r="B336" t="str">
            <v>圣光长裤</v>
          </cell>
        </row>
        <row r="337">
          <cell r="A337">
            <v>10030610</v>
          </cell>
          <cell r="B337" t="str">
            <v>骨灵长裤</v>
          </cell>
        </row>
        <row r="338">
          <cell r="A338">
            <v>10030611</v>
          </cell>
          <cell r="B338" t="str">
            <v>圣光战链</v>
          </cell>
        </row>
        <row r="339">
          <cell r="A339">
            <v>10030612</v>
          </cell>
          <cell r="B339" t="str">
            <v>心爱之链</v>
          </cell>
        </row>
        <row r="340">
          <cell r="A340">
            <v>10030613</v>
          </cell>
          <cell r="B340" t="str">
            <v>圣光戒指</v>
          </cell>
        </row>
        <row r="341">
          <cell r="A341">
            <v>10030614</v>
          </cell>
          <cell r="B341" t="str">
            <v>灵魂指环</v>
          </cell>
        </row>
        <row r="342">
          <cell r="A342">
            <v>10030615</v>
          </cell>
          <cell r="B342" t="str">
            <v>圣光饰品</v>
          </cell>
        </row>
        <row r="343">
          <cell r="A343">
            <v>10030616</v>
          </cell>
          <cell r="B343" t="str">
            <v>圣光护符</v>
          </cell>
        </row>
        <row r="344">
          <cell r="A344">
            <v>10030617</v>
          </cell>
          <cell r="B344" t="str">
            <v>灵光护符</v>
          </cell>
        </row>
        <row r="345">
          <cell r="A345">
            <v>10030618</v>
          </cell>
          <cell r="B345" t="str">
            <v>圣光战刃</v>
          </cell>
        </row>
        <row r="346">
          <cell r="A346">
            <v>10030619</v>
          </cell>
          <cell r="B346" t="str">
            <v>降魔之刃</v>
          </cell>
        </row>
        <row r="347">
          <cell r="A347">
            <v>10030620</v>
          </cell>
          <cell r="B347" t="str">
            <v>圣光战甲</v>
          </cell>
        </row>
        <row r="348">
          <cell r="A348">
            <v>10030621</v>
          </cell>
          <cell r="B348" t="str">
            <v>降魔钢甲</v>
          </cell>
        </row>
        <row r="349">
          <cell r="A349">
            <v>10030622</v>
          </cell>
          <cell r="B349" t="str">
            <v>熔岩项链</v>
          </cell>
        </row>
        <row r="350">
          <cell r="A350">
            <v>10030623</v>
          </cell>
          <cell r="B350" t="str">
            <v>熔岩指环</v>
          </cell>
        </row>
        <row r="351">
          <cell r="A351">
            <v>10030624</v>
          </cell>
          <cell r="B351" t="str">
            <v>炙热战甲</v>
          </cell>
        </row>
        <row r="352">
          <cell r="A352">
            <v>10030625</v>
          </cell>
          <cell r="B352" t="str">
            <v>炙热战盔</v>
          </cell>
        </row>
        <row r="353">
          <cell r="A353">
            <v>10030626</v>
          </cell>
          <cell r="B353" t="str">
            <v>炙热长裤</v>
          </cell>
        </row>
        <row r="354">
          <cell r="A354">
            <v>10030627</v>
          </cell>
          <cell r="B354" t="str">
            <v>炙热手套</v>
          </cell>
        </row>
        <row r="355">
          <cell r="A355">
            <v>10030628</v>
          </cell>
          <cell r="B355" t="str">
            <v>炙热腰带</v>
          </cell>
        </row>
        <row r="356">
          <cell r="A356">
            <v>10030629</v>
          </cell>
          <cell r="B356" t="str">
            <v>炙热靴子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P49"/>
  <sheetViews>
    <sheetView workbookViewId="0">
      <selection activeCell="C3" sqref="C3"/>
    </sheetView>
  </sheetViews>
  <sheetFormatPr defaultRowHeight="12"/>
  <cols>
    <col min="1" max="16384" width="9" style="1"/>
  </cols>
  <sheetData>
    <row r="1" spans="2:16" s="2" customFormat="1" ht="15" customHeight="1"/>
    <row r="2" spans="2:16" s="2" customFormat="1" ht="15" customHeight="1">
      <c r="B2" s="2" t="s">
        <v>3</v>
      </c>
      <c r="C2" s="2" t="s">
        <v>0</v>
      </c>
      <c r="D2" s="2" t="s">
        <v>1</v>
      </c>
      <c r="E2" s="2" t="s">
        <v>6</v>
      </c>
      <c r="F2" s="2" t="s">
        <v>7</v>
      </c>
      <c r="J2" s="76" t="s">
        <v>4</v>
      </c>
      <c r="K2" s="76"/>
      <c r="L2" s="2" t="s">
        <v>225</v>
      </c>
    </row>
    <row r="3" spans="2:16" s="2" customFormat="1" ht="15" customHeight="1">
      <c r="C3" s="2">
        <v>35</v>
      </c>
      <c r="D3" s="2">
        <v>5</v>
      </c>
      <c r="E3" s="2">
        <v>1</v>
      </c>
      <c r="F3" s="2">
        <v>1</v>
      </c>
      <c r="J3" s="2" t="s">
        <v>3</v>
      </c>
      <c r="K3" s="2">
        <v>1</v>
      </c>
      <c r="L3" s="2">
        <v>1</v>
      </c>
    </row>
    <row r="4" spans="2:16" s="2" customFormat="1" ht="15" customHeight="1">
      <c r="J4" s="2" t="s">
        <v>8</v>
      </c>
      <c r="K4" s="2">
        <v>4</v>
      </c>
      <c r="L4" s="2">
        <v>24</v>
      </c>
    </row>
    <row r="5" spans="2:16" s="2" customFormat="1" ht="15" customHeight="1">
      <c r="J5" s="2" t="s">
        <v>5</v>
      </c>
      <c r="K5" s="2">
        <v>35</v>
      </c>
      <c r="L5" s="2">
        <v>15</v>
      </c>
    </row>
    <row r="6" spans="2:16" s="2" customFormat="1" ht="15" customHeight="1"/>
    <row r="7" spans="2:16" s="2" customFormat="1" ht="15" customHeight="1"/>
    <row r="8" spans="2:16" s="2" customFormat="1" ht="15" customHeight="1">
      <c r="C8" s="12" t="s">
        <v>90</v>
      </c>
      <c r="I8" s="2">
        <v>1</v>
      </c>
      <c r="J8" s="2">
        <v>1</v>
      </c>
      <c r="K8" s="2">
        <f>I8/J8*0.9</f>
        <v>0.9</v>
      </c>
      <c r="L8" s="2">
        <v>0.1</v>
      </c>
      <c r="O8" s="2">
        <v>1</v>
      </c>
      <c r="P8" s="2">
        <f>0.05*O8</f>
        <v>0.05</v>
      </c>
    </row>
    <row r="9" spans="2:16" s="2" customFormat="1" ht="15" customHeight="1">
      <c r="I9" s="2">
        <v>2</v>
      </c>
      <c r="J9" s="2">
        <v>2</v>
      </c>
      <c r="K9" s="10">
        <f t="shared" ref="K9:K23" si="0">I9/J9*0.9</f>
        <v>0.9</v>
      </c>
      <c r="O9" s="2">
        <v>2</v>
      </c>
      <c r="P9" s="10">
        <f t="shared" ref="P9:P17" si="1">0.05*O9</f>
        <v>0.1</v>
      </c>
    </row>
    <row r="10" spans="2:16" s="2" customFormat="1" ht="15" customHeight="1">
      <c r="I10" s="10">
        <v>3</v>
      </c>
      <c r="J10" s="10">
        <v>3</v>
      </c>
      <c r="K10" s="10">
        <f t="shared" si="0"/>
        <v>0.9</v>
      </c>
      <c r="O10" s="2">
        <v>3</v>
      </c>
      <c r="P10" s="10">
        <f t="shared" si="1"/>
        <v>0.15000000000000002</v>
      </c>
    </row>
    <row r="11" spans="2:16" s="2" customFormat="1" ht="15" customHeight="1">
      <c r="C11" s="2" t="s">
        <v>91</v>
      </c>
      <c r="I11" s="10">
        <v>4</v>
      </c>
      <c r="J11" s="10">
        <v>4</v>
      </c>
      <c r="K11" s="10">
        <f t="shared" si="0"/>
        <v>0.9</v>
      </c>
      <c r="O11" s="2">
        <v>4</v>
      </c>
      <c r="P11" s="10">
        <f t="shared" si="1"/>
        <v>0.2</v>
      </c>
    </row>
    <row r="12" spans="2:16" s="2" customFormat="1" ht="15" customHeight="1">
      <c r="I12" s="10">
        <v>5</v>
      </c>
      <c r="J12" s="10">
        <v>5</v>
      </c>
      <c r="K12" s="10">
        <f t="shared" si="0"/>
        <v>0.9</v>
      </c>
      <c r="O12" s="2">
        <v>5</v>
      </c>
      <c r="P12" s="10">
        <f t="shared" si="1"/>
        <v>0.25</v>
      </c>
    </row>
    <row r="13" spans="2:16" s="2" customFormat="1" ht="15" customHeight="1">
      <c r="I13" s="10">
        <v>6</v>
      </c>
      <c r="J13" s="10">
        <v>6</v>
      </c>
      <c r="K13" s="10">
        <f t="shared" si="0"/>
        <v>0.9</v>
      </c>
      <c r="O13" s="10">
        <v>6</v>
      </c>
      <c r="P13" s="10">
        <f t="shared" si="1"/>
        <v>0.30000000000000004</v>
      </c>
    </row>
    <row r="14" spans="2:16" s="2" customFormat="1" ht="15" customHeight="1">
      <c r="I14" s="10">
        <v>7</v>
      </c>
      <c r="J14" s="10">
        <v>7</v>
      </c>
      <c r="K14" s="10">
        <f t="shared" si="0"/>
        <v>0.9</v>
      </c>
      <c r="O14" s="10">
        <v>7</v>
      </c>
      <c r="P14" s="10">
        <f t="shared" si="1"/>
        <v>0.35000000000000003</v>
      </c>
    </row>
    <row r="15" spans="2:16" s="2" customFormat="1" ht="15" customHeight="1">
      <c r="I15" s="10">
        <v>8</v>
      </c>
      <c r="J15" s="10">
        <v>8</v>
      </c>
      <c r="K15" s="10">
        <f t="shared" si="0"/>
        <v>0.9</v>
      </c>
      <c r="O15" s="10">
        <v>8</v>
      </c>
      <c r="P15" s="10">
        <f t="shared" si="1"/>
        <v>0.4</v>
      </c>
    </row>
    <row r="16" spans="2:16" s="2" customFormat="1" ht="15" customHeight="1">
      <c r="I16" s="10">
        <v>9</v>
      </c>
      <c r="J16" s="10">
        <v>9</v>
      </c>
      <c r="K16" s="10">
        <f t="shared" si="0"/>
        <v>0.9</v>
      </c>
      <c r="O16" s="10">
        <v>9</v>
      </c>
      <c r="P16" s="10">
        <f t="shared" si="1"/>
        <v>0.45</v>
      </c>
    </row>
    <row r="17" spans="9:16" s="2" customFormat="1" ht="15" customHeight="1">
      <c r="I17" s="10">
        <v>10</v>
      </c>
      <c r="J17" s="10">
        <v>10</v>
      </c>
      <c r="K17" s="10">
        <f t="shared" si="0"/>
        <v>0.9</v>
      </c>
      <c r="O17" s="10">
        <v>10</v>
      </c>
      <c r="P17" s="10">
        <f t="shared" si="1"/>
        <v>0.5</v>
      </c>
    </row>
    <row r="18" spans="9:16" s="2" customFormat="1" ht="15" customHeight="1">
      <c r="I18" s="10">
        <v>11</v>
      </c>
      <c r="J18" s="10">
        <v>11</v>
      </c>
      <c r="K18" s="10">
        <f t="shared" si="0"/>
        <v>0.9</v>
      </c>
    </row>
    <row r="19" spans="9:16" s="2" customFormat="1" ht="15" customHeight="1">
      <c r="I19" s="10">
        <v>12</v>
      </c>
      <c r="J19" s="10">
        <v>12</v>
      </c>
      <c r="K19" s="10">
        <f t="shared" si="0"/>
        <v>0.9</v>
      </c>
    </row>
    <row r="20" spans="9:16" s="2" customFormat="1" ht="15" customHeight="1">
      <c r="I20" s="10">
        <v>13</v>
      </c>
      <c r="J20" s="10">
        <v>13</v>
      </c>
      <c r="K20" s="10">
        <f t="shared" si="0"/>
        <v>0.9</v>
      </c>
    </row>
    <row r="21" spans="9:16" s="2" customFormat="1" ht="15" customHeight="1">
      <c r="I21" s="10">
        <v>14</v>
      </c>
      <c r="J21" s="10">
        <v>14</v>
      </c>
      <c r="K21" s="10">
        <f t="shared" si="0"/>
        <v>0.9</v>
      </c>
    </row>
    <row r="22" spans="9:16" s="2" customFormat="1" ht="15" customHeight="1">
      <c r="I22" s="10">
        <v>15</v>
      </c>
      <c r="J22" s="10">
        <v>15</v>
      </c>
      <c r="K22" s="10">
        <f t="shared" si="0"/>
        <v>0.9</v>
      </c>
    </row>
    <row r="23" spans="9:16" s="2" customFormat="1" ht="15" customHeight="1">
      <c r="I23" s="10">
        <v>16</v>
      </c>
      <c r="J23" s="10">
        <v>16</v>
      </c>
      <c r="K23" s="10">
        <f t="shared" si="0"/>
        <v>0.9</v>
      </c>
    </row>
    <row r="24" spans="9:16" s="2" customFormat="1" ht="15" customHeight="1"/>
    <row r="25" spans="9:16" s="2" customFormat="1" ht="15" customHeight="1"/>
    <row r="26" spans="9:16" s="2" customFormat="1" ht="15" customHeight="1"/>
    <row r="27" spans="9:16" s="2" customFormat="1" ht="15" customHeight="1"/>
    <row r="28" spans="9:16" s="2" customFormat="1" ht="15" customHeight="1"/>
    <row r="29" spans="9:16" s="2" customFormat="1" ht="15" customHeight="1"/>
    <row r="30" spans="9:16" s="2" customFormat="1" ht="15" customHeight="1"/>
    <row r="31" spans="9:16" s="2" customFormat="1" ht="15" customHeight="1"/>
    <row r="32" spans="9:16" s="2" customFormat="1" ht="15" customHeight="1"/>
    <row r="33" s="2" customFormat="1" ht="15" customHeight="1"/>
    <row r="34" s="2" customFormat="1" ht="15" customHeight="1"/>
    <row r="35" s="2" customFormat="1" ht="15" customHeight="1"/>
    <row r="36" s="2" customFormat="1" ht="15" customHeight="1"/>
    <row r="37" s="2" customFormat="1" ht="15" customHeight="1"/>
    <row r="38" s="2" customFormat="1" ht="15" customHeight="1"/>
    <row r="39" s="2" customFormat="1" ht="15" customHeight="1"/>
    <row r="40" s="2" customFormat="1" ht="15" customHeight="1"/>
    <row r="41" s="2" customFormat="1" ht="15" customHeight="1"/>
    <row r="42" s="2" customFormat="1" ht="15" customHeight="1"/>
    <row r="43" s="2" customFormat="1" ht="15" customHeight="1"/>
    <row r="44" s="2" customFormat="1" ht="15" customHeight="1"/>
    <row r="45" s="2" customFormat="1" ht="15" customHeight="1"/>
    <row r="46" s="2" customFormat="1" ht="15" customHeight="1"/>
    <row r="47" s="2" customFormat="1" ht="15" customHeight="1"/>
    <row r="48" s="2" customFormat="1" ht="15" customHeight="1"/>
    <row r="49" s="2" customFormat="1" ht="15" customHeight="1"/>
  </sheetData>
  <mergeCells count="1">
    <mergeCell ref="J2:K2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8"/>
  <dimension ref="A2:P53"/>
  <sheetViews>
    <sheetView topLeftCell="A19" zoomScaleNormal="100" workbookViewId="0">
      <selection activeCell="B40" sqref="B31:H40"/>
    </sheetView>
  </sheetViews>
  <sheetFormatPr defaultRowHeight="13.5"/>
  <cols>
    <col min="3" max="3" width="15" style="59" bestFit="1" customWidth="1"/>
    <col min="4" max="4" width="11.375" style="59" bestFit="1" customWidth="1"/>
    <col min="5" max="5" width="37.125" bestFit="1" customWidth="1"/>
    <col min="6" max="7" width="26.75" style="8" customWidth="1"/>
    <col min="11" max="16" width="9" style="11"/>
  </cols>
  <sheetData>
    <row r="2" spans="1:15">
      <c r="B2" s="1" t="s">
        <v>231</v>
      </c>
      <c r="C2" s="1"/>
      <c r="D2" s="1"/>
      <c r="E2" s="4" t="s">
        <v>234</v>
      </c>
      <c r="F2" s="7" t="s">
        <v>232</v>
      </c>
      <c r="G2" s="7"/>
      <c r="H2" s="11"/>
      <c r="L2" s="11" t="s">
        <v>233</v>
      </c>
    </row>
    <row r="3" spans="1:15">
      <c r="B3" s="4"/>
      <c r="C3" s="4"/>
      <c r="D3" s="4"/>
      <c r="E3" s="4"/>
      <c r="F3" s="7"/>
      <c r="G3" s="7"/>
      <c r="H3" s="11"/>
    </row>
    <row r="4" spans="1:15">
      <c r="B4" s="4"/>
      <c r="C4" s="4"/>
      <c r="D4" s="4"/>
      <c r="E4" s="4"/>
      <c r="F4" s="7"/>
      <c r="G4" s="7"/>
      <c r="H4" s="11"/>
    </row>
    <row r="5" spans="1:15">
      <c r="B5" s="4"/>
      <c r="C5" s="4" t="s">
        <v>891</v>
      </c>
      <c r="D5" s="4" t="s">
        <v>906</v>
      </c>
      <c r="E5" s="4" t="s">
        <v>889</v>
      </c>
      <c r="F5" s="7" t="s">
        <v>890</v>
      </c>
      <c r="G5" s="7" t="s">
        <v>902</v>
      </c>
      <c r="H5" s="11"/>
    </row>
    <row r="6" spans="1:15">
      <c r="A6" s="11"/>
      <c r="B6" s="1"/>
      <c r="C6" s="1"/>
      <c r="D6" s="1"/>
      <c r="E6" s="1"/>
      <c r="F6" s="12"/>
      <c r="G6" s="12"/>
      <c r="H6" s="11"/>
    </row>
    <row r="7" spans="1:15">
      <c r="A7" s="11"/>
      <c r="B7" s="1" t="s">
        <v>231</v>
      </c>
      <c r="C7" s="1"/>
      <c r="D7" s="1"/>
      <c r="E7" s="1" t="s">
        <v>877</v>
      </c>
      <c r="F7" s="12"/>
      <c r="G7" s="12"/>
      <c r="H7" s="11"/>
    </row>
    <row r="8" spans="1:15">
      <c r="A8" s="11"/>
      <c r="B8" s="1" t="s">
        <v>231</v>
      </c>
      <c r="C8" s="1"/>
      <c r="D8" s="1"/>
      <c r="E8" s="1" t="s">
        <v>878</v>
      </c>
      <c r="F8" s="12"/>
      <c r="G8" s="12"/>
      <c r="H8" s="11"/>
      <c r="L8" s="5"/>
      <c r="M8" s="5"/>
      <c r="N8" s="5"/>
      <c r="O8" s="5"/>
    </row>
    <row r="9" spans="1:15">
      <c r="A9" s="11"/>
      <c r="B9" s="1" t="s">
        <v>231</v>
      </c>
      <c r="C9" s="1"/>
      <c r="D9" s="1"/>
      <c r="E9" s="60" t="s">
        <v>879</v>
      </c>
      <c r="F9" s="12"/>
      <c r="G9" s="12"/>
      <c r="H9" s="11"/>
      <c r="L9" s="5"/>
      <c r="M9" s="4">
        <v>10</v>
      </c>
      <c r="N9" s="4">
        <v>56</v>
      </c>
      <c r="O9" s="5"/>
    </row>
    <row r="10" spans="1:15">
      <c r="A10" s="11"/>
      <c r="B10" s="1" t="s">
        <v>231</v>
      </c>
      <c r="C10" s="1"/>
      <c r="D10" s="1"/>
      <c r="E10" s="1" t="s">
        <v>880</v>
      </c>
      <c r="F10" s="12"/>
      <c r="G10" s="12"/>
      <c r="H10" s="11"/>
      <c r="L10" s="5"/>
      <c r="M10" s="4">
        <v>20</v>
      </c>
      <c r="N10" s="4">
        <v>88</v>
      </c>
      <c r="O10" s="5"/>
    </row>
    <row r="11" spans="1:15">
      <c r="A11" s="11"/>
      <c r="B11" s="11"/>
      <c r="C11" s="11"/>
      <c r="D11" s="11"/>
      <c r="E11" s="1"/>
      <c r="F11" s="12"/>
      <c r="G11" s="12"/>
      <c r="H11" s="11"/>
      <c r="L11" s="5"/>
      <c r="M11" s="4">
        <v>30</v>
      </c>
      <c r="N11" s="4">
        <v>119</v>
      </c>
      <c r="O11" s="5"/>
    </row>
    <row r="12" spans="1:15">
      <c r="A12" s="11"/>
      <c r="B12" s="11"/>
      <c r="C12" s="11"/>
      <c r="D12" s="11"/>
      <c r="E12" s="11"/>
      <c r="F12" s="12"/>
      <c r="G12" s="12"/>
      <c r="H12" s="11"/>
      <c r="L12" s="5"/>
      <c r="M12" s="4">
        <v>40</v>
      </c>
      <c r="N12" s="4">
        <v>147</v>
      </c>
      <c r="O12" s="5"/>
    </row>
    <row r="13" spans="1:15">
      <c r="A13" s="11"/>
      <c r="B13" s="1" t="s">
        <v>881</v>
      </c>
      <c r="C13" s="1" t="s">
        <v>929</v>
      </c>
      <c r="D13" s="1" t="s">
        <v>897</v>
      </c>
      <c r="E13" s="1" t="s">
        <v>913</v>
      </c>
      <c r="F13" s="12" t="s">
        <v>892</v>
      </c>
      <c r="G13" s="58">
        <v>45</v>
      </c>
      <c r="H13" s="11"/>
      <c r="L13" s="5"/>
      <c r="M13" s="4">
        <v>50</v>
      </c>
      <c r="N13" s="4">
        <v>179</v>
      </c>
      <c r="O13" s="5"/>
    </row>
    <row r="14" spans="1:15">
      <c r="A14" s="11"/>
      <c r="B14" s="1" t="s">
        <v>881</v>
      </c>
      <c r="C14" s="1" t="s">
        <v>907</v>
      </c>
      <c r="D14" s="1" t="s">
        <v>901</v>
      </c>
      <c r="E14" s="1" t="s">
        <v>914</v>
      </c>
      <c r="F14" s="12" t="s">
        <v>925</v>
      </c>
      <c r="G14" s="58">
        <v>45</v>
      </c>
      <c r="H14" s="11"/>
      <c r="L14" s="5"/>
      <c r="M14" s="4">
        <v>60</v>
      </c>
      <c r="N14" s="4">
        <v>247</v>
      </c>
      <c r="O14" s="5"/>
    </row>
    <row r="15" spans="1:15">
      <c r="A15" s="11"/>
      <c r="B15" s="1" t="s">
        <v>881</v>
      </c>
      <c r="C15" s="1" t="s">
        <v>909</v>
      </c>
      <c r="D15" s="1" t="s">
        <v>908</v>
      </c>
      <c r="E15" s="1" t="s">
        <v>915</v>
      </c>
      <c r="F15" s="12" t="s">
        <v>893</v>
      </c>
      <c r="G15" s="58">
        <v>45</v>
      </c>
      <c r="H15" s="11"/>
      <c r="L15" s="5"/>
      <c r="M15" s="5"/>
      <c r="N15" s="5"/>
      <c r="O15" s="5"/>
    </row>
    <row r="16" spans="1:15">
      <c r="A16" s="11"/>
      <c r="B16" s="1" t="s">
        <v>881</v>
      </c>
      <c r="C16" s="1" t="s">
        <v>959</v>
      </c>
      <c r="D16" s="1" t="s">
        <v>896</v>
      </c>
      <c r="E16" s="1" t="s">
        <v>916</v>
      </c>
      <c r="F16" s="12" t="s">
        <v>883</v>
      </c>
      <c r="G16" s="58">
        <v>45</v>
      </c>
      <c r="H16" s="11"/>
    </row>
    <row r="17" spans="1:16">
      <c r="A17" s="11"/>
      <c r="B17" s="11"/>
      <c r="C17" s="1" t="s">
        <v>933</v>
      </c>
      <c r="D17" s="11"/>
      <c r="E17" s="1" t="s">
        <v>935</v>
      </c>
      <c r="F17" s="12"/>
      <c r="G17" s="12"/>
      <c r="H17" s="11"/>
    </row>
    <row r="18" spans="1:16">
      <c r="A18" s="11"/>
      <c r="B18" s="11"/>
      <c r="C18" s="1" t="s">
        <v>934</v>
      </c>
      <c r="D18" s="11"/>
      <c r="E18" s="1" t="s">
        <v>938</v>
      </c>
      <c r="F18" s="12"/>
      <c r="G18" s="12"/>
      <c r="H18" s="11"/>
      <c r="M18" s="4">
        <v>10</v>
      </c>
      <c r="N18" s="4">
        <v>133</v>
      </c>
    </row>
    <row r="19" spans="1:16" s="59" customFormat="1">
      <c r="A19" s="11"/>
      <c r="B19" s="11"/>
      <c r="C19" s="1" t="s">
        <v>936</v>
      </c>
      <c r="D19" s="11"/>
      <c r="E19" s="1" t="s">
        <v>939</v>
      </c>
      <c r="F19" s="12"/>
      <c r="G19" s="12"/>
      <c r="H19" s="11"/>
      <c r="K19" s="11"/>
      <c r="L19" s="11"/>
      <c r="M19" s="4"/>
      <c r="N19" s="4"/>
      <c r="O19" s="11"/>
      <c r="P19" s="11"/>
    </row>
    <row r="20" spans="1:16" s="59" customFormat="1">
      <c r="A20" s="11"/>
      <c r="B20" s="11"/>
      <c r="C20" s="1" t="s">
        <v>937</v>
      </c>
      <c r="D20" s="11"/>
      <c r="E20" s="1" t="s">
        <v>940</v>
      </c>
      <c r="F20" s="12" t="s">
        <v>941</v>
      </c>
      <c r="G20" s="12"/>
      <c r="H20" s="11"/>
      <c r="K20" s="11"/>
      <c r="L20" s="11"/>
      <c r="M20" s="4"/>
      <c r="N20" s="4"/>
      <c r="O20" s="11"/>
      <c r="P20" s="11"/>
    </row>
    <row r="21" spans="1:16" s="59" customFormat="1">
      <c r="A21" s="11"/>
      <c r="B21" s="11"/>
      <c r="C21" s="11"/>
      <c r="D21" s="11"/>
      <c r="E21" s="11"/>
      <c r="F21" s="12"/>
      <c r="G21" s="12"/>
      <c r="H21" s="11"/>
      <c r="K21" s="11"/>
      <c r="L21" s="11"/>
      <c r="M21" s="4"/>
      <c r="N21" s="4"/>
      <c r="O21" s="11"/>
      <c r="P21" s="11"/>
    </row>
    <row r="22" spans="1:16" s="59" customFormat="1">
      <c r="A22" s="11"/>
      <c r="B22" s="11"/>
      <c r="C22" s="11"/>
      <c r="D22" s="11"/>
      <c r="E22" s="11"/>
      <c r="F22" s="12"/>
      <c r="G22" s="12"/>
      <c r="H22" s="11"/>
      <c r="K22" s="11"/>
      <c r="L22" s="11"/>
      <c r="M22" s="4"/>
      <c r="N22" s="4"/>
      <c r="O22" s="11"/>
      <c r="P22" s="11"/>
    </row>
    <row r="23" spans="1:16">
      <c r="A23" s="11"/>
      <c r="B23" s="1" t="s">
        <v>882</v>
      </c>
      <c r="C23" s="1" t="s">
        <v>895</v>
      </c>
      <c r="D23" s="1" t="s">
        <v>895</v>
      </c>
      <c r="E23" s="1" t="s">
        <v>917</v>
      </c>
      <c r="F23" s="12" t="s">
        <v>926</v>
      </c>
      <c r="G23" s="58">
        <v>45</v>
      </c>
      <c r="H23" s="11"/>
      <c r="M23" s="4">
        <v>20</v>
      </c>
      <c r="N23" s="4">
        <v>265</v>
      </c>
    </row>
    <row r="24" spans="1:16">
      <c r="A24" s="11"/>
      <c r="B24" s="1" t="s">
        <v>882</v>
      </c>
      <c r="C24" s="1" t="s">
        <v>911</v>
      </c>
      <c r="D24" s="1" t="s">
        <v>898</v>
      </c>
      <c r="E24" s="1" t="s">
        <v>918</v>
      </c>
      <c r="F24" s="12" t="s">
        <v>894</v>
      </c>
      <c r="G24" s="58">
        <v>45</v>
      </c>
      <c r="H24" s="11"/>
      <c r="M24" s="4">
        <v>30</v>
      </c>
      <c r="N24" s="4">
        <v>530</v>
      </c>
    </row>
    <row r="25" spans="1:16">
      <c r="A25" s="11"/>
      <c r="B25" s="1" t="s">
        <v>882</v>
      </c>
      <c r="C25" s="1" t="s">
        <v>910</v>
      </c>
      <c r="D25" s="1" t="s">
        <v>899</v>
      </c>
      <c r="E25" s="1" t="s">
        <v>905</v>
      </c>
      <c r="F25" s="12" t="s">
        <v>886</v>
      </c>
      <c r="G25" s="58">
        <v>45</v>
      </c>
      <c r="H25" s="58" t="s">
        <v>894</v>
      </c>
      <c r="M25" s="4">
        <v>40</v>
      </c>
      <c r="N25" s="4">
        <v>805</v>
      </c>
    </row>
    <row r="26" spans="1:16">
      <c r="A26" s="11"/>
      <c r="B26" s="1" t="s">
        <v>882</v>
      </c>
      <c r="C26" s="1" t="s">
        <v>930</v>
      </c>
      <c r="D26" s="1" t="s">
        <v>943</v>
      </c>
      <c r="E26" s="4" t="s">
        <v>919</v>
      </c>
      <c r="F26" s="12" t="s">
        <v>927</v>
      </c>
      <c r="G26" s="58">
        <v>45</v>
      </c>
      <c r="H26" s="58" t="s">
        <v>894</v>
      </c>
      <c r="M26" s="4">
        <v>50</v>
      </c>
      <c r="N26" s="4">
        <v>1168</v>
      </c>
    </row>
    <row r="27" spans="1:16" s="59" customFormat="1">
      <c r="A27" s="11"/>
      <c r="B27" s="1"/>
      <c r="C27" s="1" t="s">
        <v>942</v>
      </c>
      <c r="D27" s="1"/>
      <c r="E27" s="4" t="s">
        <v>955</v>
      </c>
      <c r="F27" s="12"/>
      <c r="G27" s="61"/>
      <c r="H27" s="61"/>
      <c r="K27" s="11"/>
      <c r="L27" s="11"/>
      <c r="M27" s="4"/>
      <c r="N27" s="4"/>
      <c r="O27" s="11"/>
      <c r="P27" s="11"/>
    </row>
    <row r="28" spans="1:16" s="59" customFormat="1">
      <c r="A28" s="11"/>
      <c r="B28" s="1"/>
      <c r="C28" s="1" t="s">
        <v>936</v>
      </c>
      <c r="D28" s="1"/>
      <c r="E28" s="4" t="s">
        <v>945</v>
      </c>
      <c r="F28" s="12"/>
      <c r="G28" s="61"/>
      <c r="H28" s="61"/>
      <c r="K28" s="11"/>
      <c r="L28" s="11"/>
      <c r="M28" s="4"/>
      <c r="N28" s="4"/>
      <c r="O28" s="11"/>
      <c r="P28" s="11"/>
    </row>
    <row r="29" spans="1:16" s="59" customFormat="1">
      <c r="A29" s="11"/>
      <c r="B29" s="1"/>
      <c r="C29" s="1" t="s">
        <v>944</v>
      </c>
      <c r="D29" s="1"/>
      <c r="E29" s="4" t="s">
        <v>956</v>
      </c>
      <c r="F29" s="12"/>
      <c r="G29" s="61"/>
      <c r="H29" s="61"/>
      <c r="K29" s="11"/>
      <c r="L29" s="11"/>
      <c r="M29" s="4"/>
      <c r="N29" s="4"/>
      <c r="O29" s="11"/>
      <c r="P29" s="11"/>
    </row>
    <row r="30" spans="1:16">
      <c r="A30" s="11"/>
      <c r="B30" s="11"/>
      <c r="C30" s="11"/>
      <c r="D30" s="11"/>
      <c r="E30" s="11"/>
      <c r="F30" s="12"/>
      <c r="G30" s="12"/>
      <c r="H30" s="11"/>
      <c r="M30" s="4">
        <v>60</v>
      </c>
      <c r="N30" s="4">
        <v>1289</v>
      </c>
    </row>
    <row r="31" spans="1:16">
      <c r="A31" s="11"/>
      <c r="B31" s="11"/>
      <c r="C31" s="11"/>
      <c r="D31" s="11"/>
      <c r="E31" s="11"/>
      <c r="F31" s="12"/>
      <c r="G31" s="12"/>
      <c r="H31" s="11"/>
    </row>
    <row r="32" spans="1:16">
      <c r="A32" s="11"/>
      <c r="B32" s="1" t="s">
        <v>884</v>
      </c>
      <c r="C32" s="1" t="s">
        <v>912</v>
      </c>
      <c r="D32" s="1" t="s">
        <v>948</v>
      </c>
      <c r="E32" s="60" t="s">
        <v>920</v>
      </c>
      <c r="F32" s="12" t="s">
        <v>926</v>
      </c>
      <c r="G32" s="58">
        <v>45</v>
      </c>
      <c r="H32" s="11"/>
    </row>
    <row r="33" spans="1:16">
      <c r="A33" s="11"/>
      <c r="B33" s="1" t="s">
        <v>884</v>
      </c>
      <c r="C33" s="1" t="s">
        <v>946</v>
      </c>
      <c r="D33" s="1" t="s">
        <v>946</v>
      </c>
      <c r="E33" s="60" t="s">
        <v>903</v>
      </c>
      <c r="F33" s="12" t="s">
        <v>926</v>
      </c>
      <c r="G33" s="58">
        <v>45</v>
      </c>
      <c r="H33" s="11"/>
    </row>
    <row r="34" spans="1:16">
      <c r="A34" s="11"/>
      <c r="B34" s="1" t="s">
        <v>884</v>
      </c>
      <c r="C34" s="1" t="s">
        <v>932</v>
      </c>
      <c r="D34" s="1" t="s">
        <v>900</v>
      </c>
      <c r="E34" s="60" t="s">
        <v>904</v>
      </c>
      <c r="F34" s="12" t="s">
        <v>894</v>
      </c>
      <c r="G34" s="58">
        <v>45</v>
      </c>
      <c r="H34" s="11"/>
    </row>
    <row r="35" spans="1:16">
      <c r="A35" s="11"/>
      <c r="B35" s="1" t="s">
        <v>884</v>
      </c>
      <c r="C35" s="1" t="s">
        <v>931</v>
      </c>
      <c r="D35" s="1" t="s">
        <v>947</v>
      </c>
      <c r="E35" s="1" t="s">
        <v>921</v>
      </c>
      <c r="F35" s="7" t="s">
        <v>928</v>
      </c>
      <c r="G35" s="58">
        <v>45</v>
      </c>
      <c r="H35" s="11"/>
    </row>
    <row r="36" spans="1:16" s="59" customFormat="1">
      <c r="A36" s="11"/>
      <c r="B36" s="1"/>
      <c r="C36" s="1" t="s">
        <v>957</v>
      </c>
      <c r="D36" s="1"/>
      <c r="E36" s="1" t="s">
        <v>949</v>
      </c>
      <c r="F36" s="12" t="s">
        <v>954</v>
      </c>
      <c r="G36" s="61"/>
      <c r="H36" s="11"/>
      <c r="K36" s="11"/>
      <c r="L36" s="11"/>
      <c r="M36" s="11"/>
      <c r="N36" s="11"/>
      <c r="O36" s="11"/>
      <c r="P36" s="11"/>
    </row>
    <row r="37" spans="1:16" s="59" customFormat="1">
      <c r="A37" s="11"/>
      <c r="B37" s="1"/>
      <c r="C37" s="1" t="s">
        <v>958</v>
      </c>
      <c r="D37" s="1"/>
      <c r="E37" s="1" t="s">
        <v>953</v>
      </c>
      <c r="F37" s="12" t="s">
        <v>941</v>
      </c>
      <c r="G37" s="61"/>
      <c r="H37" s="11"/>
      <c r="K37" s="11"/>
      <c r="L37" s="11"/>
      <c r="M37" s="11"/>
      <c r="N37" s="11"/>
      <c r="O37" s="11"/>
      <c r="P37" s="11"/>
    </row>
    <row r="38" spans="1:16" s="59" customFormat="1">
      <c r="A38" s="11"/>
      <c r="B38" s="1"/>
      <c r="C38" s="1" t="s">
        <v>936</v>
      </c>
      <c r="D38" s="1"/>
      <c r="E38" s="1" t="s">
        <v>952</v>
      </c>
      <c r="F38" s="7"/>
      <c r="G38" s="61"/>
      <c r="H38" s="11"/>
      <c r="K38" s="11"/>
      <c r="L38" s="11"/>
      <c r="M38" s="11"/>
      <c r="N38" s="11"/>
      <c r="O38" s="11"/>
      <c r="P38" s="11"/>
    </row>
    <row r="39" spans="1:16" s="59" customFormat="1">
      <c r="A39" s="11"/>
      <c r="B39" s="1"/>
      <c r="C39" s="1" t="s">
        <v>950</v>
      </c>
      <c r="D39" s="1"/>
      <c r="E39" s="1" t="s">
        <v>951</v>
      </c>
      <c r="F39" s="7"/>
      <c r="G39" s="61"/>
      <c r="H39" s="11"/>
      <c r="K39" s="11"/>
      <c r="L39" s="11"/>
      <c r="M39" s="11"/>
      <c r="N39" s="11"/>
      <c r="O39" s="11"/>
      <c r="P39" s="11"/>
    </row>
    <row r="40" spans="1:16">
      <c r="A40" s="11"/>
      <c r="B40" s="11"/>
      <c r="C40" s="11"/>
      <c r="D40" s="11"/>
      <c r="E40" s="11"/>
      <c r="F40" s="12"/>
      <c r="G40" s="12"/>
      <c r="H40" s="11"/>
    </row>
    <row r="41" spans="1:16">
      <c r="A41" s="11"/>
      <c r="B41" s="11"/>
      <c r="C41" s="11"/>
      <c r="D41" s="11"/>
      <c r="E41" s="11"/>
      <c r="F41" s="12"/>
      <c r="G41" s="12"/>
      <c r="H41" s="11"/>
    </row>
    <row r="42" spans="1:16">
      <c r="A42" s="11"/>
      <c r="B42" s="1" t="s">
        <v>885</v>
      </c>
      <c r="C42" s="1" t="s">
        <v>922</v>
      </c>
      <c r="D42" s="1"/>
      <c r="E42" s="1" t="s">
        <v>887</v>
      </c>
      <c r="F42" s="12" t="s">
        <v>888</v>
      </c>
      <c r="G42" s="12"/>
      <c r="H42" s="11"/>
    </row>
    <row r="43" spans="1:16">
      <c r="A43" s="11"/>
      <c r="B43" s="1" t="s">
        <v>885</v>
      </c>
      <c r="C43" s="1" t="s">
        <v>923</v>
      </c>
      <c r="D43" s="1"/>
      <c r="G43" s="12"/>
      <c r="H43" s="11"/>
    </row>
    <row r="44" spans="1:16">
      <c r="A44" s="11"/>
      <c r="B44" s="1" t="s">
        <v>885</v>
      </c>
      <c r="C44" s="1" t="s">
        <v>924</v>
      </c>
      <c r="D44" s="1"/>
      <c r="E44" s="11"/>
      <c r="F44" s="12"/>
      <c r="G44" s="12"/>
      <c r="H44" s="11"/>
    </row>
    <row r="45" spans="1:16">
      <c r="A45" s="11"/>
      <c r="B45" s="1" t="s">
        <v>885</v>
      </c>
      <c r="C45" s="1"/>
      <c r="D45" s="1"/>
      <c r="E45" s="11"/>
      <c r="F45" s="12"/>
      <c r="G45" s="12"/>
      <c r="H45" s="11"/>
    </row>
    <row r="46" spans="1:16">
      <c r="A46" s="11"/>
      <c r="B46" s="1"/>
      <c r="C46" s="1"/>
      <c r="D46" s="1"/>
      <c r="E46" s="11"/>
      <c r="F46" s="12"/>
      <c r="G46" s="12"/>
      <c r="H46" s="11"/>
    </row>
    <row r="47" spans="1:16">
      <c r="A47" s="11"/>
      <c r="B47" s="11"/>
      <c r="C47" s="11"/>
      <c r="D47" s="11"/>
      <c r="E47" s="11"/>
      <c r="F47" s="12"/>
      <c r="G47" s="12"/>
      <c r="H47" s="11"/>
    </row>
    <row r="48" spans="1:16">
      <c r="A48" s="11"/>
      <c r="B48" s="11"/>
      <c r="C48" s="11"/>
      <c r="D48" s="11"/>
      <c r="E48" s="11"/>
      <c r="F48" s="12"/>
      <c r="G48" s="12"/>
      <c r="H48" s="11"/>
    </row>
    <row r="49" spans="1:8">
      <c r="A49" s="11"/>
      <c r="B49" s="11"/>
      <c r="C49" s="11"/>
      <c r="D49" s="11"/>
      <c r="E49" s="11"/>
      <c r="F49" s="12"/>
      <c r="G49" s="12"/>
      <c r="H49" s="11"/>
    </row>
    <row r="50" spans="1:8">
      <c r="A50" s="11"/>
      <c r="B50" s="11"/>
      <c r="C50" s="11"/>
      <c r="D50" s="11"/>
      <c r="E50" s="11"/>
      <c r="F50" s="12"/>
      <c r="G50" s="12"/>
      <c r="H50" s="11"/>
    </row>
    <row r="51" spans="1:8">
      <c r="A51" s="11"/>
      <c r="B51" s="11"/>
      <c r="C51" s="11"/>
      <c r="D51" s="11"/>
      <c r="E51" s="11"/>
      <c r="F51" s="12"/>
      <c r="G51" s="12"/>
      <c r="H51" s="11"/>
    </row>
    <row r="52" spans="1:8">
      <c r="A52" s="11"/>
      <c r="B52" s="11"/>
      <c r="C52" s="11"/>
      <c r="D52" s="11"/>
      <c r="E52" s="11"/>
      <c r="F52" s="12"/>
      <c r="G52" s="12"/>
      <c r="H52" s="11"/>
    </row>
    <row r="53" spans="1:8">
      <c r="A53" s="11"/>
      <c r="B53" s="11"/>
      <c r="C53" s="11"/>
      <c r="D53" s="11"/>
      <c r="E53" s="11"/>
      <c r="F53" s="12"/>
      <c r="G53" s="12"/>
      <c r="H53" s="11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AJ195"/>
  <sheetViews>
    <sheetView topLeftCell="P23" workbookViewId="0">
      <selection activeCell="AK147" sqref="AK147"/>
    </sheetView>
  </sheetViews>
  <sheetFormatPr defaultRowHeight="13.5"/>
  <cols>
    <col min="15" max="19" width="9" style="11"/>
    <col min="20" max="20" width="11.375" style="11" bestFit="1" customWidth="1"/>
    <col min="22" max="22" width="15" style="11" bestFit="1" customWidth="1"/>
    <col min="24" max="24" width="9" style="11"/>
    <col min="28" max="28" width="9" style="63"/>
    <col min="29" max="29" width="15" style="63" bestFit="1" customWidth="1"/>
    <col min="30" max="32" width="9" style="63"/>
    <col min="33" max="33" width="11.375" style="63" bestFit="1" customWidth="1"/>
    <col min="34" max="34" width="9" style="11"/>
  </cols>
  <sheetData>
    <row r="1" spans="2:36"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2:36">
      <c r="D2" s="11"/>
      <c r="E2" s="63"/>
      <c r="F2" s="63" t="s">
        <v>974</v>
      </c>
      <c r="G2" s="63" t="s">
        <v>975</v>
      </c>
      <c r="H2" s="63" t="s">
        <v>976</v>
      </c>
      <c r="I2" s="63" t="s">
        <v>977</v>
      </c>
      <c r="J2" s="63" t="s">
        <v>978</v>
      </c>
      <c r="K2" s="63" t="s">
        <v>979</v>
      </c>
      <c r="L2" s="63" t="s">
        <v>980</v>
      </c>
      <c r="M2" s="11"/>
      <c r="N2" s="11"/>
      <c r="O2" s="63" t="s">
        <v>987</v>
      </c>
      <c r="P2" s="63" t="s">
        <v>977</v>
      </c>
      <c r="Q2" s="63" t="s">
        <v>978</v>
      </c>
      <c r="R2" s="63" t="s">
        <v>979</v>
      </c>
      <c r="S2" s="63" t="s">
        <v>980</v>
      </c>
      <c r="T2" s="63"/>
      <c r="U2" s="63" t="s">
        <v>987</v>
      </c>
      <c r="V2" s="63" t="s">
        <v>1007</v>
      </c>
      <c r="W2" s="1"/>
      <c r="X2" s="63" t="s">
        <v>988</v>
      </c>
      <c r="Y2" s="63" t="s">
        <v>1008</v>
      </c>
    </row>
    <row r="3" spans="2:36">
      <c r="D3" s="11"/>
      <c r="E3" s="63"/>
      <c r="F3" s="63">
        <v>1</v>
      </c>
      <c r="G3" s="63">
        <v>1</v>
      </c>
      <c r="H3" s="63">
        <v>5</v>
      </c>
      <c r="I3" s="63">
        <v>35</v>
      </c>
      <c r="J3" s="63">
        <v>25</v>
      </c>
      <c r="K3" s="63">
        <v>5</v>
      </c>
      <c r="L3" s="63">
        <v>5</v>
      </c>
      <c r="M3" s="11"/>
      <c r="N3" s="11"/>
      <c r="O3" s="63">
        <v>1</v>
      </c>
      <c r="P3" s="4">
        <f>LOOKUP($O3,怪物属性!$B:$B,怪物属性!M:M)</f>
        <v>35</v>
      </c>
      <c r="Q3" s="4">
        <f>LOOKUP($O3,怪物属性!$B:$B,怪物属性!N:N)</f>
        <v>5</v>
      </c>
      <c r="R3" s="4">
        <f>LOOKUP($O3,怪物属性!$B:$B,怪物属性!Q:Q)</f>
        <v>1</v>
      </c>
      <c r="S3" s="4">
        <f>LOOKUP($O3,怪物属性!$B:$B,怪物属性!R:R)</f>
        <v>1</v>
      </c>
      <c r="T3" s="60"/>
      <c r="U3" s="1">
        <v>1</v>
      </c>
      <c r="V3" s="60">
        <f>LOOKUP(U3,属性成长!A:A,属性成长!D:D)</f>
        <v>5</v>
      </c>
      <c r="W3" s="1"/>
      <c r="Y3" s="3">
        <f t="shared" ref="Y3:Y10" si="0">Y4-3</f>
        <v>5</v>
      </c>
    </row>
    <row r="4" spans="2:36">
      <c r="D4" s="11"/>
      <c r="E4" s="63" t="s">
        <v>981</v>
      </c>
      <c r="F4" s="63">
        <v>10</v>
      </c>
      <c r="G4" s="63">
        <v>2</v>
      </c>
      <c r="H4" s="63">
        <v>10</v>
      </c>
      <c r="I4" s="63">
        <v>70</v>
      </c>
      <c r="J4" s="63">
        <v>50</v>
      </c>
      <c r="K4" s="63">
        <v>10</v>
      </c>
      <c r="L4" s="63">
        <v>10</v>
      </c>
      <c r="M4" s="11"/>
      <c r="N4" s="11"/>
      <c r="O4" s="63">
        <v>2</v>
      </c>
      <c r="P4" s="4">
        <f>LOOKUP($O4,怪物属性!$B:$B,怪物属性!M:M)</f>
        <v>46</v>
      </c>
      <c r="Q4" s="4">
        <f>LOOKUP($O4,怪物属性!$B:$B,怪物属性!N:N)</f>
        <v>8</v>
      </c>
      <c r="R4" s="4">
        <f>LOOKUP($O4,怪物属性!$B:$B,怪物属性!Q:Q)</f>
        <v>2</v>
      </c>
      <c r="S4" s="4">
        <f>LOOKUP($O4,怪物属性!$B:$B,怪物属性!R:R)</f>
        <v>2</v>
      </c>
      <c r="T4" s="60"/>
      <c r="U4" s="1">
        <v>2</v>
      </c>
      <c r="V4" s="60">
        <f>LOOKUP(U4,属性成长!A:A,属性成长!D:D)</f>
        <v>5</v>
      </c>
      <c r="W4" s="1"/>
      <c r="Y4" s="3">
        <f t="shared" si="0"/>
        <v>8</v>
      </c>
    </row>
    <row r="5" spans="2:36">
      <c r="D5" s="11"/>
      <c r="E5" s="63" t="s">
        <v>982</v>
      </c>
      <c r="F5" s="63">
        <v>20</v>
      </c>
      <c r="G5" s="63">
        <v>4</v>
      </c>
      <c r="H5" s="63">
        <v>20</v>
      </c>
      <c r="I5" s="63">
        <v>140</v>
      </c>
      <c r="J5" s="63">
        <v>100</v>
      </c>
      <c r="K5" s="63">
        <v>20</v>
      </c>
      <c r="L5" s="63">
        <v>20</v>
      </c>
      <c r="M5" s="11"/>
      <c r="N5" s="11"/>
      <c r="O5" s="63">
        <v>3</v>
      </c>
      <c r="P5" s="4">
        <f>LOOKUP($O5,怪物属性!$B:$B,怪物属性!M:M)</f>
        <v>56</v>
      </c>
      <c r="Q5" s="4">
        <f>LOOKUP($O5,怪物属性!$B:$B,怪物属性!N:N)</f>
        <v>10</v>
      </c>
      <c r="R5" s="4">
        <f>LOOKUP($O5,怪物属性!$B:$B,怪物属性!Q:Q)</f>
        <v>2</v>
      </c>
      <c r="S5" s="4">
        <f>LOOKUP($O5,怪物属性!$B:$B,怪物属性!R:R)</f>
        <v>2</v>
      </c>
      <c r="T5" s="60"/>
      <c r="U5" s="1">
        <v>3</v>
      </c>
      <c r="V5" s="60">
        <f>LOOKUP(U5,属性成长!A:A,属性成长!D:D)</f>
        <v>5</v>
      </c>
      <c r="W5" s="1"/>
      <c r="Y5" s="3">
        <f t="shared" si="0"/>
        <v>11</v>
      </c>
    </row>
    <row r="6" spans="2:36">
      <c r="D6" s="11"/>
      <c r="E6" s="63" t="s">
        <v>983</v>
      </c>
      <c r="F6" s="63">
        <v>30</v>
      </c>
      <c r="G6" s="63">
        <v>8</v>
      </c>
      <c r="H6" s="63">
        <v>28</v>
      </c>
      <c r="I6" s="63">
        <v>280</v>
      </c>
      <c r="J6" s="63">
        <v>140</v>
      </c>
      <c r="K6" s="63">
        <v>28</v>
      </c>
      <c r="L6" s="63">
        <v>28</v>
      </c>
      <c r="M6" s="11"/>
      <c r="N6" s="11"/>
      <c r="O6" s="63">
        <v>4</v>
      </c>
      <c r="P6" s="4">
        <f>LOOKUP($O6,怪物属性!$B:$B,怪物属性!M:M)</f>
        <v>67</v>
      </c>
      <c r="Q6" s="4">
        <f>LOOKUP($O6,怪物属性!$B:$B,怪物属性!N:N)</f>
        <v>13</v>
      </c>
      <c r="R6" s="4">
        <f>LOOKUP($O6,怪物属性!$B:$B,怪物属性!Q:Q)</f>
        <v>3</v>
      </c>
      <c r="S6" s="4">
        <f>LOOKUP($O6,怪物属性!$B:$B,怪物属性!R:R)</f>
        <v>3</v>
      </c>
      <c r="T6" s="60"/>
      <c r="U6" s="1">
        <v>4</v>
      </c>
      <c r="V6" s="60">
        <f>LOOKUP(U6,属性成长!A:A,属性成长!D:D)</f>
        <v>5</v>
      </c>
      <c r="W6" s="1"/>
      <c r="Y6" s="3">
        <f t="shared" si="0"/>
        <v>14</v>
      </c>
    </row>
    <row r="7" spans="2:36">
      <c r="D7" s="11"/>
      <c r="E7" s="63" t="s">
        <v>984</v>
      </c>
      <c r="F7" s="63">
        <v>40</v>
      </c>
      <c r="G7" s="63">
        <v>13</v>
      </c>
      <c r="H7" s="63">
        <v>40</v>
      </c>
      <c r="I7" s="63">
        <v>455</v>
      </c>
      <c r="J7" s="63">
        <v>200</v>
      </c>
      <c r="K7" s="63">
        <v>40</v>
      </c>
      <c r="L7" s="63">
        <v>40</v>
      </c>
      <c r="M7" s="11"/>
      <c r="N7" s="11"/>
      <c r="O7" s="63">
        <v>5</v>
      </c>
      <c r="P7" s="4">
        <f>LOOKUP($O7,怪物属性!$B:$B,怪物属性!M:M)</f>
        <v>77</v>
      </c>
      <c r="Q7" s="4">
        <f>LOOKUP($O7,怪物属性!$B:$B,怪物属性!N:N)</f>
        <v>16</v>
      </c>
      <c r="R7" s="4">
        <f>LOOKUP($O7,怪物属性!$B:$B,怪物属性!Q:Q)</f>
        <v>3</v>
      </c>
      <c r="S7" s="4">
        <f>LOOKUP($O7,怪物属性!$B:$B,怪物属性!R:R)</f>
        <v>3</v>
      </c>
      <c r="T7" s="60"/>
      <c r="U7" s="1">
        <v>5</v>
      </c>
      <c r="V7" s="60">
        <f>LOOKUP(U7,属性成长!A:A,属性成长!D:D)</f>
        <v>6</v>
      </c>
      <c r="W7" s="1"/>
      <c r="Y7" s="3">
        <f t="shared" si="0"/>
        <v>17</v>
      </c>
    </row>
    <row r="8" spans="2:36">
      <c r="B8" s="59"/>
      <c r="D8" s="11"/>
      <c r="E8" s="63" t="s">
        <v>985</v>
      </c>
      <c r="F8" s="63">
        <v>50</v>
      </c>
      <c r="G8" s="63">
        <v>20</v>
      </c>
      <c r="H8" s="63">
        <v>55</v>
      </c>
      <c r="I8" s="63">
        <v>700</v>
      </c>
      <c r="J8" s="63">
        <v>275</v>
      </c>
      <c r="K8" s="63">
        <v>55</v>
      </c>
      <c r="L8" s="63">
        <v>55</v>
      </c>
      <c r="M8" s="11"/>
      <c r="N8" s="11"/>
      <c r="O8" s="63">
        <v>6</v>
      </c>
      <c r="P8" s="4">
        <f>LOOKUP($O8,怪物属性!$B:$B,怪物属性!M:M)</f>
        <v>88</v>
      </c>
      <c r="Q8" s="4">
        <f>LOOKUP($O8,怪物属性!$B:$B,怪物属性!N:N)</f>
        <v>19</v>
      </c>
      <c r="R8" s="4">
        <f>LOOKUP($O8,怪物属性!$B:$B,怪物属性!Q:Q)</f>
        <v>4</v>
      </c>
      <c r="S8" s="4">
        <f>LOOKUP($O8,怪物属性!$B:$B,怪物属性!R:R)</f>
        <v>4</v>
      </c>
      <c r="T8" s="60"/>
      <c r="U8" s="1">
        <v>6</v>
      </c>
      <c r="V8" s="60">
        <f>LOOKUP(U8,属性成长!A:A,属性成长!D:D)</f>
        <v>6</v>
      </c>
      <c r="W8" s="1"/>
      <c r="Y8" s="3">
        <f t="shared" si="0"/>
        <v>20</v>
      </c>
    </row>
    <row r="9" spans="2:36">
      <c r="D9" s="11"/>
      <c r="E9" s="63"/>
      <c r="F9" s="63"/>
      <c r="G9" s="63"/>
      <c r="H9" s="63"/>
      <c r="I9" s="63"/>
      <c r="J9" s="63"/>
      <c r="K9" s="63"/>
      <c r="L9" s="63"/>
      <c r="M9" s="11"/>
      <c r="N9" s="11"/>
      <c r="O9" s="63">
        <v>7</v>
      </c>
      <c r="P9" s="4">
        <f>LOOKUP($O9,怪物属性!$B:$B,怪物属性!M:M)</f>
        <v>98</v>
      </c>
      <c r="Q9" s="4">
        <f>LOOKUP($O9,怪物属性!$B:$B,怪物属性!N:N)</f>
        <v>21</v>
      </c>
      <c r="R9" s="4">
        <f>LOOKUP($O9,怪物属性!$B:$B,怪物属性!Q:Q)</f>
        <v>4</v>
      </c>
      <c r="S9" s="4">
        <f>LOOKUP($O9,怪物属性!$B:$B,怪物属性!R:R)</f>
        <v>4</v>
      </c>
      <c r="T9" s="60"/>
      <c r="U9" s="1">
        <v>7</v>
      </c>
      <c r="V9" s="60">
        <f>LOOKUP(U9,属性成长!A:A,属性成长!D:D)</f>
        <v>6</v>
      </c>
      <c r="W9" s="1"/>
      <c r="Y9" s="3">
        <f t="shared" si="0"/>
        <v>23</v>
      </c>
    </row>
    <row r="10" spans="2:36">
      <c r="O10" s="63">
        <v>8</v>
      </c>
      <c r="P10" s="4">
        <f>LOOKUP($O10,怪物属性!$B:$B,怪物属性!M:M)</f>
        <v>109</v>
      </c>
      <c r="Q10" s="4">
        <f>LOOKUP($O10,怪物属性!$B:$B,怪物属性!N:N)</f>
        <v>24</v>
      </c>
      <c r="R10" s="4">
        <f>LOOKUP($O10,怪物属性!$B:$B,怪物属性!Q:Q)</f>
        <v>5</v>
      </c>
      <c r="S10" s="4">
        <f>LOOKUP($O10,怪物属性!$B:$B,怪物属性!R:R)</f>
        <v>5</v>
      </c>
      <c r="T10" s="60"/>
      <c r="U10" s="1">
        <v>8</v>
      </c>
      <c r="V10" s="60">
        <f>LOOKUP(U10,属性成长!A:A,属性成长!D:D)</f>
        <v>6</v>
      </c>
      <c r="W10" s="1"/>
      <c r="Y10" s="3">
        <f t="shared" si="0"/>
        <v>26</v>
      </c>
    </row>
    <row r="11" spans="2:36">
      <c r="E11" s="24" t="s">
        <v>986</v>
      </c>
      <c r="O11" s="63">
        <v>9</v>
      </c>
      <c r="P11" s="4">
        <f>LOOKUP($O11,怪物属性!$B:$B,怪物属性!M:M)</f>
        <v>119</v>
      </c>
      <c r="Q11" s="4">
        <f>LOOKUP($O11,怪物属性!$B:$B,怪物属性!N:N)</f>
        <v>27</v>
      </c>
      <c r="R11" s="4">
        <f>LOOKUP($O11,怪物属性!$B:$B,怪物属性!Q:Q)</f>
        <v>5</v>
      </c>
      <c r="S11" s="4">
        <f>LOOKUP($O11,怪物属性!$B:$B,怪物属性!R:R)</f>
        <v>5</v>
      </c>
      <c r="T11" s="60"/>
      <c r="U11" s="1">
        <v>9</v>
      </c>
      <c r="V11" s="60">
        <f>LOOKUP(U11,属性成长!A:A,属性成长!D:D)</f>
        <v>7</v>
      </c>
      <c r="W11" s="1"/>
      <c r="Y11" s="3">
        <f>Y12-3</f>
        <v>29</v>
      </c>
      <c r="AB11" s="63" t="s">
        <v>1069</v>
      </c>
      <c r="AC11" s="60" t="s">
        <v>1070</v>
      </c>
      <c r="AD11" s="60" t="s">
        <v>1071</v>
      </c>
      <c r="AE11" s="60" t="s">
        <v>1072</v>
      </c>
      <c r="AF11" s="60" t="s">
        <v>1073</v>
      </c>
      <c r="AG11" s="60" t="s">
        <v>1074</v>
      </c>
    </row>
    <row r="12" spans="2:36">
      <c r="O12" s="63">
        <v>10</v>
      </c>
      <c r="P12" s="4">
        <f>LOOKUP($O12,怪物属性!$B:$B,怪物属性!M:M)</f>
        <v>133</v>
      </c>
      <c r="Q12" s="4">
        <f>LOOKUP($O12,怪物属性!$B:$B,怪物属性!N:N)</f>
        <v>32</v>
      </c>
      <c r="R12" s="4">
        <f>LOOKUP($O12,怪物属性!$B:$B,怪物属性!Q:Q)</f>
        <v>6</v>
      </c>
      <c r="S12" s="4">
        <f>LOOKUP($O12,怪物属性!$B:$B,怪物属性!R:R)</f>
        <v>6</v>
      </c>
      <c r="T12" s="60"/>
      <c r="U12" s="1">
        <v>10</v>
      </c>
      <c r="V12" s="60">
        <f>LOOKUP(U12,属性成长!A:A,属性成长!D:D)</f>
        <v>7</v>
      </c>
      <c r="W12" s="1">
        <v>33</v>
      </c>
      <c r="X12" s="4">
        <v>25</v>
      </c>
      <c r="Y12" s="3">
        <f>X12+V12</f>
        <v>32</v>
      </c>
      <c r="AB12" s="63">
        <v>10030301</v>
      </c>
      <c r="AC12" s="63" t="s">
        <v>236</v>
      </c>
      <c r="AD12" s="63">
        <v>10030301</v>
      </c>
      <c r="AE12" s="63">
        <v>3</v>
      </c>
      <c r="AF12" s="63">
        <v>20</v>
      </c>
      <c r="AG12" s="63">
        <v>0</v>
      </c>
      <c r="AH12" s="1">
        <f>SUMIF($G$33:$G$87,"="&amp;AC12,$H$33:$H$87)</f>
        <v>20</v>
      </c>
      <c r="AI12" s="1">
        <f>IF(AH12=0,AF12,AH12)</f>
        <v>20</v>
      </c>
      <c r="AJ12" s="1" t="str">
        <f>IF(AH12=0,0,"1,"&amp;LOOKUP(AH12,U:U,Y:Y))</f>
        <v>1,64</v>
      </c>
    </row>
    <row r="13" spans="2:36">
      <c r="B13" s="24" t="s">
        <v>973</v>
      </c>
      <c r="C13" s="63" t="s">
        <v>977</v>
      </c>
      <c r="D13" s="63" t="s">
        <v>978</v>
      </c>
      <c r="E13" s="63" t="s">
        <v>979</v>
      </c>
      <c r="F13" s="63" t="s">
        <v>980</v>
      </c>
      <c r="O13" s="63">
        <v>11</v>
      </c>
      <c r="P13" s="4">
        <f>LOOKUP($O13,怪物属性!$B:$B,怪物属性!M:M)</f>
        <v>147</v>
      </c>
      <c r="Q13" s="4">
        <f>LOOKUP($O13,怪物属性!$B:$B,怪物属性!N:N)</f>
        <v>37</v>
      </c>
      <c r="R13" s="4">
        <f>LOOKUP($O13,怪物属性!$B:$B,怪物属性!Q:Q)</f>
        <v>7</v>
      </c>
      <c r="S13" s="4">
        <f>LOOKUP($O13,怪物属性!$B:$B,怪物属性!R:R)</f>
        <v>7</v>
      </c>
      <c r="U13" s="1">
        <v>11</v>
      </c>
      <c r="V13" s="60">
        <f>LOOKUP(U13,属性成长!A:A,属性成长!D:D)</f>
        <v>7</v>
      </c>
      <c r="W13" s="1"/>
      <c r="X13" s="4">
        <f>X12+3</f>
        <v>28</v>
      </c>
      <c r="Y13" s="3">
        <f t="shared" ref="Y13:Y67" si="1">X13+V13</f>
        <v>35</v>
      </c>
      <c r="AB13" s="63">
        <v>10030302</v>
      </c>
      <c r="AC13" s="63" t="s">
        <v>237</v>
      </c>
      <c r="AD13" s="63">
        <v>10030302</v>
      </c>
      <c r="AE13" s="63">
        <v>2</v>
      </c>
      <c r="AF13" s="63">
        <v>18</v>
      </c>
      <c r="AG13" s="63">
        <v>0</v>
      </c>
      <c r="AH13" s="1">
        <f t="shared" ref="AH13:AH76" si="2">SUMIF($G$33:$G$87,"="&amp;AC13,$H$33:$H$87)</f>
        <v>0</v>
      </c>
      <c r="AI13" s="1">
        <f t="shared" ref="AI13:AI76" si="3">IF(AH13=0,AF13,AH13)</f>
        <v>18</v>
      </c>
      <c r="AJ13" s="1">
        <f t="shared" ref="AJ13:AJ76" si="4">IF(AH13=0,0,"1,"&amp;LOOKUP(AH13,U:U,Y:Y))</f>
        <v>0</v>
      </c>
    </row>
    <row r="14" spans="2:36">
      <c r="B14" s="3">
        <v>10</v>
      </c>
      <c r="C14" s="24">
        <f>LOOKUP(B14,属性成长!$A:$A,属性成长!C:C)</f>
        <v>98</v>
      </c>
      <c r="D14" s="24">
        <f>LOOKUP(C14,属性成长!$A:$A,属性成长!D:D)</f>
        <v>21</v>
      </c>
      <c r="E14" s="24">
        <f>LOOKUP(D14,属性成长!$A:$A,属性成长!E:E)</f>
        <v>2</v>
      </c>
      <c r="F14" s="24">
        <f>LOOKUP(E14,属性成长!$A:$A,属性成长!F:F)</f>
        <v>1</v>
      </c>
      <c r="H14" s="1">
        <v>33</v>
      </c>
      <c r="I14" s="1">
        <v>44</v>
      </c>
      <c r="O14" s="63">
        <v>12</v>
      </c>
      <c r="P14" s="4">
        <f>LOOKUP($O14,怪物属性!$B:$B,怪物属性!M:M)</f>
        <v>163</v>
      </c>
      <c r="Q14" s="4">
        <f>LOOKUP($O14,怪物属性!$B:$B,怪物属性!N:N)</f>
        <v>42</v>
      </c>
      <c r="R14" s="4">
        <f>LOOKUP($O14,怪物属性!$B:$B,怪物属性!Q:Q)</f>
        <v>8</v>
      </c>
      <c r="S14" s="4">
        <f>LOOKUP($O14,怪物属性!$B:$B,怪物属性!R:R)</f>
        <v>8</v>
      </c>
      <c r="U14" s="1">
        <v>12</v>
      </c>
      <c r="V14" s="60">
        <f>LOOKUP(U14,属性成长!A:A,属性成长!D:D)</f>
        <v>7</v>
      </c>
      <c r="W14" s="1"/>
      <c r="X14" s="4">
        <f t="shared" ref="X14:X16" si="5">X13+3</f>
        <v>31</v>
      </c>
      <c r="Y14" s="3">
        <f t="shared" si="1"/>
        <v>38</v>
      </c>
      <c r="AB14" s="63">
        <v>10030303</v>
      </c>
      <c r="AC14" s="63" t="s">
        <v>238</v>
      </c>
      <c r="AD14" s="63">
        <v>10030303</v>
      </c>
      <c r="AE14" s="63">
        <v>3</v>
      </c>
      <c r="AF14" s="63">
        <v>21</v>
      </c>
      <c r="AG14" s="63">
        <v>0</v>
      </c>
      <c r="AH14" s="1">
        <f t="shared" si="2"/>
        <v>21</v>
      </c>
      <c r="AI14" s="1">
        <f t="shared" si="3"/>
        <v>21</v>
      </c>
      <c r="AJ14" s="1" t="str">
        <f t="shared" si="4"/>
        <v>1,70</v>
      </c>
    </row>
    <row r="15" spans="2:36">
      <c r="B15" s="3">
        <v>20</v>
      </c>
      <c r="C15" s="24">
        <f>LOOKUP(B15,属性成长!$A:$A,属性成长!C:C)</f>
        <v>188</v>
      </c>
      <c r="D15" s="24">
        <f>LOOKUP(C15,属性成长!$A:$A,属性成长!D:D)</f>
        <v>21</v>
      </c>
      <c r="E15" s="24">
        <f>LOOKUP(D15,属性成长!$A:$A,属性成长!E:E)</f>
        <v>2</v>
      </c>
      <c r="F15" s="24">
        <f>LOOKUP(E15,属性成长!$A:$A,属性成长!F:F)</f>
        <v>1</v>
      </c>
      <c r="H15" s="1">
        <v>55</v>
      </c>
      <c r="I15" s="1">
        <v>83</v>
      </c>
      <c r="O15" s="63">
        <v>13</v>
      </c>
      <c r="P15" s="4">
        <f>LOOKUP($O15,怪物属性!$B:$B,怪物属性!M:M)</f>
        <v>179</v>
      </c>
      <c r="Q15" s="4">
        <f>LOOKUP($O15,怪物属性!$B:$B,怪物属性!N:N)</f>
        <v>48</v>
      </c>
      <c r="R15" s="4">
        <f>LOOKUP($O15,怪物属性!$B:$B,怪物属性!Q:Q)</f>
        <v>9</v>
      </c>
      <c r="S15" s="4">
        <f>LOOKUP($O15,怪物属性!$B:$B,怪物属性!R:R)</f>
        <v>9</v>
      </c>
      <c r="U15" s="1">
        <v>13</v>
      </c>
      <c r="V15" s="60">
        <f>LOOKUP(U15,属性成长!A:A,属性成长!D:D)</f>
        <v>8</v>
      </c>
      <c r="W15" s="1"/>
      <c r="X15" s="4">
        <f t="shared" si="5"/>
        <v>34</v>
      </c>
      <c r="Y15" s="3">
        <f t="shared" si="1"/>
        <v>42</v>
      </c>
      <c r="AB15" s="63">
        <v>10030304</v>
      </c>
      <c r="AC15" s="63" t="s">
        <v>239</v>
      </c>
      <c r="AD15" s="63">
        <v>10030105</v>
      </c>
      <c r="AE15" s="63">
        <v>2</v>
      </c>
      <c r="AF15" s="63">
        <v>18</v>
      </c>
      <c r="AG15" s="63">
        <v>0</v>
      </c>
      <c r="AH15" s="1">
        <f t="shared" si="2"/>
        <v>0</v>
      </c>
      <c r="AI15" s="1">
        <f t="shared" si="3"/>
        <v>18</v>
      </c>
      <c r="AJ15" s="1">
        <f t="shared" si="4"/>
        <v>0</v>
      </c>
    </row>
    <row r="16" spans="2:36">
      <c r="B16" s="3">
        <v>30</v>
      </c>
      <c r="C16" s="24">
        <f>LOOKUP(B16,属性成长!$A:$A,属性成长!C:C)</f>
        <v>300</v>
      </c>
      <c r="D16" s="24">
        <f>LOOKUP(C16,属性成长!$A:$A,属性成长!D:D)</f>
        <v>21</v>
      </c>
      <c r="E16" s="24">
        <f>LOOKUP(D16,属性成长!$A:$A,属性成长!E:E)</f>
        <v>2</v>
      </c>
      <c r="F16" s="24">
        <f>LOOKUP(E16,属性成长!$A:$A,属性成长!F:F)</f>
        <v>1</v>
      </c>
      <c r="H16" s="1">
        <v>107</v>
      </c>
      <c r="I16" s="1">
        <v>134</v>
      </c>
      <c r="O16" s="63">
        <v>14</v>
      </c>
      <c r="P16" s="4">
        <f>LOOKUP($O16,怪物属性!$B:$B,怪物属性!M:M)</f>
        <v>195</v>
      </c>
      <c r="Q16" s="4">
        <f>LOOKUP($O16,怪物属性!$B:$B,怪物属性!N:N)</f>
        <v>53</v>
      </c>
      <c r="R16" s="4">
        <f>LOOKUP($O16,怪物属性!$B:$B,怪物属性!Q:Q)</f>
        <v>10</v>
      </c>
      <c r="S16" s="4">
        <f>LOOKUP($O16,怪物属性!$B:$B,怪物属性!R:R)</f>
        <v>10</v>
      </c>
      <c r="U16" s="1">
        <v>14</v>
      </c>
      <c r="V16" s="60">
        <f>LOOKUP(U16,属性成长!A:A,属性成长!D:D)</f>
        <v>8</v>
      </c>
      <c r="W16" s="1"/>
      <c r="X16" s="4">
        <f t="shared" si="5"/>
        <v>37</v>
      </c>
      <c r="Y16" s="3">
        <f t="shared" si="1"/>
        <v>45</v>
      </c>
      <c r="AB16" s="63">
        <v>10030305</v>
      </c>
      <c r="AC16" s="63" t="s">
        <v>240</v>
      </c>
      <c r="AD16" s="63">
        <v>10030305</v>
      </c>
      <c r="AE16" s="63">
        <v>3</v>
      </c>
      <c r="AF16" s="63">
        <v>23</v>
      </c>
      <c r="AG16" s="63">
        <v>0</v>
      </c>
      <c r="AH16" s="1">
        <f t="shared" si="2"/>
        <v>23</v>
      </c>
      <c r="AI16" s="1">
        <f t="shared" si="3"/>
        <v>23</v>
      </c>
      <c r="AJ16" s="1" t="str">
        <f t="shared" si="4"/>
        <v>1,80</v>
      </c>
    </row>
    <row r="17" spans="2:36">
      <c r="B17" s="3">
        <v>40</v>
      </c>
      <c r="C17" s="24">
        <f>LOOKUP(B17,属性成长!$A:$A,属性成长!C:C)</f>
        <v>432</v>
      </c>
      <c r="D17" s="24">
        <f>LOOKUP(C17,属性成长!$A:$A,属性成长!D:D)</f>
        <v>21</v>
      </c>
      <c r="E17" s="24">
        <f>LOOKUP(D17,属性成长!$A:$A,属性成长!E:E)</f>
        <v>2</v>
      </c>
      <c r="F17" s="24">
        <f>LOOKUP(E17,属性成长!$A:$A,属性成长!F:F)</f>
        <v>1</v>
      </c>
      <c r="H17" s="1">
        <v>163</v>
      </c>
      <c r="I17" s="1">
        <v>200</v>
      </c>
      <c r="O17" s="63">
        <v>15</v>
      </c>
      <c r="P17" s="4">
        <f>LOOKUP($O17,怪物属性!$B:$B,怪物属性!M:M)</f>
        <v>211</v>
      </c>
      <c r="Q17" s="4">
        <f>LOOKUP($O17,怪物属性!$B:$B,怪物属性!N:N)</f>
        <v>58</v>
      </c>
      <c r="R17" s="4">
        <f>LOOKUP($O17,怪物属性!$B:$B,怪物属性!Q:Q)</f>
        <v>11</v>
      </c>
      <c r="S17" s="4">
        <f>LOOKUP($O17,怪物属性!$B:$B,怪物属性!R:R)</f>
        <v>11</v>
      </c>
      <c r="U17" s="1">
        <v>15</v>
      </c>
      <c r="V17" s="60">
        <f>LOOKUP(U17,属性成长!A:A,属性成长!D:D)</f>
        <v>8</v>
      </c>
      <c r="W17" s="1">
        <v>44</v>
      </c>
      <c r="X17" s="4">
        <v>40</v>
      </c>
      <c r="Y17" s="3">
        <f t="shared" si="1"/>
        <v>48</v>
      </c>
      <c r="AB17" s="63">
        <v>10030306</v>
      </c>
      <c r="AC17" s="63" t="s">
        <v>241</v>
      </c>
      <c r="AD17" s="63">
        <v>10030306</v>
      </c>
      <c r="AE17" s="63">
        <v>2</v>
      </c>
      <c r="AF17" s="63">
        <v>18</v>
      </c>
      <c r="AG17" s="63">
        <v>0</v>
      </c>
      <c r="AH17" s="1">
        <f t="shared" si="2"/>
        <v>0</v>
      </c>
      <c r="AI17" s="1">
        <f t="shared" si="3"/>
        <v>18</v>
      </c>
      <c r="AJ17" s="1">
        <f t="shared" si="4"/>
        <v>0</v>
      </c>
    </row>
    <row r="18" spans="2:36">
      <c r="B18" s="3">
        <v>50</v>
      </c>
      <c r="C18" s="24">
        <f>LOOKUP(B18,属性成长!$A:$A,属性成长!C:C)</f>
        <v>594</v>
      </c>
      <c r="D18" s="24">
        <f>LOOKUP(C18,属性成长!$A:$A,属性成长!D:D)</f>
        <v>21</v>
      </c>
      <c r="E18" s="24">
        <f>LOOKUP(D18,属性成长!$A:$A,属性成长!E:E)</f>
        <v>2</v>
      </c>
      <c r="F18" s="24">
        <f>LOOKUP(E18,属性成长!$A:$A,属性成长!F:F)</f>
        <v>1</v>
      </c>
      <c r="H18" s="1">
        <v>235</v>
      </c>
      <c r="I18" s="1">
        <v>277</v>
      </c>
      <c r="O18" s="63">
        <v>16</v>
      </c>
      <c r="P18" s="4">
        <f>LOOKUP($O18,怪物属性!$B:$B,怪物属性!M:M)</f>
        <v>220</v>
      </c>
      <c r="Q18" s="4">
        <f>LOOKUP($O18,怪物属性!$B:$B,怪物属性!N:N)</f>
        <v>58</v>
      </c>
      <c r="R18" s="4">
        <f>LOOKUP($O18,怪物属性!$B:$B,怪物属性!Q:Q)</f>
        <v>11</v>
      </c>
      <c r="S18" s="4">
        <f>LOOKUP($O18,怪物属性!$B:$B,怪物属性!R:R)</f>
        <v>11</v>
      </c>
      <c r="U18" s="1">
        <v>16</v>
      </c>
      <c r="V18" s="60">
        <f>LOOKUP(U18,属性成长!A:A,属性成长!D:D)</f>
        <v>8</v>
      </c>
      <c r="W18" s="1"/>
      <c r="X18" s="4">
        <f>X17+3</f>
        <v>43</v>
      </c>
      <c r="Y18" s="3">
        <f t="shared" si="1"/>
        <v>51</v>
      </c>
      <c r="AB18" s="63">
        <v>10030307</v>
      </c>
      <c r="AC18" s="63" t="s">
        <v>242</v>
      </c>
      <c r="AD18" s="63">
        <v>10030307</v>
      </c>
      <c r="AE18" s="63">
        <v>3</v>
      </c>
      <c r="AF18" s="63">
        <v>23</v>
      </c>
      <c r="AG18" s="63">
        <v>0</v>
      </c>
      <c r="AH18" s="1">
        <f t="shared" si="2"/>
        <v>23</v>
      </c>
      <c r="AI18" s="1">
        <f t="shared" si="3"/>
        <v>23</v>
      </c>
      <c r="AJ18" s="1" t="str">
        <f t="shared" si="4"/>
        <v>1,80</v>
      </c>
    </row>
    <row r="19" spans="2:36">
      <c r="O19" s="63">
        <v>17</v>
      </c>
      <c r="P19" s="4">
        <f>LOOKUP($O19,怪物属性!$B:$B,怪物属性!M:M)</f>
        <v>229</v>
      </c>
      <c r="Q19" s="4">
        <f>LOOKUP($O19,怪物属性!$B:$B,怪物属性!N:N)</f>
        <v>59</v>
      </c>
      <c r="R19" s="4">
        <f>LOOKUP($O19,怪物属性!$B:$B,怪物属性!Q:Q)</f>
        <v>11</v>
      </c>
      <c r="S19" s="4">
        <f>LOOKUP($O19,怪物属性!$B:$B,怪物属性!R:R)</f>
        <v>11</v>
      </c>
      <c r="U19" s="1">
        <v>17</v>
      </c>
      <c r="V19" s="60">
        <f>LOOKUP(U19,属性成长!A:A,属性成长!D:D)</f>
        <v>9</v>
      </c>
      <c r="W19" s="1"/>
      <c r="X19" s="4">
        <f t="shared" ref="X19:X21" si="6">X18+3</f>
        <v>46</v>
      </c>
      <c r="Y19" s="3">
        <f t="shared" si="1"/>
        <v>55</v>
      </c>
      <c r="AB19" s="63">
        <v>10030308</v>
      </c>
      <c r="AC19" s="63" t="s">
        <v>243</v>
      </c>
      <c r="AD19" s="63">
        <v>10030308</v>
      </c>
      <c r="AE19" s="63">
        <v>2</v>
      </c>
      <c r="AF19" s="63">
        <v>18</v>
      </c>
      <c r="AG19" s="63">
        <v>0</v>
      </c>
      <c r="AH19" s="1">
        <f t="shared" si="2"/>
        <v>0</v>
      </c>
      <c r="AI19" s="1">
        <f t="shared" si="3"/>
        <v>18</v>
      </c>
      <c r="AJ19" s="1">
        <f t="shared" si="4"/>
        <v>0</v>
      </c>
    </row>
    <row r="20" spans="2:36">
      <c r="O20" s="63">
        <v>18</v>
      </c>
      <c r="P20" s="4">
        <f>LOOKUP($O20,怪物属性!$B:$B,怪物属性!M:M)</f>
        <v>238</v>
      </c>
      <c r="Q20" s="4">
        <f>LOOKUP($O20,怪物属性!$B:$B,怪物属性!N:N)</f>
        <v>59</v>
      </c>
      <c r="R20" s="4">
        <f>LOOKUP($O20,怪物属性!$B:$B,怪物属性!Q:Q)</f>
        <v>11</v>
      </c>
      <c r="S20" s="4">
        <f>LOOKUP($O20,怪物属性!$B:$B,怪物属性!R:R)</f>
        <v>11</v>
      </c>
      <c r="U20" s="1">
        <v>18</v>
      </c>
      <c r="V20" s="60">
        <f>LOOKUP(U20,属性成长!A:A,属性成长!D:D)</f>
        <v>9</v>
      </c>
      <c r="W20" s="1"/>
      <c r="X20" s="4">
        <f t="shared" si="6"/>
        <v>49</v>
      </c>
      <c r="Y20" s="3">
        <f t="shared" si="1"/>
        <v>58</v>
      </c>
      <c r="AB20" s="63">
        <v>10030309</v>
      </c>
      <c r="AC20" s="63" t="s">
        <v>244</v>
      </c>
      <c r="AD20" s="63">
        <v>10030309</v>
      </c>
      <c r="AE20" s="63">
        <v>3</v>
      </c>
      <c r="AF20" s="63">
        <v>22</v>
      </c>
      <c r="AG20" s="63">
        <v>0</v>
      </c>
      <c r="AH20" s="1">
        <f t="shared" si="2"/>
        <v>22</v>
      </c>
      <c r="AI20" s="1">
        <f t="shared" si="3"/>
        <v>22</v>
      </c>
      <c r="AJ20" s="1" t="str">
        <f t="shared" si="4"/>
        <v>1,75</v>
      </c>
    </row>
    <row r="21" spans="2:36">
      <c r="O21" s="63">
        <v>19</v>
      </c>
      <c r="P21" s="4">
        <f>LOOKUP($O21,怪物属性!$B:$B,怪物属性!M:M)</f>
        <v>247</v>
      </c>
      <c r="Q21" s="4">
        <f>LOOKUP($O21,怪物属性!$B:$B,怪物属性!N:N)</f>
        <v>59</v>
      </c>
      <c r="R21" s="4">
        <f>LOOKUP($O21,怪物属性!$B:$B,怪物属性!Q:Q)</f>
        <v>11</v>
      </c>
      <c r="S21" s="4">
        <f>LOOKUP($O21,怪物属性!$B:$B,怪物属性!R:R)</f>
        <v>11</v>
      </c>
      <c r="U21" s="1">
        <v>19</v>
      </c>
      <c r="V21" s="60">
        <f>LOOKUP(U21,属性成长!A:A,属性成长!D:D)</f>
        <v>9</v>
      </c>
      <c r="W21" s="1"/>
      <c r="X21" s="4">
        <f t="shared" si="6"/>
        <v>52</v>
      </c>
      <c r="Y21" s="3">
        <f t="shared" si="1"/>
        <v>61</v>
      </c>
      <c r="AB21" s="63">
        <v>10030310</v>
      </c>
      <c r="AC21" s="63" t="s">
        <v>245</v>
      </c>
      <c r="AD21" s="63">
        <v>10030310</v>
      </c>
      <c r="AE21" s="63">
        <v>2</v>
      </c>
      <c r="AF21" s="63">
        <v>20</v>
      </c>
      <c r="AG21" s="63">
        <v>0</v>
      </c>
      <c r="AH21" s="1">
        <f t="shared" si="2"/>
        <v>0</v>
      </c>
      <c r="AI21" s="1">
        <f t="shared" si="3"/>
        <v>20</v>
      </c>
      <c r="AJ21" s="1">
        <f t="shared" si="4"/>
        <v>0</v>
      </c>
    </row>
    <row r="22" spans="2:36">
      <c r="F22" s="12"/>
      <c r="G22" s="12"/>
      <c r="H22" s="12"/>
      <c r="I22" s="12"/>
      <c r="J22" s="12"/>
      <c r="K22" s="12"/>
      <c r="O22" s="63">
        <v>20</v>
      </c>
      <c r="P22" s="4">
        <f>LOOKUP($O22,怪物属性!$B:$B,怪物属性!M:M)</f>
        <v>265</v>
      </c>
      <c r="Q22" s="4">
        <f>LOOKUP($O22,怪物属性!$B:$B,怪物属性!N:N)</f>
        <v>64</v>
      </c>
      <c r="R22" s="4">
        <f>LOOKUP($O22,怪物属性!$B:$B,怪物属性!Q:Q)</f>
        <v>13</v>
      </c>
      <c r="S22" s="4">
        <f>LOOKUP($O22,怪物属性!$B:$B,怪物属性!R:R)</f>
        <v>13</v>
      </c>
      <c r="U22" s="1">
        <v>20</v>
      </c>
      <c r="V22" s="60">
        <f>LOOKUP(U22,属性成长!A:A,属性成长!D:D)</f>
        <v>9</v>
      </c>
      <c r="W22" s="1">
        <v>55</v>
      </c>
      <c r="X22" s="4">
        <v>55</v>
      </c>
      <c r="Y22" s="3">
        <f t="shared" si="1"/>
        <v>64</v>
      </c>
      <c r="AB22" s="63">
        <v>10030311</v>
      </c>
      <c r="AC22" s="63" t="s">
        <v>246</v>
      </c>
      <c r="AD22" s="63">
        <v>10030311</v>
      </c>
      <c r="AE22" s="63">
        <v>3</v>
      </c>
      <c r="AF22" s="63">
        <v>24</v>
      </c>
      <c r="AG22" s="63">
        <v>0</v>
      </c>
      <c r="AH22" s="1">
        <f t="shared" si="2"/>
        <v>24</v>
      </c>
      <c r="AI22" s="1">
        <f t="shared" si="3"/>
        <v>24</v>
      </c>
      <c r="AJ22" s="1" t="str">
        <f t="shared" si="4"/>
        <v>1,85</v>
      </c>
    </row>
    <row r="23" spans="2:36">
      <c r="F23" s="12"/>
      <c r="G23" s="12"/>
      <c r="H23" s="12"/>
      <c r="I23" s="63" t="s">
        <v>989</v>
      </c>
      <c r="J23" s="12"/>
      <c r="K23" s="12"/>
      <c r="O23" s="63">
        <v>21</v>
      </c>
      <c r="P23" s="4">
        <f>LOOKUP($O23,怪物属性!$B:$B,怪物属性!M:M)</f>
        <v>283</v>
      </c>
      <c r="Q23" s="4">
        <f>LOOKUP($O23,怪物属性!$B:$B,怪物属性!N:N)</f>
        <v>70</v>
      </c>
      <c r="R23" s="4">
        <f>LOOKUP($O23,怪物属性!$B:$B,怪物属性!Q:Q)</f>
        <v>14</v>
      </c>
      <c r="S23" s="4">
        <f>LOOKUP($O23,怪物属性!$B:$B,怪物属性!R:R)</f>
        <v>14</v>
      </c>
      <c r="U23" s="1">
        <v>21</v>
      </c>
      <c r="V23" s="60">
        <f>LOOKUP(U23,属性成长!A:A,属性成长!D:D)</f>
        <v>10</v>
      </c>
      <c r="W23" s="1"/>
      <c r="X23" s="4">
        <f>X22+5</f>
        <v>60</v>
      </c>
      <c r="Y23" s="3">
        <f t="shared" si="1"/>
        <v>70</v>
      </c>
      <c r="AB23" s="63">
        <v>10030312</v>
      </c>
      <c r="AC23" s="63" t="s">
        <v>247</v>
      </c>
      <c r="AD23" s="63">
        <v>10030312</v>
      </c>
      <c r="AE23" s="63">
        <v>2</v>
      </c>
      <c r="AF23" s="63">
        <v>19</v>
      </c>
      <c r="AG23" s="63">
        <v>0</v>
      </c>
      <c r="AH23" s="1">
        <f t="shared" si="2"/>
        <v>0</v>
      </c>
      <c r="AI23" s="1">
        <f t="shared" si="3"/>
        <v>19</v>
      </c>
      <c r="AJ23" s="1">
        <f t="shared" si="4"/>
        <v>0</v>
      </c>
    </row>
    <row r="24" spans="2:36">
      <c r="F24" s="12"/>
      <c r="G24" s="64">
        <v>42839</v>
      </c>
      <c r="H24" s="12"/>
      <c r="I24" s="12" t="s">
        <v>990</v>
      </c>
      <c r="J24" s="12"/>
      <c r="K24" s="12"/>
      <c r="O24" s="63">
        <v>22</v>
      </c>
      <c r="P24" s="4">
        <f>LOOKUP($O24,怪物属性!$B:$B,怪物属性!M:M)</f>
        <v>301</v>
      </c>
      <c r="Q24" s="4">
        <f>LOOKUP($O24,怪物属性!$B:$B,怪物属性!N:N)</f>
        <v>75</v>
      </c>
      <c r="R24" s="4">
        <f>LOOKUP($O24,怪物属性!$B:$B,怪物属性!Q:Q)</f>
        <v>15</v>
      </c>
      <c r="S24" s="4">
        <f>LOOKUP($O24,怪物属性!$B:$B,怪物属性!R:R)</f>
        <v>15</v>
      </c>
      <c r="U24" s="1">
        <v>22</v>
      </c>
      <c r="V24" s="60">
        <f>LOOKUP(U24,属性成长!A:A,属性成长!D:D)</f>
        <v>10</v>
      </c>
      <c r="W24" s="1"/>
      <c r="X24" s="4">
        <f t="shared" ref="X24:X37" si="7">X23+5</f>
        <v>65</v>
      </c>
      <c r="Y24" s="3">
        <f t="shared" si="1"/>
        <v>75</v>
      </c>
      <c r="Z24" s="3"/>
      <c r="AB24" s="63">
        <v>10030313</v>
      </c>
      <c r="AC24" s="63" t="s">
        <v>248</v>
      </c>
      <c r="AD24" s="63">
        <v>10030313</v>
      </c>
      <c r="AE24" s="63">
        <v>3</v>
      </c>
      <c r="AF24" s="63">
        <v>22</v>
      </c>
      <c r="AG24" s="63">
        <v>0</v>
      </c>
      <c r="AH24" s="1">
        <f t="shared" si="2"/>
        <v>22</v>
      </c>
      <c r="AI24" s="1">
        <f t="shared" si="3"/>
        <v>22</v>
      </c>
      <c r="AJ24" s="1" t="str">
        <f t="shared" si="4"/>
        <v>1,75</v>
      </c>
    </row>
    <row r="25" spans="2:36">
      <c r="F25" s="12"/>
      <c r="G25" s="64">
        <v>42841</v>
      </c>
      <c r="H25" s="12"/>
      <c r="I25" s="12" t="s">
        <v>991</v>
      </c>
      <c r="J25" s="12"/>
      <c r="K25" s="12"/>
      <c r="O25" s="63">
        <v>23</v>
      </c>
      <c r="P25" s="4">
        <f>LOOKUP($O25,怪物属性!$B:$B,怪物属性!M:M)</f>
        <v>319</v>
      </c>
      <c r="Q25" s="4">
        <f>LOOKUP($O25,怪物属性!$B:$B,怪物属性!N:N)</f>
        <v>80</v>
      </c>
      <c r="R25" s="4">
        <f>LOOKUP($O25,怪物属性!$B:$B,怪物属性!Q:Q)</f>
        <v>16</v>
      </c>
      <c r="S25" s="4">
        <f>LOOKUP($O25,怪物属性!$B:$B,怪物属性!R:R)</f>
        <v>16</v>
      </c>
      <c r="U25" s="1">
        <v>23</v>
      </c>
      <c r="V25" s="60">
        <f>LOOKUP(U25,属性成长!A:A,属性成长!D:D)</f>
        <v>10</v>
      </c>
      <c r="W25" s="1"/>
      <c r="X25" s="4">
        <f t="shared" si="7"/>
        <v>70</v>
      </c>
      <c r="Y25" s="3">
        <f t="shared" si="1"/>
        <v>80</v>
      </c>
      <c r="AB25" s="63">
        <v>10030314</v>
      </c>
      <c r="AC25" s="63" t="s">
        <v>249</v>
      </c>
      <c r="AD25" s="63">
        <v>10030314</v>
      </c>
      <c r="AE25" s="63">
        <v>2</v>
      </c>
      <c r="AF25" s="63">
        <v>19</v>
      </c>
      <c r="AG25" s="63">
        <v>0</v>
      </c>
      <c r="AH25" s="1">
        <f t="shared" si="2"/>
        <v>0</v>
      </c>
      <c r="AI25" s="1">
        <f t="shared" si="3"/>
        <v>19</v>
      </c>
      <c r="AJ25" s="1">
        <f t="shared" si="4"/>
        <v>0</v>
      </c>
    </row>
    <row r="26" spans="2:36">
      <c r="F26" s="12"/>
      <c r="G26" s="64">
        <v>42846</v>
      </c>
      <c r="H26" s="12"/>
      <c r="I26" s="12" t="s">
        <v>992</v>
      </c>
      <c r="J26" s="12"/>
      <c r="K26" s="12"/>
      <c r="O26" s="63">
        <v>24</v>
      </c>
      <c r="P26" s="4">
        <f>LOOKUP($O26,怪物属性!$B:$B,怪物属性!M:M)</f>
        <v>337</v>
      </c>
      <c r="Q26" s="4">
        <f>LOOKUP($O26,怪物属性!$B:$B,怪物属性!N:N)</f>
        <v>85</v>
      </c>
      <c r="R26" s="4">
        <f>LOOKUP($O26,怪物属性!$B:$B,怪物属性!Q:Q)</f>
        <v>17</v>
      </c>
      <c r="S26" s="4">
        <f>LOOKUP($O26,怪物属性!$B:$B,怪物属性!R:R)</f>
        <v>17</v>
      </c>
      <c r="U26" s="1">
        <v>24</v>
      </c>
      <c r="V26" s="60">
        <f>LOOKUP(U26,属性成长!A:A,属性成长!D:D)</f>
        <v>10</v>
      </c>
      <c r="W26" s="1"/>
      <c r="X26" s="4">
        <f t="shared" si="7"/>
        <v>75</v>
      </c>
      <c r="Y26" s="3">
        <f t="shared" si="1"/>
        <v>85</v>
      </c>
      <c r="AB26" s="63">
        <v>10030315</v>
      </c>
      <c r="AC26" s="63" t="s">
        <v>250</v>
      </c>
      <c r="AD26" s="63">
        <v>10030315</v>
      </c>
      <c r="AE26" s="63">
        <v>3</v>
      </c>
      <c r="AF26" s="63">
        <v>24</v>
      </c>
      <c r="AG26" s="63">
        <v>0</v>
      </c>
      <c r="AH26" s="1">
        <f t="shared" si="2"/>
        <v>24</v>
      </c>
      <c r="AI26" s="1">
        <f t="shared" si="3"/>
        <v>24</v>
      </c>
      <c r="AJ26" s="1" t="str">
        <f t="shared" si="4"/>
        <v>1,85</v>
      </c>
    </row>
    <row r="27" spans="2:36">
      <c r="F27" s="12"/>
      <c r="G27" s="64">
        <v>42853</v>
      </c>
      <c r="H27" s="12"/>
      <c r="I27" s="12" t="s">
        <v>993</v>
      </c>
      <c r="J27" s="12"/>
      <c r="K27" s="12"/>
      <c r="O27" s="63">
        <v>25</v>
      </c>
      <c r="P27" s="4">
        <f>LOOKUP($O27,怪物属性!$B:$B,怪物属性!M:M)</f>
        <v>355</v>
      </c>
      <c r="Q27" s="4">
        <f>LOOKUP($O27,怪物属性!$B:$B,怪物属性!N:N)</f>
        <v>91</v>
      </c>
      <c r="R27" s="4">
        <f>LOOKUP($O27,怪物属性!$B:$B,怪物属性!Q:Q)</f>
        <v>18</v>
      </c>
      <c r="S27" s="4">
        <f>LOOKUP($O27,怪物属性!$B:$B,怪物属性!R:R)</f>
        <v>18</v>
      </c>
      <c r="U27" s="1">
        <v>25</v>
      </c>
      <c r="V27" s="60">
        <f>LOOKUP(U27,属性成长!A:A,属性成长!D:D)</f>
        <v>11</v>
      </c>
      <c r="W27" s="1">
        <v>83</v>
      </c>
      <c r="X27" s="4">
        <f t="shared" si="7"/>
        <v>80</v>
      </c>
      <c r="Y27" s="3">
        <f t="shared" si="1"/>
        <v>91</v>
      </c>
      <c r="AB27" s="63">
        <v>10030316</v>
      </c>
      <c r="AC27" s="63" t="s">
        <v>251</v>
      </c>
      <c r="AD27" s="63">
        <v>10030316</v>
      </c>
      <c r="AE27" s="63">
        <v>3</v>
      </c>
      <c r="AF27" s="63">
        <v>20</v>
      </c>
      <c r="AG27" s="63">
        <v>0</v>
      </c>
      <c r="AH27" s="1">
        <f t="shared" si="2"/>
        <v>20</v>
      </c>
      <c r="AI27" s="1">
        <f t="shared" si="3"/>
        <v>20</v>
      </c>
      <c r="AJ27" s="1" t="str">
        <f t="shared" si="4"/>
        <v>1,64</v>
      </c>
    </row>
    <row r="28" spans="2:36">
      <c r="F28" s="12"/>
      <c r="G28" s="12"/>
      <c r="H28" s="12"/>
      <c r="I28" s="12"/>
      <c r="J28" s="12"/>
      <c r="K28" s="12"/>
      <c r="O28" s="63">
        <v>26</v>
      </c>
      <c r="P28" s="4">
        <f>LOOKUP($O28,怪物属性!$B:$B,怪物属性!M:M)</f>
        <v>373</v>
      </c>
      <c r="Q28" s="4">
        <f>LOOKUP($O28,怪物属性!$B:$B,怪物属性!N:N)</f>
        <v>96</v>
      </c>
      <c r="R28" s="4">
        <f>LOOKUP($O28,怪物属性!$B:$B,怪物属性!Q:Q)</f>
        <v>19</v>
      </c>
      <c r="S28" s="4">
        <f>LOOKUP($O28,怪物属性!$B:$B,怪物属性!R:R)</f>
        <v>19</v>
      </c>
      <c r="U28" s="1">
        <v>26</v>
      </c>
      <c r="V28" s="60">
        <f>LOOKUP(U28,属性成长!A:A,属性成长!D:D)</f>
        <v>11</v>
      </c>
      <c r="W28" s="1"/>
      <c r="X28" s="4">
        <f t="shared" si="7"/>
        <v>85</v>
      </c>
      <c r="Y28" s="3">
        <f t="shared" si="1"/>
        <v>96</v>
      </c>
      <c r="AB28" s="63">
        <v>10030317</v>
      </c>
      <c r="AC28" s="63" t="s">
        <v>252</v>
      </c>
      <c r="AD28" s="63">
        <v>10030317</v>
      </c>
      <c r="AE28" s="63">
        <v>3</v>
      </c>
      <c r="AF28" s="63">
        <v>25</v>
      </c>
      <c r="AG28" s="63">
        <v>0</v>
      </c>
      <c r="AH28" s="1">
        <f t="shared" si="2"/>
        <v>25</v>
      </c>
      <c r="AI28" s="1">
        <f t="shared" si="3"/>
        <v>25</v>
      </c>
      <c r="AJ28" s="1" t="str">
        <f t="shared" si="4"/>
        <v>1,91</v>
      </c>
    </row>
    <row r="29" spans="2:36">
      <c r="O29" s="63">
        <v>27</v>
      </c>
      <c r="P29" s="4">
        <f>LOOKUP($O29,怪物属性!$B:$B,怪物属性!M:M)</f>
        <v>391</v>
      </c>
      <c r="Q29" s="4">
        <f>LOOKUP($O29,怪物属性!$B:$B,怪物属性!N:N)</f>
        <v>101</v>
      </c>
      <c r="R29" s="4">
        <f>LOOKUP($O29,怪物属性!$B:$B,怪物属性!Q:Q)</f>
        <v>20</v>
      </c>
      <c r="S29" s="4">
        <f>LOOKUP($O29,怪物属性!$B:$B,怪物属性!R:R)</f>
        <v>20</v>
      </c>
      <c r="U29" s="1">
        <v>27</v>
      </c>
      <c r="V29" s="60">
        <f>LOOKUP(U29,属性成长!A:A,属性成长!D:D)</f>
        <v>11</v>
      </c>
      <c r="W29" s="1"/>
      <c r="X29" s="4">
        <f t="shared" si="7"/>
        <v>90</v>
      </c>
      <c r="Y29" s="3">
        <f t="shared" si="1"/>
        <v>101</v>
      </c>
      <c r="AB29" s="63">
        <v>10030318</v>
      </c>
      <c r="AC29" s="63" t="s">
        <v>253</v>
      </c>
      <c r="AD29" s="63">
        <v>10030318</v>
      </c>
      <c r="AE29" s="63">
        <v>2</v>
      </c>
      <c r="AF29" s="63">
        <v>18</v>
      </c>
      <c r="AG29" s="63">
        <v>0</v>
      </c>
      <c r="AH29" s="1">
        <f t="shared" si="2"/>
        <v>0</v>
      </c>
      <c r="AI29" s="1">
        <f t="shared" si="3"/>
        <v>18</v>
      </c>
      <c r="AJ29" s="1">
        <f t="shared" si="4"/>
        <v>0</v>
      </c>
    </row>
    <row r="30" spans="2:36">
      <c r="O30" s="63">
        <v>28</v>
      </c>
      <c r="P30" s="4">
        <f>LOOKUP($O30,怪物属性!$B:$B,怪物属性!M:M)</f>
        <v>409</v>
      </c>
      <c r="Q30" s="4">
        <f>LOOKUP($O30,怪物属性!$B:$B,怪物属性!N:N)</f>
        <v>106</v>
      </c>
      <c r="R30" s="4">
        <f>LOOKUP($O30,怪物属性!$B:$B,怪物属性!Q:Q)</f>
        <v>21</v>
      </c>
      <c r="S30" s="4">
        <f>LOOKUP($O30,怪物属性!$B:$B,怪物属性!R:R)</f>
        <v>21</v>
      </c>
      <c r="U30" s="1">
        <v>28</v>
      </c>
      <c r="V30" s="60">
        <f>LOOKUP(U30,属性成长!A:A,属性成长!D:D)</f>
        <v>11</v>
      </c>
      <c r="W30" s="1"/>
      <c r="X30" s="4">
        <f t="shared" si="7"/>
        <v>95</v>
      </c>
      <c r="Y30" s="3">
        <f t="shared" si="1"/>
        <v>106</v>
      </c>
      <c r="AB30" s="63">
        <v>10030319</v>
      </c>
      <c r="AC30" s="63" t="s">
        <v>254</v>
      </c>
      <c r="AD30" s="63">
        <v>10030319</v>
      </c>
      <c r="AE30" s="63">
        <v>2</v>
      </c>
      <c r="AF30" s="63">
        <v>20</v>
      </c>
      <c r="AG30" s="63">
        <v>0</v>
      </c>
      <c r="AH30" s="1">
        <f t="shared" si="2"/>
        <v>0</v>
      </c>
      <c r="AI30" s="1">
        <f t="shared" si="3"/>
        <v>20</v>
      </c>
      <c r="AJ30" s="1">
        <f t="shared" si="4"/>
        <v>0</v>
      </c>
    </row>
    <row r="31" spans="2:36">
      <c r="O31" s="63">
        <v>29</v>
      </c>
      <c r="P31" s="4">
        <f>LOOKUP($O31,怪物属性!$B:$B,怪物属性!M:M)</f>
        <v>427</v>
      </c>
      <c r="Q31" s="4">
        <f>LOOKUP($O31,怪物属性!$B:$B,怪物属性!N:N)</f>
        <v>112</v>
      </c>
      <c r="R31" s="4">
        <f>LOOKUP($O31,怪物属性!$B:$B,怪物属性!Q:Q)</f>
        <v>22</v>
      </c>
      <c r="S31" s="4">
        <f>LOOKUP($O31,怪物属性!$B:$B,怪物属性!R:R)</f>
        <v>22</v>
      </c>
      <c r="U31" s="1">
        <v>29</v>
      </c>
      <c r="V31" s="60">
        <f>LOOKUP(U31,属性成长!A:A,属性成长!D:D)</f>
        <v>12</v>
      </c>
      <c r="W31" s="1"/>
      <c r="X31" s="4">
        <f t="shared" si="7"/>
        <v>100</v>
      </c>
      <c r="Y31" s="3">
        <f t="shared" si="1"/>
        <v>112</v>
      </c>
      <c r="AB31" s="63">
        <v>10030320</v>
      </c>
      <c r="AC31" s="63" t="s">
        <v>255</v>
      </c>
      <c r="AD31" s="63">
        <v>10030320</v>
      </c>
      <c r="AE31" s="63">
        <v>3</v>
      </c>
      <c r="AF31" s="63">
        <v>24</v>
      </c>
      <c r="AG31" s="63">
        <v>0</v>
      </c>
      <c r="AH31" s="1">
        <f t="shared" si="2"/>
        <v>24</v>
      </c>
      <c r="AI31" s="1">
        <f t="shared" si="3"/>
        <v>24</v>
      </c>
      <c r="AJ31" s="1" t="str">
        <f t="shared" si="4"/>
        <v>1,85</v>
      </c>
    </row>
    <row r="32" spans="2:36">
      <c r="O32" s="63">
        <v>30</v>
      </c>
      <c r="P32" s="4">
        <f>LOOKUP($O32,怪物属性!$B:$B,怪物属性!M:M)</f>
        <v>530</v>
      </c>
      <c r="Q32" s="4">
        <f>LOOKUP($O32,怪物属性!$B:$B,怪物属性!N:N)</f>
        <v>127</v>
      </c>
      <c r="R32" s="4">
        <f>LOOKUP($O32,怪物属性!$B:$B,怪物属性!Q:Q)</f>
        <v>25</v>
      </c>
      <c r="S32" s="4">
        <f>LOOKUP($O32,怪物属性!$B:$B,怪物属性!R:R)</f>
        <v>25</v>
      </c>
      <c r="U32" s="1">
        <v>30</v>
      </c>
      <c r="V32" s="60">
        <f>LOOKUP(U32,属性成长!A:A,属性成长!D:D)</f>
        <v>12</v>
      </c>
      <c r="W32" s="1">
        <v>107</v>
      </c>
      <c r="X32" s="4">
        <f t="shared" si="7"/>
        <v>105</v>
      </c>
      <c r="Y32" s="3">
        <f t="shared" si="1"/>
        <v>117</v>
      </c>
      <c r="AB32" s="63">
        <v>10030321</v>
      </c>
      <c r="AC32" s="63" t="s">
        <v>256</v>
      </c>
      <c r="AD32" s="63">
        <v>10030321</v>
      </c>
      <c r="AE32" s="63">
        <v>2</v>
      </c>
      <c r="AF32" s="63">
        <v>20</v>
      </c>
      <c r="AG32" s="63">
        <v>0</v>
      </c>
      <c r="AH32" s="1">
        <f t="shared" si="2"/>
        <v>0</v>
      </c>
      <c r="AI32" s="1">
        <f t="shared" si="3"/>
        <v>20</v>
      </c>
      <c r="AJ32" s="1">
        <f t="shared" si="4"/>
        <v>0</v>
      </c>
    </row>
    <row r="33" spans="7:36">
      <c r="G33" s="60" t="s">
        <v>994</v>
      </c>
      <c r="H33" s="63">
        <v>20</v>
      </c>
      <c r="O33" s="63">
        <v>31</v>
      </c>
      <c r="P33" s="4">
        <f>LOOKUP($O33,怪物属性!$B:$B,怪物属性!M:M)</f>
        <v>548</v>
      </c>
      <c r="Q33" s="4">
        <f>LOOKUP($O33,怪物属性!$B:$B,怪物属性!N:N)</f>
        <v>130</v>
      </c>
      <c r="R33" s="4">
        <f>LOOKUP($O33,怪物属性!$B:$B,怪物属性!Q:Q)</f>
        <v>26</v>
      </c>
      <c r="S33" s="4">
        <f>LOOKUP($O33,怪物属性!$B:$B,怪物属性!R:R)</f>
        <v>26</v>
      </c>
      <c r="U33" s="1">
        <v>31</v>
      </c>
      <c r="V33" s="60">
        <f>LOOKUP(U33,属性成长!A:A,属性成长!D:D)</f>
        <v>12</v>
      </c>
      <c r="W33" s="1"/>
      <c r="X33" s="4">
        <f t="shared" si="7"/>
        <v>110</v>
      </c>
      <c r="Y33" s="3">
        <f t="shared" si="1"/>
        <v>122</v>
      </c>
      <c r="AB33" s="63">
        <v>10030322</v>
      </c>
      <c r="AC33" s="63" t="s">
        <v>1014</v>
      </c>
      <c r="AD33" s="63">
        <v>10030322</v>
      </c>
      <c r="AE33" s="63">
        <v>3</v>
      </c>
      <c r="AF33" s="63">
        <v>22</v>
      </c>
      <c r="AG33" s="63">
        <v>0</v>
      </c>
      <c r="AH33" s="1">
        <f t="shared" si="2"/>
        <v>0</v>
      </c>
      <c r="AI33" s="1">
        <f t="shared" si="3"/>
        <v>22</v>
      </c>
      <c r="AJ33" s="1">
        <f t="shared" si="4"/>
        <v>0</v>
      </c>
    </row>
    <row r="34" spans="7:36">
      <c r="G34" s="60" t="s">
        <v>995</v>
      </c>
      <c r="H34" s="63">
        <v>21</v>
      </c>
      <c r="O34" s="63">
        <v>32</v>
      </c>
      <c r="P34" s="4">
        <f>LOOKUP($O34,怪物属性!$B:$B,怪物属性!M:M)</f>
        <v>567</v>
      </c>
      <c r="Q34" s="4">
        <f>LOOKUP($O34,怪物属性!$B:$B,怪物属性!N:N)</f>
        <v>132</v>
      </c>
      <c r="R34" s="4">
        <f>LOOKUP($O34,怪物属性!$B:$B,怪物属性!Q:Q)</f>
        <v>26</v>
      </c>
      <c r="S34" s="4">
        <f>LOOKUP($O34,怪物属性!$B:$B,怪物属性!R:R)</f>
        <v>26</v>
      </c>
      <c r="U34" s="1">
        <v>32</v>
      </c>
      <c r="V34" s="60">
        <f>LOOKUP(U34,属性成长!A:A,属性成长!D:D)</f>
        <v>12</v>
      </c>
      <c r="W34" s="1"/>
      <c r="X34" s="4">
        <f t="shared" si="7"/>
        <v>115</v>
      </c>
      <c r="Y34" s="3">
        <f t="shared" si="1"/>
        <v>127</v>
      </c>
      <c r="AB34" s="63">
        <v>10030323</v>
      </c>
      <c r="AC34" s="63" t="s">
        <v>1015</v>
      </c>
      <c r="AD34" s="63">
        <v>10030323</v>
      </c>
      <c r="AE34" s="63">
        <v>3</v>
      </c>
      <c r="AF34" s="63">
        <v>22</v>
      </c>
      <c r="AG34" s="63">
        <v>0</v>
      </c>
      <c r="AH34" s="1">
        <f t="shared" si="2"/>
        <v>0</v>
      </c>
      <c r="AI34" s="1">
        <f t="shared" si="3"/>
        <v>22</v>
      </c>
      <c r="AJ34" s="1">
        <f t="shared" si="4"/>
        <v>0</v>
      </c>
    </row>
    <row r="35" spans="7:36">
      <c r="G35" s="60" t="s">
        <v>996</v>
      </c>
      <c r="H35" s="63">
        <v>22</v>
      </c>
      <c r="O35" s="63">
        <v>33</v>
      </c>
      <c r="P35" s="4">
        <f>LOOKUP($O35,怪物属性!$B:$B,怪物属性!M:M)</f>
        <v>585</v>
      </c>
      <c r="Q35" s="4">
        <f>LOOKUP($O35,怪物属性!$B:$B,怪物属性!N:N)</f>
        <v>136</v>
      </c>
      <c r="R35" s="4">
        <f>LOOKUP($O35,怪物属性!$B:$B,怪物属性!Q:Q)</f>
        <v>27</v>
      </c>
      <c r="S35" s="4">
        <f>LOOKUP($O35,怪物属性!$B:$B,怪物属性!R:R)</f>
        <v>27</v>
      </c>
      <c r="U35" s="1">
        <v>33</v>
      </c>
      <c r="V35" s="60">
        <f>LOOKUP(U35,属性成长!A:A,属性成长!D:D)</f>
        <v>13</v>
      </c>
      <c r="W35" s="1"/>
      <c r="X35" s="4">
        <f t="shared" si="7"/>
        <v>120</v>
      </c>
      <c r="Y35" s="3">
        <f t="shared" si="1"/>
        <v>133</v>
      </c>
      <c r="AB35" s="63">
        <v>10030324</v>
      </c>
      <c r="AC35" s="63" t="s">
        <v>1016</v>
      </c>
      <c r="AD35" s="63">
        <v>10030324</v>
      </c>
      <c r="AE35" s="63">
        <v>3</v>
      </c>
      <c r="AF35" s="63">
        <v>20</v>
      </c>
      <c r="AG35" s="63">
        <v>0</v>
      </c>
      <c r="AH35" s="1">
        <f t="shared" si="2"/>
        <v>0</v>
      </c>
      <c r="AI35" s="1">
        <f t="shared" si="3"/>
        <v>20</v>
      </c>
      <c r="AJ35" s="1">
        <f t="shared" si="4"/>
        <v>0</v>
      </c>
    </row>
    <row r="36" spans="7:36">
      <c r="G36" s="5"/>
      <c r="H36" s="12"/>
      <c r="O36" s="63">
        <v>34</v>
      </c>
      <c r="P36" s="4">
        <f>LOOKUP($O36,怪物属性!$B:$B,怪物属性!M:M)</f>
        <v>604</v>
      </c>
      <c r="Q36" s="4">
        <f>LOOKUP($O36,怪物属性!$B:$B,怪物属性!N:N)</f>
        <v>139</v>
      </c>
      <c r="R36" s="4">
        <f>LOOKUP($O36,怪物属性!$B:$B,怪物属性!Q:Q)</f>
        <v>27</v>
      </c>
      <c r="S36" s="4">
        <f>LOOKUP($O36,怪物属性!$B:$B,怪物属性!R:R)</f>
        <v>27</v>
      </c>
      <c r="U36" s="1">
        <v>34</v>
      </c>
      <c r="V36" s="60">
        <f>LOOKUP(U36,属性成长!A:A,属性成长!D:D)</f>
        <v>13</v>
      </c>
      <c r="W36" s="1"/>
      <c r="X36" s="4">
        <f t="shared" si="7"/>
        <v>125</v>
      </c>
      <c r="Y36" s="3">
        <f t="shared" si="1"/>
        <v>138</v>
      </c>
      <c r="AB36" s="63">
        <v>10030325</v>
      </c>
      <c r="AC36" s="63" t="s">
        <v>1017</v>
      </c>
      <c r="AD36" s="63">
        <v>10030325</v>
      </c>
      <c r="AE36" s="63">
        <v>3</v>
      </c>
      <c r="AF36" s="63">
        <v>20</v>
      </c>
      <c r="AG36" s="63">
        <v>0</v>
      </c>
      <c r="AH36" s="1">
        <f t="shared" si="2"/>
        <v>0</v>
      </c>
      <c r="AI36" s="1">
        <f t="shared" si="3"/>
        <v>20</v>
      </c>
      <c r="AJ36" s="1">
        <f t="shared" si="4"/>
        <v>0</v>
      </c>
    </row>
    <row r="37" spans="7:36">
      <c r="G37" s="60" t="s">
        <v>246</v>
      </c>
      <c r="H37" s="63">
        <v>24</v>
      </c>
      <c r="O37" s="63">
        <v>35</v>
      </c>
      <c r="P37" s="4">
        <f>LOOKUP($O37,怪物属性!$B:$B,怪物属性!M:M)</f>
        <v>623</v>
      </c>
      <c r="Q37" s="4">
        <f>LOOKUP($O37,怪物属性!$B:$B,怪物属性!N:N)</f>
        <v>142</v>
      </c>
      <c r="R37" s="4">
        <f>LOOKUP($O37,怪物属性!$B:$B,怪物属性!Q:Q)</f>
        <v>28</v>
      </c>
      <c r="S37" s="4">
        <f>LOOKUP($O37,怪物属性!$B:$B,怪物属性!R:R)</f>
        <v>28</v>
      </c>
      <c r="U37" s="1">
        <v>35</v>
      </c>
      <c r="V37" s="60">
        <f>LOOKUP(U37,属性成长!A:A,属性成长!D:D)</f>
        <v>13</v>
      </c>
      <c r="W37" s="1">
        <v>134</v>
      </c>
      <c r="X37" s="4">
        <f t="shared" si="7"/>
        <v>130</v>
      </c>
      <c r="Y37" s="3">
        <f t="shared" si="1"/>
        <v>143</v>
      </c>
      <c r="AB37" s="63">
        <v>10030326</v>
      </c>
      <c r="AC37" s="63" t="s">
        <v>1018</v>
      </c>
      <c r="AD37" s="63">
        <v>10030326</v>
      </c>
      <c r="AE37" s="63">
        <v>3</v>
      </c>
      <c r="AF37" s="63">
        <v>20</v>
      </c>
      <c r="AG37" s="63">
        <v>0</v>
      </c>
      <c r="AH37" s="1">
        <f t="shared" si="2"/>
        <v>0</v>
      </c>
      <c r="AI37" s="1">
        <f t="shared" si="3"/>
        <v>20</v>
      </c>
      <c r="AJ37" s="1">
        <f t="shared" si="4"/>
        <v>0</v>
      </c>
    </row>
    <row r="38" spans="7:36">
      <c r="G38" s="60" t="s">
        <v>997</v>
      </c>
      <c r="H38" s="63">
        <v>23</v>
      </c>
      <c r="O38" s="63">
        <v>36</v>
      </c>
      <c r="P38" s="4">
        <f>LOOKUP($O38,怪物属性!$B:$B,怪物属性!M:M)</f>
        <v>641</v>
      </c>
      <c r="Q38" s="4">
        <f>LOOKUP($O38,怪物属性!$B:$B,怪物属性!N:N)</f>
        <v>145</v>
      </c>
      <c r="R38" s="4">
        <f>LOOKUP($O38,怪物属性!$B:$B,怪物属性!Q:Q)</f>
        <v>28</v>
      </c>
      <c r="S38" s="4">
        <f>LOOKUP($O38,怪物属性!$B:$B,怪物属性!R:R)</f>
        <v>28</v>
      </c>
      <c r="U38" s="1">
        <v>36</v>
      </c>
      <c r="V38" s="60">
        <f>LOOKUP(U38,属性成长!A:A,属性成长!D:D)</f>
        <v>13</v>
      </c>
      <c r="W38" s="1"/>
      <c r="X38" s="4">
        <f>X37+6</f>
        <v>136</v>
      </c>
      <c r="Y38" s="3">
        <f t="shared" si="1"/>
        <v>149</v>
      </c>
      <c r="AB38" s="63">
        <v>10030327</v>
      </c>
      <c r="AC38" s="63" t="s">
        <v>1019</v>
      </c>
      <c r="AD38" s="63">
        <v>10030327</v>
      </c>
      <c r="AE38" s="63">
        <v>3</v>
      </c>
      <c r="AF38" s="63">
        <v>20</v>
      </c>
      <c r="AG38" s="63">
        <v>0</v>
      </c>
      <c r="AH38" s="1">
        <f t="shared" si="2"/>
        <v>0</v>
      </c>
      <c r="AI38" s="1">
        <f t="shared" si="3"/>
        <v>20</v>
      </c>
      <c r="AJ38" s="1">
        <f t="shared" si="4"/>
        <v>0</v>
      </c>
    </row>
    <row r="39" spans="7:36">
      <c r="G39" s="60" t="s">
        <v>998</v>
      </c>
      <c r="H39" s="63">
        <v>23</v>
      </c>
      <c r="O39" s="63">
        <v>37</v>
      </c>
      <c r="P39" s="4">
        <f>LOOKUP($O39,怪物属性!$B:$B,怪物属性!M:M)</f>
        <v>660</v>
      </c>
      <c r="Q39" s="4">
        <f>LOOKUP($O39,怪物属性!$B:$B,怪物属性!N:N)</f>
        <v>148</v>
      </c>
      <c r="R39" s="4">
        <f>LOOKUP($O39,怪物属性!$B:$B,怪物属性!Q:Q)</f>
        <v>29</v>
      </c>
      <c r="S39" s="4">
        <f>LOOKUP($O39,怪物属性!$B:$B,怪物属性!R:R)</f>
        <v>29</v>
      </c>
      <c r="U39" s="1">
        <v>37</v>
      </c>
      <c r="V39" s="60">
        <f>LOOKUP(U39,属性成长!A:A,属性成长!D:D)</f>
        <v>14</v>
      </c>
      <c r="W39" s="1"/>
      <c r="X39" s="4">
        <f t="shared" ref="X39:X42" si="8">X38+6</f>
        <v>142</v>
      </c>
      <c r="Y39" s="3">
        <f t="shared" si="1"/>
        <v>156</v>
      </c>
      <c r="AB39" s="63">
        <v>10030328</v>
      </c>
      <c r="AC39" s="63" t="s">
        <v>1020</v>
      </c>
      <c r="AD39" s="63">
        <v>10030328</v>
      </c>
      <c r="AE39" s="63">
        <v>3</v>
      </c>
      <c r="AF39" s="63">
        <v>20</v>
      </c>
      <c r="AG39" s="63">
        <v>0</v>
      </c>
      <c r="AH39" s="1">
        <f t="shared" si="2"/>
        <v>0</v>
      </c>
      <c r="AI39" s="1">
        <f t="shared" si="3"/>
        <v>20</v>
      </c>
      <c r="AJ39" s="1">
        <f t="shared" si="4"/>
        <v>0</v>
      </c>
    </row>
    <row r="40" spans="7:36">
      <c r="G40" s="60" t="s">
        <v>999</v>
      </c>
      <c r="H40" s="63">
        <v>25</v>
      </c>
      <c r="O40" s="63">
        <v>38</v>
      </c>
      <c r="P40" s="4">
        <f>LOOKUP($O40,怪物属性!$B:$B,怪物属性!M:M)</f>
        <v>678</v>
      </c>
      <c r="Q40" s="4">
        <f>LOOKUP($O40,怪物属性!$B:$B,怪物属性!N:N)</f>
        <v>151</v>
      </c>
      <c r="R40" s="4">
        <f>LOOKUP($O40,怪物属性!$B:$B,怪物属性!Q:Q)</f>
        <v>29</v>
      </c>
      <c r="S40" s="4">
        <f>LOOKUP($O40,怪物属性!$B:$B,怪物属性!R:R)</f>
        <v>29</v>
      </c>
      <c r="U40" s="1">
        <v>38</v>
      </c>
      <c r="V40" s="60">
        <f>LOOKUP(U40,属性成长!A:A,属性成长!D:D)</f>
        <v>14</v>
      </c>
      <c r="W40" s="1"/>
      <c r="X40" s="4">
        <f t="shared" si="8"/>
        <v>148</v>
      </c>
      <c r="Y40" s="3">
        <f t="shared" si="1"/>
        <v>162</v>
      </c>
      <c r="AB40" s="63">
        <v>10030329</v>
      </c>
      <c r="AC40" s="63" t="s">
        <v>1021</v>
      </c>
      <c r="AD40" s="63">
        <v>10030329</v>
      </c>
      <c r="AE40" s="63">
        <v>3</v>
      </c>
      <c r="AF40" s="63">
        <v>22</v>
      </c>
      <c r="AG40" s="63">
        <v>0</v>
      </c>
      <c r="AH40" s="1">
        <f t="shared" si="2"/>
        <v>0</v>
      </c>
      <c r="AI40" s="1">
        <f t="shared" si="3"/>
        <v>22</v>
      </c>
      <c r="AJ40" s="1">
        <f t="shared" si="4"/>
        <v>0</v>
      </c>
    </row>
    <row r="41" spans="7:36">
      <c r="G41" s="5"/>
      <c r="H41" s="12"/>
      <c r="O41" s="63">
        <v>39</v>
      </c>
      <c r="P41" s="4">
        <f>LOOKUP($O41,怪物属性!$B:$B,怪物属性!M:M)</f>
        <v>697</v>
      </c>
      <c r="Q41" s="4">
        <f>LOOKUP($O41,怪物属性!$B:$B,怪物属性!N:N)</f>
        <v>154</v>
      </c>
      <c r="R41" s="4">
        <f>LOOKUP($O41,怪物属性!$B:$B,怪物属性!Q:Q)</f>
        <v>31</v>
      </c>
      <c r="S41" s="4">
        <f>LOOKUP($O41,怪物属性!$B:$B,怪物属性!R:R)</f>
        <v>31</v>
      </c>
      <c r="U41" s="1">
        <v>39</v>
      </c>
      <c r="V41" s="60">
        <f>LOOKUP(U41,属性成长!A:A,属性成长!D:D)</f>
        <v>14</v>
      </c>
      <c r="W41" s="1"/>
      <c r="X41" s="4">
        <f t="shared" si="8"/>
        <v>154</v>
      </c>
      <c r="Y41" s="3">
        <f t="shared" si="1"/>
        <v>168</v>
      </c>
      <c r="AB41" s="63">
        <v>10030330</v>
      </c>
      <c r="AC41" s="63" t="s">
        <v>1022</v>
      </c>
      <c r="AD41" s="63">
        <v>10030330</v>
      </c>
      <c r="AE41" s="63">
        <v>3</v>
      </c>
      <c r="AF41" s="63">
        <v>22</v>
      </c>
      <c r="AG41" s="63">
        <v>0</v>
      </c>
      <c r="AH41" s="1">
        <f t="shared" si="2"/>
        <v>0</v>
      </c>
      <c r="AI41" s="1">
        <f t="shared" si="3"/>
        <v>22</v>
      </c>
      <c r="AJ41" s="1">
        <f t="shared" si="4"/>
        <v>0</v>
      </c>
    </row>
    <row r="42" spans="7:36">
      <c r="G42" s="20" t="s">
        <v>1000</v>
      </c>
      <c r="H42" s="63">
        <v>24</v>
      </c>
      <c r="O42" s="63">
        <v>40</v>
      </c>
      <c r="P42" s="4">
        <f>LOOKUP($O42,怪物属性!$B:$B,怪物属性!M:M)</f>
        <v>805</v>
      </c>
      <c r="Q42" s="4">
        <f>LOOKUP($O42,怪物属性!$B:$B,怪物属性!N:N)</f>
        <v>178</v>
      </c>
      <c r="R42" s="4">
        <f>LOOKUP($O42,怪物属性!$B:$B,怪物属性!Q:Q)</f>
        <v>36</v>
      </c>
      <c r="S42" s="4">
        <f>LOOKUP($O42,怪物属性!$B:$B,怪物属性!R:R)</f>
        <v>36</v>
      </c>
      <c r="U42" s="1">
        <v>40</v>
      </c>
      <c r="V42" s="60">
        <f>LOOKUP(U42,属性成长!A:A,属性成长!D:D)</f>
        <v>14</v>
      </c>
      <c r="W42" s="1">
        <v>163</v>
      </c>
      <c r="X42" s="4">
        <f t="shared" si="8"/>
        <v>160</v>
      </c>
      <c r="Y42" s="3">
        <f t="shared" si="1"/>
        <v>174</v>
      </c>
      <c r="AB42" s="63">
        <v>10030331</v>
      </c>
      <c r="AC42" s="63" t="s">
        <v>1023</v>
      </c>
      <c r="AD42" s="63">
        <v>10030331</v>
      </c>
      <c r="AE42" s="63">
        <v>3</v>
      </c>
      <c r="AF42" s="63">
        <v>23</v>
      </c>
      <c r="AG42" s="63">
        <v>0</v>
      </c>
      <c r="AH42" s="1">
        <f t="shared" si="2"/>
        <v>0</v>
      </c>
      <c r="AI42" s="1">
        <f t="shared" si="3"/>
        <v>23</v>
      </c>
      <c r="AJ42" s="1">
        <f t="shared" si="4"/>
        <v>0</v>
      </c>
    </row>
    <row r="43" spans="7:36">
      <c r="G43" s="60" t="s">
        <v>1001</v>
      </c>
      <c r="H43" s="63">
        <v>24</v>
      </c>
      <c r="O43" s="63">
        <v>41</v>
      </c>
      <c r="P43" s="4">
        <f>LOOKUP($O43,怪物属性!$B:$B,怪物属性!M:M)</f>
        <v>829</v>
      </c>
      <c r="Q43" s="4">
        <f>LOOKUP($O43,怪物属性!$B:$B,怪物属性!N:N)</f>
        <v>183</v>
      </c>
      <c r="R43" s="4">
        <f>LOOKUP($O43,怪物属性!$B:$B,怪物属性!Q:Q)</f>
        <v>37</v>
      </c>
      <c r="S43" s="4">
        <f>LOOKUP($O43,怪物属性!$B:$B,怪物属性!R:R)</f>
        <v>37</v>
      </c>
      <c r="U43" s="1">
        <v>41</v>
      </c>
      <c r="V43" s="60">
        <f>LOOKUP(U43,属性成长!A:A,属性成长!D:D)</f>
        <v>15</v>
      </c>
      <c r="W43" s="1"/>
      <c r="X43" s="4">
        <f>X42+8</f>
        <v>168</v>
      </c>
      <c r="Y43" s="3">
        <f t="shared" si="1"/>
        <v>183</v>
      </c>
      <c r="AB43" s="63">
        <v>10030332</v>
      </c>
      <c r="AC43" s="63" t="s">
        <v>1024</v>
      </c>
      <c r="AD43" s="63">
        <v>10030332</v>
      </c>
      <c r="AE43" s="63">
        <v>3</v>
      </c>
      <c r="AF43" s="63">
        <v>23</v>
      </c>
      <c r="AG43" s="63">
        <v>0</v>
      </c>
      <c r="AH43" s="1">
        <f t="shared" si="2"/>
        <v>0</v>
      </c>
      <c r="AI43" s="1">
        <f t="shared" si="3"/>
        <v>23</v>
      </c>
      <c r="AJ43" s="1">
        <f t="shared" si="4"/>
        <v>0</v>
      </c>
    </row>
    <row r="44" spans="7:36">
      <c r="G44" s="60" t="s">
        <v>1002</v>
      </c>
      <c r="H44" s="63">
        <v>22</v>
      </c>
      <c r="O44" s="63">
        <v>42</v>
      </c>
      <c r="P44" s="4">
        <f>LOOKUP($O44,怪物属性!$B:$B,怪物属性!M:M)</f>
        <v>853</v>
      </c>
      <c r="Q44" s="4">
        <f>LOOKUP($O44,怪物属性!$B:$B,怪物属性!N:N)</f>
        <v>187</v>
      </c>
      <c r="R44" s="4">
        <f>LOOKUP($O44,怪物属性!$B:$B,怪物属性!Q:Q)</f>
        <v>37</v>
      </c>
      <c r="S44" s="4">
        <f>LOOKUP($O44,怪物属性!$B:$B,怪物属性!R:R)</f>
        <v>37</v>
      </c>
      <c r="U44" s="1">
        <v>42</v>
      </c>
      <c r="V44" s="60">
        <f>LOOKUP(U44,属性成长!A:A,属性成长!D:D)</f>
        <v>15</v>
      </c>
      <c r="W44" s="1"/>
      <c r="X44" s="4">
        <f t="shared" ref="X44:X67" si="9">X43+8</f>
        <v>176</v>
      </c>
      <c r="Y44" s="3">
        <f t="shared" si="1"/>
        <v>191</v>
      </c>
      <c r="AB44" s="63">
        <v>10030333</v>
      </c>
      <c r="AC44" s="63" t="s">
        <v>1009</v>
      </c>
      <c r="AD44" s="63">
        <v>10030333</v>
      </c>
      <c r="AE44" s="63">
        <v>3</v>
      </c>
      <c r="AF44" s="63">
        <v>25</v>
      </c>
      <c r="AG44" s="63">
        <v>0</v>
      </c>
      <c r="AH44" s="1">
        <f t="shared" si="2"/>
        <v>0</v>
      </c>
      <c r="AI44" s="1">
        <f t="shared" si="3"/>
        <v>25</v>
      </c>
      <c r="AJ44" s="1">
        <f t="shared" si="4"/>
        <v>0</v>
      </c>
    </row>
    <row r="45" spans="7:36">
      <c r="G45" s="60" t="s">
        <v>1003</v>
      </c>
      <c r="H45" s="63">
        <v>20</v>
      </c>
      <c r="O45" s="63">
        <v>43</v>
      </c>
      <c r="P45" s="4">
        <f>LOOKUP($O45,怪物属性!$B:$B,怪物属性!M:M)</f>
        <v>877</v>
      </c>
      <c r="Q45" s="4">
        <f>LOOKUP($O45,怪物属性!$B:$B,怪物属性!N:N)</f>
        <v>191</v>
      </c>
      <c r="R45" s="4">
        <f>LOOKUP($O45,怪物属性!$B:$B,怪物属性!Q:Q)</f>
        <v>38</v>
      </c>
      <c r="S45" s="4">
        <f>LOOKUP($O45,怪物属性!$B:$B,怪物属性!R:R)</f>
        <v>38</v>
      </c>
      <c r="U45" s="1">
        <v>43</v>
      </c>
      <c r="V45" s="60">
        <f>LOOKUP(U45,属性成长!A:A,属性成长!D:D)</f>
        <v>15</v>
      </c>
      <c r="W45" s="1"/>
      <c r="X45" s="4">
        <f t="shared" si="9"/>
        <v>184</v>
      </c>
      <c r="Y45" s="3">
        <f t="shared" si="1"/>
        <v>199</v>
      </c>
      <c r="AB45" s="63">
        <v>10030334</v>
      </c>
      <c r="AC45" s="63" t="s">
        <v>1025</v>
      </c>
      <c r="AD45" s="63">
        <v>10030334</v>
      </c>
      <c r="AE45" s="63">
        <v>4</v>
      </c>
      <c r="AF45" s="63">
        <v>25</v>
      </c>
      <c r="AG45" s="63">
        <v>0</v>
      </c>
      <c r="AH45" s="1">
        <f t="shared" si="2"/>
        <v>0</v>
      </c>
      <c r="AI45" s="1">
        <f t="shared" si="3"/>
        <v>25</v>
      </c>
      <c r="AJ45" s="1">
        <f t="shared" si="4"/>
        <v>0</v>
      </c>
    </row>
    <row r="46" spans="7:36">
      <c r="O46" s="63">
        <v>44</v>
      </c>
      <c r="P46" s="4">
        <f>LOOKUP($O46,怪物属性!$B:$B,怪物属性!M:M)</f>
        <v>902</v>
      </c>
      <c r="Q46" s="4">
        <f>LOOKUP($O46,怪物属性!$B:$B,怪物属性!N:N)</f>
        <v>195</v>
      </c>
      <c r="R46" s="4">
        <f>LOOKUP($O46,怪物属性!$B:$B,怪物属性!Q:Q)</f>
        <v>39</v>
      </c>
      <c r="S46" s="4">
        <f>LOOKUP($O46,怪物属性!$B:$B,怪物属性!R:R)</f>
        <v>39</v>
      </c>
      <c r="U46" s="1">
        <v>44</v>
      </c>
      <c r="V46" s="60">
        <f>LOOKUP(U46,属性成长!A:A,属性成长!D:D)</f>
        <v>15</v>
      </c>
      <c r="W46" s="1"/>
      <c r="X46" s="4">
        <f t="shared" si="9"/>
        <v>192</v>
      </c>
      <c r="Y46" s="3">
        <f t="shared" si="1"/>
        <v>207</v>
      </c>
      <c r="AB46" s="63">
        <v>10030335</v>
      </c>
      <c r="AC46" s="63" t="s">
        <v>1026</v>
      </c>
      <c r="AD46" s="63">
        <v>10030335</v>
      </c>
      <c r="AE46" s="63">
        <v>4</v>
      </c>
      <c r="AF46" s="63">
        <v>25</v>
      </c>
      <c r="AG46" s="63">
        <v>0</v>
      </c>
      <c r="AH46" s="1">
        <f t="shared" si="2"/>
        <v>0</v>
      </c>
      <c r="AI46" s="1">
        <f t="shared" si="3"/>
        <v>25</v>
      </c>
      <c r="AJ46" s="1">
        <f t="shared" si="4"/>
        <v>0</v>
      </c>
    </row>
    <row r="47" spans="7:36">
      <c r="G47" s="60" t="s">
        <v>472</v>
      </c>
      <c r="H47" s="63">
        <v>30</v>
      </c>
      <c r="O47" s="63">
        <v>45</v>
      </c>
      <c r="P47" s="4">
        <f>LOOKUP($O47,怪物属性!$B:$B,怪物属性!M:M)</f>
        <v>928</v>
      </c>
      <c r="Q47" s="4">
        <f>LOOKUP($O47,怪物属性!$B:$B,怪物属性!N:N)</f>
        <v>200</v>
      </c>
      <c r="R47" s="4">
        <f>LOOKUP($O47,怪物属性!$B:$B,怪物属性!Q:Q)</f>
        <v>40</v>
      </c>
      <c r="S47" s="4">
        <f>LOOKUP($O47,怪物属性!$B:$B,怪物属性!R:R)</f>
        <v>40</v>
      </c>
      <c r="U47" s="1">
        <v>45</v>
      </c>
      <c r="V47" s="60">
        <f>LOOKUP(U47,属性成长!A:A,属性成长!D:D)</f>
        <v>16</v>
      </c>
      <c r="W47" s="1">
        <v>200</v>
      </c>
      <c r="X47" s="4">
        <f t="shared" si="9"/>
        <v>200</v>
      </c>
      <c r="Y47" s="3">
        <f t="shared" si="1"/>
        <v>216</v>
      </c>
      <c r="AB47" s="63">
        <v>10030401</v>
      </c>
      <c r="AC47" s="63" t="s">
        <v>472</v>
      </c>
      <c r="AD47" s="63">
        <v>10030401</v>
      </c>
      <c r="AE47" s="63">
        <v>3</v>
      </c>
      <c r="AF47" s="63">
        <v>30</v>
      </c>
      <c r="AG47" s="63">
        <v>0</v>
      </c>
      <c r="AH47" s="1">
        <f t="shared" si="2"/>
        <v>30</v>
      </c>
      <c r="AI47" s="1">
        <f t="shared" si="3"/>
        <v>30</v>
      </c>
      <c r="AJ47" s="1" t="str">
        <f t="shared" si="4"/>
        <v>1,117</v>
      </c>
    </row>
    <row r="48" spans="7:36">
      <c r="G48" s="60" t="s">
        <v>473</v>
      </c>
      <c r="H48" s="63">
        <v>31</v>
      </c>
      <c r="O48" s="63">
        <v>46</v>
      </c>
      <c r="P48" s="4">
        <f>LOOKUP($O48,怪物属性!$B:$B,怪物属性!M:M)</f>
        <v>954</v>
      </c>
      <c r="Q48" s="4">
        <f>LOOKUP($O48,怪物属性!$B:$B,怪物属性!N:N)</f>
        <v>204</v>
      </c>
      <c r="R48" s="4">
        <f>LOOKUP($O48,怪物属性!$B:$B,怪物属性!Q:Q)</f>
        <v>41</v>
      </c>
      <c r="S48" s="4">
        <f>LOOKUP($O48,怪物属性!$B:$B,怪物属性!R:R)</f>
        <v>41</v>
      </c>
      <c r="U48" s="1">
        <v>46</v>
      </c>
      <c r="V48" s="60">
        <f>LOOKUP(U48,属性成长!A:A,属性成长!D:D)</f>
        <v>16</v>
      </c>
      <c r="W48" s="1"/>
      <c r="X48" s="4">
        <f t="shared" si="9"/>
        <v>208</v>
      </c>
      <c r="Y48" s="3">
        <f t="shared" si="1"/>
        <v>224</v>
      </c>
      <c r="AB48" s="63">
        <v>10030402</v>
      </c>
      <c r="AC48" s="63" t="s">
        <v>638</v>
      </c>
      <c r="AD48" s="63">
        <v>10030402</v>
      </c>
      <c r="AE48" s="63">
        <v>2</v>
      </c>
      <c r="AF48" s="63">
        <v>32</v>
      </c>
      <c r="AG48" s="63">
        <v>0</v>
      </c>
      <c r="AH48" s="1">
        <f t="shared" si="2"/>
        <v>0</v>
      </c>
      <c r="AI48" s="1">
        <f t="shared" si="3"/>
        <v>32</v>
      </c>
      <c r="AJ48" s="1">
        <f t="shared" si="4"/>
        <v>0</v>
      </c>
    </row>
    <row r="49" spans="7:36">
      <c r="G49" s="60" t="s">
        <v>476</v>
      </c>
      <c r="H49" s="63">
        <v>32</v>
      </c>
      <c r="O49" s="63">
        <v>47</v>
      </c>
      <c r="P49" s="4">
        <f>LOOKUP($O49,怪物属性!$B:$B,怪物属性!M:M)</f>
        <v>980</v>
      </c>
      <c r="Q49" s="4">
        <f>LOOKUP($O49,怪物属性!$B:$B,怪物属性!N:N)</f>
        <v>208</v>
      </c>
      <c r="R49" s="4">
        <f>LOOKUP($O49,怪物属性!$B:$B,怪物属性!Q:Q)</f>
        <v>41</v>
      </c>
      <c r="S49" s="4">
        <f>LOOKUP($O49,怪物属性!$B:$B,怪物属性!R:R)</f>
        <v>41</v>
      </c>
      <c r="U49" s="1">
        <v>47</v>
      </c>
      <c r="V49" s="60">
        <f>LOOKUP(U49,属性成长!A:A,属性成长!D:D)</f>
        <v>16</v>
      </c>
      <c r="W49" s="1"/>
      <c r="X49" s="4">
        <f t="shared" si="9"/>
        <v>216</v>
      </c>
      <c r="Y49" s="3">
        <f t="shared" si="1"/>
        <v>232</v>
      </c>
      <c r="AB49" s="63">
        <v>10030403</v>
      </c>
      <c r="AC49" s="63" t="s">
        <v>473</v>
      </c>
      <c r="AD49" s="63">
        <v>10030403</v>
      </c>
      <c r="AE49" s="63">
        <v>3</v>
      </c>
      <c r="AF49" s="63">
        <v>30</v>
      </c>
      <c r="AG49" s="63">
        <v>0</v>
      </c>
      <c r="AH49" s="1">
        <f t="shared" si="2"/>
        <v>31</v>
      </c>
      <c r="AI49" s="1">
        <f t="shared" si="3"/>
        <v>31</v>
      </c>
      <c r="AJ49" s="1" t="str">
        <f t="shared" si="4"/>
        <v>1,122</v>
      </c>
    </row>
    <row r="50" spans="7:36">
      <c r="G50" s="5"/>
      <c r="H50" s="12"/>
      <c r="O50" s="63">
        <v>48</v>
      </c>
      <c r="P50" s="4">
        <f>LOOKUP($O50,怪物属性!$B:$B,怪物属性!M:M)</f>
        <v>1006</v>
      </c>
      <c r="Q50" s="4">
        <f>LOOKUP($O50,怪物属性!$B:$B,怪物属性!N:N)</f>
        <v>212</v>
      </c>
      <c r="R50" s="4">
        <f>LOOKUP($O50,怪物属性!$B:$B,怪物属性!Q:Q)</f>
        <v>42</v>
      </c>
      <c r="S50" s="4">
        <f>LOOKUP($O50,怪物属性!$B:$B,怪物属性!R:R)</f>
        <v>42</v>
      </c>
      <c r="U50" s="1">
        <v>48</v>
      </c>
      <c r="V50" s="60">
        <f>LOOKUP(U50,属性成长!A:A,属性成长!D:D)</f>
        <v>16</v>
      </c>
      <c r="W50" s="1"/>
      <c r="X50" s="4">
        <f t="shared" si="9"/>
        <v>224</v>
      </c>
      <c r="Y50" s="3">
        <f t="shared" si="1"/>
        <v>240</v>
      </c>
      <c r="AB50" s="63">
        <v>10030404</v>
      </c>
      <c r="AC50" s="63" t="s">
        <v>639</v>
      </c>
      <c r="AD50" s="63">
        <v>10030105</v>
      </c>
      <c r="AE50" s="63">
        <v>2</v>
      </c>
      <c r="AF50" s="63">
        <v>30</v>
      </c>
      <c r="AG50" s="63">
        <v>0</v>
      </c>
      <c r="AH50" s="1">
        <f t="shared" si="2"/>
        <v>0</v>
      </c>
      <c r="AI50" s="1">
        <f t="shared" si="3"/>
        <v>30</v>
      </c>
      <c r="AJ50" s="1">
        <f t="shared" si="4"/>
        <v>0</v>
      </c>
    </row>
    <row r="51" spans="7:36">
      <c r="G51" s="60" t="s">
        <v>477</v>
      </c>
      <c r="H51" s="63">
        <v>34</v>
      </c>
      <c r="O51" s="63">
        <v>49</v>
      </c>
      <c r="P51" s="4">
        <f>LOOKUP($O51,怪物属性!$B:$B,怪物属性!M:M)</f>
        <v>1032</v>
      </c>
      <c r="Q51" s="4">
        <f>LOOKUP($O51,怪物属性!$B:$B,怪物属性!N:N)</f>
        <v>217</v>
      </c>
      <c r="R51" s="4">
        <f>LOOKUP($O51,怪物属性!$B:$B,怪物属性!Q:Q)</f>
        <v>43</v>
      </c>
      <c r="S51" s="4">
        <f>LOOKUP($O51,怪物属性!$B:$B,怪物属性!R:R)</f>
        <v>43</v>
      </c>
      <c r="U51" s="1">
        <v>49</v>
      </c>
      <c r="V51" s="60">
        <f>LOOKUP(U51,属性成长!A:A,属性成长!D:D)</f>
        <v>17</v>
      </c>
      <c r="W51" s="1"/>
      <c r="X51" s="4">
        <f t="shared" si="9"/>
        <v>232</v>
      </c>
      <c r="Y51" s="3">
        <f t="shared" si="1"/>
        <v>249</v>
      </c>
      <c r="AB51" s="63">
        <v>10030405</v>
      </c>
      <c r="AC51" s="63" t="s">
        <v>474</v>
      </c>
      <c r="AD51" s="63">
        <v>10030405</v>
      </c>
      <c r="AE51" s="63">
        <v>3</v>
      </c>
      <c r="AF51" s="63">
        <v>30</v>
      </c>
      <c r="AG51" s="63">
        <v>0</v>
      </c>
      <c r="AH51" s="1">
        <f t="shared" si="2"/>
        <v>33</v>
      </c>
      <c r="AI51" s="1">
        <f t="shared" si="3"/>
        <v>33</v>
      </c>
      <c r="AJ51" s="1" t="str">
        <f t="shared" si="4"/>
        <v>1,133</v>
      </c>
    </row>
    <row r="52" spans="7:36">
      <c r="G52" s="60" t="s">
        <v>475</v>
      </c>
      <c r="H52" s="63">
        <v>33</v>
      </c>
      <c r="O52" s="63">
        <v>50</v>
      </c>
      <c r="P52" s="4">
        <f>LOOKUP($O52,怪物属性!$B:$B,怪物属性!M:M)</f>
        <v>1168</v>
      </c>
      <c r="Q52" s="4">
        <f>LOOKUP($O52,怪物属性!$B:$B,怪物属性!N:N)</f>
        <v>243</v>
      </c>
      <c r="R52" s="4">
        <f>LOOKUP($O52,怪物属性!$B:$B,怪物属性!Q:Q)</f>
        <v>48</v>
      </c>
      <c r="S52" s="4">
        <f>LOOKUP($O52,怪物属性!$B:$B,怪物属性!R:R)</f>
        <v>48</v>
      </c>
      <c r="U52" s="1">
        <v>50</v>
      </c>
      <c r="V52" s="60">
        <f>LOOKUP(U52,属性成长!A:A,属性成长!D:D)</f>
        <v>17</v>
      </c>
      <c r="W52" s="1">
        <v>235</v>
      </c>
      <c r="X52" s="4">
        <f t="shared" si="9"/>
        <v>240</v>
      </c>
      <c r="Y52" s="3">
        <f t="shared" si="1"/>
        <v>257</v>
      </c>
      <c r="AB52" s="63">
        <v>10030406</v>
      </c>
      <c r="AC52" s="63" t="s">
        <v>640</v>
      </c>
      <c r="AD52" s="63">
        <v>10030106</v>
      </c>
      <c r="AE52" s="63">
        <v>2</v>
      </c>
      <c r="AF52" s="63">
        <v>30</v>
      </c>
      <c r="AG52" s="63">
        <v>0</v>
      </c>
      <c r="AH52" s="1">
        <f t="shared" si="2"/>
        <v>0</v>
      </c>
      <c r="AI52" s="1">
        <f t="shared" si="3"/>
        <v>30</v>
      </c>
      <c r="AJ52" s="1">
        <f t="shared" si="4"/>
        <v>0</v>
      </c>
    </row>
    <row r="53" spans="7:36">
      <c r="G53" s="60" t="s">
        <v>474</v>
      </c>
      <c r="H53" s="63">
        <v>33</v>
      </c>
      <c r="O53" s="63">
        <v>51</v>
      </c>
      <c r="P53" s="4">
        <f>LOOKUP($O53,怪物属性!$B:$B,怪物属性!M:M)</f>
        <v>1199</v>
      </c>
      <c r="Q53" s="4">
        <f>LOOKUP($O53,怪物属性!$B:$B,怪物属性!N:N)</f>
        <v>248</v>
      </c>
      <c r="R53" s="4">
        <f>LOOKUP($O53,怪物属性!$B:$B,怪物属性!Q:Q)</f>
        <v>49</v>
      </c>
      <c r="S53" s="4">
        <f>LOOKUP($O53,怪物属性!$B:$B,怪物属性!R:R)</f>
        <v>49</v>
      </c>
      <c r="U53" s="1">
        <v>51</v>
      </c>
      <c r="V53" s="60">
        <f>LOOKUP(U53,属性成长!A:A,属性成长!D:D)</f>
        <v>17</v>
      </c>
      <c r="W53" s="1"/>
      <c r="X53" s="4">
        <f t="shared" si="9"/>
        <v>248</v>
      </c>
      <c r="Y53" s="3">
        <f t="shared" si="1"/>
        <v>265</v>
      </c>
      <c r="AB53" s="63">
        <v>10030407</v>
      </c>
      <c r="AC53" s="63" t="s">
        <v>475</v>
      </c>
      <c r="AD53" s="63">
        <v>10030407</v>
      </c>
      <c r="AE53" s="63">
        <v>3</v>
      </c>
      <c r="AF53" s="63">
        <v>30</v>
      </c>
      <c r="AG53" s="63">
        <v>0</v>
      </c>
      <c r="AH53" s="1">
        <f t="shared" si="2"/>
        <v>33</v>
      </c>
      <c r="AI53" s="1">
        <f t="shared" si="3"/>
        <v>33</v>
      </c>
      <c r="AJ53" s="1" t="str">
        <f t="shared" si="4"/>
        <v>1,133</v>
      </c>
    </row>
    <row r="54" spans="7:36">
      <c r="G54" s="60" t="s">
        <v>493</v>
      </c>
      <c r="H54" s="63">
        <v>35</v>
      </c>
      <c r="O54" s="63">
        <v>52</v>
      </c>
      <c r="P54" s="4">
        <f>LOOKUP($O54,怪物属性!$B:$B,怪物属性!M:M)</f>
        <v>1230</v>
      </c>
      <c r="Q54" s="4">
        <f>LOOKUP($O54,怪物属性!$B:$B,怪物属性!N:N)</f>
        <v>254</v>
      </c>
      <c r="R54" s="4">
        <f>LOOKUP($O54,怪物属性!$B:$B,怪物属性!Q:Q)</f>
        <v>50</v>
      </c>
      <c r="S54" s="4">
        <f>LOOKUP($O54,怪物属性!$B:$B,怪物属性!R:R)</f>
        <v>50</v>
      </c>
      <c r="U54" s="1">
        <v>52</v>
      </c>
      <c r="V54" s="60">
        <f>LOOKUP(U54,属性成长!A:A,属性成长!D:D)</f>
        <v>17</v>
      </c>
      <c r="W54" s="1"/>
      <c r="X54" s="4">
        <f t="shared" si="9"/>
        <v>256</v>
      </c>
      <c r="Y54" s="3">
        <f t="shared" si="1"/>
        <v>273</v>
      </c>
      <c r="AB54" s="63">
        <v>10030408</v>
      </c>
      <c r="AC54" s="63" t="s">
        <v>641</v>
      </c>
      <c r="AD54" s="63">
        <v>10030408</v>
      </c>
      <c r="AE54" s="63">
        <v>2</v>
      </c>
      <c r="AF54" s="63">
        <v>30</v>
      </c>
      <c r="AG54" s="63">
        <v>0</v>
      </c>
      <c r="AH54" s="1">
        <f t="shared" si="2"/>
        <v>0</v>
      </c>
      <c r="AI54" s="1">
        <f t="shared" si="3"/>
        <v>30</v>
      </c>
      <c r="AJ54" s="1">
        <f t="shared" si="4"/>
        <v>0</v>
      </c>
    </row>
    <row r="55" spans="7:36">
      <c r="G55" s="5"/>
      <c r="H55" s="12"/>
      <c r="O55" s="63">
        <v>53</v>
      </c>
      <c r="P55" s="4">
        <f>LOOKUP($O55,怪物属性!$B:$B,怪物属性!M:M)</f>
        <v>1261</v>
      </c>
      <c r="Q55" s="4">
        <f>LOOKUP($O55,怪物属性!$B:$B,怪物属性!N:N)</f>
        <v>260</v>
      </c>
      <c r="R55" s="4">
        <f>LOOKUP($O55,怪物属性!$B:$B,怪物属性!Q:Q)</f>
        <v>51</v>
      </c>
      <c r="S55" s="4">
        <f>LOOKUP($O55,怪物属性!$B:$B,怪物属性!R:R)</f>
        <v>51</v>
      </c>
      <c r="U55" s="1">
        <v>53</v>
      </c>
      <c r="V55" s="60">
        <f>LOOKUP(U55,属性成长!A:A,属性成长!D:D)</f>
        <v>18</v>
      </c>
      <c r="W55" s="1"/>
      <c r="X55" s="4">
        <f t="shared" si="9"/>
        <v>264</v>
      </c>
      <c r="Y55" s="3">
        <f t="shared" si="1"/>
        <v>282</v>
      </c>
      <c r="AB55" s="63">
        <v>10030409</v>
      </c>
      <c r="AC55" s="63" t="s">
        <v>476</v>
      </c>
      <c r="AD55" s="63">
        <v>10030409</v>
      </c>
      <c r="AE55" s="63">
        <v>3</v>
      </c>
      <c r="AF55" s="63">
        <v>30</v>
      </c>
      <c r="AG55" s="63">
        <v>0</v>
      </c>
      <c r="AH55" s="1">
        <f t="shared" si="2"/>
        <v>32</v>
      </c>
      <c r="AI55" s="1">
        <f t="shared" si="3"/>
        <v>32</v>
      </c>
      <c r="AJ55" s="1" t="str">
        <f t="shared" si="4"/>
        <v>1,127</v>
      </c>
    </row>
    <row r="56" spans="7:36">
      <c r="G56" s="20" t="s">
        <v>480</v>
      </c>
      <c r="H56" s="63">
        <v>34</v>
      </c>
      <c r="O56" s="63">
        <v>54</v>
      </c>
      <c r="P56" s="4">
        <f>LOOKUP($O56,怪物属性!$B:$B,怪物属性!M:M)</f>
        <v>1292</v>
      </c>
      <c r="Q56" s="4">
        <f>LOOKUP($O56,怪物属性!$B:$B,怪物属性!N:N)</f>
        <v>266</v>
      </c>
      <c r="R56" s="4">
        <f>LOOKUP($O56,怪物属性!$B:$B,怪物属性!Q:Q)</f>
        <v>53</v>
      </c>
      <c r="S56" s="4">
        <f>LOOKUP($O56,怪物属性!$B:$B,怪物属性!R:R)</f>
        <v>53</v>
      </c>
      <c r="U56" s="1">
        <v>54</v>
      </c>
      <c r="V56" s="60">
        <f>LOOKUP(U56,属性成长!A:A,属性成长!D:D)</f>
        <v>18</v>
      </c>
      <c r="W56" s="1"/>
      <c r="X56" s="4">
        <f t="shared" si="9"/>
        <v>272</v>
      </c>
      <c r="Y56" s="3">
        <f t="shared" si="1"/>
        <v>290</v>
      </c>
      <c r="AB56" s="63">
        <v>10030410</v>
      </c>
      <c r="AC56" s="63" t="s">
        <v>642</v>
      </c>
      <c r="AD56" s="63">
        <v>10031009</v>
      </c>
      <c r="AE56" s="63">
        <v>2</v>
      </c>
      <c r="AF56" s="63">
        <v>30</v>
      </c>
      <c r="AG56" s="63">
        <v>0</v>
      </c>
      <c r="AH56" s="1">
        <f t="shared" si="2"/>
        <v>0</v>
      </c>
      <c r="AI56" s="1">
        <f t="shared" si="3"/>
        <v>30</v>
      </c>
      <c r="AJ56" s="1">
        <f t="shared" si="4"/>
        <v>0</v>
      </c>
    </row>
    <row r="57" spans="7:36">
      <c r="G57" s="60" t="s">
        <v>1004</v>
      </c>
      <c r="H57" s="63">
        <v>34</v>
      </c>
      <c r="O57" s="63">
        <v>55</v>
      </c>
      <c r="P57" s="4">
        <f>LOOKUP($O57,怪物属性!$B:$B,怪物属性!M:M)</f>
        <v>1323</v>
      </c>
      <c r="Q57" s="4">
        <f>LOOKUP($O57,怪物属性!$B:$B,怪物属性!N:N)</f>
        <v>271</v>
      </c>
      <c r="R57" s="4">
        <f>LOOKUP($O57,怪物属性!$B:$B,怪物属性!Q:Q)</f>
        <v>54</v>
      </c>
      <c r="S57" s="4">
        <f>LOOKUP($O57,怪物属性!$B:$B,怪物属性!R:R)</f>
        <v>54</v>
      </c>
      <c r="U57" s="1">
        <v>55</v>
      </c>
      <c r="V57" s="60">
        <f>LOOKUP(U57,属性成长!A:A,属性成长!D:D)</f>
        <v>18</v>
      </c>
      <c r="W57" s="1">
        <v>277</v>
      </c>
      <c r="X57" s="4">
        <f t="shared" si="9"/>
        <v>280</v>
      </c>
      <c r="Y57" s="3">
        <f t="shared" si="1"/>
        <v>298</v>
      </c>
      <c r="AB57" s="63">
        <v>10030411</v>
      </c>
      <c r="AC57" s="63" t="s">
        <v>477</v>
      </c>
      <c r="AD57" s="63">
        <v>10030411</v>
      </c>
      <c r="AE57" s="63">
        <v>3</v>
      </c>
      <c r="AF57" s="63">
        <v>30</v>
      </c>
      <c r="AG57" s="63">
        <v>0</v>
      </c>
      <c r="AH57" s="1">
        <f t="shared" si="2"/>
        <v>34</v>
      </c>
      <c r="AI57" s="1">
        <f t="shared" si="3"/>
        <v>34</v>
      </c>
      <c r="AJ57" s="1" t="str">
        <f t="shared" si="4"/>
        <v>1,138</v>
      </c>
    </row>
    <row r="58" spans="7:36">
      <c r="G58" s="60" t="s">
        <v>478</v>
      </c>
      <c r="H58" s="63">
        <v>32</v>
      </c>
      <c r="O58" s="63">
        <v>56</v>
      </c>
      <c r="P58" s="4">
        <f>LOOKUP($O58,怪物属性!$B:$B,怪物属性!M:M)</f>
        <v>1354</v>
      </c>
      <c r="Q58" s="4">
        <f>LOOKUP($O58,怪物属性!$B:$B,怪物属性!N:N)</f>
        <v>277</v>
      </c>
      <c r="R58" s="4">
        <f>LOOKUP($O58,怪物属性!$B:$B,怪物属性!Q:Q)</f>
        <v>55</v>
      </c>
      <c r="S58" s="4">
        <f>LOOKUP($O58,怪物属性!$B:$B,怪物属性!R:R)</f>
        <v>55</v>
      </c>
      <c r="U58" s="1">
        <v>56</v>
      </c>
      <c r="V58" s="60">
        <f>LOOKUP(U58,属性成长!A:A,属性成长!D:D)</f>
        <v>18</v>
      </c>
      <c r="W58" s="1"/>
      <c r="X58" s="4">
        <f t="shared" si="9"/>
        <v>288</v>
      </c>
      <c r="Y58" s="3">
        <f t="shared" si="1"/>
        <v>306</v>
      </c>
      <c r="AB58" s="63">
        <v>10030412</v>
      </c>
      <c r="AC58" s="63" t="s">
        <v>643</v>
      </c>
      <c r="AD58" s="63">
        <v>10031003</v>
      </c>
      <c r="AE58" s="63">
        <v>2</v>
      </c>
      <c r="AF58" s="63">
        <v>32</v>
      </c>
      <c r="AG58" s="63">
        <v>0</v>
      </c>
      <c r="AH58" s="1">
        <f t="shared" si="2"/>
        <v>0</v>
      </c>
      <c r="AI58" s="1">
        <f t="shared" si="3"/>
        <v>32</v>
      </c>
      <c r="AJ58" s="1">
        <f t="shared" si="4"/>
        <v>0</v>
      </c>
    </row>
    <row r="59" spans="7:36">
      <c r="G59" s="60" t="s">
        <v>479</v>
      </c>
      <c r="H59" s="63">
        <v>30</v>
      </c>
      <c r="O59" s="63">
        <v>57</v>
      </c>
      <c r="P59" s="4">
        <f>LOOKUP($O59,怪物属性!$B:$B,怪物属性!M:M)</f>
        <v>1385</v>
      </c>
      <c r="Q59" s="4">
        <f>LOOKUP($O59,怪物属性!$B:$B,怪物属性!N:N)</f>
        <v>283</v>
      </c>
      <c r="R59" s="4">
        <f>LOOKUP($O59,怪物属性!$B:$B,怪物属性!Q:Q)</f>
        <v>56</v>
      </c>
      <c r="S59" s="4">
        <f>LOOKUP($O59,怪物属性!$B:$B,怪物属性!R:R)</f>
        <v>56</v>
      </c>
      <c r="U59" s="1">
        <v>57</v>
      </c>
      <c r="V59" s="60">
        <f>LOOKUP(U59,属性成长!A:A,属性成长!D:D)</f>
        <v>19</v>
      </c>
      <c r="W59" s="1"/>
      <c r="X59" s="4">
        <f t="shared" si="9"/>
        <v>296</v>
      </c>
      <c r="Y59" s="3">
        <f t="shared" si="1"/>
        <v>315</v>
      </c>
      <c r="AB59" s="63">
        <v>10030413</v>
      </c>
      <c r="AC59" s="63" t="s">
        <v>478</v>
      </c>
      <c r="AD59" s="63">
        <v>10030413</v>
      </c>
      <c r="AE59" s="63">
        <v>3</v>
      </c>
      <c r="AF59" s="63">
        <v>30</v>
      </c>
      <c r="AG59" s="63">
        <v>0</v>
      </c>
      <c r="AH59" s="1">
        <f t="shared" si="2"/>
        <v>32</v>
      </c>
      <c r="AI59" s="1">
        <f t="shared" si="3"/>
        <v>32</v>
      </c>
      <c r="AJ59" s="1" t="str">
        <f t="shared" si="4"/>
        <v>1,127</v>
      </c>
    </row>
    <row r="60" spans="7:36">
      <c r="O60" s="63">
        <v>58</v>
      </c>
      <c r="P60" s="4">
        <f>LOOKUP($O60,怪物属性!$B:$B,怪物属性!M:M)</f>
        <v>1416</v>
      </c>
      <c r="Q60" s="4">
        <f>LOOKUP($O60,怪物属性!$B:$B,怪物属性!N:N)</f>
        <v>289</v>
      </c>
      <c r="R60" s="4">
        <f>LOOKUP($O60,怪物属性!$B:$B,怪物属性!Q:Q)</f>
        <v>58</v>
      </c>
      <c r="S60" s="4">
        <f>LOOKUP($O60,怪物属性!$B:$B,怪物属性!R:R)</f>
        <v>58</v>
      </c>
      <c r="U60" s="1">
        <v>58</v>
      </c>
      <c r="V60" s="60">
        <f>LOOKUP(U60,属性成长!A:A,属性成长!D:D)</f>
        <v>19</v>
      </c>
      <c r="W60" s="1"/>
      <c r="X60" s="4">
        <f t="shared" si="9"/>
        <v>304</v>
      </c>
      <c r="Y60" s="3">
        <f t="shared" si="1"/>
        <v>323</v>
      </c>
      <c r="AB60" s="63">
        <v>10030414</v>
      </c>
      <c r="AC60" s="63" t="s">
        <v>644</v>
      </c>
      <c r="AD60" s="63">
        <v>10030215</v>
      </c>
      <c r="AE60" s="63">
        <v>2</v>
      </c>
      <c r="AF60" s="63">
        <v>31</v>
      </c>
      <c r="AG60" s="63">
        <v>0</v>
      </c>
      <c r="AH60" s="1">
        <f t="shared" si="2"/>
        <v>0</v>
      </c>
      <c r="AI60" s="1">
        <f t="shared" si="3"/>
        <v>31</v>
      </c>
      <c r="AJ60" s="1">
        <f t="shared" si="4"/>
        <v>0</v>
      </c>
    </row>
    <row r="61" spans="7:36">
      <c r="G61" s="60" t="s">
        <v>514</v>
      </c>
      <c r="H61" s="63">
        <v>40</v>
      </c>
      <c r="O61" s="63">
        <v>59</v>
      </c>
      <c r="P61" s="4">
        <f>LOOKUP($O61,怪物属性!$B:$B,怪物属性!M:M)</f>
        <v>1447</v>
      </c>
      <c r="Q61" s="4">
        <f>LOOKUP($O61,怪物属性!$B:$B,怪物属性!N:N)</f>
        <v>294</v>
      </c>
      <c r="R61" s="4">
        <f>LOOKUP($O61,怪物属性!$B:$B,怪物属性!Q:Q)</f>
        <v>59</v>
      </c>
      <c r="S61" s="4">
        <f>LOOKUP($O61,怪物属性!$B:$B,怪物属性!R:R)</f>
        <v>59</v>
      </c>
      <c r="U61" s="1">
        <v>59</v>
      </c>
      <c r="V61" s="60">
        <f>LOOKUP(U61,属性成长!A:A,属性成长!D:D)</f>
        <v>19</v>
      </c>
      <c r="W61" s="1"/>
      <c r="X61" s="4">
        <f t="shared" si="9"/>
        <v>312</v>
      </c>
      <c r="Y61" s="3">
        <f t="shared" si="1"/>
        <v>331</v>
      </c>
      <c r="AB61" s="63">
        <v>10030415</v>
      </c>
      <c r="AC61" s="63" t="s">
        <v>616</v>
      </c>
      <c r="AD61" s="63">
        <v>10030415</v>
      </c>
      <c r="AE61" s="63">
        <v>3</v>
      </c>
      <c r="AF61" s="63">
        <v>30</v>
      </c>
      <c r="AG61" s="63">
        <v>0</v>
      </c>
      <c r="AH61" s="1">
        <f t="shared" si="2"/>
        <v>0</v>
      </c>
      <c r="AI61" s="1">
        <f t="shared" si="3"/>
        <v>30</v>
      </c>
      <c r="AJ61" s="1">
        <f t="shared" si="4"/>
        <v>0</v>
      </c>
    </row>
    <row r="62" spans="7:36">
      <c r="G62" s="60" t="s">
        <v>515</v>
      </c>
      <c r="H62" s="63">
        <v>41</v>
      </c>
      <c r="O62" s="63">
        <v>60</v>
      </c>
      <c r="P62" s="4">
        <f>LOOKUP($O62,怪物属性!$B:$B,怪物属性!M:M)</f>
        <v>1289</v>
      </c>
      <c r="Q62" s="4">
        <f>LOOKUP($O62,怪物属性!$B:$B,怪物属性!N:N)</f>
        <v>194</v>
      </c>
      <c r="R62" s="4">
        <f>LOOKUP($O62,怪物属性!$B:$B,怪物属性!Q:Q)</f>
        <v>204</v>
      </c>
      <c r="S62" s="4">
        <f>LOOKUP($O62,怪物属性!$B:$B,怪物属性!R:R)</f>
        <v>39</v>
      </c>
      <c r="U62" s="1">
        <v>60</v>
      </c>
      <c r="V62" s="60">
        <f>LOOKUP(U62,属性成长!A:A,属性成长!D:D)</f>
        <v>19</v>
      </c>
      <c r="W62" s="1"/>
      <c r="X62" s="4">
        <f t="shared" si="9"/>
        <v>320</v>
      </c>
      <c r="Y62" s="3">
        <f t="shared" si="1"/>
        <v>339</v>
      </c>
      <c r="AB62" s="63">
        <v>10030416</v>
      </c>
      <c r="AC62" s="63" t="s">
        <v>479</v>
      </c>
      <c r="AD62" s="63">
        <v>10030416</v>
      </c>
      <c r="AE62" s="63">
        <v>3</v>
      </c>
      <c r="AF62" s="63">
        <v>30</v>
      </c>
      <c r="AG62" s="63">
        <v>0</v>
      </c>
      <c r="AH62" s="1">
        <f t="shared" si="2"/>
        <v>30</v>
      </c>
      <c r="AI62" s="1">
        <f t="shared" si="3"/>
        <v>30</v>
      </c>
      <c r="AJ62" s="1" t="str">
        <f t="shared" si="4"/>
        <v>1,117</v>
      </c>
    </row>
    <row r="63" spans="7:36">
      <c r="G63" s="60" t="s">
        <v>518</v>
      </c>
      <c r="H63" s="63">
        <v>42</v>
      </c>
      <c r="O63" s="63">
        <v>61</v>
      </c>
      <c r="P63" s="4">
        <f>LOOKUP($O63,怪物属性!$B:$B,怪物属性!M:M)</f>
        <v>1306</v>
      </c>
      <c r="Q63" s="4">
        <f>LOOKUP($O63,怪物属性!$B:$B,怪物属性!N:N)</f>
        <v>195</v>
      </c>
      <c r="R63" s="4">
        <f>LOOKUP($O63,怪物属性!$B:$B,怪物属性!Q:Q)</f>
        <v>204</v>
      </c>
      <c r="S63" s="4">
        <f>LOOKUP($O63,怪物属性!$B:$B,怪物属性!R:R)</f>
        <v>39</v>
      </c>
      <c r="U63" s="1">
        <v>61</v>
      </c>
      <c r="V63" s="60">
        <f>LOOKUP(U63,属性成长!A:A,属性成长!D:D)</f>
        <v>20</v>
      </c>
      <c r="W63" s="1"/>
      <c r="X63" s="4">
        <f t="shared" si="9"/>
        <v>328</v>
      </c>
      <c r="Y63" s="3">
        <f t="shared" si="1"/>
        <v>348</v>
      </c>
      <c r="AB63" s="63">
        <v>10030417</v>
      </c>
      <c r="AC63" s="63" t="s">
        <v>645</v>
      </c>
      <c r="AD63" s="63">
        <v>10030417</v>
      </c>
      <c r="AE63" s="63">
        <v>2</v>
      </c>
      <c r="AF63" s="63">
        <v>30</v>
      </c>
      <c r="AG63" s="63">
        <v>0</v>
      </c>
      <c r="AH63" s="1">
        <f t="shared" si="2"/>
        <v>0</v>
      </c>
      <c r="AI63" s="1">
        <f t="shared" si="3"/>
        <v>30</v>
      </c>
      <c r="AJ63" s="1">
        <f t="shared" si="4"/>
        <v>0</v>
      </c>
    </row>
    <row r="64" spans="7:36">
      <c r="G64" s="5"/>
      <c r="H64" s="12"/>
      <c r="O64" s="63">
        <v>62</v>
      </c>
      <c r="P64" s="4">
        <f>LOOKUP($O64,怪物属性!$B:$B,怪物属性!M:M)</f>
        <v>1323</v>
      </c>
      <c r="Q64" s="4">
        <f>LOOKUP($O64,怪物属性!$B:$B,怪物属性!N:N)</f>
        <v>195</v>
      </c>
      <c r="R64" s="4">
        <f>LOOKUP($O64,怪物属性!$B:$B,怪物属性!Q:Q)</f>
        <v>204</v>
      </c>
      <c r="S64" s="4">
        <f>LOOKUP($O64,怪物属性!$B:$B,怪物属性!R:R)</f>
        <v>39</v>
      </c>
      <c r="U64" s="1">
        <v>62</v>
      </c>
      <c r="V64" s="60">
        <f>LOOKUP(U64,属性成长!A:A,属性成长!D:D)</f>
        <v>20</v>
      </c>
      <c r="W64" s="1"/>
      <c r="X64" s="4">
        <f t="shared" si="9"/>
        <v>336</v>
      </c>
      <c r="Y64" s="3">
        <f t="shared" si="1"/>
        <v>356</v>
      </c>
      <c r="AB64" s="63">
        <v>10030418</v>
      </c>
      <c r="AC64" s="63" t="s">
        <v>493</v>
      </c>
      <c r="AD64" s="63">
        <v>10030418</v>
      </c>
      <c r="AE64" s="63">
        <v>3</v>
      </c>
      <c r="AF64" s="63">
        <v>30</v>
      </c>
      <c r="AG64" s="63">
        <v>0</v>
      </c>
      <c r="AH64" s="1">
        <f t="shared" si="2"/>
        <v>35</v>
      </c>
      <c r="AI64" s="1">
        <f t="shared" si="3"/>
        <v>35</v>
      </c>
      <c r="AJ64" s="1" t="str">
        <f t="shared" si="4"/>
        <v>1,143</v>
      </c>
    </row>
    <row r="65" spans="7:36">
      <c r="G65" s="60" t="s">
        <v>519</v>
      </c>
      <c r="H65" s="63">
        <v>44</v>
      </c>
      <c r="O65" s="63">
        <v>63</v>
      </c>
      <c r="P65" s="4">
        <f>LOOKUP($O65,怪物属性!$B:$B,怪物属性!M:M)</f>
        <v>1340</v>
      </c>
      <c r="Q65" s="4">
        <f>LOOKUP($O65,怪物属性!$B:$B,怪物属性!N:N)</f>
        <v>195</v>
      </c>
      <c r="R65" s="4">
        <f>LOOKUP($O65,怪物属性!$B:$B,怪物属性!Q:Q)</f>
        <v>204</v>
      </c>
      <c r="S65" s="4">
        <f>LOOKUP($O65,怪物属性!$B:$B,怪物属性!R:R)</f>
        <v>39</v>
      </c>
      <c r="U65" s="1">
        <v>63</v>
      </c>
      <c r="V65" s="60">
        <f>LOOKUP(U65,属性成长!A:A,属性成长!D:D)</f>
        <v>20</v>
      </c>
      <c r="W65" s="1"/>
      <c r="X65" s="4">
        <f t="shared" si="9"/>
        <v>344</v>
      </c>
      <c r="Y65" s="3">
        <f t="shared" si="1"/>
        <v>364</v>
      </c>
      <c r="AB65" s="63">
        <v>10030419</v>
      </c>
      <c r="AC65" s="63" t="s">
        <v>646</v>
      </c>
      <c r="AD65" s="63">
        <v>10030419</v>
      </c>
      <c r="AE65" s="63">
        <v>3</v>
      </c>
      <c r="AF65" s="63">
        <v>34</v>
      </c>
      <c r="AG65" s="63">
        <v>0</v>
      </c>
      <c r="AH65" s="1">
        <f t="shared" si="2"/>
        <v>0</v>
      </c>
      <c r="AI65" s="1">
        <f t="shared" si="3"/>
        <v>34</v>
      </c>
      <c r="AJ65" s="1">
        <f t="shared" si="4"/>
        <v>0</v>
      </c>
    </row>
    <row r="66" spans="7:36">
      <c r="G66" s="60" t="s">
        <v>517</v>
      </c>
      <c r="H66" s="63">
        <v>43</v>
      </c>
      <c r="O66" s="63">
        <v>64</v>
      </c>
      <c r="P66" s="4">
        <f>LOOKUP($O66,怪物属性!$B:$B,怪物属性!M:M)</f>
        <v>1357</v>
      </c>
      <c r="Q66" s="4">
        <f>LOOKUP($O66,怪物属性!$B:$B,怪物属性!N:N)</f>
        <v>195</v>
      </c>
      <c r="R66" s="4">
        <f>LOOKUP($O66,怪物属性!$B:$B,怪物属性!Q:Q)</f>
        <v>204</v>
      </c>
      <c r="S66" s="4">
        <f>LOOKUP($O66,怪物属性!$B:$B,怪物属性!R:R)</f>
        <v>39</v>
      </c>
      <c r="U66" s="1">
        <v>64</v>
      </c>
      <c r="V66" s="60">
        <f>LOOKUP(U66,属性成长!A:A,属性成长!D:D)</f>
        <v>20</v>
      </c>
      <c r="W66" s="1"/>
      <c r="X66" s="4">
        <f t="shared" si="9"/>
        <v>352</v>
      </c>
      <c r="Y66" s="3">
        <f t="shared" si="1"/>
        <v>372</v>
      </c>
      <c r="AB66" s="63">
        <v>10030420</v>
      </c>
      <c r="AC66" s="63" t="s">
        <v>480</v>
      </c>
      <c r="AD66" s="63">
        <v>10030420</v>
      </c>
      <c r="AE66" s="63">
        <v>3</v>
      </c>
      <c r="AF66" s="63">
        <v>30</v>
      </c>
      <c r="AG66" s="63">
        <v>0</v>
      </c>
      <c r="AH66" s="1">
        <f t="shared" si="2"/>
        <v>34</v>
      </c>
      <c r="AI66" s="1">
        <f t="shared" si="3"/>
        <v>34</v>
      </c>
      <c r="AJ66" s="1" t="str">
        <f t="shared" si="4"/>
        <v>1,138</v>
      </c>
    </row>
    <row r="67" spans="7:36">
      <c r="G67" s="60" t="s">
        <v>516</v>
      </c>
      <c r="H67" s="63">
        <v>43</v>
      </c>
      <c r="O67" s="63">
        <v>65</v>
      </c>
      <c r="P67" s="4">
        <f>LOOKUP($O67,怪物属性!$B:$B,怪物属性!M:M)</f>
        <v>1374</v>
      </c>
      <c r="Q67" s="4">
        <f>LOOKUP($O67,怪物属性!$B:$B,怪物属性!N:N)</f>
        <v>196</v>
      </c>
      <c r="R67" s="4">
        <f>LOOKUP($O67,怪物属性!$B:$B,怪物属性!Q:Q)</f>
        <v>204</v>
      </c>
      <c r="S67" s="4">
        <f>LOOKUP($O67,怪物属性!$B:$B,怪物属性!R:R)</f>
        <v>39</v>
      </c>
      <c r="U67" s="1">
        <v>65</v>
      </c>
      <c r="V67" s="60">
        <f>LOOKUP(U67,属性成长!A:A,属性成长!D:D)</f>
        <v>21</v>
      </c>
      <c r="W67" s="1"/>
      <c r="X67" s="4">
        <f t="shared" si="9"/>
        <v>360</v>
      </c>
      <c r="Y67" s="3">
        <f t="shared" si="1"/>
        <v>381</v>
      </c>
      <c r="AB67" s="63">
        <v>10030421</v>
      </c>
      <c r="AC67" s="63" t="s">
        <v>647</v>
      </c>
      <c r="AD67" s="63">
        <v>10030421</v>
      </c>
      <c r="AE67" s="63">
        <v>2</v>
      </c>
      <c r="AF67" s="63">
        <v>32</v>
      </c>
      <c r="AG67" s="63">
        <v>0</v>
      </c>
      <c r="AH67" s="1">
        <f t="shared" si="2"/>
        <v>0</v>
      </c>
      <c r="AI67" s="1">
        <f t="shared" si="3"/>
        <v>32</v>
      </c>
      <c r="AJ67" s="1">
        <f t="shared" si="4"/>
        <v>0</v>
      </c>
    </row>
    <row r="68" spans="7:36">
      <c r="G68" s="60" t="s">
        <v>522</v>
      </c>
      <c r="H68" s="63">
        <v>45</v>
      </c>
      <c r="W68" s="1"/>
      <c r="AB68" s="63">
        <v>10030422</v>
      </c>
      <c r="AC68" s="63" t="s">
        <v>648</v>
      </c>
      <c r="AD68" s="63">
        <v>10030209</v>
      </c>
      <c r="AE68" s="63">
        <v>3</v>
      </c>
      <c r="AF68" s="63">
        <v>30</v>
      </c>
      <c r="AG68" s="63">
        <v>0</v>
      </c>
      <c r="AH68" s="1">
        <f t="shared" si="2"/>
        <v>0</v>
      </c>
      <c r="AI68" s="1">
        <f t="shared" si="3"/>
        <v>30</v>
      </c>
      <c r="AJ68" s="1">
        <f t="shared" si="4"/>
        <v>0</v>
      </c>
    </row>
    <row r="69" spans="7:36">
      <c r="G69" s="5"/>
      <c r="H69" s="12"/>
      <c r="AB69" s="63">
        <v>10030423</v>
      </c>
      <c r="AC69" s="63" t="s">
        <v>649</v>
      </c>
      <c r="AD69" s="63">
        <v>10030423</v>
      </c>
      <c r="AE69" s="63">
        <v>3</v>
      </c>
      <c r="AF69" s="63">
        <v>30</v>
      </c>
      <c r="AG69" s="63">
        <v>0</v>
      </c>
      <c r="AH69" s="1">
        <f t="shared" si="2"/>
        <v>0</v>
      </c>
      <c r="AI69" s="1">
        <f t="shared" si="3"/>
        <v>30</v>
      </c>
      <c r="AJ69" s="1">
        <f t="shared" si="4"/>
        <v>0</v>
      </c>
    </row>
    <row r="70" spans="7:36">
      <c r="G70" s="20" t="s">
        <v>523</v>
      </c>
      <c r="H70" s="63">
        <v>44</v>
      </c>
      <c r="AB70" s="63">
        <v>10030424</v>
      </c>
      <c r="AC70" s="63" t="s">
        <v>650</v>
      </c>
      <c r="AD70" s="63">
        <v>10030424</v>
      </c>
      <c r="AE70" s="63">
        <v>3</v>
      </c>
      <c r="AF70" s="63">
        <v>32</v>
      </c>
      <c r="AG70" s="63">
        <v>0</v>
      </c>
      <c r="AH70" s="1">
        <f t="shared" si="2"/>
        <v>0</v>
      </c>
      <c r="AI70" s="1">
        <f t="shared" si="3"/>
        <v>32</v>
      </c>
      <c r="AJ70" s="1">
        <f t="shared" si="4"/>
        <v>0</v>
      </c>
    </row>
    <row r="71" spans="7:36">
      <c r="G71" s="60" t="s">
        <v>1006</v>
      </c>
      <c r="H71" s="63">
        <v>44</v>
      </c>
      <c r="AB71" s="63">
        <v>10030425</v>
      </c>
      <c r="AC71" s="63" t="s">
        <v>651</v>
      </c>
      <c r="AD71" s="63">
        <v>10030425</v>
      </c>
      <c r="AE71" s="63">
        <v>3</v>
      </c>
      <c r="AF71" s="63">
        <v>32</v>
      </c>
      <c r="AG71" s="63">
        <v>0</v>
      </c>
      <c r="AH71" s="1">
        <f t="shared" si="2"/>
        <v>0</v>
      </c>
      <c r="AI71" s="1">
        <f t="shared" si="3"/>
        <v>32</v>
      </c>
      <c r="AJ71" s="1">
        <f t="shared" si="4"/>
        <v>0</v>
      </c>
    </row>
    <row r="72" spans="7:36">
      <c r="G72" s="60" t="s">
        <v>520</v>
      </c>
      <c r="H72" s="63">
        <v>42</v>
      </c>
      <c r="AB72" s="63">
        <v>10030426</v>
      </c>
      <c r="AC72" s="63" t="s">
        <v>652</v>
      </c>
      <c r="AD72" s="63">
        <v>10030109</v>
      </c>
      <c r="AE72" s="63">
        <v>3</v>
      </c>
      <c r="AF72" s="63">
        <v>32</v>
      </c>
      <c r="AG72" s="63">
        <v>0</v>
      </c>
      <c r="AH72" s="1">
        <f t="shared" si="2"/>
        <v>0</v>
      </c>
      <c r="AI72" s="1">
        <f t="shared" si="3"/>
        <v>32</v>
      </c>
      <c r="AJ72" s="1">
        <f t="shared" si="4"/>
        <v>0</v>
      </c>
    </row>
    <row r="73" spans="7:36">
      <c r="G73" s="60" t="s">
        <v>521</v>
      </c>
      <c r="H73" s="63">
        <v>40</v>
      </c>
      <c r="AB73" s="63">
        <v>10030427</v>
      </c>
      <c r="AC73" s="63" t="s">
        <v>635</v>
      </c>
      <c r="AD73" s="63">
        <v>10030220</v>
      </c>
      <c r="AE73" s="63">
        <v>3</v>
      </c>
      <c r="AF73" s="63">
        <v>32</v>
      </c>
      <c r="AG73" s="63">
        <v>0</v>
      </c>
      <c r="AH73" s="1">
        <f t="shared" si="2"/>
        <v>0</v>
      </c>
      <c r="AI73" s="1">
        <f t="shared" si="3"/>
        <v>32</v>
      </c>
      <c r="AJ73" s="1">
        <f t="shared" si="4"/>
        <v>0</v>
      </c>
    </row>
    <row r="74" spans="7:36">
      <c r="AB74" s="63">
        <v>10030428</v>
      </c>
      <c r="AC74" s="63" t="s">
        <v>633</v>
      </c>
      <c r="AD74" s="63">
        <v>10030428</v>
      </c>
      <c r="AE74" s="63">
        <v>3</v>
      </c>
      <c r="AF74" s="63">
        <v>30</v>
      </c>
      <c r="AG74" s="63">
        <v>0</v>
      </c>
      <c r="AH74" s="1">
        <f t="shared" si="2"/>
        <v>0</v>
      </c>
      <c r="AI74" s="1">
        <f t="shared" si="3"/>
        <v>30</v>
      </c>
      <c r="AJ74" s="1">
        <f t="shared" si="4"/>
        <v>0</v>
      </c>
    </row>
    <row r="75" spans="7:36">
      <c r="G75" s="60" t="s">
        <v>531</v>
      </c>
      <c r="H75" s="63">
        <v>50</v>
      </c>
      <c r="AB75" s="63">
        <v>10030429</v>
      </c>
      <c r="AC75" s="63" t="s">
        <v>1027</v>
      </c>
      <c r="AD75" s="63">
        <v>10030429</v>
      </c>
      <c r="AE75" s="63">
        <v>3</v>
      </c>
      <c r="AF75" s="63">
        <v>30</v>
      </c>
      <c r="AG75" s="63">
        <v>0</v>
      </c>
      <c r="AH75" s="1">
        <f t="shared" si="2"/>
        <v>0</v>
      </c>
      <c r="AI75" s="1">
        <f t="shared" si="3"/>
        <v>30</v>
      </c>
      <c r="AJ75" s="1">
        <f t="shared" si="4"/>
        <v>0</v>
      </c>
    </row>
    <row r="76" spans="7:36">
      <c r="G76" s="60" t="s">
        <v>532</v>
      </c>
      <c r="H76" s="63">
        <v>51</v>
      </c>
      <c r="AB76" s="63">
        <v>10030430</v>
      </c>
      <c r="AC76" s="63" t="s">
        <v>1028</v>
      </c>
      <c r="AD76" s="63">
        <v>10030430</v>
      </c>
      <c r="AE76" s="63">
        <v>3</v>
      </c>
      <c r="AF76" s="63">
        <v>30</v>
      </c>
      <c r="AG76" s="63">
        <v>0</v>
      </c>
      <c r="AH76" s="1">
        <f t="shared" si="2"/>
        <v>0</v>
      </c>
      <c r="AI76" s="1">
        <f t="shared" si="3"/>
        <v>30</v>
      </c>
      <c r="AJ76" s="1">
        <f t="shared" si="4"/>
        <v>0</v>
      </c>
    </row>
    <row r="77" spans="7:36">
      <c r="G77" s="60" t="s">
        <v>535</v>
      </c>
      <c r="H77" s="63">
        <v>52</v>
      </c>
      <c r="AB77" s="63">
        <v>10030431</v>
      </c>
      <c r="AC77" s="63" t="s">
        <v>1029</v>
      </c>
      <c r="AD77" s="63">
        <v>10030431</v>
      </c>
      <c r="AE77" s="63">
        <v>3</v>
      </c>
      <c r="AF77" s="63">
        <v>33</v>
      </c>
      <c r="AG77" s="63">
        <v>0</v>
      </c>
      <c r="AH77" s="1">
        <f t="shared" ref="AH77:AH140" si="10">SUMIF($G$33:$G$87,"="&amp;AC77,$H$33:$H$87)</f>
        <v>0</v>
      </c>
      <c r="AI77" s="1">
        <f t="shared" ref="AI77:AI140" si="11">IF(AH77=0,AF77,AH77)</f>
        <v>33</v>
      </c>
      <c r="AJ77" s="1">
        <f t="shared" ref="AJ77:AJ140" si="12">IF(AH77=0,0,"1,"&amp;LOOKUP(AH77,U:U,Y:Y))</f>
        <v>0</v>
      </c>
    </row>
    <row r="78" spans="7:36">
      <c r="G78" s="5"/>
      <c r="H78" s="12"/>
      <c r="AB78" s="63">
        <v>10030432</v>
      </c>
      <c r="AC78" s="63" t="s">
        <v>1030</v>
      </c>
      <c r="AD78" s="63">
        <v>10030432</v>
      </c>
      <c r="AE78" s="63">
        <v>3</v>
      </c>
      <c r="AF78" s="63">
        <v>35</v>
      </c>
      <c r="AG78" s="63">
        <v>0</v>
      </c>
      <c r="AH78" s="1">
        <f t="shared" si="10"/>
        <v>0</v>
      </c>
      <c r="AI78" s="1">
        <f t="shared" si="11"/>
        <v>35</v>
      </c>
      <c r="AJ78" s="1">
        <f t="shared" si="12"/>
        <v>0</v>
      </c>
    </row>
    <row r="79" spans="7:36">
      <c r="G79" s="60" t="s">
        <v>536</v>
      </c>
      <c r="H79" s="63">
        <v>54</v>
      </c>
      <c r="AB79" s="63">
        <v>10030433</v>
      </c>
      <c r="AC79" s="63" t="s">
        <v>1031</v>
      </c>
      <c r="AD79" s="63">
        <v>10030433</v>
      </c>
      <c r="AE79" s="63">
        <v>4</v>
      </c>
      <c r="AF79" s="63">
        <v>35</v>
      </c>
      <c r="AG79" s="63">
        <v>0</v>
      </c>
      <c r="AH79" s="1">
        <f t="shared" si="10"/>
        <v>0</v>
      </c>
      <c r="AI79" s="1">
        <f t="shared" si="11"/>
        <v>35</v>
      </c>
      <c r="AJ79" s="1">
        <f t="shared" si="12"/>
        <v>0</v>
      </c>
    </row>
    <row r="80" spans="7:36">
      <c r="G80" s="60" t="s">
        <v>534</v>
      </c>
      <c r="H80" s="63">
        <v>53</v>
      </c>
      <c r="AB80" s="63">
        <v>10030434</v>
      </c>
      <c r="AC80" s="63" t="s">
        <v>1032</v>
      </c>
      <c r="AD80" s="63">
        <v>10030434</v>
      </c>
      <c r="AE80" s="63">
        <v>4</v>
      </c>
      <c r="AF80" s="63">
        <v>35</v>
      </c>
      <c r="AG80" s="63">
        <v>0</v>
      </c>
      <c r="AH80" s="1">
        <f t="shared" si="10"/>
        <v>0</v>
      </c>
      <c r="AI80" s="1">
        <f t="shared" si="11"/>
        <v>35</v>
      </c>
      <c r="AJ80" s="1">
        <f t="shared" si="12"/>
        <v>0</v>
      </c>
    </row>
    <row r="81" spans="7:36">
      <c r="G81" s="60" t="s">
        <v>533</v>
      </c>
      <c r="H81" s="63">
        <v>53</v>
      </c>
      <c r="AB81" s="63">
        <v>10030501</v>
      </c>
      <c r="AC81" s="63" t="s">
        <v>514</v>
      </c>
      <c r="AD81" s="63">
        <v>10030501</v>
      </c>
      <c r="AE81" s="63">
        <v>3</v>
      </c>
      <c r="AF81" s="67">
        <v>40</v>
      </c>
      <c r="AG81" s="63">
        <v>0</v>
      </c>
      <c r="AH81" s="1">
        <f t="shared" si="10"/>
        <v>40</v>
      </c>
      <c r="AI81" s="1">
        <f t="shared" si="11"/>
        <v>40</v>
      </c>
      <c r="AJ81" s="1" t="str">
        <f t="shared" si="12"/>
        <v>1,174</v>
      </c>
    </row>
    <row r="82" spans="7:36">
      <c r="G82" s="60" t="s">
        <v>539</v>
      </c>
      <c r="H82" s="63">
        <v>55</v>
      </c>
      <c r="AB82" s="63">
        <v>10030502</v>
      </c>
      <c r="AC82" s="63" t="s">
        <v>1033</v>
      </c>
      <c r="AD82" s="63">
        <v>10030502</v>
      </c>
      <c r="AE82" s="63">
        <v>2</v>
      </c>
      <c r="AF82" s="67">
        <v>42</v>
      </c>
      <c r="AG82" s="63">
        <v>0</v>
      </c>
      <c r="AH82" s="1">
        <f t="shared" si="10"/>
        <v>0</v>
      </c>
      <c r="AI82" s="1">
        <f t="shared" si="11"/>
        <v>42</v>
      </c>
      <c r="AJ82" s="1">
        <f t="shared" si="12"/>
        <v>0</v>
      </c>
    </row>
    <row r="83" spans="7:36">
      <c r="G83" s="5"/>
      <c r="H83" s="12"/>
      <c r="AB83" s="63">
        <v>10030503</v>
      </c>
      <c r="AC83" s="63" t="s">
        <v>515</v>
      </c>
      <c r="AD83" s="63">
        <v>10030503</v>
      </c>
      <c r="AE83" s="63">
        <v>3</v>
      </c>
      <c r="AF83" s="67">
        <v>40</v>
      </c>
      <c r="AG83" s="63">
        <v>0</v>
      </c>
      <c r="AH83" s="1">
        <f t="shared" si="10"/>
        <v>41</v>
      </c>
      <c r="AI83" s="1">
        <f t="shared" si="11"/>
        <v>41</v>
      </c>
      <c r="AJ83" s="1" t="str">
        <f t="shared" si="12"/>
        <v>1,183</v>
      </c>
    </row>
    <row r="84" spans="7:36">
      <c r="G84" s="20" t="s">
        <v>540</v>
      </c>
      <c r="H84" s="63">
        <v>54</v>
      </c>
      <c r="AB84" s="63">
        <v>10030504</v>
      </c>
      <c r="AC84" s="63" t="s">
        <v>1034</v>
      </c>
      <c r="AD84" s="63">
        <v>10030504</v>
      </c>
      <c r="AE84" s="63">
        <v>2</v>
      </c>
      <c r="AF84" s="67">
        <v>40</v>
      </c>
      <c r="AG84" s="63">
        <v>0</v>
      </c>
      <c r="AH84" s="1">
        <f t="shared" si="10"/>
        <v>0</v>
      </c>
      <c r="AI84" s="1">
        <f t="shared" si="11"/>
        <v>40</v>
      </c>
      <c r="AJ84" s="1">
        <f t="shared" si="12"/>
        <v>0</v>
      </c>
    </row>
    <row r="85" spans="7:36">
      <c r="G85" s="60" t="s">
        <v>1005</v>
      </c>
      <c r="H85" s="63">
        <v>54</v>
      </c>
      <c r="AB85" s="63">
        <v>10030505</v>
      </c>
      <c r="AC85" s="63" t="s">
        <v>516</v>
      </c>
      <c r="AD85" s="63">
        <v>10030505</v>
      </c>
      <c r="AE85" s="63">
        <v>3</v>
      </c>
      <c r="AF85" s="67">
        <v>40</v>
      </c>
      <c r="AG85" s="63">
        <v>0</v>
      </c>
      <c r="AH85" s="1">
        <f t="shared" si="10"/>
        <v>43</v>
      </c>
      <c r="AI85" s="1">
        <f t="shared" si="11"/>
        <v>43</v>
      </c>
      <c r="AJ85" s="1" t="str">
        <f t="shared" si="12"/>
        <v>1,199</v>
      </c>
    </row>
    <row r="86" spans="7:36">
      <c r="G86" s="60" t="s">
        <v>537</v>
      </c>
      <c r="H86" s="63">
        <v>52</v>
      </c>
      <c r="AB86" s="63">
        <v>10030506</v>
      </c>
      <c r="AC86" s="63" t="s">
        <v>1035</v>
      </c>
      <c r="AD86" s="63">
        <v>10030506</v>
      </c>
      <c r="AE86" s="63">
        <v>2</v>
      </c>
      <c r="AF86" s="67">
        <v>40</v>
      </c>
      <c r="AG86" s="63">
        <v>0</v>
      </c>
      <c r="AH86" s="1">
        <f t="shared" si="10"/>
        <v>0</v>
      </c>
      <c r="AI86" s="1">
        <f t="shared" si="11"/>
        <v>40</v>
      </c>
      <c r="AJ86" s="1">
        <f t="shared" si="12"/>
        <v>0</v>
      </c>
    </row>
    <row r="87" spans="7:36">
      <c r="G87" s="60" t="s">
        <v>538</v>
      </c>
      <c r="H87" s="63">
        <v>50</v>
      </c>
      <c r="AB87" s="63">
        <v>10030507</v>
      </c>
      <c r="AC87" s="63" t="s">
        <v>517</v>
      </c>
      <c r="AD87" s="63">
        <v>10030507</v>
      </c>
      <c r="AE87" s="63">
        <v>3</v>
      </c>
      <c r="AF87" s="67">
        <v>40</v>
      </c>
      <c r="AG87" s="63">
        <v>0</v>
      </c>
      <c r="AH87" s="1">
        <f t="shared" si="10"/>
        <v>43</v>
      </c>
      <c r="AI87" s="1">
        <f t="shared" si="11"/>
        <v>43</v>
      </c>
      <c r="AJ87" s="1" t="str">
        <f t="shared" si="12"/>
        <v>1,199</v>
      </c>
    </row>
    <row r="88" spans="7:36">
      <c r="AB88" s="63">
        <v>10030508</v>
      </c>
      <c r="AC88" s="63" t="s">
        <v>1036</v>
      </c>
      <c r="AD88" s="63">
        <v>10030508</v>
      </c>
      <c r="AE88" s="63">
        <v>2</v>
      </c>
      <c r="AF88" s="67">
        <v>40</v>
      </c>
      <c r="AG88" s="63">
        <v>0</v>
      </c>
      <c r="AH88" s="1">
        <f t="shared" si="10"/>
        <v>0</v>
      </c>
      <c r="AI88" s="1">
        <f t="shared" si="11"/>
        <v>40</v>
      </c>
      <c r="AJ88" s="1">
        <f t="shared" si="12"/>
        <v>0</v>
      </c>
    </row>
    <row r="89" spans="7:36">
      <c r="AB89" s="63">
        <v>10030509</v>
      </c>
      <c r="AC89" s="63" t="s">
        <v>518</v>
      </c>
      <c r="AD89" s="63">
        <v>10030509</v>
      </c>
      <c r="AE89" s="63">
        <v>3</v>
      </c>
      <c r="AF89" s="67">
        <v>40</v>
      </c>
      <c r="AG89" s="63">
        <v>0</v>
      </c>
      <c r="AH89" s="1">
        <f t="shared" si="10"/>
        <v>42</v>
      </c>
      <c r="AI89" s="1">
        <f t="shared" si="11"/>
        <v>42</v>
      </c>
      <c r="AJ89" s="1" t="str">
        <f t="shared" si="12"/>
        <v>1,191</v>
      </c>
    </row>
    <row r="90" spans="7:36">
      <c r="AB90" s="63">
        <v>10030510</v>
      </c>
      <c r="AC90" s="63" t="s">
        <v>1037</v>
      </c>
      <c r="AD90" s="63">
        <v>10030510</v>
      </c>
      <c r="AE90" s="63">
        <v>2</v>
      </c>
      <c r="AF90" s="67">
        <v>40</v>
      </c>
      <c r="AG90" s="63">
        <v>0</v>
      </c>
      <c r="AH90" s="1">
        <f t="shared" si="10"/>
        <v>0</v>
      </c>
      <c r="AI90" s="1">
        <f t="shared" si="11"/>
        <v>40</v>
      </c>
      <c r="AJ90" s="1">
        <f t="shared" si="12"/>
        <v>0</v>
      </c>
    </row>
    <row r="91" spans="7:36">
      <c r="AB91" s="63">
        <v>10030511</v>
      </c>
      <c r="AC91" s="63" t="s">
        <v>519</v>
      </c>
      <c r="AD91" s="63">
        <v>10030511</v>
      </c>
      <c r="AE91" s="63">
        <v>3</v>
      </c>
      <c r="AF91" s="67">
        <v>40</v>
      </c>
      <c r="AG91" s="63">
        <v>0</v>
      </c>
      <c r="AH91" s="1">
        <f t="shared" si="10"/>
        <v>44</v>
      </c>
      <c r="AI91" s="1">
        <f t="shared" si="11"/>
        <v>44</v>
      </c>
      <c r="AJ91" s="1" t="str">
        <f t="shared" si="12"/>
        <v>1,207</v>
      </c>
    </row>
    <row r="92" spans="7:36">
      <c r="AB92" s="63">
        <v>10030512</v>
      </c>
      <c r="AC92" s="63" t="s">
        <v>1038</v>
      </c>
      <c r="AD92" s="63">
        <v>10030312</v>
      </c>
      <c r="AE92" s="63">
        <v>2</v>
      </c>
      <c r="AF92" s="67">
        <v>42</v>
      </c>
      <c r="AG92" s="63">
        <v>0</v>
      </c>
      <c r="AH92" s="1">
        <f t="shared" si="10"/>
        <v>0</v>
      </c>
      <c r="AI92" s="1">
        <f t="shared" si="11"/>
        <v>42</v>
      </c>
      <c r="AJ92" s="1">
        <f t="shared" si="12"/>
        <v>0</v>
      </c>
    </row>
    <row r="93" spans="7:36">
      <c r="AB93" s="63">
        <v>10030513</v>
      </c>
      <c r="AC93" s="63" t="s">
        <v>520</v>
      </c>
      <c r="AD93" s="63">
        <v>10030513</v>
      </c>
      <c r="AE93" s="63">
        <v>3</v>
      </c>
      <c r="AF93" s="67">
        <v>40</v>
      </c>
      <c r="AG93" s="63">
        <v>0</v>
      </c>
      <c r="AH93" s="1">
        <f t="shared" si="10"/>
        <v>42</v>
      </c>
      <c r="AI93" s="1">
        <f t="shared" si="11"/>
        <v>42</v>
      </c>
      <c r="AJ93" s="1" t="str">
        <f t="shared" si="12"/>
        <v>1,191</v>
      </c>
    </row>
    <row r="94" spans="7:36">
      <c r="AB94" s="63">
        <v>10030514</v>
      </c>
      <c r="AC94" s="63" t="s">
        <v>1039</v>
      </c>
      <c r="AD94" s="63">
        <v>10030313</v>
      </c>
      <c r="AE94" s="63">
        <v>2</v>
      </c>
      <c r="AF94" s="67">
        <v>41</v>
      </c>
      <c r="AG94" s="63">
        <v>0</v>
      </c>
      <c r="AH94" s="1">
        <f t="shared" si="10"/>
        <v>0</v>
      </c>
      <c r="AI94" s="1">
        <f t="shared" si="11"/>
        <v>41</v>
      </c>
      <c r="AJ94" s="1">
        <f t="shared" si="12"/>
        <v>0</v>
      </c>
    </row>
    <row r="95" spans="7:36">
      <c r="AB95" s="63">
        <v>10030515</v>
      </c>
      <c r="AC95" s="63" t="s">
        <v>619</v>
      </c>
      <c r="AD95" s="63">
        <v>10030515</v>
      </c>
      <c r="AE95" s="63">
        <v>3</v>
      </c>
      <c r="AF95" s="67">
        <v>40</v>
      </c>
      <c r="AG95" s="63">
        <v>0</v>
      </c>
      <c r="AH95" s="1">
        <f t="shared" si="10"/>
        <v>0</v>
      </c>
      <c r="AI95" s="1">
        <f t="shared" si="11"/>
        <v>40</v>
      </c>
      <c r="AJ95" s="1">
        <f t="shared" si="12"/>
        <v>0</v>
      </c>
    </row>
    <row r="96" spans="7:36">
      <c r="AB96" s="63">
        <v>10030516</v>
      </c>
      <c r="AC96" s="63" t="s">
        <v>521</v>
      </c>
      <c r="AD96" s="63">
        <v>10030516</v>
      </c>
      <c r="AE96" s="63">
        <v>3</v>
      </c>
      <c r="AF96" s="67">
        <v>40</v>
      </c>
      <c r="AG96" s="63">
        <v>0</v>
      </c>
      <c r="AH96" s="1">
        <f t="shared" si="10"/>
        <v>40</v>
      </c>
      <c r="AI96" s="1">
        <f t="shared" si="11"/>
        <v>40</v>
      </c>
      <c r="AJ96" s="1" t="str">
        <f t="shared" si="12"/>
        <v>1,174</v>
      </c>
    </row>
    <row r="97" spans="28:36">
      <c r="AB97" s="63">
        <v>10030517</v>
      </c>
      <c r="AC97" s="63" t="s">
        <v>1040</v>
      </c>
      <c r="AD97" s="63">
        <v>10030517</v>
      </c>
      <c r="AE97" s="63">
        <v>2</v>
      </c>
      <c r="AF97" s="67">
        <v>40</v>
      </c>
      <c r="AG97" s="63">
        <v>0</v>
      </c>
      <c r="AH97" s="1">
        <f t="shared" si="10"/>
        <v>0</v>
      </c>
      <c r="AI97" s="1">
        <f t="shared" si="11"/>
        <v>40</v>
      </c>
      <c r="AJ97" s="1">
        <f t="shared" si="12"/>
        <v>0</v>
      </c>
    </row>
    <row r="98" spans="28:36">
      <c r="AB98" s="63">
        <v>10030518</v>
      </c>
      <c r="AC98" s="63" t="s">
        <v>522</v>
      </c>
      <c r="AD98" s="63">
        <v>10030518</v>
      </c>
      <c r="AE98" s="63">
        <v>3</v>
      </c>
      <c r="AF98" s="67">
        <v>40</v>
      </c>
      <c r="AG98" s="63">
        <v>0</v>
      </c>
      <c r="AH98" s="1">
        <f t="shared" si="10"/>
        <v>45</v>
      </c>
      <c r="AI98" s="1">
        <f t="shared" si="11"/>
        <v>45</v>
      </c>
      <c r="AJ98" s="1" t="str">
        <f t="shared" si="12"/>
        <v>1,216</v>
      </c>
    </row>
    <row r="99" spans="28:36">
      <c r="AB99" s="63">
        <v>10030519</v>
      </c>
      <c r="AC99" s="63" t="s">
        <v>1041</v>
      </c>
      <c r="AD99" s="63">
        <v>10030519</v>
      </c>
      <c r="AE99" s="63">
        <v>3</v>
      </c>
      <c r="AF99" s="67">
        <v>40</v>
      </c>
      <c r="AG99" s="63">
        <v>0</v>
      </c>
      <c r="AH99" s="1">
        <f t="shared" si="10"/>
        <v>0</v>
      </c>
      <c r="AI99" s="1">
        <f t="shared" si="11"/>
        <v>40</v>
      </c>
      <c r="AJ99" s="1">
        <f t="shared" si="12"/>
        <v>0</v>
      </c>
    </row>
    <row r="100" spans="28:36">
      <c r="AB100" s="63">
        <v>10030520</v>
      </c>
      <c r="AC100" s="63" t="s">
        <v>523</v>
      </c>
      <c r="AD100" s="63">
        <v>10030520</v>
      </c>
      <c r="AE100" s="63">
        <v>3</v>
      </c>
      <c r="AF100" s="67">
        <v>40</v>
      </c>
      <c r="AG100" s="63">
        <v>0</v>
      </c>
      <c r="AH100" s="1">
        <f t="shared" si="10"/>
        <v>44</v>
      </c>
      <c r="AI100" s="1">
        <f t="shared" si="11"/>
        <v>44</v>
      </c>
      <c r="AJ100" s="1" t="str">
        <f t="shared" si="12"/>
        <v>1,207</v>
      </c>
    </row>
    <row r="101" spans="28:36">
      <c r="AB101" s="63">
        <v>10030521</v>
      </c>
      <c r="AC101" s="63" t="s">
        <v>1010</v>
      </c>
      <c r="AD101" s="63">
        <v>10030521</v>
      </c>
      <c r="AE101" s="63">
        <v>2</v>
      </c>
      <c r="AF101" s="67">
        <v>40</v>
      </c>
      <c r="AG101" s="63">
        <v>0</v>
      </c>
      <c r="AH101" s="1">
        <f t="shared" si="10"/>
        <v>0</v>
      </c>
      <c r="AI101" s="1">
        <f t="shared" si="11"/>
        <v>40</v>
      </c>
      <c r="AJ101" s="1">
        <f t="shared" si="12"/>
        <v>0</v>
      </c>
    </row>
    <row r="102" spans="28:36">
      <c r="AB102" s="63">
        <v>10030522</v>
      </c>
      <c r="AC102" s="63" t="s">
        <v>1042</v>
      </c>
      <c r="AD102" s="63">
        <v>10031003</v>
      </c>
      <c r="AE102" s="63">
        <v>3</v>
      </c>
      <c r="AF102" s="67">
        <v>43</v>
      </c>
      <c r="AG102" s="63">
        <v>0</v>
      </c>
      <c r="AH102" s="1">
        <f t="shared" si="10"/>
        <v>0</v>
      </c>
      <c r="AI102" s="1">
        <f t="shared" si="11"/>
        <v>43</v>
      </c>
      <c r="AJ102" s="1">
        <f t="shared" si="12"/>
        <v>0</v>
      </c>
    </row>
    <row r="103" spans="28:36">
      <c r="AB103" s="63">
        <v>10030523</v>
      </c>
      <c r="AC103" s="63" t="s">
        <v>1043</v>
      </c>
      <c r="AD103" s="63">
        <v>10030216</v>
      </c>
      <c r="AE103" s="63">
        <v>2</v>
      </c>
      <c r="AF103" s="67">
        <v>43</v>
      </c>
      <c r="AG103" s="63">
        <v>0</v>
      </c>
      <c r="AH103" s="1">
        <f t="shared" si="10"/>
        <v>0</v>
      </c>
      <c r="AI103" s="1">
        <f t="shared" si="11"/>
        <v>43</v>
      </c>
      <c r="AJ103" s="1">
        <f t="shared" si="12"/>
        <v>0</v>
      </c>
    </row>
    <row r="104" spans="28:36">
      <c r="AB104" s="63">
        <v>10030524</v>
      </c>
      <c r="AC104" s="63" t="s">
        <v>504</v>
      </c>
      <c r="AD104" s="63">
        <v>10030524</v>
      </c>
      <c r="AE104" s="63">
        <v>3</v>
      </c>
      <c r="AF104" s="67">
        <v>42</v>
      </c>
      <c r="AG104" s="63">
        <v>0</v>
      </c>
      <c r="AH104" s="1">
        <f t="shared" si="10"/>
        <v>0</v>
      </c>
      <c r="AI104" s="1">
        <f t="shared" si="11"/>
        <v>42</v>
      </c>
      <c r="AJ104" s="1">
        <f t="shared" si="12"/>
        <v>0</v>
      </c>
    </row>
    <row r="105" spans="28:36">
      <c r="AB105" s="63">
        <v>10030525</v>
      </c>
      <c r="AC105" s="63" t="s">
        <v>524</v>
      </c>
      <c r="AD105" s="63">
        <v>10030525</v>
      </c>
      <c r="AE105" s="63">
        <v>3</v>
      </c>
      <c r="AF105" s="67">
        <v>42</v>
      </c>
      <c r="AG105" s="63">
        <v>0</v>
      </c>
      <c r="AH105" s="1">
        <f t="shared" si="10"/>
        <v>0</v>
      </c>
      <c r="AI105" s="1">
        <f t="shared" si="11"/>
        <v>42</v>
      </c>
      <c r="AJ105" s="1">
        <f t="shared" si="12"/>
        <v>0</v>
      </c>
    </row>
    <row r="106" spans="28:36">
      <c r="AB106" s="63">
        <v>10030526</v>
      </c>
      <c r="AC106" s="63" t="s">
        <v>503</v>
      </c>
      <c r="AD106" s="63">
        <v>10030526</v>
      </c>
      <c r="AE106" s="63">
        <v>3</v>
      </c>
      <c r="AF106" s="67">
        <v>42</v>
      </c>
      <c r="AG106" s="63">
        <v>0</v>
      </c>
      <c r="AH106" s="1">
        <f t="shared" si="10"/>
        <v>0</v>
      </c>
      <c r="AI106" s="1">
        <f t="shared" si="11"/>
        <v>42</v>
      </c>
      <c r="AJ106" s="1">
        <f t="shared" si="12"/>
        <v>0</v>
      </c>
    </row>
    <row r="107" spans="28:36">
      <c r="AB107" s="63">
        <v>10030527</v>
      </c>
      <c r="AC107" s="63" t="s">
        <v>1044</v>
      </c>
      <c r="AD107" s="63">
        <v>10030206</v>
      </c>
      <c r="AE107" s="63">
        <v>3</v>
      </c>
      <c r="AF107" s="67">
        <v>42</v>
      </c>
      <c r="AG107" s="63">
        <v>0</v>
      </c>
      <c r="AH107" s="1">
        <f t="shared" si="10"/>
        <v>0</v>
      </c>
      <c r="AI107" s="1">
        <f t="shared" si="11"/>
        <v>42</v>
      </c>
      <c r="AJ107" s="1">
        <f t="shared" si="12"/>
        <v>0</v>
      </c>
    </row>
    <row r="108" spans="28:36">
      <c r="AB108" s="63">
        <v>10030528</v>
      </c>
      <c r="AC108" s="63" t="s">
        <v>1045</v>
      </c>
      <c r="AD108" s="63">
        <v>10030528</v>
      </c>
      <c r="AE108" s="63">
        <v>3</v>
      </c>
      <c r="AF108" s="67">
        <v>42</v>
      </c>
      <c r="AG108" s="63">
        <v>0</v>
      </c>
      <c r="AH108" s="1">
        <f t="shared" si="10"/>
        <v>0</v>
      </c>
      <c r="AI108" s="1">
        <f t="shared" si="11"/>
        <v>42</v>
      </c>
      <c r="AJ108" s="1">
        <f t="shared" si="12"/>
        <v>0</v>
      </c>
    </row>
    <row r="109" spans="28:36">
      <c r="AB109" s="63">
        <v>10030529</v>
      </c>
      <c r="AC109" s="63" t="s">
        <v>1046</v>
      </c>
      <c r="AD109" s="63">
        <v>10030529</v>
      </c>
      <c r="AE109" s="63">
        <v>3</v>
      </c>
      <c r="AF109" s="67">
        <v>42</v>
      </c>
      <c r="AG109" s="63">
        <v>0</v>
      </c>
      <c r="AH109" s="1">
        <f t="shared" si="10"/>
        <v>0</v>
      </c>
      <c r="AI109" s="1">
        <f t="shared" si="11"/>
        <v>42</v>
      </c>
      <c r="AJ109" s="1">
        <f t="shared" si="12"/>
        <v>0</v>
      </c>
    </row>
    <row r="110" spans="28:36">
      <c r="AB110" s="63">
        <v>10030530</v>
      </c>
      <c r="AC110" s="63" t="s">
        <v>1047</v>
      </c>
      <c r="AD110" s="63">
        <v>10030530</v>
      </c>
      <c r="AE110" s="63">
        <v>3</v>
      </c>
      <c r="AF110" s="67">
        <v>42</v>
      </c>
      <c r="AG110" s="63">
        <v>0</v>
      </c>
      <c r="AH110" s="1">
        <f t="shared" si="10"/>
        <v>0</v>
      </c>
      <c r="AI110" s="1">
        <f t="shared" si="11"/>
        <v>42</v>
      </c>
      <c r="AJ110" s="1">
        <f t="shared" si="12"/>
        <v>0</v>
      </c>
    </row>
    <row r="111" spans="28:36">
      <c r="AB111" s="63">
        <v>10030531</v>
      </c>
      <c r="AC111" s="63" t="s">
        <v>1011</v>
      </c>
      <c r="AD111" s="63">
        <v>10030531</v>
      </c>
      <c r="AE111" s="63">
        <v>3</v>
      </c>
      <c r="AF111" s="67">
        <v>40</v>
      </c>
      <c r="AG111" s="63">
        <v>0</v>
      </c>
      <c r="AH111" s="1">
        <f t="shared" si="10"/>
        <v>0</v>
      </c>
      <c r="AI111" s="1">
        <f t="shared" si="11"/>
        <v>40</v>
      </c>
      <c r="AJ111" s="1">
        <f t="shared" si="12"/>
        <v>0</v>
      </c>
    </row>
    <row r="112" spans="28:36">
      <c r="AB112" s="63">
        <v>10030532</v>
      </c>
      <c r="AC112" s="63" t="s">
        <v>1048</v>
      </c>
      <c r="AD112" s="63">
        <v>10030532</v>
      </c>
      <c r="AE112" s="63">
        <v>3</v>
      </c>
      <c r="AF112" s="67">
        <v>42</v>
      </c>
      <c r="AG112" s="63">
        <v>0</v>
      </c>
      <c r="AH112" s="1">
        <f t="shared" si="10"/>
        <v>0</v>
      </c>
      <c r="AI112" s="1">
        <f t="shared" si="11"/>
        <v>42</v>
      </c>
      <c r="AJ112" s="1">
        <f t="shared" si="12"/>
        <v>0</v>
      </c>
    </row>
    <row r="113" spans="28:36">
      <c r="AB113" s="63">
        <v>10030533</v>
      </c>
      <c r="AC113" s="63" t="s">
        <v>1012</v>
      </c>
      <c r="AD113" s="63">
        <v>10030533</v>
      </c>
      <c r="AE113" s="63">
        <v>3</v>
      </c>
      <c r="AF113" s="67">
        <v>43</v>
      </c>
      <c r="AG113" s="63">
        <v>0</v>
      </c>
      <c r="AH113" s="1">
        <f t="shared" si="10"/>
        <v>0</v>
      </c>
      <c r="AI113" s="1">
        <f t="shared" si="11"/>
        <v>43</v>
      </c>
      <c r="AJ113" s="1">
        <f t="shared" si="12"/>
        <v>0</v>
      </c>
    </row>
    <row r="114" spans="28:36">
      <c r="AB114" s="63">
        <v>10030534</v>
      </c>
      <c r="AC114" s="63" t="s">
        <v>1013</v>
      </c>
      <c r="AD114" s="63">
        <v>10030534</v>
      </c>
      <c r="AE114" s="63">
        <v>3</v>
      </c>
      <c r="AF114" s="67">
        <v>45</v>
      </c>
      <c r="AG114" s="63">
        <v>0</v>
      </c>
      <c r="AH114" s="1">
        <f t="shared" si="10"/>
        <v>0</v>
      </c>
      <c r="AI114" s="1">
        <f t="shared" si="11"/>
        <v>45</v>
      </c>
      <c r="AJ114" s="1">
        <f t="shared" si="12"/>
        <v>0</v>
      </c>
    </row>
    <row r="115" spans="28:36">
      <c r="AB115" s="63">
        <v>10030535</v>
      </c>
      <c r="AC115" s="63" t="s">
        <v>1049</v>
      </c>
      <c r="AD115" s="63">
        <v>10030535</v>
      </c>
      <c r="AE115" s="63">
        <v>4</v>
      </c>
      <c r="AF115" s="63">
        <v>45</v>
      </c>
      <c r="AG115" s="63">
        <v>0</v>
      </c>
      <c r="AH115" s="1">
        <f t="shared" si="10"/>
        <v>0</v>
      </c>
      <c r="AI115" s="1">
        <f t="shared" si="11"/>
        <v>45</v>
      </c>
      <c r="AJ115" s="1">
        <f t="shared" si="12"/>
        <v>0</v>
      </c>
    </row>
    <row r="116" spans="28:36">
      <c r="AB116" s="63">
        <v>10030536</v>
      </c>
      <c r="AC116" s="63" t="s">
        <v>1050</v>
      </c>
      <c r="AD116" s="63">
        <v>10030536</v>
      </c>
      <c r="AE116" s="63">
        <v>4</v>
      </c>
      <c r="AF116" s="67">
        <v>45</v>
      </c>
      <c r="AG116" s="63">
        <v>0</v>
      </c>
      <c r="AH116" s="1">
        <f t="shared" si="10"/>
        <v>0</v>
      </c>
      <c r="AI116" s="1">
        <f t="shared" si="11"/>
        <v>45</v>
      </c>
      <c r="AJ116" s="1">
        <f t="shared" si="12"/>
        <v>0</v>
      </c>
    </row>
    <row r="117" spans="28:36">
      <c r="AB117" s="63">
        <v>10030601</v>
      </c>
      <c r="AC117" s="63" t="s">
        <v>531</v>
      </c>
      <c r="AD117" s="63">
        <v>10030601</v>
      </c>
      <c r="AE117" s="63">
        <v>3</v>
      </c>
      <c r="AF117" s="67">
        <v>50</v>
      </c>
      <c r="AG117" s="63">
        <v>0</v>
      </c>
      <c r="AH117" s="1">
        <f t="shared" si="10"/>
        <v>50</v>
      </c>
      <c r="AI117" s="1">
        <f t="shared" si="11"/>
        <v>50</v>
      </c>
      <c r="AJ117" s="1" t="str">
        <f t="shared" si="12"/>
        <v>1,257</v>
      </c>
    </row>
    <row r="118" spans="28:36">
      <c r="AB118" s="63">
        <v>10030602</v>
      </c>
      <c r="AC118" s="63" t="s">
        <v>1051</v>
      </c>
      <c r="AD118" s="63">
        <v>10030602</v>
      </c>
      <c r="AE118" s="63">
        <v>2</v>
      </c>
      <c r="AF118" s="67">
        <v>52</v>
      </c>
      <c r="AG118" s="63">
        <v>0</v>
      </c>
      <c r="AH118" s="1">
        <f t="shared" si="10"/>
        <v>0</v>
      </c>
      <c r="AI118" s="1">
        <f t="shared" si="11"/>
        <v>52</v>
      </c>
      <c r="AJ118" s="1">
        <f t="shared" si="12"/>
        <v>0</v>
      </c>
    </row>
    <row r="119" spans="28:36">
      <c r="AB119" s="63">
        <v>10030603</v>
      </c>
      <c r="AC119" s="63" t="s">
        <v>532</v>
      </c>
      <c r="AD119" s="63">
        <v>10030603</v>
      </c>
      <c r="AE119" s="63">
        <v>3</v>
      </c>
      <c r="AF119" s="67">
        <v>50</v>
      </c>
      <c r="AG119" s="63">
        <v>0</v>
      </c>
      <c r="AH119" s="1">
        <f t="shared" si="10"/>
        <v>51</v>
      </c>
      <c r="AI119" s="1">
        <f t="shared" si="11"/>
        <v>51</v>
      </c>
      <c r="AJ119" s="1" t="str">
        <f t="shared" si="12"/>
        <v>1,265</v>
      </c>
    </row>
    <row r="120" spans="28:36">
      <c r="AB120" s="63">
        <v>10030604</v>
      </c>
      <c r="AC120" s="63" t="s">
        <v>1052</v>
      </c>
      <c r="AD120" s="63">
        <v>10030604</v>
      </c>
      <c r="AE120" s="63">
        <v>2</v>
      </c>
      <c r="AF120" s="67">
        <v>50</v>
      </c>
      <c r="AG120" s="63">
        <v>0</v>
      </c>
      <c r="AH120" s="1">
        <f t="shared" si="10"/>
        <v>0</v>
      </c>
      <c r="AI120" s="1">
        <f t="shared" si="11"/>
        <v>50</v>
      </c>
      <c r="AJ120" s="1">
        <f t="shared" si="12"/>
        <v>0</v>
      </c>
    </row>
    <row r="121" spans="28:36">
      <c r="AB121" s="63">
        <v>10030605</v>
      </c>
      <c r="AC121" s="63" t="s">
        <v>533</v>
      </c>
      <c r="AD121" s="63">
        <v>10030605</v>
      </c>
      <c r="AE121" s="63">
        <v>3</v>
      </c>
      <c r="AF121" s="67">
        <v>50</v>
      </c>
      <c r="AG121" s="63">
        <v>0</v>
      </c>
      <c r="AH121" s="1">
        <f t="shared" si="10"/>
        <v>53</v>
      </c>
      <c r="AI121" s="1">
        <f t="shared" si="11"/>
        <v>53</v>
      </c>
      <c r="AJ121" s="1" t="str">
        <f t="shared" si="12"/>
        <v>1,282</v>
      </c>
    </row>
    <row r="122" spans="28:36">
      <c r="AB122" s="63">
        <v>10030606</v>
      </c>
      <c r="AC122" s="63" t="s">
        <v>1053</v>
      </c>
      <c r="AD122" s="63">
        <v>10030606</v>
      </c>
      <c r="AE122" s="63">
        <v>2</v>
      </c>
      <c r="AF122" s="67">
        <v>50</v>
      </c>
      <c r="AG122" s="63">
        <v>0</v>
      </c>
      <c r="AH122" s="1">
        <f t="shared" si="10"/>
        <v>0</v>
      </c>
      <c r="AI122" s="1">
        <f t="shared" si="11"/>
        <v>50</v>
      </c>
      <c r="AJ122" s="1">
        <f t="shared" si="12"/>
        <v>0</v>
      </c>
    </row>
    <row r="123" spans="28:36">
      <c r="AB123" s="63">
        <v>10030607</v>
      </c>
      <c r="AC123" s="63" t="s">
        <v>534</v>
      </c>
      <c r="AD123" s="63">
        <v>10030607</v>
      </c>
      <c r="AE123" s="63">
        <v>3</v>
      </c>
      <c r="AF123" s="67">
        <v>50</v>
      </c>
      <c r="AG123" s="63">
        <v>0</v>
      </c>
      <c r="AH123" s="1">
        <f t="shared" si="10"/>
        <v>53</v>
      </c>
      <c r="AI123" s="1">
        <f t="shared" si="11"/>
        <v>53</v>
      </c>
      <c r="AJ123" s="1" t="str">
        <f t="shared" si="12"/>
        <v>1,282</v>
      </c>
    </row>
    <row r="124" spans="28:36">
      <c r="AB124" s="63">
        <v>10030608</v>
      </c>
      <c r="AC124" s="63" t="s">
        <v>1054</v>
      </c>
      <c r="AD124" s="63">
        <v>10030608</v>
      </c>
      <c r="AE124" s="63">
        <v>2</v>
      </c>
      <c r="AF124" s="67">
        <v>50</v>
      </c>
      <c r="AG124" s="63">
        <v>0</v>
      </c>
      <c r="AH124" s="1">
        <f t="shared" si="10"/>
        <v>0</v>
      </c>
      <c r="AI124" s="1">
        <f t="shared" si="11"/>
        <v>50</v>
      </c>
      <c r="AJ124" s="1">
        <f t="shared" si="12"/>
        <v>0</v>
      </c>
    </row>
    <row r="125" spans="28:36">
      <c r="AB125" s="63">
        <v>10030609</v>
      </c>
      <c r="AC125" s="63" t="s">
        <v>535</v>
      </c>
      <c r="AD125" s="63">
        <v>10030609</v>
      </c>
      <c r="AE125" s="63">
        <v>3</v>
      </c>
      <c r="AF125" s="67">
        <v>50</v>
      </c>
      <c r="AG125" s="63">
        <v>0</v>
      </c>
      <c r="AH125" s="1">
        <f t="shared" si="10"/>
        <v>52</v>
      </c>
      <c r="AI125" s="1">
        <f t="shared" si="11"/>
        <v>52</v>
      </c>
      <c r="AJ125" s="1" t="str">
        <f t="shared" si="12"/>
        <v>1,273</v>
      </c>
    </row>
    <row r="126" spans="28:36">
      <c r="AB126" s="63">
        <v>10030610</v>
      </c>
      <c r="AC126" s="63" t="s">
        <v>1055</v>
      </c>
      <c r="AD126" s="63">
        <v>10030610</v>
      </c>
      <c r="AE126" s="63">
        <v>2</v>
      </c>
      <c r="AF126" s="67">
        <v>50</v>
      </c>
      <c r="AG126" s="63">
        <v>0</v>
      </c>
      <c r="AH126" s="1">
        <f t="shared" si="10"/>
        <v>0</v>
      </c>
      <c r="AI126" s="1">
        <f t="shared" si="11"/>
        <v>50</v>
      </c>
      <c r="AJ126" s="1">
        <f t="shared" si="12"/>
        <v>0</v>
      </c>
    </row>
    <row r="127" spans="28:36">
      <c r="AB127" s="63">
        <v>10030611</v>
      </c>
      <c r="AC127" s="63" t="s">
        <v>536</v>
      </c>
      <c r="AD127" s="63">
        <v>10030611</v>
      </c>
      <c r="AE127" s="63">
        <v>3</v>
      </c>
      <c r="AF127" s="67">
        <v>50</v>
      </c>
      <c r="AG127" s="63">
        <v>0</v>
      </c>
      <c r="AH127" s="1">
        <f t="shared" si="10"/>
        <v>54</v>
      </c>
      <c r="AI127" s="1">
        <f t="shared" si="11"/>
        <v>54</v>
      </c>
      <c r="AJ127" s="1" t="str">
        <f t="shared" si="12"/>
        <v>1,290</v>
      </c>
    </row>
    <row r="128" spans="28:36">
      <c r="AB128" s="63">
        <v>10030612</v>
      </c>
      <c r="AC128" s="63" t="s">
        <v>1056</v>
      </c>
      <c r="AD128" s="63">
        <v>10030612</v>
      </c>
      <c r="AE128" s="63">
        <v>2</v>
      </c>
      <c r="AF128" s="67">
        <v>52</v>
      </c>
      <c r="AG128" s="63">
        <v>0</v>
      </c>
      <c r="AH128" s="1">
        <f t="shared" si="10"/>
        <v>0</v>
      </c>
      <c r="AI128" s="1">
        <f t="shared" si="11"/>
        <v>52</v>
      </c>
      <c r="AJ128" s="1">
        <f t="shared" si="12"/>
        <v>0</v>
      </c>
    </row>
    <row r="129" spans="28:36">
      <c r="AB129" s="63">
        <v>10030613</v>
      </c>
      <c r="AC129" s="63" t="s">
        <v>537</v>
      </c>
      <c r="AD129" s="63">
        <v>10030613</v>
      </c>
      <c r="AE129" s="63">
        <v>3</v>
      </c>
      <c r="AF129" s="67">
        <v>50</v>
      </c>
      <c r="AG129" s="63">
        <v>0</v>
      </c>
      <c r="AH129" s="1">
        <f t="shared" si="10"/>
        <v>52</v>
      </c>
      <c r="AI129" s="1">
        <f t="shared" si="11"/>
        <v>52</v>
      </c>
      <c r="AJ129" s="1" t="str">
        <f t="shared" si="12"/>
        <v>1,273</v>
      </c>
    </row>
    <row r="130" spans="28:36">
      <c r="AB130" s="63">
        <v>10030614</v>
      </c>
      <c r="AC130" s="63" t="s">
        <v>1057</v>
      </c>
      <c r="AD130" s="63">
        <v>10030614</v>
      </c>
      <c r="AE130" s="63">
        <v>2</v>
      </c>
      <c r="AF130" s="67">
        <v>50</v>
      </c>
      <c r="AG130" s="63">
        <v>0</v>
      </c>
      <c r="AH130" s="1">
        <f t="shared" si="10"/>
        <v>0</v>
      </c>
      <c r="AI130" s="1">
        <f t="shared" si="11"/>
        <v>50</v>
      </c>
      <c r="AJ130" s="1">
        <f t="shared" si="12"/>
        <v>0</v>
      </c>
    </row>
    <row r="131" spans="28:36">
      <c r="AB131" s="63">
        <v>10030615</v>
      </c>
      <c r="AC131" s="63" t="s">
        <v>618</v>
      </c>
      <c r="AD131" s="63">
        <v>10030615</v>
      </c>
      <c r="AE131" s="63">
        <v>3</v>
      </c>
      <c r="AF131" s="67">
        <v>50</v>
      </c>
      <c r="AG131" s="63">
        <v>0</v>
      </c>
      <c r="AH131" s="1">
        <f t="shared" si="10"/>
        <v>0</v>
      </c>
      <c r="AI131" s="1">
        <f t="shared" si="11"/>
        <v>50</v>
      </c>
      <c r="AJ131" s="1">
        <f t="shared" si="12"/>
        <v>0</v>
      </c>
    </row>
    <row r="132" spans="28:36">
      <c r="AB132" s="63">
        <v>10030616</v>
      </c>
      <c r="AC132" s="63" t="s">
        <v>538</v>
      </c>
      <c r="AD132" s="63">
        <v>10030616</v>
      </c>
      <c r="AE132" s="63">
        <v>3</v>
      </c>
      <c r="AF132" s="67">
        <v>50</v>
      </c>
      <c r="AG132" s="63">
        <v>0</v>
      </c>
      <c r="AH132" s="1">
        <f t="shared" si="10"/>
        <v>50</v>
      </c>
      <c r="AI132" s="1">
        <f t="shared" si="11"/>
        <v>50</v>
      </c>
      <c r="AJ132" s="1" t="str">
        <f t="shared" si="12"/>
        <v>1,257</v>
      </c>
    </row>
    <row r="133" spans="28:36">
      <c r="AB133" s="63">
        <v>10030617</v>
      </c>
      <c r="AC133" s="63" t="s">
        <v>1058</v>
      </c>
      <c r="AD133" s="63">
        <v>10030617</v>
      </c>
      <c r="AE133" s="63">
        <v>2</v>
      </c>
      <c r="AF133" s="67">
        <v>50</v>
      </c>
      <c r="AG133" s="63">
        <v>0</v>
      </c>
      <c r="AH133" s="1">
        <f t="shared" si="10"/>
        <v>0</v>
      </c>
      <c r="AI133" s="1">
        <f t="shared" si="11"/>
        <v>50</v>
      </c>
      <c r="AJ133" s="1">
        <f t="shared" si="12"/>
        <v>0</v>
      </c>
    </row>
    <row r="134" spans="28:36">
      <c r="AB134" s="63">
        <v>10030618</v>
      </c>
      <c r="AC134" s="63" t="s">
        <v>539</v>
      </c>
      <c r="AD134" s="63">
        <v>10030618</v>
      </c>
      <c r="AE134" s="63">
        <v>3</v>
      </c>
      <c r="AF134" s="67">
        <v>50</v>
      </c>
      <c r="AG134" s="63">
        <v>0</v>
      </c>
      <c r="AH134" s="1">
        <f t="shared" si="10"/>
        <v>55</v>
      </c>
      <c r="AI134" s="1">
        <f t="shared" si="11"/>
        <v>55</v>
      </c>
      <c r="AJ134" s="1" t="str">
        <f t="shared" si="12"/>
        <v>1,298</v>
      </c>
    </row>
    <row r="135" spans="28:36">
      <c r="AB135" s="63">
        <v>10030619</v>
      </c>
      <c r="AC135" s="63" t="s">
        <v>1059</v>
      </c>
      <c r="AD135" s="63">
        <v>10030619</v>
      </c>
      <c r="AE135" s="63">
        <v>3</v>
      </c>
      <c r="AF135" s="67">
        <v>50</v>
      </c>
      <c r="AG135" s="63">
        <v>0</v>
      </c>
      <c r="AH135" s="1">
        <f t="shared" si="10"/>
        <v>0</v>
      </c>
      <c r="AI135" s="1">
        <f t="shared" si="11"/>
        <v>50</v>
      </c>
      <c r="AJ135" s="1">
        <f t="shared" si="12"/>
        <v>0</v>
      </c>
    </row>
    <row r="136" spans="28:36">
      <c r="AB136" s="63">
        <v>10030620</v>
      </c>
      <c r="AC136" s="63" t="s">
        <v>540</v>
      </c>
      <c r="AD136" s="63">
        <v>10030620</v>
      </c>
      <c r="AE136" s="63">
        <v>3</v>
      </c>
      <c r="AF136" s="67">
        <v>50</v>
      </c>
      <c r="AG136" s="63">
        <v>0</v>
      </c>
      <c r="AH136" s="1">
        <f t="shared" si="10"/>
        <v>54</v>
      </c>
      <c r="AI136" s="1">
        <f t="shared" si="11"/>
        <v>54</v>
      </c>
      <c r="AJ136" s="1" t="str">
        <f t="shared" si="12"/>
        <v>1,290</v>
      </c>
    </row>
    <row r="137" spans="28:36">
      <c r="AB137" s="63">
        <v>10030621</v>
      </c>
      <c r="AC137" s="63" t="s">
        <v>1060</v>
      </c>
      <c r="AD137" s="63">
        <v>10030621</v>
      </c>
      <c r="AE137" s="63">
        <v>2</v>
      </c>
      <c r="AF137" s="67">
        <v>50</v>
      </c>
      <c r="AG137" s="63">
        <v>0</v>
      </c>
      <c r="AH137" s="1">
        <f t="shared" si="10"/>
        <v>0</v>
      </c>
      <c r="AI137" s="1">
        <f t="shared" si="11"/>
        <v>50</v>
      </c>
      <c r="AJ137" s="1">
        <f t="shared" si="12"/>
        <v>0</v>
      </c>
    </row>
    <row r="138" spans="28:36">
      <c r="AB138" s="63">
        <v>10030622</v>
      </c>
      <c r="AC138" s="63" t="s">
        <v>1061</v>
      </c>
      <c r="AD138" s="63">
        <v>10030622</v>
      </c>
      <c r="AE138" s="63">
        <v>3</v>
      </c>
      <c r="AF138" s="67">
        <v>53</v>
      </c>
      <c r="AG138" s="63">
        <v>0</v>
      </c>
      <c r="AH138" s="1">
        <f t="shared" si="10"/>
        <v>0</v>
      </c>
      <c r="AI138" s="1">
        <f t="shared" si="11"/>
        <v>53</v>
      </c>
      <c r="AJ138" s="1">
        <f t="shared" si="12"/>
        <v>0</v>
      </c>
    </row>
    <row r="139" spans="28:36">
      <c r="AB139" s="63">
        <v>10030623</v>
      </c>
      <c r="AC139" s="63" t="s">
        <v>1062</v>
      </c>
      <c r="AD139" s="63">
        <v>10030623</v>
      </c>
      <c r="AE139" s="63">
        <v>3</v>
      </c>
      <c r="AF139" s="67">
        <v>53</v>
      </c>
      <c r="AG139" s="63">
        <v>0</v>
      </c>
      <c r="AH139" s="1">
        <f t="shared" si="10"/>
        <v>0</v>
      </c>
      <c r="AI139" s="1">
        <f t="shared" si="11"/>
        <v>53</v>
      </c>
      <c r="AJ139" s="1">
        <f t="shared" si="12"/>
        <v>0</v>
      </c>
    </row>
    <row r="140" spans="28:36">
      <c r="AB140" s="63">
        <v>10030624</v>
      </c>
      <c r="AC140" s="63" t="s">
        <v>1063</v>
      </c>
      <c r="AD140" s="63">
        <v>10030624</v>
      </c>
      <c r="AE140" s="63">
        <v>3</v>
      </c>
      <c r="AF140" s="67">
        <v>52</v>
      </c>
      <c r="AG140" s="63">
        <v>0</v>
      </c>
      <c r="AH140" s="1">
        <f t="shared" si="10"/>
        <v>0</v>
      </c>
      <c r="AI140" s="1">
        <f t="shared" si="11"/>
        <v>52</v>
      </c>
      <c r="AJ140" s="1">
        <f t="shared" si="12"/>
        <v>0</v>
      </c>
    </row>
    <row r="141" spans="28:36">
      <c r="AB141" s="63">
        <v>10030625</v>
      </c>
      <c r="AC141" s="63" t="s">
        <v>1064</v>
      </c>
      <c r="AD141" s="63">
        <v>10030625</v>
      </c>
      <c r="AE141" s="63">
        <v>3</v>
      </c>
      <c r="AF141" s="67">
        <v>52</v>
      </c>
      <c r="AG141" s="63">
        <v>0</v>
      </c>
      <c r="AH141" s="1">
        <f t="shared" ref="AH141:AH145" si="13">SUMIF($G$33:$G$87,"="&amp;AC141,$H$33:$H$87)</f>
        <v>0</v>
      </c>
      <c r="AI141" s="1">
        <f t="shared" ref="AI141:AI145" si="14">IF(AH141=0,AF141,AH141)</f>
        <v>52</v>
      </c>
      <c r="AJ141" s="1">
        <f t="shared" ref="AJ141:AJ145" si="15">IF(AH141=0,0,"1,"&amp;LOOKUP(AH141,U:U,Y:Y))</f>
        <v>0</v>
      </c>
    </row>
    <row r="142" spans="28:36">
      <c r="AB142" s="63">
        <v>10030626</v>
      </c>
      <c r="AC142" s="63" t="s">
        <v>1065</v>
      </c>
      <c r="AD142" s="63">
        <v>10030626</v>
      </c>
      <c r="AE142" s="63">
        <v>3</v>
      </c>
      <c r="AF142" s="67">
        <v>52</v>
      </c>
      <c r="AG142" s="63">
        <v>0</v>
      </c>
      <c r="AH142" s="1">
        <f t="shared" si="13"/>
        <v>0</v>
      </c>
      <c r="AI142" s="1">
        <f t="shared" si="14"/>
        <v>52</v>
      </c>
      <c r="AJ142" s="1">
        <f t="shared" si="15"/>
        <v>0</v>
      </c>
    </row>
    <row r="143" spans="28:36">
      <c r="AB143" s="63">
        <v>10030627</v>
      </c>
      <c r="AC143" s="63" t="s">
        <v>1066</v>
      </c>
      <c r="AD143" s="63">
        <v>10030627</v>
      </c>
      <c r="AE143" s="63">
        <v>3</v>
      </c>
      <c r="AF143" s="67">
        <v>52</v>
      </c>
      <c r="AG143" s="63">
        <v>0</v>
      </c>
      <c r="AH143" s="1">
        <f t="shared" si="13"/>
        <v>0</v>
      </c>
      <c r="AI143" s="1">
        <f t="shared" si="14"/>
        <v>52</v>
      </c>
      <c r="AJ143" s="1">
        <f t="shared" si="15"/>
        <v>0</v>
      </c>
    </row>
    <row r="144" spans="28:36">
      <c r="AB144" s="63">
        <v>10030628</v>
      </c>
      <c r="AC144" s="63" t="s">
        <v>1067</v>
      </c>
      <c r="AD144" s="63">
        <v>10030628</v>
      </c>
      <c r="AE144" s="63">
        <v>3</v>
      </c>
      <c r="AF144" s="67">
        <v>52</v>
      </c>
      <c r="AG144" s="63">
        <v>0</v>
      </c>
      <c r="AH144" s="1">
        <f t="shared" si="13"/>
        <v>0</v>
      </c>
      <c r="AI144" s="1">
        <f t="shared" si="14"/>
        <v>52</v>
      </c>
      <c r="AJ144" s="1">
        <f t="shared" si="15"/>
        <v>0</v>
      </c>
    </row>
    <row r="145" spans="28:36">
      <c r="AB145" s="63">
        <v>10030629</v>
      </c>
      <c r="AC145" s="63" t="s">
        <v>1068</v>
      </c>
      <c r="AD145" s="63">
        <v>10030629</v>
      </c>
      <c r="AE145" s="63">
        <v>3</v>
      </c>
      <c r="AF145" s="67">
        <v>52</v>
      </c>
      <c r="AG145" s="63">
        <v>0</v>
      </c>
      <c r="AH145" s="1">
        <f t="shared" si="13"/>
        <v>0</v>
      </c>
      <c r="AI145" s="1">
        <f t="shared" si="14"/>
        <v>52</v>
      </c>
      <c r="AJ145" s="1">
        <f t="shared" si="15"/>
        <v>0</v>
      </c>
    </row>
    <row r="147" spans="28:36">
      <c r="AB147" s="32">
        <v>10030101</v>
      </c>
      <c r="AC147" s="32" t="s">
        <v>1075</v>
      </c>
      <c r="AD147" s="31">
        <v>10030101</v>
      </c>
      <c r="AE147" s="32">
        <v>1</v>
      </c>
      <c r="AF147" s="33">
        <v>1</v>
      </c>
      <c r="AG147" s="63">
        <v>0</v>
      </c>
      <c r="AH147" s="1">
        <f t="shared" ref="AH147" si="16">SUMIF($G$33:$G$87,"="&amp;AC147,$H$33:$H$87)</f>
        <v>0</v>
      </c>
      <c r="AI147" s="1">
        <f t="shared" ref="AI147" si="17">IF(AH147=0,AF147,AH147)</f>
        <v>1</v>
      </c>
      <c r="AJ147" s="1">
        <f t="shared" ref="AJ147" si="18">IF(AH147=0,0,"1,"&amp;LOOKUP(AH147,U:U,Y:Y))</f>
        <v>0</v>
      </c>
    </row>
    <row r="148" spans="28:36">
      <c r="AB148" s="32">
        <v>10030102</v>
      </c>
      <c r="AC148" s="32" t="s">
        <v>1076</v>
      </c>
      <c r="AD148" s="32" t="s">
        <v>1077</v>
      </c>
      <c r="AE148" s="32">
        <v>2</v>
      </c>
      <c r="AF148" s="33">
        <v>2</v>
      </c>
      <c r="AG148" s="63">
        <v>0</v>
      </c>
      <c r="AH148" s="1">
        <f t="shared" ref="AH148:AH195" si="19">SUMIF($G$33:$G$87,"="&amp;AC148,$H$33:$H$87)</f>
        <v>0</v>
      </c>
      <c r="AI148" s="1">
        <f t="shared" ref="AI148:AI195" si="20">IF(AH148=0,AF148,AH148)</f>
        <v>2</v>
      </c>
      <c r="AJ148" s="1">
        <f t="shared" ref="AJ148:AJ195" si="21">IF(AH148=0,0,"1,"&amp;LOOKUP(AH148,U:U,Y:Y))</f>
        <v>0</v>
      </c>
    </row>
    <row r="149" spans="28:36">
      <c r="AB149" s="32">
        <v>10030103</v>
      </c>
      <c r="AC149" s="32" t="s">
        <v>1078</v>
      </c>
      <c r="AD149" s="32" t="s">
        <v>1079</v>
      </c>
      <c r="AE149" s="32">
        <v>1</v>
      </c>
      <c r="AF149" s="33">
        <v>1</v>
      </c>
      <c r="AG149" s="63">
        <v>0</v>
      </c>
      <c r="AH149" s="1">
        <f t="shared" si="19"/>
        <v>0</v>
      </c>
      <c r="AI149" s="1">
        <f t="shared" si="20"/>
        <v>1</v>
      </c>
      <c r="AJ149" s="1">
        <f t="shared" si="21"/>
        <v>0</v>
      </c>
    </row>
    <row r="150" spans="28:36">
      <c r="AB150" s="32">
        <v>10030104</v>
      </c>
      <c r="AC150" s="32" t="s">
        <v>1080</v>
      </c>
      <c r="AD150" s="32">
        <v>10030104</v>
      </c>
      <c r="AE150" s="32">
        <v>2</v>
      </c>
      <c r="AF150" s="33">
        <v>1</v>
      </c>
      <c r="AG150" s="63">
        <v>0</v>
      </c>
      <c r="AH150" s="1">
        <f t="shared" si="19"/>
        <v>0</v>
      </c>
      <c r="AI150" s="1">
        <f t="shared" si="20"/>
        <v>1</v>
      </c>
      <c r="AJ150" s="1">
        <f t="shared" si="21"/>
        <v>0</v>
      </c>
    </row>
    <row r="151" spans="28:36">
      <c r="AB151" s="32">
        <v>10030105</v>
      </c>
      <c r="AC151" s="32" t="s">
        <v>1081</v>
      </c>
      <c r="AD151" s="32">
        <v>10030105</v>
      </c>
      <c r="AE151" s="32">
        <v>2</v>
      </c>
      <c r="AF151" s="33">
        <v>2</v>
      </c>
      <c r="AG151" s="63">
        <v>0</v>
      </c>
      <c r="AH151" s="1">
        <f t="shared" si="19"/>
        <v>0</v>
      </c>
      <c r="AI151" s="1">
        <f t="shared" si="20"/>
        <v>2</v>
      </c>
      <c r="AJ151" s="1">
        <f t="shared" si="21"/>
        <v>0</v>
      </c>
    </row>
    <row r="152" spans="28:36">
      <c r="AB152" s="32">
        <v>10030106</v>
      </c>
      <c r="AC152" s="32" t="s">
        <v>1082</v>
      </c>
      <c r="AD152" s="32">
        <v>10030106</v>
      </c>
      <c r="AE152" s="32">
        <v>1</v>
      </c>
      <c r="AF152" s="33">
        <v>1</v>
      </c>
      <c r="AG152" s="63">
        <v>0</v>
      </c>
      <c r="AH152" s="1">
        <f t="shared" si="19"/>
        <v>0</v>
      </c>
      <c r="AI152" s="1">
        <f t="shared" si="20"/>
        <v>1</v>
      </c>
      <c r="AJ152" s="1">
        <f t="shared" si="21"/>
        <v>0</v>
      </c>
    </row>
    <row r="153" spans="28:36">
      <c r="AB153" s="32">
        <v>10030107</v>
      </c>
      <c r="AC153" s="32" t="s">
        <v>1083</v>
      </c>
      <c r="AD153" s="32">
        <v>10030107</v>
      </c>
      <c r="AE153" s="32">
        <v>2</v>
      </c>
      <c r="AF153" s="33">
        <v>2</v>
      </c>
      <c r="AG153" s="63">
        <v>0</v>
      </c>
      <c r="AH153" s="1">
        <f t="shared" si="19"/>
        <v>0</v>
      </c>
      <c r="AI153" s="1">
        <f t="shared" si="20"/>
        <v>2</v>
      </c>
      <c r="AJ153" s="1">
        <f t="shared" si="21"/>
        <v>0</v>
      </c>
    </row>
    <row r="154" spans="28:36">
      <c r="AB154" s="32" t="s">
        <v>1084</v>
      </c>
      <c r="AC154" s="32" t="s">
        <v>1085</v>
      </c>
      <c r="AD154" s="32">
        <v>10030108</v>
      </c>
      <c r="AE154" s="32">
        <v>1</v>
      </c>
      <c r="AF154" s="33">
        <v>1</v>
      </c>
      <c r="AG154" s="63">
        <v>0</v>
      </c>
      <c r="AH154" s="1">
        <f t="shared" si="19"/>
        <v>0</v>
      </c>
      <c r="AI154" s="1">
        <f t="shared" si="20"/>
        <v>1</v>
      </c>
      <c r="AJ154" s="1">
        <f t="shared" si="21"/>
        <v>0</v>
      </c>
    </row>
    <row r="155" spans="28:36">
      <c r="AB155" s="32">
        <v>10030109</v>
      </c>
      <c r="AC155" s="32" t="s">
        <v>1086</v>
      </c>
      <c r="AD155" s="32">
        <v>10030109</v>
      </c>
      <c r="AE155" s="32">
        <v>2</v>
      </c>
      <c r="AF155" s="33">
        <v>2</v>
      </c>
      <c r="AG155" s="63">
        <v>0</v>
      </c>
      <c r="AH155" s="1">
        <f t="shared" si="19"/>
        <v>0</v>
      </c>
      <c r="AI155" s="1">
        <f t="shared" si="20"/>
        <v>2</v>
      </c>
      <c r="AJ155" s="1">
        <f t="shared" si="21"/>
        <v>0</v>
      </c>
    </row>
    <row r="156" spans="28:36">
      <c r="AB156" s="32">
        <v>10030110</v>
      </c>
      <c r="AC156" s="32" t="s">
        <v>1087</v>
      </c>
      <c r="AD156" s="32">
        <v>10030110</v>
      </c>
      <c r="AE156" s="32">
        <v>2</v>
      </c>
      <c r="AF156" s="33">
        <v>3</v>
      </c>
      <c r="AG156" s="63">
        <v>0</v>
      </c>
      <c r="AH156" s="1">
        <f t="shared" si="19"/>
        <v>0</v>
      </c>
      <c r="AI156" s="1">
        <f t="shared" si="20"/>
        <v>3</v>
      </c>
      <c r="AJ156" s="1">
        <f t="shared" si="21"/>
        <v>0</v>
      </c>
    </row>
    <row r="157" spans="28:36">
      <c r="AB157" s="32" t="s">
        <v>1088</v>
      </c>
      <c r="AC157" s="32" t="s">
        <v>1089</v>
      </c>
      <c r="AD157" s="32">
        <v>10030111</v>
      </c>
      <c r="AE157" s="32">
        <v>2</v>
      </c>
      <c r="AF157" s="33">
        <v>1</v>
      </c>
      <c r="AG157" s="63">
        <v>0</v>
      </c>
      <c r="AH157" s="1">
        <f t="shared" si="19"/>
        <v>0</v>
      </c>
      <c r="AI157" s="1">
        <f t="shared" si="20"/>
        <v>1</v>
      </c>
      <c r="AJ157" s="1">
        <f t="shared" si="21"/>
        <v>0</v>
      </c>
    </row>
    <row r="158" spans="28:36">
      <c r="AB158" s="32" t="s">
        <v>1090</v>
      </c>
      <c r="AC158" s="32" t="s">
        <v>1091</v>
      </c>
      <c r="AD158" s="32">
        <v>10030112</v>
      </c>
      <c r="AE158" s="32">
        <v>1</v>
      </c>
      <c r="AF158" s="33">
        <v>1</v>
      </c>
      <c r="AG158" s="63">
        <v>0</v>
      </c>
      <c r="AH158" s="1">
        <f t="shared" si="19"/>
        <v>0</v>
      </c>
      <c r="AI158" s="1">
        <f t="shared" si="20"/>
        <v>1</v>
      </c>
      <c r="AJ158" s="1">
        <f t="shared" si="21"/>
        <v>0</v>
      </c>
    </row>
    <row r="159" spans="28:36">
      <c r="AB159" s="32" t="s">
        <v>1092</v>
      </c>
      <c r="AC159" s="32" t="s">
        <v>1093</v>
      </c>
      <c r="AD159" s="32">
        <v>10030113</v>
      </c>
      <c r="AE159" s="32">
        <v>2</v>
      </c>
      <c r="AF159" s="33" t="s">
        <v>1094</v>
      </c>
      <c r="AG159" s="63">
        <v>0</v>
      </c>
      <c r="AH159" s="1">
        <f t="shared" si="19"/>
        <v>0</v>
      </c>
      <c r="AI159" s="1" t="str">
        <f t="shared" si="20"/>
        <v>5</v>
      </c>
      <c r="AJ159" s="1">
        <f t="shared" si="21"/>
        <v>0</v>
      </c>
    </row>
    <row r="160" spans="28:36">
      <c r="AB160" s="32" t="s">
        <v>1095</v>
      </c>
      <c r="AC160" s="32" t="s">
        <v>1096</v>
      </c>
      <c r="AD160" s="32">
        <v>10030114</v>
      </c>
      <c r="AE160" s="32">
        <v>1</v>
      </c>
      <c r="AF160" s="33">
        <v>1</v>
      </c>
      <c r="AG160" s="63">
        <v>0</v>
      </c>
      <c r="AH160" s="1">
        <f t="shared" si="19"/>
        <v>0</v>
      </c>
      <c r="AI160" s="1">
        <f t="shared" si="20"/>
        <v>1</v>
      </c>
      <c r="AJ160" s="1">
        <f t="shared" si="21"/>
        <v>0</v>
      </c>
    </row>
    <row r="161" spans="28:36">
      <c r="AB161" s="31">
        <v>10030201</v>
      </c>
      <c r="AC161" s="32" t="s">
        <v>1097</v>
      </c>
      <c r="AD161" s="31">
        <v>10030201</v>
      </c>
      <c r="AE161" s="31">
        <v>2</v>
      </c>
      <c r="AF161" s="33">
        <v>6</v>
      </c>
      <c r="AG161" s="63">
        <v>0</v>
      </c>
      <c r="AH161" s="1">
        <f t="shared" si="19"/>
        <v>0</v>
      </c>
      <c r="AI161" s="1">
        <f t="shared" si="20"/>
        <v>6</v>
      </c>
      <c r="AJ161" s="1">
        <f t="shared" si="21"/>
        <v>0</v>
      </c>
    </row>
    <row r="162" spans="28:36">
      <c r="AB162" s="31">
        <v>10030202</v>
      </c>
      <c r="AC162" s="32" t="s">
        <v>1098</v>
      </c>
      <c r="AD162" s="31">
        <v>10030202</v>
      </c>
      <c r="AE162" s="31">
        <v>2</v>
      </c>
      <c r="AF162" s="33">
        <v>8</v>
      </c>
      <c r="AG162" s="63">
        <v>0</v>
      </c>
      <c r="AH162" s="1">
        <v>5</v>
      </c>
      <c r="AI162" s="1">
        <f t="shared" si="20"/>
        <v>5</v>
      </c>
      <c r="AJ162" s="1" t="str">
        <f t="shared" si="21"/>
        <v>1,17</v>
      </c>
    </row>
    <row r="163" spans="28:36">
      <c r="AB163" s="31">
        <v>10030203</v>
      </c>
      <c r="AC163" s="32" t="s">
        <v>1099</v>
      </c>
      <c r="AD163" s="31">
        <v>10030203</v>
      </c>
      <c r="AE163" s="31">
        <v>3</v>
      </c>
      <c r="AF163" s="33">
        <v>10</v>
      </c>
      <c r="AG163" s="63">
        <v>0</v>
      </c>
      <c r="AH163" s="1">
        <f t="shared" si="19"/>
        <v>0</v>
      </c>
      <c r="AI163" s="1">
        <f t="shared" si="20"/>
        <v>10</v>
      </c>
      <c r="AJ163" s="1">
        <f t="shared" si="21"/>
        <v>0</v>
      </c>
    </row>
    <row r="164" spans="28:36">
      <c r="AB164" s="31">
        <v>10030204</v>
      </c>
      <c r="AC164" s="32" t="s">
        <v>1100</v>
      </c>
      <c r="AD164" s="31">
        <v>10030204</v>
      </c>
      <c r="AE164" s="31">
        <v>2</v>
      </c>
      <c r="AF164" s="33">
        <v>5</v>
      </c>
      <c r="AG164" s="63">
        <v>0</v>
      </c>
      <c r="AH164" s="1">
        <f t="shared" si="19"/>
        <v>0</v>
      </c>
      <c r="AI164" s="1">
        <f t="shared" si="20"/>
        <v>5</v>
      </c>
      <c r="AJ164" s="1">
        <f t="shared" si="21"/>
        <v>0</v>
      </c>
    </row>
    <row r="165" spans="28:36">
      <c r="AB165" s="31">
        <v>10030205</v>
      </c>
      <c r="AC165" s="32" t="s">
        <v>1101</v>
      </c>
      <c r="AD165" s="31">
        <v>10030205</v>
      </c>
      <c r="AE165" s="31">
        <v>2</v>
      </c>
      <c r="AF165" s="33">
        <v>7</v>
      </c>
      <c r="AG165" s="63">
        <v>0</v>
      </c>
      <c r="AH165" s="1">
        <f t="shared" si="19"/>
        <v>0</v>
      </c>
      <c r="AI165" s="1">
        <f t="shared" si="20"/>
        <v>7</v>
      </c>
      <c r="AJ165" s="1">
        <f t="shared" si="21"/>
        <v>0</v>
      </c>
    </row>
    <row r="166" spans="28:36">
      <c r="AB166" s="31">
        <v>10030206</v>
      </c>
      <c r="AC166" s="32" t="s">
        <v>1102</v>
      </c>
      <c r="AD166" s="31">
        <v>10030206</v>
      </c>
      <c r="AE166" s="31">
        <v>2</v>
      </c>
      <c r="AF166" s="33">
        <v>8</v>
      </c>
      <c r="AG166" s="63">
        <v>0</v>
      </c>
      <c r="AH166" s="1">
        <f t="shared" si="19"/>
        <v>0</v>
      </c>
      <c r="AI166" s="1">
        <f t="shared" si="20"/>
        <v>8</v>
      </c>
      <c r="AJ166" s="1">
        <f t="shared" si="21"/>
        <v>0</v>
      </c>
    </row>
    <row r="167" spans="28:36">
      <c r="AB167" s="31">
        <v>10030207</v>
      </c>
      <c r="AC167" s="32" t="s">
        <v>1103</v>
      </c>
      <c r="AD167" s="31">
        <v>10030207</v>
      </c>
      <c r="AE167" s="31">
        <v>3</v>
      </c>
      <c r="AF167" s="33">
        <v>10</v>
      </c>
      <c r="AG167" s="63">
        <v>0</v>
      </c>
      <c r="AH167" s="1">
        <v>10</v>
      </c>
      <c r="AI167" s="1">
        <f t="shared" si="20"/>
        <v>10</v>
      </c>
      <c r="AJ167" s="1" t="str">
        <f t="shared" si="21"/>
        <v>1,32</v>
      </c>
    </row>
    <row r="168" spans="28:36">
      <c r="AB168" s="31">
        <v>10030208</v>
      </c>
      <c r="AC168" s="32" t="s">
        <v>1104</v>
      </c>
      <c r="AD168" s="31">
        <v>10030208</v>
      </c>
      <c r="AE168" s="31">
        <v>2</v>
      </c>
      <c r="AF168" s="33">
        <v>7</v>
      </c>
      <c r="AG168" s="63">
        <v>0</v>
      </c>
      <c r="AH168" s="1">
        <f t="shared" si="19"/>
        <v>0</v>
      </c>
      <c r="AI168" s="1">
        <f t="shared" si="20"/>
        <v>7</v>
      </c>
      <c r="AJ168" s="1">
        <f t="shared" si="21"/>
        <v>0</v>
      </c>
    </row>
    <row r="169" spans="28:36">
      <c r="AB169" s="31">
        <v>10030209</v>
      </c>
      <c r="AC169" s="32" t="s">
        <v>1105</v>
      </c>
      <c r="AD169" s="31">
        <v>10030209</v>
      </c>
      <c r="AE169" s="31">
        <v>3</v>
      </c>
      <c r="AF169" s="33">
        <v>10</v>
      </c>
      <c r="AG169" s="63">
        <v>0</v>
      </c>
      <c r="AH169" s="1">
        <f t="shared" si="19"/>
        <v>0</v>
      </c>
      <c r="AI169" s="1">
        <f t="shared" si="20"/>
        <v>10</v>
      </c>
      <c r="AJ169" s="1">
        <f t="shared" si="21"/>
        <v>0</v>
      </c>
    </row>
    <row r="170" spans="28:36">
      <c r="AB170" s="31">
        <v>10030210</v>
      </c>
      <c r="AC170" s="32" t="s">
        <v>1106</v>
      </c>
      <c r="AD170" s="31">
        <v>10030210</v>
      </c>
      <c r="AE170" s="31">
        <v>2</v>
      </c>
      <c r="AF170" s="33">
        <v>6</v>
      </c>
      <c r="AG170" s="63">
        <v>0</v>
      </c>
      <c r="AH170" s="1">
        <f t="shared" si="19"/>
        <v>0</v>
      </c>
      <c r="AI170" s="1">
        <f t="shared" si="20"/>
        <v>6</v>
      </c>
      <c r="AJ170" s="1">
        <f t="shared" si="21"/>
        <v>0</v>
      </c>
    </row>
    <row r="171" spans="28:36">
      <c r="AB171" s="31">
        <v>10030211</v>
      </c>
      <c r="AC171" s="32" t="s">
        <v>1107</v>
      </c>
      <c r="AD171" s="31">
        <v>10030211</v>
      </c>
      <c r="AE171" s="31">
        <v>2</v>
      </c>
      <c r="AF171" s="33">
        <v>10</v>
      </c>
      <c r="AG171" s="63">
        <v>0</v>
      </c>
      <c r="AH171" s="1">
        <f t="shared" si="19"/>
        <v>0</v>
      </c>
      <c r="AI171" s="1">
        <f t="shared" si="20"/>
        <v>10</v>
      </c>
      <c r="AJ171" s="1">
        <f t="shared" si="21"/>
        <v>0</v>
      </c>
    </row>
    <row r="172" spans="28:36">
      <c r="AB172" s="31">
        <v>10030212</v>
      </c>
      <c r="AC172" s="32" t="s">
        <v>1108</v>
      </c>
      <c r="AD172" s="31">
        <v>10030212</v>
      </c>
      <c r="AE172" s="31">
        <v>2</v>
      </c>
      <c r="AF172" s="33">
        <v>8</v>
      </c>
      <c r="AG172" s="63">
        <v>0</v>
      </c>
      <c r="AH172" s="1">
        <f t="shared" si="19"/>
        <v>0</v>
      </c>
      <c r="AI172" s="1">
        <f t="shared" si="20"/>
        <v>8</v>
      </c>
      <c r="AJ172" s="1">
        <f t="shared" si="21"/>
        <v>0</v>
      </c>
    </row>
    <row r="173" spans="28:36">
      <c r="AB173" s="31">
        <v>10030213</v>
      </c>
      <c r="AC173" s="32" t="s">
        <v>1109</v>
      </c>
      <c r="AD173" s="31">
        <v>10030213</v>
      </c>
      <c r="AE173" s="31">
        <v>2</v>
      </c>
      <c r="AF173" s="33">
        <v>10</v>
      </c>
      <c r="AG173" s="63">
        <v>0</v>
      </c>
      <c r="AH173" s="1">
        <f t="shared" si="19"/>
        <v>0</v>
      </c>
      <c r="AI173" s="1">
        <f t="shared" si="20"/>
        <v>10</v>
      </c>
      <c r="AJ173" s="1">
        <f t="shared" si="21"/>
        <v>0</v>
      </c>
    </row>
    <row r="174" spans="28:36">
      <c r="AB174" s="31">
        <v>10030214</v>
      </c>
      <c r="AC174" s="32" t="s">
        <v>1110</v>
      </c>
      <c r="AD174" s="31">
        <v>10030214</v>
      </c>
      <c r="AE174" s="31">
        <v>3</v>
      </c>
      <c r="AF174" s="33">
        <v>12</v>
      </c>
      <c r="AG174" s="63">
        <v>0</v>
      </c>
      <c r="AH174" s="1">
        <v>12</v>
      </c>
      <c r="AI174" s="1">
        <f t="shared" si="20"/>
        <v>12</v>
      </c>
      <c r="AJ174" s="1" t="str">
        <f t="shared" si="21"/>
        <v>1,38</v>
      </c>
    </row>
    <row r="175" spans="28:36">
      <c r="AB175" s="31">
        <v>10030215</v>
      </c>
      <c r="AC175" s="32" t="s">
        <v>1111</v>
      </c>
      <c r="AD175" s="31">
        <v>10030215</v>
      </c>
      <c r="AE175" s="31">
        <v>3</v>
      </c>
      <c r="AF175" s="33">
        <v>13</v>
      </c>
      <c r="AG175" s="63">
        <v>0</v>
      </c>
      <c r="AH175" s="1">
        <f t="shared" si="19"/>
        <v>0</v>
      </c>
      <c r="AI175" s="1">
        <f t="shared" si="20"/>
        <v>13</v>
      </c>
      <c r="AJ175" s="1">
        <f t="shared" si="21"/>
        <v>0</v>
      </c>
    </row>
    <row r="176" spans="28:36">
      <c r="AB176" s="31">
        <v>10030216</v>
      </c>
      <c r="AC176" s="32" t="s">
        <v>1112</v>
      </c>
      <c r="AD176" s="31">
        <v>10030216</v>
      </c>
      <c r="AE176" s="31">
        <v>3</v>
      </c>
      <c r="AF176" s="33">
        <v>15</v>
      </c>
      <c r="AG176" s="63">
        <v>0</v>
      </c>
      <c r="AH176" s="1">
        <v>15</v>
      </c>
      <c r="AI176" s="1">
        <f t="shared" si="20"/>
        <v>15</v>
      </c>
      <c r="AJ176" s="1" t="str">
        <f t="shared" si="21"/>
        <v>1,48</v>
      </c>
    </row>
    <row r="177" spans="28:36">
      <c r="AB177" s="31">
        <v>10030217</v>
      </c>
      <c r="AC177" s="32" t="s">
        <v>1113</v>
      </c>
      <c r="AD177" s="31">
        <v>10030217</v>
      </c>
      <c r="AE177" s="31">
        <v>3</v>
      </c>
      <c r="AF177" s="33">
        <v>15</v>
      </c>
      <c r="AG177" s="63">
        <v>0</v>
      </c>
      <c r="AH177" s="1">
        <f t="shared" si="19"/>
        <v>0</v>
      </c>
      <c r="AI177" s="1">
        <f t="shared" si="20"/>
        <v>15</v>
      </c>
      <c r="AJ177" s="1">
        <f t="shared" si="21"/>
        <v>0</v>
      </c>
    </row>
    <row r="178" spans="28:36">
      <c r="AB178" s="31">
        <v>10030218</v>
      </c>
      <c r="AC178" s="32" t="s">
        <v>1114</v>
      </c>
      <c r="AD178" s="31">
        <v>10030218</v>
      </c>
      <c r="AE178" s="31">
        <v>2</v>
      </c>
      <c r="AF178" s="33">
        <v>8</v>
      </c>
      <c r="AG178" s="63">
        <v>0</v>
      </c>
      <c r="AH178" s="1">
        <v>8</v>
      </c>
      <c r="AI178" s="1">
        <f t="shared" si="20"/>
        <v>8</v>
      </c>
      <c r="AJ178" s="1" t="str">
        <f t="shared" si="21"/>
        <v>1,26</v>
      </c>
    </row>
    <row r="179" spans="28:36">
      <c r="AB179" s="31">
        <v>10030219</v>
      </c>
      <c r="AC179" s="32" t="s">
        <v>1115</v>
      </c>
      <c r="AD179" s="31">
        <v>10030219</v>
      </c>
      <c r="AE179" s="31">
        <v>3</v>
      </c>
      <c r="AF179" s="33">
        <v>12</v>
      </c>
      <c r="AG179" s="63">
        <v>0</v>
      </c>
      <c r="AH179" s="1">
        <v>12</v>
      </c>
      <c r="AI179" s="1">
        <f t="shared" si="20"/>
        <v>12</v>
      </c>
      <c r="AJ179" s="1" t="str">
        <f t="shared" si="21"/>
        <v>1,38</v>
      </c>
    </row>
    <row r="180" spans="28:36">
      <c r="AB180" s="31">
        <v>10030220</v>
      </c>
      <c r="AC180" s="32" t="s">
        <v>1116</v>
      </c>
      <c r="AD180" s="31">
        <v>10030220</v>
      </c>
      <c r="AE180" s="31">
        <v>3</v>
      </c>
      <c r="AF180" s="33">
        <v>15</v>
      </c>
      <c r="AG180" s="63">
        <v>0</v>
      </c>
      <c r="AH180" s="1">
        <v>15</v>
      </c>
      <c r="AI180" s="1">
        <f t="shared" si="20"/>
        <v>15</v>
      </c>
      <c r="AJ180" s="1" t="str">
        <f t="shared" si="21"/>
        <v>1,48</v>
      </c>
    </row>
    <row r="181" spans="28:36">
      <c r="AB181" s="31">
        <v>10030221</v>
      </c>
      <c r="AC181" s="32" t="s">
        <v>1117</v>
      </c>
      <c r="AD181" s="31">
        <v>10030221</v>
      </c>
      <c r="AE181" s="31">
        <v>2</v>
      </c>
      <c r="AF181" s="33">
        <v>8</v>
      </c>
      <c r="AG181" s="63">
        <v>0</v>
      </c>
      <c r="AH181" s="1">
        <f t="shared" si="19"/>
        <v>0</v>
      </c>
      <c r="AI181" s="1">
        <f t="shared" si="20"/>
        <v>8</v>
      </c>
      <c r="AJ181" s="1">
        <f t="shared" si="21"/>
        <v>0</v>
      </c>
    </row>
    <row r="182" spans="28:36">
      <c r="AB182" s="34">
        <v>10030222</v>
      </c>
      <c r="AC182" s="35" t="s">
        <v>1118</v>
      </c>
      <c r="AD182" s="34">
        <v>10030222</v>
      </c>
      <c r="AE182" s="34">
        <v>3</v>
      </c>
      <c r="AF182" s="66">
        <v>12</v>
      </c>
      <c r="AG182" s="63">
        <v>0</v>
      </c>
      <c r="AH182" s="1">
        <v>10</v>
      </c>
      <c r="AI182" s="1">
        <f t="shared" si="20"/>
        <v>10</v>
      </c>
      <c r="AJ182" s="1" t="str">
        <f t="shared" si="21"/>
        <v>1,32</v>
      </c>
    </row>
    <row r="183" spans="28:36">
      <c r="AB183" s="34">
        <v>10030251</v>
      </c>
      <c r="AC183" s="32" t="s">
        <v>1119</v>
      </c>
      <c r="AD183" s="31">
        <v>10030213</v>
      </c>
      <c r="AE183" s="31">
        <v>3</v>
      </c>
      <c r="AF183" s="65">
        <v>3</v>
      </c>
      <c r="AG183" s="63">
        <v>0</v>
      </c>
      <c r="AH183" s="1">
        <f t="shared" si="19"/>
        <v>0</v>
      </c>
      <c r="AI183" s="1">
        <f t="shared" si="20"/>
        <v>3</v>
      </c>
      <c r="AJ183" s="1">
        <f t="shared" si="21"/>
        <v>0</v>
      </c>
    </row>
    <row r="184" spans="28:36">
      <c r="AB184" s="34">
        <v>10030252</v>
      </c>
      <c r="AC184" s="32" t="s">
        <v>1120</v>
      </c>
      <c r="AD184" s="31">
        <v>10030252</v>
      </c>
      <c r="AE184" s="31">
        <v>2</v>
      </c>
      <c r="AF184" s="65">
        <v>4</v>
      </c>
      <c r="AG184" s="63">
        <v>0</v>
      </c>
      <c r="AH184" s="1">
        <f t="shared" si="19"/>
        <v>0</v>
      </c>
      <c r="AI184" s="1">
        <f t="shared" si="20"/>
        <v>4</v>
      </c>
      <c r="AJ184" s="1">
        <f t="shared" si="21"/>
        <v>0</v>
      </c>
    </row>
    <row r="185" spans="28:36">
      <c r="AB185" s="34">
        <v>10030253</v>
      </c>
      <c r="AC185" s="32" t="s">
        <v>1121</v>
      </c>
      <c r="AD185" s="31">
        <v>10030203</v>
      </c>
      <c r="AE185" s="31">
        <v>3</v>
      </c>
      <c r="AF185" s="65">
        <v>5</v>
      </c>
      <c r="AG185" s="63">
        <v>0</v>
      </c>
      <c r="AH185" s="1">
        <f t="shared" si="19"/>
        <v>0</v>
      </c>
      <c r="AI185" s="1">
        <f t="shared" si="20"/>
        <v>5</v>
      </c>
      <c r="AJ185" s="1">
        <f t="shared" si="21"/>
        <v>0</v>
      </c>
    </row>
    <row r="186" spans="28:36">
      <c r="AB186" s="34">
        <v>10030254</v>
      </c>
      <c r="AC186" s="32" t="s">
        <v>1122</v>
      </c>
      <c r="AD186" s="31">
        <v>10030211</v>
      </c>
      <c r="AE186" s="31">
        <v>2</v>
      </c>
      <c r="AF186" s="65">
        <v>5</v>
      </c>
      <c r="AG186" s="63">
        <v>0</v>
      </c>
      <c r="AH186" s="1">
        <f t="shared" si="19"/>
        <v>0</v>
      </c>
      <c r="AI186" s="1">
        <f t="shared" si="20"/>
        <v>5</v>
      </c>
      <c r="AJ186" s="1">
        <f t="shared" si="21"/>
        <v>0</v>
      </c>
    </row>
    <row r="187" spans="28:36">
      <c r="AB187" s="34">
        <v>10030255</v>
      </c>
      <c r="AC187" s="32" t="s">
        <v>1123</v>
      </c>
      <c r="AD187" s="34">
        <v>10030222</v>
      </c>
      <c r="AE187" s="31">
        <v>2</v>
      </c>
      <c r="AF187" s="65">
        <v>5</v>
      </c>
      <c r="AG187" s="63">
        <v>0</v>
      </c>
      <c r="AH187" s="1">
        <f t="shared" si="19"/>
        <v>0</v>
      </c>
      <c r="AI187" s="1">
        <f t="shared" si="20"/>
        <v>5</v>
      </c>
      <c r="AJ187" s="1">
        <f t="shared" si="21"/>
        <v>0</v>
      </c>
    </row>
    <row r="188" spans="28:36">
      <c r="AB188" s="34">
        <v>10030256</v>
      </c>
      <c r="AC188" s="32" t="s">
        <v>1124</v>
      </c>
      <c r="AD188" s="31">
        <v>10030206</v>
      </c>
      <c r="AE188" s="31">
        <v>2</v>
      </c>
      <c r="AF188" s="65">
        <v>8</v>
      </c>
      <c r="AG188" s="63">
        <v>0</v>
      </c>
      <c r="AH188" s="1">
        <f t="shared" si="19"/>
        <v>0</v>
      </c>
      <c r="AI188" s="1">
        <f t="shared" si="20"/>
        <v>8</v>
      </c>
      <c r="AJ188" s="1">
        <f t="shared" si="21"/>
        <v>0</v>
      </c>
    </row>
    <row r="189" spans="28:36">
      <c r="AB189" s="34">
        <v>10030257</v>
      </c>
      <c r="AC189" s="32" t="s">
        <v>1125</v>
      </c>
      <c r="AD189" s="31">
        <v>10030209</v>
      </c>
      <c r="AE189" s="31">
        <v>2</v>
      </c>
      <c r="AF189" s="65">
        <v>8</v>
      </c>
      <c r="AG189" s="63">
        <v>0</v>
      </c>
      <c r="AH189" s="1">
        <f t="shared" si="19"/>
        <v>0</v>
      </c>
      <c r="AI189" s="1">
        <f t="shared" si="20"/>
        <v>8</v>
      </c>
      <c r="AJ189" s="1">
        <f t="shared" si="21"/>
        <v>0</v>
      </c>
    </row>
    <row r="190" spans="28:36">
      <c r="AB190" s="34">
        <v>10030258</v>
      </c>
      <c r="AC190" s="32" t="s">
        <v>1126</v>
      </c>
      <c r="AD190" s="31">
        <v>10030108</v>
      </c>
      <c r="AE190" s="31">
        <v>2</v>
      </c>
      <c r="AF190" s="65">
        <v>10</v>
      </c>
      <c r="AG190" s="63">
        <v>0</v>
      </c>
      <c r="AH190" s="1">
        <f t="shared" si="19"/>
        <v>0</v>
      </c>
      <c r="AI190" s="1">
        <f t="shared" si="20"/>
        <v>10</v>
      </c>
      <c r="AJ190" s="1">
        <f t="shared" si="21"/>
        <v>0</v>
      </c>
    </row>
    <row r="191" spans="28:36">
      <c r="AB191" s="34">
        <v>10030259</v>
      </c>
      <c r="AC191" s="32" t="s">
        <v>1127</v>
      </c>
      <c r="AD191" s="34">
        <v>10030259</v>
      </c>
      <c r="AE191" s="31">
        <v>4</v>
      </c>
      <c r="AF191" s="65">
        <v>15</v>
      </c>
      <c r="AG191" s="63">
        <v>0</v>
      </c>
      <c r="AH191" s="1">
        <f t="shared" si="19"/>
        <v>0</v>
      </c>
      <c r="AI191" s="1">
        <f t="shared" si="20"/>
        <v>15</v>
      </c>
      <c r="AJ191" s="1">
        <f t="shared" si="21"/>
        <v>0</v>
      </c>
    </row>
    <row r="192" spans="28:36">
      <c r="AB192" s="34">
        <v>10030260</v>
      </c>
      <c r="AC192" s="32" t="s">
        <v>1128</v>
      </c>
      <c r="AD192" s="34">
        <v>10030260</v>
      </c>
      <c r="AE192" s="31">
        <v>2</v>
      </c>
      <c r="AF192" s="65">
        <v>10</v>
      </c>
      <c r="AG192" s="63">
        <v>0</v>
      </c>
      <c r="AH192" s="1">
        <f t="shared" si="19"/>
        <v>0</v>
      </c>
      <c r="AI192" s="1">
        <f t="shared" si="20"/>
        <v>10</v>
      </c>
      <c r="AJ192" s="1">
        <f t="shared" si="21"/>
        <v>0</v>
      </c>
    </row>
    <row r="193" spans="28:36">
      <c r="AB193" s="34">
        <v>10030261</v>
      </c>
      <c r="AC193" s="32" t="s">
        <v>1129</v>
      </c>
      <c r="AD193" s="34">
        <v>10030261</v>
      </c>
      <c r="AE193" s="31">
        <v>2</v>
      </c>
      <c r="AF193" s="65">
        <v>10</v>
      </c>
      <c r="AG193" s="63">
        <v>0</v>
      </c>
      <c r="AH193" s="1">
        <f t="shared" si="19"/>
        <v>0</v>
      </c>
      <c r="AI193" s="1">
        <f t="shared" si="20"/>
        <v>10</v>
      </c>
      <c r="AJ193" s="1">
        <f t="shared" si="21"/>
        <v>0</v>
      </c>
    </row>
    <row r="194" spans="28:36">
      <c r="AB194" s="34">
        <v>10030262</v>
      </c>
      <c r="AC194" s="32" t="s">
        <v>1130</v>
      </c>
      <c r="AD194" s="31">
        <v>10030262</v>
      </c>
      <c r="AE194" s="31">
        <v>2</v>
      </c>
      <c r="AF194" s="65">
        <v>6</v>
      </c>
      <c r="AG194" s="63">
        <v>0</v>
      </c>
      <c r="AH194" s="1">
        <f t="shared" si="19"/>
        <v>0</v>
      </c>
      <c r="AI194" s="1">
        <f t="shared" si="20"/>
        <v>6</v>
      </c>
      <c r="AJ194" s="1">
        <f t="shared" si="21"/>
        <v>0</v>
      </c>
    </row>
    <row r="195" spans="28:36">
      <c r="AB195" s="34">
        <v>10030263</v>
      </c>
      <c r="AC195" s="32" t="s">
        <v>1131</v>
      </c>
      <c r="AD195" s="32">
        <v>10030112</v>
      </c>
      <c r="AE195" s="31">
        <v>4</v>
      </c>
      <c r="AF195" s="33">
        <v>1</v>
      </c>
      <c r="AG195" s="63">
        <v>0</v>
      </c>
      <c r="AH195" s="1">
        <f t="shared" si="19"/>
        <v>0</v>
      </c>
      <c r="AI195" s="1">
        <f t="shared" si="20"/>
        <v>1</v>
      </c>
      <c r="AJ195" s="1">
        <f t="shared" si="2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2:B23"/>
  <sheetViews>
    <sheetView showGridLines="0" workbookViewId="0">
      <selection activeCell="H12" sqref="H12"/>
    </sheetView>
  </sheetViews>
  <sheetFormatPr defaultRowHeight="13.5"/>
  <sheetData>
    <row r="2" spans="2:2">
      <c r="B2" s="22" t="s">
        <v>94</v>
      </c>
    </row>
    <row r="4" spans="2:2">
      <c r="B4" s="12" t="s">
        <v>93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  <row r="13" spans="2:2">
      <c r="B13" s="2"/>
    </row>
    <row r="15" spans="2:2">
      <c r="B15" s="22" t="s">
        <v>98</v>
      </c>
    </row>
    <row r="17" spans="2:2">
      <c r="B17" s="12" t="s">
        <v>95</v>
      </c>
    </row>
    <row r="18" spans="2:2">
      <c r="B18" s="2"/>
    </row>
    <row r="19" spans="2:2">
      <c r="B19" s="12" t="s">
        <v>97</v>
      </c>
    </row>
    <row r="20" spans="2:2">
      <c r="B20" s="2"/>
    </row>
    <row r="21" spans="2:2">
      <c r="B21" s="11" t="s">
        <v>96</v>
      </c>
    </row>
    <row r="23" spans="2:2">
      <c r="B23" s="12" t="s">
        <v>92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66"/>
  <sheetViews>
    <sheetView workbookViewId="0">
      <selection activeCell="I2" sqref="I2"/>
    </sheetView>
  </sheetViews>
  <sheetFormatPr defaultRowHeight="13.5"/>
  <cols>
    <col min="1" max="1" width="9" style="2"/>
    <col min="2" max="2" width="11.375" style="21" bestFit="1" customWidth="1"/>
    <col min="3" max="5" width="9" style="7"/>
    <col min="6" max="12" width="9" style="5"/>
  </cols>
  <sheetData>
    <row r="1" spans="1:12" s="8" customFormat="1" ht="20.100000000000001" customHeight="1">
      <c r="A1" s="2" t="s">
        <v>2</v>
      </c>
      <c r="B1" s="21" t="s">
        <v>99</v>
      </c>
      <c r="C1" s="6" t="s">
        <v>0</v>
      </c>
      <c r="D1" s="6" t="s">
        <v>1</v>
      </c>
      <c r="E1" s="6" t="s">
        <v>9</v>
      </c>
      <c r="F1" s="6" t="s">
        <v>77</v>
      </c>
      <c r="G1" s="7"/>
      <c r="H1" s="7"/>
      <c r="I1" s="7"/>
      <c r="J1" s="7"/>
      <c r="K1" s="7"/>
      <c r="L1" s="7"/>
    </row>
    <row r="2" spans="1:12" ht="15" customHeight="1">
      <c r="A2" s="6">
        <v>1</v>
      </c>
      <c r="B2" s="6">
        <v>1</v>
      </c>
      <c r="C2" s="6">
        <f>ROUND(属性总表!C3*B2,0)</f>
        <v>35</v>
      </c>
      <c r="D2" s="6">
        <f>属性总表!D3</f>
        <v>5</v>
      </c>
      <c r="E2" s="6">
        <f>属性总表!E3</f>
        <v>1</v>
      </c>
      <c r="F2" s="6">
        <f>属性总表!F3</f>
        <v>1</v>
      </c>
      <c r="I2" s="5" t="s">
        <v>1135</v>
      </c>
    </row>
    <row r="3" spans="1:12" ht="15" customHeight="1">
      <c r="A3" s="6">
        <v>2</v>
      </c>
      <c r="B3" s="6">
        <f>B2+0.375</f>
        <v>1.375</v>
      </c>
      <c r="C3" s="6">
        <f>C2+7</f>
        <v>42</v>
      </c>
      <c r="D3" s="6">
        <f t="shared" ref="D3:E3" si="0">D2</f>
        <v>5</v>
      </c>
      <c r="E3" s="6">
        <f t="shared" si="0"/>
        <v>1</v>
      </c>
      <c r="F3" s="6">
        <v>1</v>
      </c>
    </row>
    <row r="4" spans="1:12" ht="15" customHeight="1">
      <c r="A4" s="6">
        <v>3</v>
      </c>
      <c r="B4" s="6">
        <f t="shared" ref="B4:B66" si="1">B3+0.375</f>
        <v>1.75</v>
      </c>
      <c r="C4" s="6">
        <f t="shared" ref="C4:C12" si="2">C3+7</f>
        <v>49</v>
      </c>
      <c r="D4" s="6">
        <f t="shared" ref="D4:D5" si="3">D3</f>
        <v>5</v>
      </c>
      <c r="E4" s="6">
        <f t="shared" ref="E4:E5" si="4">E3</f>
        <v>1</v>
      </c>
      <c r="F4" s="6">
        <v>1</v>
      </c>
    </row>
    <row r="5" spans="1:12" ht="15" customHeight="1">
      <c r="A5" s="6">
        <v>4</v>
      </c>
      <c r="B5" s="6">
        <f t="shared" si="1"/>
        <v>2.125</v>
      </c>
      <c r="C5" s="6">
        <f t="shared" si="2"/>
        <v>56</v>
      </c>
      <c r="D5" s="6">
        <f t="shared" si="3"/>
        <v>5</v>
      </c>
      <c r="E5" s="6">
        <f t="shared" si="4"/>
        <v>1</v>
      </c>
      <c r="F5" s="6">
        <v>1</v>
      </c>
    </row>
    <row r="6" spans="1:12" ht="15" customHeight="1">
      <c r="A6" s="6">
        <v>5</v>
      </c>
      <c r="B6" s="6">
        <f t="shared" si="1"/>
        <v>2.5</v>
      </c>
      <c r="C6" s="6">
        <f t="shared" si="2"/>
        <v>63</v>
      </c>
      <c r="D6" s="6">
        <f>D2+1</f>
        <v>6</v>
      </c>
      <c r="E6" s="6">
        <v>1</v>
      </c>
      <c r="F6" s="6">
        <v>1</v>
      </c>
    </row>
    <row r="7" spans="1:12" ht="15" customHeight="1">
      <c r="A7" s="6">
        <v>6</v>
      </c>
      <c r="B7" s="6">
        <f t="shared" si="1"/>
        <v>2.875</v>
      </c>
      <c r="C7" s="6">
        <f t="shared" si="2"/>
        <v>70</v>
      </c>
      <c r="D7" s="6">
        <f t="shared" ref="D7" si="5">D3+1</f>
        <v>6</v>
      </c>
      <c r="E7" s="6">
        <v>1</v>
      </c>
      <c r="F7" s="6">
        <v>1</v>
      </c>
    </row>
    <row r="8" spans="1:12" ht="15" customHeight="1">
      <c r="A8" s="6">
        <v>7</v>
      </c>
      <c r="B8" s="6">
        <f t="shared" si="1"/>
        <v>3.25</v>
      </c>
      <c r="C8" s="6">
        <f t="shared" si="2"/>
        <v>77</v>
      </c>
      <c r="D8" s="6">
        <f t="shared" ref="D8" si="6">D4+1</f>
        <v>6</v>
      </c>
      <c r="E8" s="6">
        <v>1</v>
      </c>
      <c r="F8" s="6">
        <v>1</v>
      </c>
    </row>
    <row r="9" spans="1:12" ht="15" customHeight="1">
      <c r="A9" s="6">
        <v>8</v>
      </c>
      <c r="B9" s="6">
        <f t="shared" si="1"/>
        <v>3.625</v>
      </c>
      <c r="C9" s="6">
        <f t="shared" si="2"/>
        <v>84</v>
      </c>
      <c r="D9" s="6">
        <f t="shared" ref="D9" si="7">D5+1</f>
        <v>6</v>
      </c>
      <c r="E9" s="6">
        <v>1</v>
      </c>
      <c r="F9" s="6">
        <v>1</v>
      </c>
    </row>
    <row r="10" spans="1:12" ht="15" customHeight="1">
      <c r="A10" s="6">
        <v>9</v>
      </c>
      <c r="B10" s="6">
        <f t="shared" si="1"/>
        <v>4</v>
      </c>
      <c r="C10" s="6">
        <f t="shared" si="2"/>
        <v>91</v>
      </c>
      <c r="D10" s="6">
        <f t="shared" ref="D10" si="8">D6+1</f>
        <v>7</v>
      </c>
      <c r="E10" s="6">
        <v>1</v>
      </c>
      <c r="F10" s="6">
        <v>1</v>
      </c>
    </row>
    <row r="11" spans="1:12" ht="15" customHeight="1">
      <c r="A11" s="6">
        <v>10</v>
      </c>
      <c r="B11" s="6">
        <f t="shared" si="1"/>
        <v>4.375</v>
      </c>
      <c r="C11" s="6">
        <f t="shared" si="2"/>
        <v>98</v>
      </c>
      <c r="D11" s="6">
        <f t="shared" ref="D11" si="9">D7+1</f>
        <v>7</v>
      </c>
      <c r="E11" s="6">
        <v>1</v>
      </c>
      <c r="F11" s="6">
        <v>1</v>
      </c>
    </row>
    <row r="12" spans="1:12" ht="15" customHeight="1">
      <c r="A12" s="6">
        <v>11</v>
      </c>
      <c r="B12" s="6">
        <f t="shared" si="1"/>
        <v>4.75</v>
      </c>
      <c r="C12" s="6">
        <f t="shared" si="2"/>
        <v>105</v>
      </c>
      <c r="D12" s="6">
        <f t="shared" ref="D12" si="10">D8+1</f>
        <v>7</v>
      </c>
      <c r="E12" s="6">
        <v>1</v>
      </c>
      <c r="F12" s="6">
        <v>1</v>
      </c>
    </row>
    <row r="13" spans="1:12" ht="15" customHeight="1">
      <c r="A13" s="6">
        <v>12</v>
      </c>
      <c r="B13" s="6">
        <f t="shared" si="1"/>
        <v>5.125</v>
      </c>
      <c r="C13" s="6">
        <f>C12+9</f>
        <v>114</v>
      </c>
      <c r="D13" s="6">
        <f t="shared" ref="D13" si="11">D9+1</f>
        <v>7</v>
      </c>
      <c r="E13" s="6">
        <v>1</v>
      </c>
      <c r="F13" s="6">
        <v>1</v>
      </c>
    </row>
    <row r="14" spans="1:12" ht="15" customHeight="1">
      <c r="A14" s="6">
        <v>13</v>
      </c>
      <c r="B14" s="6">
        <f t="shared" si="1"/>
        <v>5.5</v>
      </c>
      <c r="C14" s="6">
        <f t="shared" ref="C14:C20" si="12">C13+9</f>
        <v>123</v>
      </c>
      <c r="D14" s="6">
        <f t="shared" ref="D14" si="13">D10+1</f>
        <v>8</v>
      </c>
      <c r="E14" s="6">
        <v>1</v>
      </c>
      <c r="F14" s="6">
        <v>1</v>
      </c>
    </row>
    <row r="15" spans="1:12" ht="15" customHeight="1">
      <c r="A15" s="6">
        <v>14</v>
      </c>
      <c r="B15" s="6">
        <f t="shared" si="1"/>
        <v>5.875</v>
      </c>
      <c r="C15" s="6">
        <f t="shared" si="12"/>
        <v>132</v>
      </c>
      <c r="D15" s="6">
        <f t="shared" ref="D15" si="14">D11+1</f>
        <v>8</v>
      </c>
      <c r="E15" s="6">
        <v>1</v>
      </c>
      <c r="F15" s="6">
        <v>1</v>
      </c>
    </row>
    <row r="16" spans="1:12" ht="15" customHeight="1">
      <c r="A16" s="6">
        <v>15</v>
      </c>
      <c r="B16" s="6">
        <f t="shared" si="1"/>
        <v>6.25</v>
      </c>
      <c r="C16" s="6">
        <f t="shared" si="12"/>
        <v>141</v>
      </c>
      <c r="D16" s="6">
        <f t="shared" ref="D16" si="15">D12+1</f>
        <v>8</v>
      </c>
      <c r="E16" s="6">
        <v>1</v>
      </c>
      <c r="F16" s="6">
        <v>1</v>
      </c>
    </row>
    <row r="17" spans="1:6" ht="15" customHeight="1">
      <c r="A17" s="6">
        <v>16</v>
      </c>
      <c r="B17" s="6">
        <f t="shared" si="1"/>
        <v>6.625</v>
      </c>
      <c r="C17" s="6">
        <f t="shared" si="12"/>
        <v>150</v>
      </c>
      <c r="D17" s="6">
        <f t="shared" ref="D17" si="16">D13+1</f>
        <v>8</v>
      </c>
      <c r="E17" s="6">
        <v>1</v>
      </c>
      <c r="F17" s="6">
        <v>1</v>
      </c>
    </row>
    <row r="18" spans="1:6" ht="15" customHeight="1">
      <c r="A18" s="6">
        <v>17</v>
      </c>
      <c r="B18" s="6">
        <f t="shared" si="1"/>
        <v>7</v>
      </c>
      <c r="C18" s="6">
        <f t="shared" si="12"/>
        <v>159</v>
      </c>
      <c r="D18" s="6">
        <f t="shared" ref="D18" si="17">D14+1</f>
        <v>9</v>
      </c>
      <c r="E18" s="6">
        <v>1</v>
      </c>
      <c r="F18" s="6">
        <v>1</v>
      </c>
    </row>
    <row r="19" spans="1:6" ht="15" customHeight="1">
      <c r="A19" s="6">
        <v>18</v>
      </c>
      <c r="B19" s="6">
        <f t="shared" si="1"/>
        <v>7.375</v>
      </c>
      <c r="C19" s="6">
        <f t="shared" si="12"/>
        <v>168</v>
      </c>
      <c r="D19" s="6">
        <f t="shared" ref="D19" si="18">D15+1</f>
        <v>9</v>
      </c>
      <c r="E19" s="6">
        <v>1</v>
      </c>
      <c r="F19" s="6">
        <v>1</v>
      </c>
    </row>
    <row r="20" spans="1:6" ht="15" customHeight="1">
      <c r="A20" s="6">
        <v>19</v>
      </c>
      <c r="B20" s="6">
        <f t="shared" si="1"/>
        <v>7.75</v>
      </c>
      <c r="C20" s="6">
        <f t="shared" si="12"/>
        <v>177</v>
      </c>
      <c r="D20" s="6">
        <f t="shared" ref="D20" si="19">D16+1</f>
        <v>9</v>
      </c>
      <c r="E20" s="6">
        <v>1</v>
      </c>
      <c r="F20" s="6">
        <v>1</v>
      </c>
    </row>
    <row r="21" spans="1:6" ht="15" customHeight="1">
      <c r="A21" s="6">
        <v>20</v>
      </c>
      <c r="B21" s="6">
        <f t="shared" si="1"/>
        <v>8.125</v>
      </c>
      <c r="C21" s="6">
        <f>C20+11</f>
        <v>188</v>
      </c>
      <c r="D21" s="6">
        <f t="shared" ref="D21" si="20">D17+1</f>
        <v>9</v>
      </c>
      <c r="E21" s="6">
        <f>E2+1</f>
        <v>2</v>
      </c>
      <c r="F21" s="6">
        <f>F2+1</f>
        <v>2</v>
      </c>
    </row>
    <row r="22" spans="1:6" ht="15" customHeight="1">
      <c r="A22" s="6">
        <v>21</v>
      </c>
      <c r="B22" s="6">
        <f t="shared" si="1"/>
        <v>8.5</v>
      </c>
      <c r="C22" s="6">
        <f t="shared" ref="C22:C30" si="21">C21+11</f>
        <v>199</v>
      </c>
      <c r="D22" s="6">
        <f t="shared" ref="D22" si="22">D18+1</f>
        <v>10</v>
      </c>
      <c r="E22" s="6">
        <f t="shared" ref="E22:F66" si="23">E3+1</f>
        <v>2</v>
      </c>
      <c r="F22" s="6">
        <f t="shared" si="23"/>
        <v>2</v>
      </c>
    </row>
    <row r="23" spans="1:6" ht="15" customHeight="1">
      <c r="A23" s="6">
        <v>22</v>
      </c>
      <c r="B23" s="6">
        <f t="shared" si="1"/>
        <v>8.875</v>
      </c>
      <c r="C23" s="6">
        <f t="shared" si="21"/>
        <v>210</v>
      </c>
      <c r="D23" s="6">
        <f t="shared" ref="D23" si="24">D19+1</f>
        <v>10</v>
      </c>
      <c r="E23" s="6">
        <f t="shared" si="23"/>
        <v>2</v>
      </c>
      <c r="F23" s="6">
        <f t="shared" si="23"/>
        <v>2</v>
      </c>
    </row>
    <row r="24" spans="1:6" ht="15" customHeight="1">
      <c r="A24" s="6">
        <v>23</v>
      </c>
      <c r="B24" s="6">
        <f t="shared" si="1"/>
        <v>9.25</v>
      </c>
      <c r="C24" s="6">
        <f t="shared" si="21"/>
        <v>221</v>
      </c>
      <c r="D24" s="6">
        <f t="shared" ref="D24" si="25">D20+1</f>
        <v>10</v>
      </c>
      <c r="E24" s="6">
        <f t="shared" si="23"/>
        <v>2</v>
      </c>
      <c r="F24" s="6">
        <f t="shared" si="23"/>
        <v>2</v>
      </c>
    </row>
    <row r="25" spans="1:6" ht="15" customHeight="1">
      <c r="A25" s="6">
        <v>24</v>
      </c>
      <c r="B25" s="6">
        <f t="shared" si="1"/>
        <v>9.625</v>
      </c>
      <c r="C25" s="6">
        <f t="shared" si="21"/>
        <v>232</v>
      </c>
      <c r="D25" s="6">
        <f t="shared" ref="D25" si="26">D21+1</f>
        <v>10</v>
      </c>
      <c r="E25" s="6">
        <f t="shared" si="23"/>
        <v>2</v>
      </c>
      <c r="F25" s="6">
        <f t="shared" si="23"/>
        <v>2</v>
      </c>
    </row>
    <row r="26" spans="1:6" ht="15" customHeight="1">
      <c r="A26" s="6">
        <v>25</v>
      </c>
      <c r="B26" s="6">
        <f t="shared" si="1"/>
        <v>10</v>
      </c>
      <c r="C26" s="6">
        <f t="shared" si="21"/>
        <v>243</v>
      </c>
      <c r="D26" s="6">
        <f t="shared" ref="D26" si="27">D22+1</f>
        <v>11</v>
      </c>
      <c r="E26" s="6">
        <f t="shared" si="23"/>
        <v>2</v>
      </c>
      <c r="F26" s="6">
        <f t="shared" si="23"/>
        <v>2</v>
      </c>
    </row>
    <row r="27" spans="1:6" ht="15" customHeight="1">
      <c r="A27" s="6">
        <v>26</v>
      </c>
      <c r="B27" s="6">
        <f t="shared" si="1"/>
        <v>10.375</v>
      </c>
      <c r="C27" s="6">
        <f t="shared" si="21"/>
        <v>254</v>
      </c>
      <c r="D27" s="6">
        <f t="shared" ref="D27" si="28">D23+1</f>
        <v>11</v>
      </c>
      <c r="E27" s="6">
        <f t="shared" si="23"/>
        <v>2</v>
      </c>
      <c r="F27" s="6">
        <f t="shared" si="23"/>
        <v>2</v>
      </c>
    </row>
    <row r="28" spans="1:6" ht="15" customHeight="1">
      <c r="A28" s="6">
        <v>27</v>
      </c>
      <c r="B28" s="6">
        <f t="shared" si="1"/>
        <v>10.75</v>
      </c>
      <c r="C28" s="6">
        <f t="shared" si="21"/>
        <v>265</v>
      </c>
      <c r="D28" s="6">
        <f t="shared" ref="D28" si="29">D24+1</f>
        <v>11</v>
      </c>
      <c r="E28" s="6">
        <f t="shared" si="23"/>
        <v>2</v>
      </c>
      <c r="F28" s="6">
        <f t="shared" si="23"/>
        <v>2</v>
      </c>
    </row>
    <row r="29" spans="1:6" ht="15" customHeight="1">
      <c r="A29" s="6">
        <v>28</v>
      </c>
      <c r="B29" s="6">
        <f t="shared" si="1"/>
        <v>11.125</v>
      </c>
      <c r="C29" s="6">
        <f t="shared" si="21"/>
        <v>276</v>
      </c>
      <c r="D29" s="6">
        <f t="shared" ref="D29" si="30">D25+1</f>
        <v>11</v>
      </c>
      <c r="E29" s="6">
        <f t="shared" si="23"/>
        <v>2</v>
      </c>
      <c r="F29" s="6">
        <f t="shared" si="23"/>
        <v>2</v>
      </c>
    </row>
    <row r="30" spans="1:6" ht="15" customHeight="1">
      <c r="A30" s="6">
        <v>29</v>
      </c>
      <c r="B30" s="6">
        <f t="shared" si="1"/>
        <v>11.5</v>
      </c>
      <c r="C30" s="6">
        <f t="shared" si="21"/>
        <v>287</v>
      </c>
      <c r="D30" s="6">
        <f t="shared" ref="D30" si="31">D26+1</f>
        <v>12</v>
      </c>
      <c r="E30" s="6">
        <f t="shared" si="23"/>
        <v>2</v>
      </c>
      <c r="F30" s="6">
        <f t="shared" si="23"/>
        <v>2</v>
      </c>
    </row>
    <row r="31" spans="1:6" ht="15" customHeight="1">
      <c r="A31" s="6">
        <v>30</v>
      </c>
      <c r="B31" s="6">
        <f t="shared" si="1"/>
        <v>11.875</v>
      </c>
      <c r="C31" s="6">
        <f>C30+13</f>
        <v>300</v>
      </c>
      <c r="D31" s="6">
        <f t="shared" ref="D31" si="32">D27+1</f>
        <v>12</v>
      </c>
      <c r="E31" s="6">
        <f t="shared" si="23"/>
        <v>2</v>
      </c>
      <c r="F31" s="6">
        <f t="shared" si="23"/>
        <v>2</v>
      </c>
    </row>
    <row r="32" spans="1:6" ht="15" customHeight="1">
      <c r="A32" s="6">
        <v>31</v>
      </c>
      <c r="B32" s="6">
        <f t="shared" si="1"/>
        <v>12.25</v>
      </c>
      <c r="C32" s="6">
        <f t="shared" ref="C32:C40" si="33">C31+13</f>
        <v>313</v>
      </c>
      <c r="D32" s="6">
        <f t="shared" ref="D32" si="34">D28+1</f>
        <v>12</v>
      </c>
      <c r="E32" s="6">
        <f t="shared" si="23"/>
        <v>2</v>
      </c>
      <c r="F32" s="6">
        <f t="shared" si="23"/>
        <v>2</v>
      </c>
    </row>
    <row r="33" spans="1:6" ht="15" customHeight="1">
      <c r="A33" s="6">
        <v>32</v>
      </c>
      <c r="B33" s="6">
        <f t="shared" si="1"/>
        <v>12.625</v>
      </c>
      <c r="C33" s="6">
        <f t="shared" si="33"/>
        <v>326</v>
      </c>
      <c r="D33" s="6">
        <f t="shared" ref="D33" si="35">D29+1</f>
        <v>12</v>
      </c>
      <c r="E33" s="6">
        <f t="shared" si="23"/>
        <v>2</v>
      </c>
      <c r="F33" s="6">
        <f t="shared" si="23"/>
        <v>2</v>
      </c>
    </row>
    <row r="34" spans="1:6" ht="15" customHeight="1">
      <c r="A34" s="6">
        <v>33</v>
      </c>
      <c r="B34" s="6">
        <f t="shared" si="1"/>
        <v>13</v>
      </c>
      <c r="C34" s="6">
        <f t="shared" si="33"/>
        <v>339</v>
      </c>
      <c r="D34" s="6">
        <f t="shared" ref="D34" si="36">D30+1</f>
        <v>13</v>
      </c>
      <c r="E34" s="6">
        <f t="shared" si="23"/>
        <v>2</v>
      </c>
      <c r="F34" s="6">
        <f t="shared" si="23"/>
        <v>2</v>
      </c>
    </row>
    <row r="35" spans="1:6" ht="15" customHeight="1">
      <c r="A35" s="6">
        <v>34</v>
      </c>
      <c r="B35" s="6">
        <f t="shared" si="1"/>
        <v>13.375</v>
      </c>
      <c r="C35" s="6">
        <f t="shared" si="33"/>
        <v>352</v>
      </c>
      <c r="D35" s="6">
        <f t="shared" ref="D35" si="37">D31+1</f>
        <v>13</v>
      </c>
      <c r="E35" s="6">
        <f t="shared" si="23"/>
        <v>2</v>
      </c>
      <c r="F35" s="6">
        <f t="shared" si="23"/>
        <v>2</v>
      </c>
    </row>
    <row r="36" spans="1:6" ht="15" customHeight="1">
      <c r="A36" s="6">
        <v>35</v>
      </c>
      <c r="B36" s="6">
        <f t="shared" si="1"/>
        <v>13.75</v>
      </c>
      <c r="C36" s="6">
        <f t="shared" si="33"/>
        <v>365</v>
      </c>
      <c r="D36" s="6">
        <f t="shared" ref="D36" si="38">D32+1</f>
        <v>13</v>
      </c>
      <c r="E36" s="6">
        <f t="shared" si="23"/>
        <v>2</v>
      </c>
      <c r="F36" s="6">
        <f t="shared" si="23"/>
        <v>2</v>
      </c>
    </row>
    <row r="37" spans="1:6" ht="15" customHeight="1">
      <c r="A37" s="6">
        <v>36</v>
      </c>
      <c r="B37" s="6">
        <f t="shared" si="1"/>
        <v>14.125</v>
      </c>
      <c r="C37" s="6">
        <f t="shared" si="33"/>
        <v>378</v>
      </c>
      <c r="D37" s="6">
        <f t="shared" ref="D37" si="39">D33+1</f>
        <v>13</v>
      </c>
      <c r="E37" s="6">
        <f t="shared" si="23"/>
        <v>2</v>
      </c>
      <c r="F37" s="6">
        <f t="shared" si="23"/>
        <v>2</v>
      </c>
    </row>
    <row r="38" spans="1:6" ht="15" customHeight="1">
      <c r="A38" s="6">
        <v>37</v>
      </c>
      <c r="B38" s="6">
        <f t="shared" si="1"/>
        <v>14.5</v>
      </c>
      <c r="C38" s="6">
        <f t="shared" si="33"/>
        <v>391</v>
      </c>
      <c r="D38" s="6">
        <f t="shared" ref="D38" si="40">D34+1</f>
        <v>14</v>
      </c>
      <c r="E38" s="6">
        <f t="shared" si="23"/>
        <v>2</v>
      </c>
      <c r="F38" s="6">
        <f t="shared" si="23"/>
        <v>2</v>
      </c>
    </row>
    <row r="39" spans="1:6" ht="15" customHeight="1">
      <c r="A39" s="6">
        <v>38</v>
      </c>
      <c r="B39" s="6">
        <f t="shared" si="1"/>
        <v>14.875</v>
      </c>
      <c r="C39" s="6">
        <f t="shared" si="33"/>
        <v>404</v>
      </c>
      <c r="D39" s="6">
        <f t="shared" ref="D39" si="41">D35+1</f>
        <v>14</v>
      </c>
      <c r="E39" s="6">
        <f t="shared" si="23"/>
        <v>2</v>
      </c>
      <c r="F39" s="6">
        <f t="shared" si="23"/>
        <v>2</v>
      </c>
    </row>
    <row r="40" spans="1:6" ht="15" customHeight="1">
      <c r="A40" s="6">
        <v>39</v>
      </c>
      <c r="B40" s="6">
        <f t="shared" si="1"/>
        <v>15.25</v>
      </c>
      <c r="C40" s="6">
        <f t="shared" si="33"/>
        <v>417</v>
      </c>
      <c r="D40" s="6">
        <f t="shared" ref="D40" si="42">D36+1</f>
        <v>14</v>
      </c>
      <c r="E40" s="6">
        <f t="shared" si="23"/>
        <v>3</v>
      </c>
      <c r="F40" s="6">
        <f t="shared" si="23"/>
        <v>3</v>
      </c>
    </row>
    <row r="41" spans="1:6" ht="15" customHeight="1">
      <c r="A41" s="6">
        <v>40</v>
      </c>
      <c r="B41" s="6">
        <f t="shared" si="1"/>
        <v>15.625</v>
      </c>
      <c r="C41" s="6">
        <f>C40+15</f>
        <v>432</v>
      </c>
      <c r="D41" s="6">
        <f t="shared" ref="D41" si="43">D37+1</f>
        <v>14</v>
      </c>
      <c r="E41" s="6">
        <f t="shared" si="23"/>
        <v>3</v>
      </c>
      <c r="F41" s="6">
        <f t="shared" si="23"/>
        <v>3</v>
      </c>
    </row>
    <row r="42" spans="1:6" ht="15" customHeight="1">
      <c r="A42" s="6">
        <v>41</v>
      </c>
      <c r="B42" s="6">
        <f t="shared" si="1"/>
        <v>16</v>
      </c>
      <c r="C42" s="6">
        <f t="shared" ref="C42:C45" si="44">C41+15</f>
        <v>447</v>
      </c>
      <c r="D42" s="6">
        <f t="shared" ref="D42" si="45">D38+1</f>
        <v>15</v>
      </c>
      <c r="E42" s="6">
        <f t="shared" si="23"/>
        <v>3</v>
      </c>
      <c r="F42" s="6">
        <f t="shared" si="23"/>
        <v>3</v>
      </c>
    </row>
    <row r="43" spans="1:6" ht="15" customHeight="1">
      <c r="A43" s="6">
        <v>42</v>
      </c>
      <c r="B43" s="6">
        <f t="shared" si="1"/>
        <v>16.375</v>
      </c>
      <c r="C43" s="6">
        <f t="shared" si="44"/>
        <v>462</v>
      </c>
      <c r="D43" s="6">
        <f t="shared" ref="D43" si="46">D39+1</f>
        <v>15</v>
      </c>
      <c r="E43" s="6">
        <f t="shared" si="23"/>
        <v>3</v>
      </c>
      <c r="F43" s="6">
        <f t="shared" si="23"/>
        <v>3</v>
      </c>
    </row>
    <row r="44" spans="1:6" ht="15" customHeight="1">
      <c r="A44" s="6">
        <v>43</v>
      </c>
      <c r="B44" s="6">
        <f t="shared" si="1"/>
        <v>16.75</v>
      </c>
      <c r="C44" s="6">
        <f t="shared" si="44"/>
        <v>477</v>
      </c>
      <c r="D44" s="6">
        <f t="shared" ref="D44" si="47">D40+1</f>
        <v>15</v>
      </c>
      <c r="E44" s="6">
        <f t="shared" si="23"/>
        <v>3</v>
      </c>
      <c r="F44" s="6">
        <f t="shared" si="23"/>
        <v>3</v>
      </c>
    </row>
    <row r="45" spans="1:6" ht="15" customHeight="1">
      <c r="A45" s="6">
        <v>44</v>
      </c>
      <c r="B45" s="6">
        <f t="shared" si="1"/>
        <v>17.125</v>
      </c>
      <c r="C45" s="6">
        <f t="shared" si="44"/>
        <v>492</v>
      </c>
      <c r="D45" s="6">
        <f t="shared" ref="D45" si="48">D41+1</f>
        <v>15</v>
      </c>
      <c r="E45" s="6">
        <f t="shared" si="23"/>
        <v>3</v>
      </c>
      <c r="F45" s="6">
        <f t="shared" si="23"/>
        <v>3</v>
      </c>
    </row>
    <row r="46" spans="1:6" ht="15" customHeight="1">
      <c r="A46" s="6">
        <v>45</v>
      </c>
      <c r="B46" s="6">
        <f t="shared" si="1"/>
        <v>17.5</v>
      </c>
      <c r="C46" s="6">
        <f>C45+17</f>
        <v>509</v>
      </c>
      <c r="D46" s="6">
        <f t="shared" ref="D46" si="49">D42+1</f>
        <v>16</v>
      </c>
      <c r="E46" s="6">
        <f t="shared" si="23"/>
        <v>3</v>
      </c>
      <c r="F46" s="6">
        <f t="shared" si="23"/>
        <v>3</v>
      </c>
    </row>
    <row r="47" spans="1:6" ht="15" customHeight="1">
      <c r="A47" s="6">
        <v>46</v>
      </c>
      <c r="B47" s="6">
        <f t="shared" si="1"/>
        <v>17.875</v>
      </c>
      <c r="C47" s="6">
        <f t="shared" ref="C47:C66" si="50">C46+17</f>
        <v>526</v>
      </c>
      <c r="D47" s="6">
        <f t="shared" ref="D47" si="51">D43+1</f>
        <v>16</v>
      </c>
      <c r="E47" s="6">
        <f t="shared" si="23"/>
        <v>3</v>
      </c>
      <c r="F47" s="6">
        <f t="shared" si="23"/>
        <v>3</v>
      </c>
    </row>
    <row r="48" spans="1:6" ht="15" customHeight="1">
      <c r="A48" s="6">
        <v>47</v>
      </c>
      <c r="B48" s="6">
        <f t="shared" si="1"/>
        <v>18.25</v>
      </c>
      <c r="C48" s="6">
        <f t="shared" si="50"/>
        <v>543</v>
      </c>
      <c r="D48" s="6">
        <f t="shared" ref="D48" si="52">D44+1</f>
        <v>16</v>
      </c>
      <c r="E48" s="6">
        <f t="shared" si="23"/>
        <v>3</v>
      </c>
      <c r="F48" s="6">
        <f t="shared" si="23"/>
        <v>3</v>
      </c>
    </row>
    <row r="49" spans="1:6" ht="15" customHeight="1">
      <c r="A49" s="6">
        <v>48</v>
      </c>
      <c r="B49" s="6">
        <f t="shared" si="1"/>
        <v>18.625</v>
      </c>
      <c r="C49" s="6">
        <f t="shared" si="50"/>
        <v>560</v>
      </c>
      <c r="D49" s="6">
        <f t="shared" ref="D49" si="53">D45+1</f>
        <v>16</v>
      </c>
      <c r="E49" s="6">
        <f t="shared" si="23"/>
        <v>3</v>
      </c>
      <c r="F49" s="6">
        <f t="shared" si="23"/>
        <v>3</v>
      </c>
    </row>
    <row r="50" spans="1:6" ht="15" customHeight="1">
      <c r="A50" s="6">
        <v>49</v>
      </c>
      <c r="B50" s="6">
        <f t="shared" si="1"/>
        <v>19</v>
      </c>
      <c r="C50" s="6">
        <f t="shared" si="50"/>
        <v>577</v>
      </c>
      <c r="D50" s="6">
        <f t="shared" ref="D50" si="54">D46+1</f>
        <v>17</v>
      </c>
      <c r="E50" s="6">
        <f t="shared" si="23"/>
        <v>3</v>
      </c>
      <c r="F50" s="6">
        <f t="shared" si="23"/>
        <v>3</v>
      </c>
    </row>
    <row r="51" spans="1:6" ht="15" customHeight="1">
      <c r="A51" s="6">
        <v>50</v>
      </c>
      <c r="B51" s="6">
        <f t="shared" si="1"/>
        <v>19.375</v>
      </c>
      <c r="C51" s="6">
        <f t="shared" si="50"/>
        <v>594</v>
      </c>
      <c r="D51" s="6">
        <f t="shared" ref="D51" si="55">D47+1</f>
        <v>17</v>
      </c>
      <c r="E51" s="6">
        <f t="shared" si="23"/>
        <v>3</v>
      </c>
      <c r="F51" s="6">
        <f t="shared" si="23"/>
        <v>3</v>
      </c>
    </row>
    <row r="52" spans="1:6" ht="15" customHeight="1">
      <c r="A52" s="6">
        <v>51</v>
      </c>
      <c r="B52" s="6">
        <f t="shared" si="1"/>
        <v>19.75</v>
      </c>
      <c r="C52" s="6">
        <f t="shared" si="50"/>
        <v>611</v>
      </c>
      <c r="D52" s="6">
        <f t="shared" ref="D52" si="56">D48+1</f>
        <v>17</v>
      </c>
      <c r="E52" s="6">
        <f t="shared" si="23"/>
        <v>3</v>
      </c>
      <c r="F52" s="6">
        <f t="shared" si="23"/>
        <v>3</v>
      </c>
    </row>
    <row r="53" spans="1:6" ht="15" customHeight="1">
      <c r="A53" s="6">
        <v>52</v>
      </c>
      <c r="B53" s="6">
        <f t="shared" si="1"/>
        <v>20.125</v>
      </c>
      <c r="C53" s="6">
        <f t="shared" si="50"/>
        <v>628</v>
      </c>
      <c r="D53" s="6">
        <f t="shared" ref="D53" si="57">D49+1</f>
        <v>17</v>
      </c>
      <c r="E53" s="6">
        <f t="shared" si="23"/>
        <v>3</v>
      </c>
      <c r="F53" s="6">
        <f t="shared" si="23"/>
        <v>3</v>
      </c>
    </row>
    <row r="54" spans="1:6" ht="15" customHeight="1">
      <c r="A54" s="6">
        <v>53</v>
      </c>
      <c r="B54" s="6">
        <f t="shared" si="1"/>
        <v>20.5</v>
      </c>
      <c r="C54" s="6">
        <f t="shared" si="50"/>
        <v>645</v>
      </c>
      <c r="D54" s="6">
        <f t="shared" ref="D54" si="58">D50+1</f>
        <v>18</v>
      </c>
      <c r="E54" s="6">
        <f t="shared" si="23"/>
        <v>3</v>
      </c>
      <c r="F54" s="6">
        <f t="shared" si="23"/>
        <v>3</v>
      </c>
    </row>
    <row r="55" spans="1:6" ht="15" customHeight="1">
      <c r="A55" s="6">
        <v>54</v>
      </c>
      <c r="B55" s="6">
        <f t="shared" si="1"/>
        <v>20.875</v>
      </c>
      <c r="C55" s="6">
        <f t="shared" si="50"/>
        <v>662</v>
      </c>
      <c r="D55" s="6">
        <f t="shared" ref="D55" si="59">D51+1</f>
        <v>18</v>
      </c>
      <c r="E55" s="6">
        <f t="shared" si="23"/>
        <v>3</v>
      </c>
      <c r="F55" s="6">
        <f t="shared" si="23"/>
        <v>3</v>
      </c>
    </row>
    <row r="56" spans="1:6" ht="15" customHeight="1">
      <c r="A56" s="6">
        <v>55</v>
      </c>
      <c r="B56" s="6">
        <f t="shared" si="1"/>
        <v>21.25</v>
      </c>
      <c r="C56" s="6">
        <f t="shared" si="50"/>
        <v>679</v>
      </c>
      <c r="D56" s="6">
        <f t="shared" ref="D56" si="60">D52+1</f>
        <v>18</v>
      </c>
      <c r="E56" s="6">
        <f t="shared" si="23"/>
        <v>3</v>
      </c>
      <c r="F56" s="6">
        <f t="shared" si="23"/>
        <v>3</v>
      </c>
    </row>
    <row r="57" spans="1:6" ht="15" customHeight="1">
      <c r="A57" s="6">
        <v>56</v>
      </c>
      <c r="B57" s="6">
        <f t="shared" si="1"/>
        <v>21.625</v>
      </c>
      <c r="C57" s="6">
        <f t="shared" si="50"/>
        <v>696</v>
      </c>
      <c r="D57" s="6">
        <f t="shared" ref="D57" si="61">D53+1</f>
        <v>18</v>
      </c>
      <c r="E57" s="6">
        <f t="shared" si="23"/>
        <v>3</v>
      </c>
      <c r="F57" s="6">
        <f t="shared" si="23"/>
        <v>3</v>
      </c>
    </row>
    <row r="58" spans="1:6" ht="15" customHeight="1">
      <c r="A58" s="6">
        <v>57</v>
      </c>
      <c r="B58" s="6">
        <f t="shared" si="1"/>
        <v>22</v>
      </c>
      <c r="C58" s="6">
        <f t="shared" si="50"/>
        <v>713</v>
      </c>
      <c r="D58" s="6">
        <f t="shared" ref="D58" si="62">D54+1</f>
        <v>19</v>
      </c>
      <c r="E58" s="6">
        <f t="shared" si="23"/>
        <v>3</v>
      </c>
      <c r="F58" s="6">
        <f t="shared" si="23"/>
        <v>3</v>
      </c>
    </row>
    <row r="59" spans="1:6" ht="15" customHeight="1">
      <c r="A59" s="6">
        <v>58</v>
      </c>
      <c r="B59" s="6">
        <f t="shared" si="1"/>
        <v>22.375</v>
      </c>
      <c r="C59" s="6">
        <f t="shared" si="50"/>
        <v>730</v>
      </c>
      <c r="D59" s="6">
        <f t="shared" ref="D59" si="63">D55+1</f>
        <v>19</v>
      </c>
      <c r="E59" s="6">
        <f t="shared" si="23"/>
        <v>4</v>
      </c>
      <c r="F59" s="6">
        <f t="shared" si="23"/>
        <v>4</v>
      </c>
    </row>
    <row r="60" spans="1:6" ht="15" customHeight="1">
      <c r="A60" s="6">
        <v>59</v>
      </c>
      <c r="B60" s="6">
        <f t="shared" si="1"/>
        <v>22.75</v>
      </c>
      <c r="C60" s="6">
        <f t="shared" si="50"/>
        <v>747</v>
      </c>
      <c r="D60" s="6">
        <f t="shared" ref="D60" si="64">D56+1</f>
        <v>19</v>
      </c>
      <c r="E60" s="6">
        <f t="shared" si="23"/>
        <v>4</v>
      </c>
      <c r="F60" s="6">
        <f t="shared" si="23"/>
        <v>4</v>
      </c>
    </row>
    <row r="61" spans="1:6" ht="15" customHeight="1">
      <c r="A61" s="6">
        <v>60</v>
      </c>
      <c r="B61" s="6">
        <f t="shared" si="1"/>
        <v>23.125</v>
      </c>
      <c r="C61" s="6">
        <f t="shared" si="50"/>
        <v>764</v>
      </c>
      <c r="D61" s="6">
        <f t="shared" ref="D61" si="65">D57+1</f>
        <v>19</v>
      </c>
      <c r="E61" s="6">
        <f t="shared" si="23"/>
        <v>4</v>
      </c>
      <c r="F61" s="6">
        <f t="shared" si="23"/>
        <v>4</v>
      </c>
    </row>
    <row r="62" spans="1:6" ht="15" customHeight="1">
      <c r="A62" s="6">
        <v>61</v>
      </c>
      <c r="B62" s="6">
        <f t="shared" si="1"/>
        <v>23.5</v>
      </c>
      <c r="C62" s="6">
        <f t="shared" si="50"/>
        <v>781</v>
      </c>
      <c r="D62" s="6">
        <f t="shared" ref="D62" si="66">D58+1</f>
        <v>20</v>
      </c>
      <c r="E62" s="6">
        <f t="shared" si="23"/>
        <v>4</v>
      </c>
      <c r="F62" s="6">
        <f t="shared" si="23"/>
        <v>4</v>
      </c>
    </row>
    <row r="63" spans="1:6" ht="15" customHeight="1">
      <c r="A63" s="6">
        <v>62</v>
      </c>
      <c r="B63" s="6">
        <f t="shared" si="1"/>
        <v>23.875</v>
      </c>
      <c r="C63" s="6">
        <f t="shared" si="50"/>
        <v>798</v>
      </c>
      <c r="D63" s="6">
        <f t="shared" ref="D63" si="67">D59+1</f>
        <v>20</v>
      </c>
      <c r="E63" s="6">
        <f t="shared" si="23"/>
        <v>4</v>
      </c>
      <c r="F63" s="6">
        <f t="shared" si="23"/>
        <v>4</v>
      </c>
    </row>
    <row r="64" spans="1:6" ht="15" customHeight="1">
      <c r="A64" s="6">
        <v>63</v>
      </c>
      <c r="B64" s="6">
        <f t="shared" si="1"/>
        <v>24.25</v>
      </c>
      <c r="C64" s="6">
        <f t="shared" si="50"/>
        <v>815</v>
      </c>
      <c r="D64" s="6">
        <f t="shared" ref="D64" si="68">D60+1</f>
        <v>20</v>
      </c>
      <c r="E64" s="6">
        <f t="shared" si="23"/>
        <v>4</v>
      </c>
      <c r="F64" s="6">
        <f t="shared" si="23"/>
        <v>4</v>
      </c>
    </row>
    <row r="65" spans="1:6" ht="15" customHeight="1">
      <c r="A65" s="6">
        <v>64</v>
      </c>
      <c r="B65" s="6">
        <f t="shared" si="1"/>
        <v>24.625</v>
      </c>
      <c r="C65" s="6">
        <f t="shared" si="50"/>
        <v>832</v>
      </c>
      <c r="D65" s="6">
        <f t="shared" ref="D65" si="69">D61+1</f>
        <v>20</v>
      </c>
      <c r="E65" s="6">
        <f t="shared" si="23"/>
        <v>4</v>
      </c>
      <c r="F65" s="6">
        <f t="shared" si="23"/>
        <v>4</v>
      </c>
    </row>
    <row r="66" spans="1:6" ht="15" customHeight="1">
      <c r="A66" s="6">
        <v>65</v>
      </c>
      <c r="B66" s="6">
        <f t="shared" si="1"/>
        <v>25</v>
      </c>
      <c r="C66" s="6">
        <f t="shared" si="50"/>
        <v>849</v>
      </c>
      <c r="D66" s="6">
        <f t="shared" ref="D66" si="70">D62+1</f>
        <v>21</v>
      </c>
      <c r="E66" s="6">
        <f t="shared" si="23"/>
        <v>4</v>
      </c>
      <c r="F66" s="6">
        <f t="shared" si="23"/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CG156"/>
  <sheetViews>
    <sheetView zoomScaleNormal="100" workbookViewId="0">
      <pane ySplit="1" topLeftCell="A2" activePane="bottomLeft" state="frozen"/>
      <selection activeCell="M1" sqref="M1"/>
      <selection pane="bottomLeft" activeCell="CC88" sqref="CC88"/>
    </sheetView>
  </sheetViews>
  <sheetFormatPr defaultRowHeight="13.5"/>
  <cols>
    <col min="10" max="14" width="9" style="11"/>
    <col min="16" max="16" width="11.375" bestFit="1" customWidth="1"/>
    <col min="17" max="17" width="9.5" bestFit="1" customWidth="1"/>
    <col min="24" max="24" width="11.875" customWidth="1"/>
    <col min="25" max="25" width="23.75" style="14" customWidth="1"/>
    <col min="27" max="27" width="9.5" bestFit="1" customWidth="1"/>
    <col min="28" max="28" width="13.375" style="1" customWidth="1"/>
    <col min="29" max="32" width="9" style="5"/>
    <col min="33" max="33" width="11.25" style="5" customWidth="1"/>
    <col min="34" max="34" width="8" style="5" bestFit="1" customWidth="1"/>
    <col min="35" max="35" width="9" style="5"/>
    <col min="37" max="37" width="32.875" customWidth="1"/>
    <col min="38" max="38" width="12.375" customWidth="1"/>
    <col min="39" max="39" width="14.125" bestFit="1" customWidth="1"/>
    <col min="48" max="48" width="30.875" customWidth="1"/>
    <col min="49" max="49" width="11.125" customWidth="1"/>
    <col min="50" max="50" width="12.625" customWidth="1"/>
    <col min="59" max="59" width="30.875" customWidth="1"/>
    <col min="60" max="60" width="11.125" customWidth="1"/>
    <col min="61" max="61" width="14.125" bestFit="1" customWidth="1"/>
    <col min="70" max="70" width="30.875" customWidth="1"/>
    <col min="71" max="71" width="11.125" customWidth="1"/>
    <col min="72" max="72" width="14.125" bestFit="1" customWidth="1"/>
    <col min="81" max="81" width="30.875" customWidth="1"/>
    <col min="83" max="83" width="12.5" customWidth="1"/>
  </cols>
  <sheetData>
    <row r="1" spans="1:81" s="8" customFormat="1" ht="20.100000000000001" customHeight="1">
      <c r="B1" s="62" t="s">
        <v>11</v>
      </c>
      <c r="C1" s="62" t="s">
        <v>34</v>
      </c>
      <c r="D1" s="60" t="s">
        <v>4</v>
      </c>
      <c r="E1" s="62" t="s">
        <v>0</v>
      </c>
      <c r="F1" s="62" t="s">
        <v>1</v>
      </c>
      <c r="G1" s="62" t="s">
        <v>9</v>
      </c>
      <c r="H1" s="62" t="s">
        <v>10</v>
      </c>
      <c r="J1" s="12"/>
      <c r="K1" s="62" t="s">
        <v>0</v>
      </c>
      <c r="L1" s="62" t="s">
        <v>1</v>
      </c>
      <c r="M1" s="62" t="s">
        <v>9</v>
      </c>
      <c r="N1" s="62" t="s">
        <v>10</v>
      </c>
      <c r="O1" s="62"/>
      <c r="P1" s="62"/>
      <c r="Q1" s="62" t="s">
        <v>0</v>
      </c>
      <c r="R1" s="62" t="s">
        <v>53</v>
      </c>
      <c r="S1" s="62" t="s">
        <v>54</v>
      </c>
      <c r="T1" s="62" t="s">
        <v>55</v>
      </c>
      <c r="U1" s="62" t="s">
        <v>56</v>
      </c>
      <c r="V1" s="62" t="s">
        <v>57</v>
      </c>
      <c r="W1" s="62" t="s">
        <v>58</v>
      </c>
      <c r="X1" s="62"/>
      <c r="Y1" s="12"/>
      <c r="Z1" s="62"/>
      <c r="AA1" s="62"/>
      <c r="AB1" s="62" t="s">
        <v>73</v>
      </c>
      <c r="AC1" s="62" t="s">
        <v>0</v>
      </c>
      <c r="AD1" s="62" t="s">
        <v>53</v>
      </c>
      <c r="AE1" s="62" t="s">
        <v>54</v>
      </c>
      <c r="AF1" s="62" t="s">
        <v>55</v>
      </c>
      <c r="AG1" s="62" t="s">
        <v>56</v>
      </c>
      <c r="AH1" s="62" t="s">
        <v>57</v>
      </c>
      <c r="AI1" s="62" t="s">
        <v>58</v>
      </c>
      <c r="AM1" s="62" t="s">
        <v>74</v>
      </c>
      <c r="AN1" s="62" t="s">
        <v>0</v>
      </c>
      <c r="AO1" s="62" t="s">
        <v>53</v>
      </c>
      <c r="AP1" s="62" t="s">
        <v>54</v>
      </c>
      <c r="AQ1" s="62" t="s">
        <v>55</v>
      </c>
      <c r="AR1" s="62" t="s">
        <v>56</v>
      </c>
      <c r="AS1" s="62" t="s">
        <v>57</v>
      </c>
      <c r="AT1" s="62" t="s">
        <v>58</v>
      </c>
      <c r="AX1" s="62" t="s">
        <v>467</v>
      </c>
      <c r="AY1" s="62" t="s">
        <v>0</v>
      </c>
      <c r="AZ1" s="62" t="s">
        <v>53</v>
      </c>
      <c r="BA1" s="62" t="s">
        <v>54</v>
      </c>
      <c r="BB1" s="62" t="s">
        <v>55</v>
      </c>
      <c r="BC1" s="62" t="s">
        <v>56</v>
      </c>
      <c r="BD1" s="62" t="s">
        <v>57</v>
      </c>
      <c r="BE1" s="62" t="s">
        <v>57</v>
      </c>
      <c r="BI1" s="62" t="s">
        <v>502</v>
      </c>
      <c r="BJ1" s="62" t="s">
        <v>0</v>
      </c>
      <c r="BK1" s="62" t="s">
        <v>53</v>
      </c>
      <c r="BL1" s="62" t="s">
        <v>54</v>
      </c>
      <c r="BM1" s="62" t="s">
        <v>55</v>
      </c>
      <c r="BN1" s="62" t="s">
        <v>56</v>
      </c>
      <c r="BO1" s="62" t="s">
        <v>57</v>
      </c>
      <c r="BP1" s="62" t="s">
        <v>57</v>
      </c>
      <c r="BT1" s="62" t="s">
        <v>530</v>
      </c>
      <c r="BU1" s="62" t="s">
        <v>0</v>
      </c>
      <c r="BV1" s="62" t="s">
        <v>53</v>
      </c>
      <c r="BW1" s="62" t="s">
        <v>54</v>
      </c>
      <c r="BX1" s="62" t="s">
        <v>55</v>
      </c>
      <c r="BY1" s="62" t="s">
        <v>56</v>
      </c>
      <c r="BZ1" s="62" t="s">
        <v>57</v>
      </c>
      <c r="CA1" s="62" t="s">
        <v>57</v>
      </c>
    </row>
    <row r="2" spans="1:81" s="8" customFormat="1" ht="20.100000000000001" customHeight="1">
      <c r="B2" s="60">
        <v>1</v>
      </c>
      <c r="C2" s="60">
        <v>1</v>
      </c>
      <c r="D2" s="60">
        <v>5</v>
      </c>
      <c r="E2" s="60">
        <f>$C2*属性总表!C$3</f>
        <v>35</v>
      </c>
      <c r="F2" s="60">
        <f>$D2*属性总表!D$3</f>
        <v>25</v>
      </c>
      <c r="G2" s="60">
        <f>$D2*属性总表!E$3</f>
        <v>5</v>
      </c>
      <c r="H2" s="60">
        <f>$D2*属性总表!F$3</f>
        <v>5</v>
      </c>
      <c r="J2" s="62" t="s">
        <v>14</v>
      </c>
      <c r="K2" s="62">
        <v>0</v>
      </c>
      <c r="L2" s="62">
        <v>0.05</v>
      </c>
      <c r="M2" s="62">
        <v>0.2</v>
      </c>
      <c r="N2" s="62">
        <v>0.2</v>
      </c>
      <c r="O2" s="62">
        <f>SUM(K2:N2)</f>
        <v>0.45</v>
      </c>
      <c r="P2" s="62" t="s">
        <v>14</v>
      </c>
      <c r="Q2" s="60">
        <f>ROUND(E$2*K2,0)</f>
        <v>0</v>
      </c>
      <c r="R2" s="60">
        <v>0</v>
      </c>
      <c r="S2" s="60">
        <f t="shared" ref="S2" si="0">ROUND(F$2*L2,0)</f>
        <v>1</v>
      </c>
      <c r="T2" s="60">
        <v>0</v>
      </c>
      <c r="U2" s="60">
        <f>ROUND(G$2*M2,0)</f>
        <v>1</v>
      </c>
      <c r="V2" s="60">
        <v>0</v>
      </c>
      <c r="W2" s="60">
        <f>ROUND(H$2*N2,0)</f>
        <v>1</v>
      </c>
      <c r="X2" s="60"/>
      <c r="Y2" s="7"/>
      <c r="Z2" s="60"/>
      <c r="AA2" s="62"/>
      <c r="AB2" s="62" t="s">
        <v>14</v>
      </c>
      <c r="AC2" s="60">
        <f>ROUND(E$3*K2,0)</f>
        <v>0</v>
      </c>
      <c r="AD2" s="60">
        <v>0</v>
      </c>
      <c r="AE2" s="60">
        <f t="shared" ref="AE2" si="1">ROUND(F$3*L2,0)</f>
        <v>3</v>
      </c>
      <c r="AF2" s="60">
        <v>0</v>
      </c>
      <c r="AG2" s="60">
        <f>ROUND(G$3*M2,0)</f>
        <v>2</v>
      </c>
      <c r="AH2" s="60">
        <v>0</v>
      </c>
      <c r="AI2" s="60">
        <f>ROUND(H$3*N2,0)</f>
        <v>2</v>
      </c>
      <c r="AM2" s="62" t="s">
        <v>14</v>
      </c>
      <c r="AN2" s="60">
        <f>ROUND(O$3*U2,0)</f>
        <v>0</v>
      </c>
      <c r="AO2" s="60">
        <f t="shared" ref="AO2" si="2">ROUND(C$4*L2,0)</f>
        <v>0</v>
      </c>
      <c r="AP2" s="60">
        <f>ROUND(F$4*L2,0)</f>
        <v>5</v>
      </c>
      <c r="AQ2" s="60">
        <v>0</v>
      </c>
      <c r="AR2" s="60">
        <f>ROUND(G$4*M2,0)</f>
        <v>4</v>
      </c>
      <c r="AS2" s="60">
        <v>0</v>
      </c>
      <c r="AT2" s="60">
        <f>ROUND(H$4*N2,0)</f>
        <v>4</v>
      </c>
      <c r="AX2" s="62" t="s">
        <v>14</v>
      </c>
      <c r="AY2" s="60">
        <f>$E$5*K2</f>
        <v>0</v>
      </c>
      <c r="AZ2" s="60">
        <f t="shared" ref="AZ2:AZ12" si="3">ROUND(M$4*V2,0)</f>
        <v>0</v>
      </c>
      <c r="BA2" s="60">
        <f>ROUND($F$5*L2,0)</f>
        <v>7</v>
      </c>
      <c r="BB2" s="60">
        <v>0</v>
      </c>
      <c r="BC2" s="60">
        <f>ROUND($G$5*M2,0)</f>
        <v>6</v>
      </c>
      <c r="BD2" s="60">
        <v>0</v>
      </c>
      <c r="BE2" s="60">
        <f>ROUND($H$5*N2,0)</f>
        <v>6</v>
      </c>
      <c r="BI2" s="62" t="s">
        <v>14</v>
      </c>
      <c r="BJ2" s="60">
        <f>ROUND($E$6*K2,-1)</f>
        <v>0</v>
      </c>
      <c r="BK2" s="60">
        <f t="shared" ref="BK2:BK12" si="4">ROUND(X$4*AG2,0)</f>
        <v>0</v>
      </c>
      <c r="BL2" s="60">
        <f>ROUND($F$6*L2,0)</f>
        <v>10</v>
      </c>
      <c r="BM2" s="60">
        <v>0</v>
      </c>
      <c r="BN2" s="60">
        <f>ROUND($G$6*M2,0)</f>
        <v>8</v>
      </c>
      <c r="BO2" s="60">
        <v>0</v>
      </c>
      <c r="BP2" s="60">
        <f>ROUND($H$6*N2,0)</f>
        <v>8</v>
      </c>
      <c r="BT2" s="62" t="s">
        <v>14</v>
      </c>
      <c r="BU2" s="60">
        <f>ROUND($E$7*K2,-1)</f>
        <v>0</v>
      </c>
      <c r="BV2" s="60">
        <f t="shared" ref="BV2:BV12" si="5">ROUND(AI$4*AS2,0)</f>
        <v>0</v>
      </c>
      <c r="BW2" s="60">
        <f>ROUND($F$7*L2,0)</f>
        <v>14</v>
      </c>
      <c r="BX2" s="60">
        <v>0</v>
      </c>
      <c r="BY2" s="60">
        <f>ROUND($G$7*M2,0)</f>
        <v>11</v>
      </c>
      <c r="BZ2" s="60">
        <v>0</v>
      </c>
      <c r="CA2" s="60">
        <f>ROUND($H$7*N2,0)</f>
        <v>11</v>
      </c>
    </row>
    <row r="3" spans="1:81" s="8" customFormat="1" ht="20.100000000000001" customHeight="1">
      <c r="A3" s="62" t="s">
        <v>29</v>
      </c>
      <c r="B3" s="60">
        <v>10</v>
      </c>
      <c r="C3" s="60">
        <v>2</v>
      </c>
      <c r="D3" s="60">
        <v>10</v>
      </c>
      <c r="E3" s="60">
        <f>$C3*属性总表!C$3</f>
        <v>70</v>
      </c>
      <c r="F3" s="60">
        <f>$D3*属性总表!D$3</f>
        <v>50</v>
      </c>
      <c r="G3" s="60">
        <f>$D3*属性总表!E$3</f>
        <v>10</v>
      </c>
      <c r="H3" s="60">
        <f>$D3*属性总表!F$3</f>
        <v>10</v>
      </c>
      <c r="I3" s="24">
        <v>3</v>
      </c>
      <c r="J3" s="62" t="s">
        <v>15</v>
      </c>
      <c r="K3" s="62">
        <v>0</v>
      </c>
      <c r="L3" s="62">
        <v>6.5000000000000002E-2</v>
      </c>
      <c r="M3" s="62">
        <v>0</v>
      </c>
      <c r="N3" s="62">
        <v>0.1</v>
      </c>
      <c r="O3" s="62">
        <f t="shared" ref="O3:O12" si="6">SUM(K3:N3)</f>
        <v>0.16500000000000001</v>
      </c>
      <c r="P3" s="62" t="s">
        <v>15</v>
      </c>
      <c r="Q3" s="60">
        <f t="shared" ref="Q3:Q12" si="7">ROUND(E$2*K3,0)</f>
        <v>0</v>
      </c>
      <c r="R3" s="60">
        <v>0</v>
      </c>
      <c r="S3" s="60">
        <f t="shared" ref="S3:S12" si="8">ROUND(F$2*L3,0)</f>
        <v>2</v>
      </c>
      <c r="T3" s="60">
        <v>0</v>
      </c>
      <c r="U3" s="60">
        <f t="shared" ref="U3:U12" si="9">ROUND(G$2*M3,0)</f>
        <v>0</v>
      </c>
      <c r="V3" s="60">
        <v>0</v>
      </c>
      <c r="W3" s="60">
        <f t="shared" ref="W3:W12" si="10">ROUND(H$2*N3,0)</f>
        <v>1</v>
      </c>
      <c r="X3" s="60"/>
      <c r="Y3" s="7"/>
      <c r="Z3" s="60"/>
      <c r="AA3" s="62"/>
      <c r="AB3" s="62" t="s">
        <v>15</v>
      </c>
      <c r="AC3" s="60">
        <f t="shared" ref="AC3:AC12" si="11">ROUND(E$3*K3,0)</f>
        <v>0</v>
      </c>
      <c r="AD3" s="60">
        <v>0</v>
      </c>
      <c r="AE3" s="60">
        <f t="shared" ref="AE3:AE12" si="12">ROUND(F$3*L3,0)</f>
        <v>3</v>
      </c>
      <c r="AF3" s="60">
        <v>0</v>
      </c>
      <c r="AG3" s="60">
        <f t="shared" ref="AG3:AG12" si="13">ROUND(G$3*M3,0)</f>
        <v>0</v>
      </c>
      <c r="AH3" s="60">
        <v>0</v>
      </c>
      <c r="AI3" s="60">
        <f t="shared" ref="AI3:AI12" si="14">ROUND(H$3*N3,0)</f>
        <v>1</v>
      </c>
      <c r="AM3" s="62" t="s">
        <v>15</v>
      </c>
      <c r="AN3" s="60">
        <f t="shared" ref="AN3:AN12" si="15">ROUND(E$4*K3,0)</f>
        <v>0</v>
      </c>
      <c r="AO3" s="60">
        <f t="shared" ref="AO3:AO12" si="16">ROUND(C$4*L3,0)</f>
        <v>0</v>
      </c>
      <c r="AP3" s="60">
        <f t="shared" ref="AP3:AP12" si="17">ROUND(F$4*L3,0)</f>
        <v>7</v>
      </c>
      <c r="AQ3" s="60">
        <v>0</v>
      </c>
      <c r="AR3" s="60">
        <f t="shared" ref="AR3:AR12" si="18">ROUND(G$4*M3,0)</f>
        <v>0</v>
      </c>
      <c r="AS3" s="60">
        <v>0</v>
      </c>
      <c r="AT3" s="60">
        <f t="shared" ref="AT3:AT12" si="19">ROUND(H$4*N3,0)</f>
        <v>2</v>
      </c>
      <c r="AX3" s="62" t="s">
        <v>15</v>
      </c>
      <c r="AY3" s="60">
        <f t="shared" ref="AY3:AY12" si="20">$E$5*K3</f>
        <v>0</v>
      </c>
      <c r="AZ3" s="60">
        <f t="shared" si="3"/>
        <v>0</v>
      </c>
      <c r="BA3" s="60">
        <f t="shared" ref="BA3:BA12" si="21">ROUND($F$5*L3,0)</f>
        <v>9</v>
      </c>
      <c r="BB3" s="60">
        <v>0</v>
      </c>
      <c r="BC3" s="60">
        <f t="shared" ref="BC3:BC12" si="22">ROUND($G$5*M3,0)</f>
        <v>0</v>
      </c>
      <c r="BD3" s="60">
        <v>0</v>
      </c>
      <c r="BE3" s="60">
        <f t="shared" ref="BE3:BE12" si="23">ROUND($H$5*N3,0)</f>
        <v>3</v>
      </c>
      <c r="BI3" s="62" t="s">
        <v>15</v>
      </c>
      <c r="BJ3" s="60">
        <f t="shared" ref="BJ3:BJ12" si="24">ROUND($E$6*K3,-1)</f>
        <v>0</v>
      </c>
      <c r="BK3" s="60">
        <f t="shared" si="4"/>
        <v>0</v>
      </c>
      <c r="BL3" s="60">
        <f t="shared" ref="BL3:BL12" si="25">ROUND($F$6*L3,0)</f>
        <v>13</v>
      </c>
      <c r="BM3" s="60">
        <v>0</v>
      </c>
      <c r="BN3" s="60">
        <f t="shared" ref="BN3:BN12" si="26">ROUND($G$6*M3,0)</f>
        <v>0</v>
      </c>
      <c r="BO3" s="60">
        <v>0</v>
      </c>
      <c r="BP3" s="60">
        <f t="shared" ref="BP3:BP12" si="27">ROUND($H$6*N3,0)</f>
        <v>4</v>
      </c>
      <c r="BT3" s="62" t="s">
        <v>15</v>
      </c>
      <c r="BU3" s="60">
        <f t="shared" ref="BU3:BU12" si="28">ROUND($E$7*K3,-1)</f>
        <v>0</v>
      </c>
      <c r="BV3" s="60">
        <f t="shared" si="5"/>
        <v>0</v>
      </c>
      <c r="BW3" s="60">
        <f t="shared" ref="BW3:BW12" si="29">ROUND($F$7*L3,0)</f>
        <v>18</v>
      </c>
      <c r="BX3" s="60">
        <v>0</v>
      </c>
      <c r="BY3" s="60">
        <f t="shared" ref="BY3:BY12" si="30">ROUND($G$7*M3,0)</f>
        <v>0</v>
      </c>
      <c r="BZ3" s="60">
        <v>0</v>
      </c>
      <c r="CA3" s="60">
        <f t="shared" ref="CA3:CA12" si="31">ROUND($H$7*N3,0)</f>
        <v>6</v>
      </c>
    </row>
    <row r="4" spans="1:81" s="8" customFormat="1" ht="20.100000000000001" customHeight="1">
      <c r="A4" s="60" t="s">
        <v>25</v>
      </c>
      <c r="B4" s="60">
        <v>20</v>
      </c>
      <c r="C4" s="60">
        <v>4</v>
      </c>
      <c r="D4" s="60">
        <v>20</v>
      </c>
      <c r="E4" s="60">
        <f>$C4*属性总表!C$3</f>
        <v>140</v>
      </c>
      <c r="F4" s="60">
        <f>$D4*属性总表!D$3</f>
        <v>100</v>
      </c>
      <c r="G4" s="60">
        <f>$D4*属性总表!E$3</f>
        <v>20</v>
      </c>
      <c r="H4" s="60">
        <f>$D4*属性总表!F$3</f>
        <v>20</v>
      </c>
      <c r="I4" s="24">
        <v>4</v>
      </c>
      <c r="J4" s="62" t="s">
        <v>16</v>
      </c>
      <c r="K4" s="62">
        <v>0</v>
      </c>
      <c r="L4" s="62">
        <v>3.5000000000000003E-2</v>
      </c>
      <c r="M4" s="62">
        <v>0.2</v>
      </c>
      <c r="N4" s="62">
        <v>0</v>
      </c>
      <c r="O4" s="62">
        <f t="shared" si="6"/>
        <v>0.23500000000000001</v>
      </c>
      <c r="P4" s="62" t="s">
        <v>16</v>
      </c>
      <c r="Q4" s="60">
        <f t="shared" si="7"/>
        <v>0</v>
      </c>
      <c r="R4" s="60">
        <v>0</v>
      </c>
      <c r="S4" s="60">
        <f t="shared" si="8"/>
        <v>1</v>
      </c>
      <c r="T4" s="60">
        <v>0</v>
      </c>
      <c r="U4" s="60">
        <f t="shared" si="9"/>
        <v>1</v>
      </c>
      <c r="V4" s="60">
        <v>0</v>
      </c>
      <c r="W4" s="60">
        <f t="shared" si="10"/>
        <v>0</v>
      </c>
      <c r="X4" s="60"/>
      <c r="Y4" s="7"/>
      <c r="Z4" s="60"/>
      <c r="AA4" s="62"/>
      <c r="AB4" s="62" t="s">
        <v>16</v>
      </c>
      <c r="AC4" s="60">
        <f t="shared" si="11"/>
        <v>0</v>
      </c>
      <c r="AD4" s="60">
        <v>0</v>
      </c>
      <c r="AE4" s="60">
        <f t="shared" si="12"/>
        <v>2</v>
      </c>
      <c r="AF4" s="60">
        <v>0</v>
      </c>
      <c r="AG4" s="60">
        <f t="shared" si="13"/>
        <v>2</v>
      </c>
      <c r="AH4" s="60">
        <v>0</v>
      </c>
      <c r="AI4" s="60">
        <f t="shared" si="14"/>
        <v>0</v>
      </c>
      <c r="AM4" s="62" t="s">
        <v>16</v>
      </c>
      <c r="AN4" s="60">
        <f t="shared" si="15"/>
        <v>0</v>
      </c>
      <c r="AO4" s="60">
        <f t="shared" si="16"/>
        <v>0</v>
      </c>
      <c r="AP4" s="60">
        <f t="shared" si="17"/>
        <v>4</v>
      </c>
      <c r="AQ4" s="60">
        <v>0</v>
      </c>
      <c r="AR4" s="60">
        <f t="shared" si="18"/>
        <v>4</v>
      </c>
      <c r="AS4" s="60">
        <v>0</v>
      </c>
      <c r="AT4" s="60">
        <f t="shared" si="19"/>
        <v>0</v>
      </c>
      <c r="AX4" s="62" t="s">
        <v>16</v>
      </c>
      <c r="AY4" s="60">
        <f t="shared" si="20"/>
        <v>0</v>
      </c>
      <c r="AZ4" s="60">
        <f t="shared" si="3"/>
        <v>0</v>
      </c>
      <c r="BA4" s="60">
        <f t="shared" si="21"/>
        <v>5</v>
      </c>
      <c r="BB4" s="60">
        <v>0</v>
      </c>
      <c r="BC4" s="60">
        <f t="shared" si="22"/>
        <v>6</v>
      </c>
      <c r="BD4" s="60">
        <v>0</v>
      </c>
      <c r="BE4" s="60">
        <f t="shared" si="23"/>
        <v>0</v>
      </c>
      <c r="BI4" s="62" t="s">
        <v>16</v>
      </c>
      <c r="BJ4" s="60">
        <f t="shared" si="24"/>
        <v>0</v>
      </c>
      <c r="BK4" s="60">
        <f t="shared" si="4"/>
        <v>0</v>
      </c>
      <c r="BL4" s="60">
        <f t="shared" si="25"/>
        <v>7</v>
      </c>
      <c r="BM4" s="60">
        <v>0</v>
      </c>
      <c r="BN4" s="60">
        <f t="shared" si="26"/>
        <v>8</v>
      </c>
      <c r="BO4" s="60">
        <v>0</v>
      </c>
      <c r="BP4" s="60">
        <f t="shared" si="27"/>
        <v>0</v>
      </c>
      <c r="BT4" s="62" t="s">
        <v>16</v>
      </c>
      <c r="BU4" s="60">
        <f t="shared" si="28"/>
        <v>0</v>
      </c>
      <c r="BV4" s="60">
        <f t="shared" si="5"/>
        <v>0</v>
      </c>
      <c r="BW4" s="60">
        <f t="shared" si="29"/>
        <v>10</v>
      </c>
      <c r="BX4" s="60">
        <v>0</v>
      </c>
      <c r="BY4" s="60">
        <f t="shared" si="30"/>
        <v>11</v>
      </c>
      <c r="BZ4" s="60">
        <v>0</v>
      </c>
      <c r="CA4" s="60">
        <f t="shared" si="31"/>
        <v>0</v>
      </c>
    </row>
    <row r="5" spans="1:81" s="8" customFormat="1" ht="20.100000000000001" customHeight="1">
      <c r="A5" s="60" t="s">
        <v>26</v>
      </c>
      <c r="B5" s="60">
        <v>30</v>
      </c>
      <c r="C5" s="60">
        <v>8</v>
      </c>
      <c r="D5" s="60">
        <v>28</v>
      </c>
      <c r="E5" s="60">
        <f>$C5*属性总表!C$3</f>
        <v>280</v>
      </c>
      <c r="F5" s="60">
        <f>$D5*属性总表!D$3</f>
        <v>140</v>
      </c>
      <c r="G5" s="60">
        <f>$D5*属性总表!E$3</f>
        <v>28</v>
      </c>
      <c r="H5" s="60">
        <f>$D5*属性总表!F$3</f>
        <v>28</v>
      </c>
      <c r="I5" s="24">
        <v>5</v>
      </c>
      <c r="J5" s="62" t="s">
        <v>17</v>
      </c>
      <c r="K5" s="62">
        <v>0</v>
      </c>
      <c r="L5" s="62">
        <v>5.5E-2</v>
      </c>
      <c r="M5" s="62">
        <v>0</v>
      </c>
      <c r="N5" s="62">
        <v>0.2</v>
      </c>
      <c r="O5" s="62">
        <f t="shared" si="6"/>
        <v>0.255</v>
      </c>
      <c r="P5" s="62" t="s">
        <v>31</v>
      </c>
      <c r="Q5" s="60">
        <f t="shared" si="7"/>
        <v>0</v>
      </c>
      <c r="R5" s="60">
        <v>0</v>
      </c>
      <c r="S5" s="60">
        <f t="shared" si="8"/>
        <v>1</v>
      </c>
      <c r="T5" s="60">
        <v>0</v>
      </c>
      <c r="U5" s="60">
        <f t="shared" si="9"/>
        <v>0</v>
      </c>
      <c r="V5" s="60">
        <v>0</v>
      </c>
      <c r="W5" s="60">
        <f t="shared" si="10"/>
        <v>1</v>
      </c>
      <c r="X5" s="60"/>
      <c r="Y5" s="7"/>
      <c r="Z5" s="60"/>
      <c r="AA5" s="62"/>
      <c r="AB5" s="62" t="s">
        <v>31</v>
      </c>
      <c r="AC5" s="60">
        <f t="shared" si="11"/>
        <v>0</v>
      </c>
      <c r="AD5" s="60">
        <v>0</v>
      </c>
      <c r="AE5" s="60">
        <f t="shared" si="12"/>
        <v>3</v>
      </c>
      <c r="AF5" s="60">
        <v>0</v>
      </c>
      <c r="AG5" s="60">
        <f t="shared" si="13"/>
        <v>0</v>
      </c>
      <c r="AH5" s="60">
        <v>0</v>
      </c>
      <c r="AI5" s="60">
        <f t="shared" si="14"/>
        <v>2</v>
      </c>
      <c r="AM5" s="62" t="s">
        <v>31</v>
      </c>
      <c r="AN5" s="60">
        <f t="shared" si="15"/>
        <v>0</v>
      </c>
      <c r="AO5" s="60">
        <f t="shared" si="16"/>
        <v>0</v>
      </c>
      <c r="AP5" s="60">
        <f t="shared" si="17"/>
        <v>6</v>
      </c>
      <c r="AQ5" s="60">
        <v>0</v>
      </c>
      <c r="AR5" s="60">
        <f t="shared" si="18"/>
        <v>0</v>
      </c>
      <c r="AS5" s="60">
        <v>0</v>
      </c>
      <c r="AT5" s="60">
        <f t="shared" si="19"/>
        <v>4</v>
      </c>
      <c r="AX5" s="62" t="s">
        <v>31</v>
      </c>
      <c r="AY5" s="60">
        <f t="shared" si="20"/>
        <v>0</v>
      </c>
      <c r="AZ5" s="60">
        <f t="shared" si="3"/>
        <v>0</v>
      </c>
      <c r="BA5" s="60">
        <f t="shared" si="21"/>
        <v>8</v>
      </c>
      <c r="BB5" s="60">
        <v>0</v>
      </c>
      <c r="BC5" s="60">
        <f t="shared" si="22"/>
        <v>0</v>
      </c>
      <c r="BD5" s="60">
        <v>0</v>
      </c>
      <c r="BE5" s="60">
        <f t="shared" si="23"/>
        <v>6</v>
      </c>
      <c r="BI5" s="62" t="s">
        <v>31</v>
      </c>
      <c r="BJ5" s="60">
        <f t="shared" si="24"/>
        <v>0</v>
      </c>
      <c r="BK5" s="60">
        <f t="shared" si="4"/>
        <v>0</v>
      </c>
      <c r="BL5" s="60">
        <f t="shared" si="25"/>
        <v>11</v>
      </c>
      <c r="BM5" s="60">
        <v>0</v>
      </c>
      <c r="BN5" s="60">
        <f t="shared" si="26"/>
        <v>0</v>
      </c>
      <c r="BO5" s="60">
        <v>0</v>
      </c>
      <c r="BP5" s="60">
        <f t="shared" si="27"/>
        <v>8</v>
      </c>
      <c r="BT5" s="62" t="s">
        <v>31</v>
      </c>
      <c r="BU5" s="60">
        <f t="shared" si="28"/>
        <v>0</v>
      </c>
      <c r="BV5" s="60">
        <f t="shared" si="5"/>
        <v>0</v>
      </c>
      <c r="BW5" s="60">
        <f t="shared" si="29"/>
        <v>15</v>
      </c>
      <c r="BX5" s="60">
        <v>0</v>
      </c>
      <c r="BY5" s="60">
        <f t="shared" si="30"/>
        <v>0</v>
      </c>
      <c r="BZ5" s="60">
        <v>0</v>
      </c>
      <c r="CA5" s="60">
        <f t="shared" si="31"/>
        <v>11</v>
      </c>
    </row>
    <row r="6" spans="1:81" s="8" customFormat="1" ht="20.100000000000001" customHeight="1">
      <c r="A6" s="60" t="s">
        <v>28</v>
      </c>
      <c r="B6" s="60">
        <v>40</v>
      </c>
      <c r="C6" s="60">
        <v>13</v>
      </c>
      <c r="D6" s="60">
        <v>40</v>
      </c>
      <c r="E6" s="60">
        <f>$C6*属性总表!C$3</f>
        <v>455</v>
      </c>
      <c r="F6" s="60">
        <f>$D6*属性总表!D$3</f>
        <v>200</v>
      </c>
      <c r="G6" s="60">
        <f>$D6*属性总表!E$3</f>
        <v>40</v>
      </c>
      <c r="H6" s="60">
        <f>$D6*属性总表!F$3</f>
        <v>40</v>
      </c>
      <c r="I6" s="24">
        <v>6</v>
      </c>
      <c r="J6" s="62" t="s">
        <v>18</v>
      </c>
      <c r="K6" s="62">
        <v>0</v>
      </c>
      <c r="L6" s="62">
        <v>7.4999999999999997E-2</v>
      </c>
      <c r="M6" s="62">
        <v>0.1</v>
      </c>
      <c r="N6" s="62">
        <v>0.1</v>
      </c>
      <c r="O6" s="62">
        <f t="shared" si="6"/>
        <v>0.27500000000000002</v>
      </c>
      <c r="P6" s="62" t="s">
        <v>32</v>
      </c>
      <c r="Q6" s="60">
        <f t="shared" si="7"/>
        <v>0</v>
      </c>
      <c r="R6" s="60">
        <v>0</v>
      </c>
      <c r="S6" s="60">
        <f t="shared" si="8"/>
        <v>2</v>
      </c>
      <c r="T6" s="60">
        <v>0</v>
      </c>
      <c r="U6" s="60">
        <f t="shared" si="9"/>
        <v>1</v>
      </c>
      <c r="V6" s="60">
        <v>0</v>
      </c>
      <c r="W6" s="60">
        <f t="shared" si="10"/>
        <v>1</v>
      </c>
      <c r="X6" s="60"/>
      <c r="Y6" s="7"/>
      <c r="Z6" s="60"/>
      <c r="AA6" s="62"/>
      <c r="AB6" s="62" t="s">
        <v>32</v>
      </c>
      <c r="AC6" s="60">
        <f t="shared" si="11"/>
        <v>0</v>
      </c>
      <c r="AD6" s="60">
        <v>0</v>
      </c>
      <c r="AE6" s="60">
        <f t="shared" si="12"/>
        <v>4</v>
      </c>
      <c r="AF6" s="60">
        <v>0</v>
      </c>
      <c r="AG6" s="60">
        <f t="shared" si="13"/>
        <v>1</v>
      </c>
      <c r="AH6" s="60">
        <v>0</v>
      </c>
      <c r="AI6" s="60">
        <f t="shared" si="14"/>
        <v>1</v>
      </c>
      <c r="AM6" s="62" t="s">
        <v>32</v>
      </c>
      <c r="AN6" s="60">
        <f t="shared" si="15"/>
        <v>0</v>
      </c>
      <c r="AO6" s="60">
        <f t="shared" si="16"/>
        <v>0</v>
      </c>
      <c r="AP6" s="60">
        <f t="shared" si="17"/>
        <v>8</v>
      </c>
      <c r="AQ6" s="60">
        <v>0</v>
      </c>
      <c r="AR6" s="60">
        <f t="shared" si="18"/>
        <v>2</v>
      </c>
      <c r="AS6" s="60">
        <v>0</v>
      </c>
      <c r="AT6" s="60">
        <f t="shared" si="19"/>
        <v>2</v>
      </c>
      <c r="AX6" s="62" t="s">
        <v>32</v>
      </c>
      <c r="AY6" s="60">
        <f t="shared" si="20"/>
        <v>0</v>
      </c>
      <c r="AZ6" s="60">
        <f t="shared" si="3"/>
        <v>0</v>
      </c>
      <c r="BA6" s="60">
        <f t="shared" si="21"/>
        <v>11</v>
      </c>
      <c r="BB6" s="60">
        <v>0</v>
      </c>
      <c r="BC6" s="60">
        <f t="shared" si="22"/>
        <v>3</v>
      </c>
      <c r="BD6" s="60">
        <v>0</v>
      </c>
      <c r="BE6" s="60">
        <f t="shared" si="23"/>
        <v>3</v>
      </c>
      <c r="BI6" s="62" t="s">
        <v>32</v>
      </c>
      <c r="BJ6" s="60">
        <f t="shared" si="24"/>
        <v>0</v>
      </c>
      <c r="BK6" s="60">
        <f t="shared" si="4"/>
        <v>0</v>
      </c>
      <c r="BL6" s="60">
        <f t="shared" si="25"/>
        <v>15</v>
      </c>
      <c r="BM6" s="60">
        <v>0</v>
      </c>
      <c r="BN6" s="60">
        <f t="shared" si="26"/>
        <v>4</v>
      </c>
      <c r="BO6" s="60">
        <v>0</v>
      </c>
      <c r="BP6" s="60">
        <f t="shared" si="27"/>
        <v>4</v>
      </c>
      <c r="BT6" s="62" t="s">
        <v>32</v>
      </c>
      <c r="BU6" s="60">
        <f t="shared" si="28"/>
        <v>0</v>
      </c>
      <c r="BV6" s="60">
        <f t="shared" si="5"/>
        <v>0</v>
      </c>
      <c r="BW6" s="60">
        <f t="shared" si="29"/>
        <v>21</v>
      </c>
      <c r="BX6" s="60">
        <v>0</v>
      </c>
      <c r="BY6" s="60">
        <f t="shared" si="30"/>
        <v>6</v>
      </c>
      <c r="BZ6" s="60">
        <v>0</v>
      </c>
      <c r="CA6" s="60">
        <f t="shared" si="31"/>
        <v>6</v>
      </c>
    </row>
    <row r="7" spans="1:81" s="8" customFormat="1" ht="20.100000000000001" customHeight="1">
      <c r="A7" s="60" t="s">
        <v>27</v>
      </c>
      <c r="B7" s="60">
        <v>50</v>
      </c>
      <c r="C7" s="60">
        <v>20</v>
      </c>
      <c r="D7" s="60">
        <v>55</v>
      </c>
      <c r="E7" s="60">
        <f>$C7*属性总表!C$3</f>
        <v>700</v>
      </c>
      <c r="F7" s="60">
        <f>$D7*属性总表!D$3</f>
        <v>275</v>
      </c>
      <c r="G7" s="60">
        <f>$D7*属性总表!E$3</f>
        <v>55</v>
      </c>
      <c r="H7" s="60">
        <f>$D7*属性总表!F$3</f>
        <v>55</v>
      </c>
      <c r="I7" s="24">
        <v>7</v>
      </c>
      <c r="J7" s="62" t="s">
        <v>19</v>
      </c>
      <c r="K7" s="62">
        <v>0</v>
      </c>
      <c r="L7" s="62">
        <v>0.15</v>
      </c>
      <c r="M7" s="62">
        <v>0.15</v>
      </c>
      <c r="N7" s="62">
        <v>0</v>
      </c>
      <c r="O7" s="62">
        <f t="shared" si="6"/>
        <v>0.3</v>
      </c>
      <c r="P7" s="62" t="s">
        <v>19</v>
      </c>
      <c r="Q7" s="60">
        <f t="shared" si="7"/>
        <v>0</v>
      </c>
      <c r="R7" s="60">
        <v>0</v>
      </c>
      <c r="S7" s="60">
        <f t="shared" si="8"/>
        <v>4</v>
      </c>
      <c r="T7" s="60">
        <v>0</v>
      </c>
      <c r="U7" s="60">
        <f t="shared" si="9"/>
        <v>1</v>
      </c>
      <c r="V7" s="60">
        <v>0</v>
      </c>
      <c r="W7" s="60">
        <f t="shared" si="10"/>
        <v>0</v>
      </c>
      <c r="X7" s="60"/>
      <c r="Y7" s="7"/>
      <c r="Z7" s="60"/>
      <c r="AA7" s="62"/>
      <c r="AB7" s="62" t="s">
        <v>19</v>
      </c>
      <c r="AC7" s="60">
        <f t="shared" si="11"/>
        <v>0</v>
      </c>
      <c r="AD7" s="60">
        <v>0</v>
      </c>
      <c r="AE7" s="60">
        <f t="shared" si="12"/>
        <v>8</v>
      </c>
      <c r="AF7" s="60">
        <v>0</v>
      </c>
      <c r="AG7" s="60">
        <f t="shared" si="13"/>
        <v>2</v>
      </c>
      <c r="AH7" s="60">
        <v>0</v>
      </c>
      <c r="AI7" s="60">
        <f t="shared" si="14"/>
        <v>0</v>
      </c>
      <c r="AM7" s="62" t="s">
        <v>19</v>
      </c>
      <c r="AN7" s="60">
        <f t="shared" si="15"/>
        <v>0</v>
      </c>
      <c r="AO7" s="60">
        <f t="shared" si="16"/>
        <v>1</v>
      </c>
      <c r="AP7" s="60">
        <f t="shared" si="17"/>
        <v>15</v>
      </c>
      <c r="AQ7" s="60">
        <v>0</v>
      </c>
      <c r="AR7" s="60">
        <f t="shared" si="18"/>
        <v>3</v>
      </c>
      <c r="AS7" s="60">
        <v>0</v>
      </c>
      <c r="AT7" s="60">
        <f t="shared" si="19"/>
        <v>0</v>
      </c>
      <c r="AX7" s="62" t="s">
        <v>19</v>
      </c>
      <c r="AY7" s="60">
        <f t="shared" si="20"/>
        <v>0</v>
      </c>
      <c r="AZ7" s="60">
        <f t="shared" si="3"/>
        <v>0</v>
      </c>
      <c r="BA7" s="60">
        <f t="shared" si="21"/>
        <v>21</v>
      </c>
      <c r="BB7" s="60">
        <v>0</v>
      </c>
      <c r="BC7" s="60">
        <f t="shared" si="22"/>
        <v>4</v>
      </c>
      <c r="BD7" s="60">
        <v>0</v>
      </c>
      <c r="BE7" s="60">
        <f t="shared" si="23"/>
        <v>0</v>
      </c>
      <c r="BI7" s="62" t="s">
        <v>19</v>
      </c>
      <c r="BJ7" s="60">
        <f t="shared" si="24"/>
        <v>0</v>
      </c>
      <c r="BK7" s="60">
        <f t="shared" si="4"/>
        <v>0</v>
      </c>
      <c r="BL7" s="60">
        <f t="shared" si="25"/>
        <v>30</v>
      </c>
      <c r="BM7" s="60">
        <v>0</v>
      </c>
      <c r="BN7" s="60">
        <f t="shared" si="26"/>
        <v>6</v>
      </c>
      <c r="BO7" s="60">
        <v>0</v>
      </c>
      <c r="BP7" s="60">
        <f t="shared" si="27"/>
        <v>0</v>
      </c>
      <c r="BT7" s="62" t="s">
        <v>19</v>
      </c>
      <c r="BU7" s="60">
        <f t="shared" si="28"/>
        <v>0</v>
      </c>
      <c r="BV7" s="60">
        <f t="shared" si="5"/>
        <v>0</v>
      </c>
      <c r="BW7" s="60">
        <f t="shared" si="29"/>
        <v>41</v>
      </c>
      <c r="BX7" s="60">
        <v>0</v>
      </c>
      <c r="BY7" s="60">
        <f t="shared" si="30"/>
        <v>8</v>
      </c>
      <c r="BZ7" s="60">
        <v>0</v>
      </c>
      <c r="CA7" s="60">
        <f t="shared" si="31"/>
        <v>0</v>
      </c>
    </row>
    <row r="8" spans="1:81" s="8" customFormat="1" ht="20.100000000000001" customHeight="1">
      <c r="A8" s="60" t="s">
        <v>30</v>
      </c>
      <c r="B8" s="60">
        <v>60</v>
      </c>
      <c r="C8" s="60">
        <v>15</v>
      </c>
      <c r="D8" s="60">
        <v>35</v>
      </c>
      <c r="E8" s="60">
        <f>$C8*属性总表!C$3</f>
        <v>525</v>
      </c>
      <c r="F8" s="60">
        <f>$D8*属性总表!D$3</f>
        <v>175</v>
      </c>
      <c r="G8" s="60">
        <f>G6*5</f>
        <v>200</v>
      </c>
      <c r="H8" s="60">
        <f>$D8*属性总表!F$3</f>
        <v>35</v>
      </c>
      <c r="J8" s="62" t="s">
        <v>20</v>
      </c>
      <c r="K8" s="62">
        <v>0</v>
      </c>
      <c r="L8" s="62">
        <v>0.12</v>
      </c>
      <c r="M8" s="62">
        <v>0</v>
      </c>
      <c r="N8" s="62">
        <v>0.15</v>
      </c>
      <c r="O8" s="62">
        <f t="shared" si="6"/>
        <v>0.27</v>
      </c>
      <c r="P8" s="62" t="s">
        <v>37</v>
      </c>
      <c r="Q8" s="60">
        <f t="shared" si="7"/>
        <v>0</v>
      </c>
      <c r="R8" s="60">
        <v>0</v>
      </c>
      <c r="S8" s="60">
        <f t="shared" si="8"/>
        <v>3</v>
      </c>
      <c r="T8" s="60">
        <v>0</v>
      </c>
      <c r="U8" s="60">
        <f t="shared" si="9"/>
        <v>0</v>
      </c>
      <c r="V8" s="60">
        <v>0</v>
      </c>
      <c r="W8" s="60">
        <f t="shared" si="10"/>
        <v>1</v>
      </c>
      <c r="X8" s="60"/>
      <c r="Y8" s="7"/>
      <c r="Z8" s="60"/>
      <c r="AA8" s="62"/>
      <c r="AB8" s="62" t="s">
        <v>20</v>
      </c>
      <c r="AC8" s="60">
        <f t="shared" si="11"/>
        <v>0</v>
      </c>
      <c r="AD8" s="60">
        <v>0</v>
      </c>
      <c r="AE8" s="60">
        <f t="shared" si="12"/>
        <v>6</v>
      </c>
      <c r="AF8" s="60">
        <v>0</v>
      </c>
      <c r="AG8" s="60">
        <f t="shared" si="13"/>
        <v>0</v>
      </c>
      <c r="AH8" s="60">
        <v>0</v>
      </c>
      <c r="AI8" s="60">
        <f t="shared" si="14"/>
        <v>2</v>
      </c>
      <c r="AM8" s="62" t="s">
        <v>20</v>
      </c>
      <c r="AN8" s="60">
        <f t="shared" si="15"/>
        <v>0</v>
      </c>
      <c r="AO8" s="60">
        <f t="shared" si="16"/>
        <v>0</v>
      </c>
      <c r="AP8" s="60">
        <f t="shared" si="17"/>
        <v>12</v>
      </c>
      <c r="AQ8" s="60">
        <v>0</v>
      </c>
      <c r="AR8" s="60">
        <f t="shared" si="18"/>
        <v>0</v>
      </c>
      <c r="AS8" s="60">
        <v>0</v>
      </c>
      <c r="AT8" s="60">
        <f t="shared" si="19"/>
        <v>3</v>
      </c>
      <c r="AX8" s="62" t="s">
        <v>20</v>
      </c>
      <c r="AY8" s="60">
        <f t="shared" si="20"/>
        <v>0</v>
      </c>
      <c r="AZ8" s="60">
        <f t="shared" si="3"/>
        <v>0</v>
      </c>
      <c r="BA8" s="60">
        <f t="shared" si="21"/>
        <v>17</v>
      </c>
      <c r="BB8" s="60">
        <v>0</v>
      </c>
      <c r="BC8" s="60">
        <f t="shared" si="22"/>
        <v>0</v>
      </c>
      <c r="BD8" s="60">
        <v>0</v>
      </c>
      <c r="BE8" s="60">
        <f t="shared" si="23"/>
        <v>4</v>
      </c>
      <c r="BI8" s="62" t="s">
        <v>20</v>
      </c>
      <c r="BJ8" s="60">
        <f t="shared" si="24"/>
        <v>0</v>
      </c>
      <c r="BK8" s="60">
        <f t="shared" si="4"/>
        <v>0</v>
      </c>
      <c r="BL8" s="60">
        <f t="shared" si="25"/>
        <v>24</v>
      </c>
      <c r="BM8" s="60">
        <v>0</v>
      </c>
      <c r="BN8" s="60">
        <f t="shared" si="26"/>
        <v>0</v>
      </c>
      <c r="BO8" s="60">
        <v>0</v>
      </c>
      <c r="BP8" s="60">
        <f t="shared" si="27"/>
        <v>6</v>
      </c>
      <c r="BT8" s="62" t="s">
        <v>20</v>
      </c>
      <c r="BU8" s="60">
        <f t="shared" si="28"/>
        <v>0</v>
      </c>
      <c r="BV8" s="60">
        <f t="shared" si="5"/>
        <v>0</v>
      </c>
      <c r="BW8" s="60">
        <f t="shared" si="29"/>
        <v>33</v>
      </c>
      <c r="BX8" s="60">
        <v>0</v>
      </c>
      <c r="BY8" s="60">
        <f t="shared" si="30"/>
        <v>0</v>
      </c>
      <c r="BZ8" s="60">
        <v>0</v>
      </c>
      <c r="CA8" s="60">
        <f t="shared" si="31"/>
        <v>8</v>
      </c>
    </row>
    <row r="9" spans="1:81" s="8" customFormat="1" ht="20.100000000000001" customHeight="1">
      <c r="J9" s="62" t="s">
        <v>21</v>
      </c>
      <c r="K9" s="62">
        <v>0</v>
      </c>
      <c r="L9" s="62">
        <v>0</v>
      </c>
      <c r="M9" s="62">
        <v>0</v>
      </c>
      <c r="N9" s="62">
        <v>0</v>
      </c>
      <c r="O9" s="62">
        <f t="shared" si="6"/>
        <v>0</v>
      </c>
      <c r="P9" s="62" t="s">
        <v>21</v>
      </c>
      <c r="Q9" s="60">
        <f t="shared" si="7"/>
        <v>0</v>
      </c>
      <c r="R9" s="60">
        <v>0</v>
      </c>
      <c r="S9" s="60">
        <f t="shared" si="8"/>
        <v>0</v>
      </c>
      <c r="T9" s="60">
        <v>0</v>
      </c>
      <c r="U9" s="60">
        <f t="shared" si="9"/>
        <v>0</v>
      </c>
      <c r="V9" s="60">
        <v>0</v>
      </c>
      <c r="W9" s="60">
        <f t="shared" si="10"/>
        <v>0</v>
      </c>
      <c r="X9" s="60"/>
      <c r="Y9" s="7"/>
      <c r="Z9" s="60"/>
      <c r="AA9" s="62"/>
      <c r="AB9" s="62" t="s">
        <v>21</v>
      </c>
      <c r="AC9" s="60">
        <f t="shared" si="11"/>
        <v>0</v>
      </c>
      <c r="AD9" s="60">
        <v>0</v>
      </c>
      <c r="AE9" s="60">
        <f t="shared" si="12"/>
        <v>0</v>
      </c>
      <c r="AF9" s="60">
        <v>0</v>
      </c>
      <c r="AG9" s="60">
        <f t="shared" si="13"/>
        <v>0</v>
      </c>
      <c r="AH9" s="60">
        <v>0</v>
      </c>
      <c r="AI9" s="60">
        <f t="shared" si="14"/>
        <v>0</v>
      </c>
      <c r="AM9" s="62" t="s">
        <v>21</v>
      </c>
      <c r="AN9" s="60">
        <f t="shared" si="15"/>
        <v>0</v>
      </c>
      <c r="AO9" s="60">
        <f t="shared" si="16"/>
        <v>0</v>
      </c>
      <c r="AP9" s="60">
        <f t="shared" si="17"/>
        <v>0</v>
      </c>
      <c r="AQ9" s="60">
        <v>0</v>
      </c>
      <c r="AR9" s="60">
        <f t="shared" si="18"/>
        <v>0</v>
      </c>
      <c r="AS9" s="60">
        <v>0</v>
      </c>
      <c r="AT9" s="60">
        <f t="shared" si="19"/>
        <v>0</v>
      </c>
      <c r="AX9" s="62" t="s">
        <v>21</v>
      </c>
      <c r="AY9" s="60">
        <f t="shared" si="20"/>
        <v>0</v>
      </c>
      <c r="AZ9" s="60">
        <f t="shared" si="3"/>
        <v>0</v>
      </c>
      <c r="BA9" s="60">
        <f t="shared" si="21"/>
        <v>0</v>
      </c>
      <c r="BB9" s="60">
        <v>0</v>
      </c>
      <c r="BC9" s="60">
        <f t="shared" si="22"/>
        <v>0</v>
      </c>
      <c r="BD9" s="60">
        <v>0</v>
      </c>
      <c r="BE9" s="60">
        <f t="shared" si="23"/>
        <v>0</v>
      </c>
      <c r="BI9" s="62" t="s">
        <v>21</v>
      </c>
      <c r="BJ9" s="60">
        <f t="shared" si="24"/>
        <v>0</v>
      </c>
      <c r="BK9" s="60">
        <f t="shared" si="4"/>
        <v>0</v>
      </c>
      <c r="BL9" s="60">
        <f t="shared" si="25"/>
        <v>0</v>
      </c>
      <c r="BM9" s="60">
        <v>0</v>
      </c>
      <c r="BN9" s="60">
        <f t="shared" si="26"/>
        <v>0</v>
      </c>
      <c r="BO9" s="60">
        <v>0</v>
      </c>
      <c r="BP9" s="60">
        <f t="shared" si="27"/>
        <v>0</v>
      </c>
      <c r="BT9" s="62" t="s">
        <v>21</v>
      </c>
      <c r="BU9" s="60">
        <f t="shared" si="28"/>
        <v>0</v>
      </c>
      <c r="BV9" s="60">
        <f t="shared" si="5"/>
        <v>0</v>
      </c>
      <c r="BW9" s="60">
        <f t="shared" si="29"/>
        <v>0</v>
      </c>
      <c r="BX9" s="60">
        <v>0</v>
      </c>
      <c r="BY9" s="60">
        <f t="shared" si="30"/>
        <v>0</v>
      </c>
      <c r="BZ9" s="60">
        <v>0</v>
      </c>
      <c r="CA9" s="60">
        <f t="shared" si="31"/>
        <v>0</v>
      </c>
    </row>
    <row r="10" spans="1:81" s="8" customFormat="1" ht="20.100000000000001" customHeight="1">
      <c r="J10" s="62" t="s">
        <v>22</v>
      </c>
      <c r="K10" s="62">
        <v>0.7</v>
      </c>
      <c r="L10" s="62">
        <v>0</v>
      </c>
      <c r="M10" s="62">
        <v>0</v>
      </c>
      <c r="N10" s="62">
        <v>0</v>
      </c>
      <c r="O10" s="62">
        <f t="shared" si="6"/>
        <v>0.7</v>
      </c>
      <c r="P10" s="62" t="s">
        <v>22</v>
      </c>
      <c r="Q10" s="60">
        <f t="shared" si="7"/>
        <v>25</v>
      </c>
      <c r="R10" s="60">
        <v>0</v>
      </c>
      <c r="S10" s="60">
        <f t="shared" si="8"/>
        <v>0</v>
      </c>
      <c r="T10" s="60">
        <v>0</v>
      </c>
      <c r="U10" s="60">
        <f t="shared" si="9"/>
        <v>0</v>
      </c>
      <c r="V10" s="60">
        <v>0</v>
      </c>
      <c r="W10" s="60">
        <f t="shared" si="10"/>
        <v>0</v>
      </c>
      <c r="X10" s="60"/>
      <c r="Y10" s="7"/>
      <c r="Z10" s="60"/>
      <c r="AA10" s="62"/>
      <c r="AB10" s="62" t="s">
        <v>22</v>
      </c>
      <c r="AC10" s="60">
        <f t="shared" si="11"/>
        <v>49</v>
      </c>
      <c r="AD10" s="60">
        <v>0</v>
      </c>
      <c r="AE10" s="60">
        <f t="shared" si="12"/>
        <v>0</v>
      </c>
      <c r="AF10" s="60">
        <v>0</v>
      </c>
      <c r="AG10" s="60">
        <f t="shared" si="13"/>
        <v>0</v>
      </c>
      <c r="AH10" s="60">
        <v>0</v>
      </c>
      <c r="AI10" s="60">
        <f t="shared" si="14"/>
        <v>0</v>
      </c>
      <c r="AM10" s="62" t="s">
        <v>22</v>
      </c>
      <c r="AN10" s="60">
        <f t="shared" si="15"/>
        <v>98</v>
      </c>
      <c r="AO10" s="60">
        <f t="shared" si="16"/>
        <v>0</v>
      </c>
      <c r="AP10" s="60">
        <f t="shared" si="17"/>
        <v>0</v>
      </c>
      <c r="AQ10" s="60">
        <v>0</v>
      </c>
      <c r="AR10" s="60">
        <f t="shared" si="18"/>
        <v>0</v>
      </c>
      <c r="AS10" s="60">
        <v>0</v>
      </c>
      <c r="AT10" s="60">
        <f t="shared" si="19"/>
        <v>0</v>
      </c>
      <c r="AX10" s="62" t="s">
        <v>22</v>
      </c>
      <c r="AY10" s="60">
        <f t="shared" si="20"/>
        <v>196</v>
      </c>
      <c r="AZ10" s="60">
        <f t="shared" si="3"/>
        <v>0</v>
      </c>
      <c r="BA10" s="60">
        <f t="shared" si="21"/>
        <v>0</v>
      </c>
      <c r="BB10" s="60">
        <v>0</v>
      </c>
      <c r="BC10" s="60">
        <f t="shared" si="22"/>
        <v>0</v>
      </c>
      <c r="BD10" s="60">
        <v>0</v>
      </c>
      <c r="BE10" s="60">
        <f t="shared" si="23"/>
        <v>0</v>
      </c>
      <c r="BI10" s="62" t="s">
        <v>22</v>
      </c>
      <c r="BJ10" s="60">
        <f t="shared" si="24"/>
        <v>320</v>
      </c>
      <c r="BK10" s="60">
        <f t="shared" si="4"/>
        <v>0</v>
      </c>
      <c r="BL10" s="60">
        <f t="shared" si="25"/>
        <v>0</v>
      </c>
      <c r="BM10" s="60">
        <v>0</v>
      </c>
      <c r="BN10" s="60">
        <f t="shared" si="26"/>
        <v>0</v>
      </c>
      <c r="BO10" s="60">
        <v>0</v>
      </c>
      <c r="BP10" s="60">
        <f t="shared" si="27"/>
        <v>0</v>
      </c>
      <c r="BT10" s="62" t="s">
        <v>22</v>
      </c>
      <c r="BU10" s="60">
        <f t="shared" si="28"/>
        <v>490</v>
      </c>
      <c r="BV10" s="60">
        <f t="shared" si="5"/>
        <v>0</v>
      </c>
      <c r="BW10" s="60">
        <f t="shared" si="29"/>
        <v>0</v>
      </c>
      <c r="BX10" s="60">
        <v>0</v>
      </c>
      <c r="BY10" s="60">
        <f t="shared" si="30"/>
        <v>0</v>
      </c>
      <c r="BZ10" s="60">
        <v>0</v>
      </c>
      <c r="CA10" s="60">
        <f t="shared" si="31"/>
        <v>0</v>
      </c>
    </row>
    <row r="11" spans="1:81" s="8" customFormat="1" ht="20.100000000000001" customHeight="1">
      <c r="J11" s="62" t="s">
        <v>12</v>
      </c>
      <c r="K11" s="62">
        <v>0</v>
      </c>
      <c r="L11" s="62">
        <v>0.45</v>
      </c>
      <c r="M11" s="62">
        <v>0</v>
      </c>
      <c r="N11" s="62">
        <v>0</v>
      </c>
      <c r="O11" s="62">
        <f t="shared" si="6"/>
        <v>0.45</v>
      </c>
      <c r="P11" s="62" t="s">
        <v>12</v>
      </c>
      <c r="Q11" s="60">
        <f t="shared" si="7"/>
        <v>0</v>
      </c>
      <c r="R11" s="60">
        <v>0</v>
      </c>
      <c r="S11" s="60">
        <f t="shared" si="8"/>
        <v>11</v>
      </c>
      <c r="T11" s="60">
        <v>0</v>
      </c>
      <c r="U11" s="60">
        <f t="shared" si="9"/>
        <v>0</v>
      </c>
      <c r="V11" s="60">
        <v>0</v>
      </c>
      <c r="W11" s="60">
        <f t="shared" si="10"/>
        <v>0</v>
      </c>
      <c r="X11" s="60"/>
      <c r="Y11" s="7"/>
      <c r="Z11" s="60"/>
      <c r="AA11" s="62"/>
      <c r="AB11" s="62" t="s">
        <v>12</v>
      </c>
      <c r="AC11" s="60">
        <f t="shared" si="11"/>
        <v>0</v>
      </c>
      <c r="AD11" s="60">
        <v>0</v>
      </c>
      <c r="AE11" s="60">
        <f t="shared" si="12"/>
        <v>23</v>
      </c>
      <c r="AF11" s="60">
        <v>0</v>
      </c>
      <c r="AG11" s="60">
        <f t="shared" si="13"/>
        <v>0</v>
      </c>
      <c r="AH11" s="60">
        <v>0</v>
      </c>
      <c r="AI11" s="60">
        <f t="shared" si="14"/>
        <v>0</v>
      </c>
      <c r="AM11" s="62" t="s">
        <v>12</v>
      </c>
      <c r="AN11" s="60">
        <f t="shared" si="15"/>
        <v>0</v>
      </c>
      <c r="AO11" s="60">
        <f t="shared" si="16"/>
        <v>2</v>
      </c>
      <c r="AP11" s="60">
        <f t="shared" si="17"/>
        <v>45</v>
      </c>
      <c r="AQ11" s="60">
        <v>0</v>
      </c>
      <c r="AR11" s="60">
        <f t="shared" si="18"/>
        <v>0</v>
      </c>
      <c r="AS11" s="60">
        <v>0</v>
      </c>
      <c r="AT11" s="60">
        <f t="shared" si="19"/>
        <v>0</v>
      </c>
      <c r="AX11" s="62" t="s">
        <v>12</v>
      </c>
      <c r="AY11" s="60">
        <f t="shared" si="20"/>
        <v>0</v>
      </c>
      <c r="AZ11" s="60">
        <f t="shared" si="3"/>
        <v>0</v>
      </c>
      <c r="BA11" s="60">
        <f t="shared" si="21"/>
        <v>63</v>
      </c>
      <c r="BB11" s="60">
        <v>0</v>
      </c>
      <c r="BC11" s="60">
        <f t="shared" si="22"/>
        <v>0</v>
      </c>
      <c r="BD11" s="60">
        <v>0</v>
      </c>
      <c r="BE11" s="60">
        <f t="shared" si="23"/>
        <v>0</v>
      </c>
      <c r="BI11" s="62" t="s">
        <v>12</v>
      </c>
      <c r="BJ11" s="60">
        <f t="shared" si="24"/>
        <v>0</v>
      </c>
      <c r="BK11" s="60">
        <f t="shared" si="4"/>
        <v>0</v>
      </c>
      <c r="BL11" s="60">
        <f t="shared" si="25"/>
        <v>90</v>
      </c>
      <c r="BM11" s="60">
        <v>0</v>
      </c>
      <c r="BN11" s="60">
        <f t="shared" si="26"/>
        <v>0</v>
      </c>
      <c r="BO11" s="60">
        <v>0</v>
      </c>
      <c r="BP11" s="60">
        <f t="shared" si="27"/>
        <v>0</v>
      </c>
      <c r="BT11" s="62" t="s">
        <v>12</v>
      </c>
      <c r="BU11" s="60">
        <f t="shared" si="28"/>
        <v>0</v>
      </c>
      <c r="BV11" s="60">
        <f t="shared" si="5"/>
        <v>0</v>
      </c>
      <c r="BW11" s="60">
        <f t="shared" si="29"/>
        <v>124</v>
      </c>
      <c r="BX11" s="60">
        <v>0</v>
      </c>
      <c r="BY11" s="60">
        <f t="shared" si="30"/>
        <v>0</v>
      </c>
      <c r="BZ11" s="60">
        <v>0</v>
      </c>
      <c r="CA11" s="60">
        <f t="shared" si="31"/>
        <v>0</v>
      </c>
    </row>
    <row r="12" spans="1:81" s="8" customFormat="1" ht="20.100000000000001" customHeight="1">
      <c r="A12" s="62"/>
      <c r="J12" s="62" t="s">
        <v>13</v>
      </c>
      <c r="K12" s="62">
        <v>0.3</v>
      </c>
      <c r="L12" s="62">
        <v>0</v>
      </c>
      <c r="M12" s="62">
        <v>0.35</v>
      </c>
      <c r="N12" s="62">
        <v>0.25</v>
      </c>
      <c r="O12" s="62">
        <f t="shared" si="6"/>
        <v>0.89999999999999991</v>
      </c>
      <c r="P12" s="62" t="s">
        <v>13</v>
      </c>
      <c r="Q12" s="60">
        <f t="shared" si="7"/>
        <v>11</v>
      </c>
      <c r="R12" s="60">
        <v>0</v>
      </c>
      <c r="S12" s="60">
        <f t="shared" si="8"/>
        <v>0</v>
      </c>
      <c r="T12" s="60">
        <v>0</v>
      </c>
      <c r="U12" s="60">
        <f t="shared" si="9"/>
        <v>2</v>
      </c>
      <c r="V12" s="60">
        <v>0</v>
      </c>
      <c r="W12" s="60">
        <f t="shared" si="10"/>
        <v>1</v>
      </c>
      <c r="X12" s="60"/>
      <c r="Y12" s="7"/>
      <c r="Z12" s="60"/>
      <c r="AA12" s="62"/>
      <c r="AB12" s="62" t="s">
        <v>13</v>
      </c>
      <c r="AC12" s="60">
        <f t="shared" si="11"/>
        <v>21</v>
      </c>
      <c r="AD12" s="60">
        <v>0</v>
      </c>
      <c r="AE12" s="60">
        <f t="shared" si="12"/>
        <v>0</v>
      </c>
      <c r="AF12" s="60">
        <v>0</v>
      </c>
      <c r="AG12" s="60">
        <f t="shared" si="13"/>
        <v>4</v>
      </c>
      <c r="AH12" s="60">
        <v>0</v>
      </c>
      <c r="AI12" s="60">
        <f t="shared" si="14"/>
        <v>3</v>
      </c>
      <c r="AM12" s="62" t="s">
        <v>13</v>
      </c>
      <c r="AN12" s="60">
        <f t="shared" si="15"/>
        <v>42</v>
      </c>
      <c r="AO12" s="60">
        <f t="shared" si="16"/>
        <v>0</v>
      </c>
      <c r="AP12" s="60">
        <f t="shared" si="17"/>
        <v>0</v>
      </c>
      <c r="AQ12" s="60">
        <v>0</v>
      </c>
      <c r="AR12" s="60">
        <f t="shared" si="18"/>
        <v>7</v>
      </c>
      <c r="AS12" s="60">
        <v>0</v>
      </c>
      <c r="AT12" s="60">
        <f t="shared" si="19"/>
        <v>5</v>
      </c>
      <c r="AX12" s="62" t="s">
        <v>13</v>
      </c>
      <c r="AY12" s="60">
        <f t="shared" si="20"/>
        <v>84</v>
      </c>
      <c r="AZ12" s="60">
        <f t="shared" si="3"/>
        <v>0</v>
      </c>
      <c r="BA12" s="60">
        <f t="shared" si="21"/>
        <v>0</v>
      </c>
      <c r="BB12" s="60">
        <v>0</v>
      </c>
      <c r="BC12" s="60">
        <f t="shared" si="22"/>
        <v>10</v>
      </c>
      <c r="BD12" s="60">
        <v>0</v>
      </c>
      <c r="BE12" s="60">
        <f t="shared" si="23"/>
        <v>7</v>
      </c>
      <c r="BI12" s="62" t="s">
        <v>13</v>
      </c>
      <c r="BJ12" s="60">
        <f t="shared" si="24"/>
        <v>140</v>
      </c>
      <c r="BK12" s="60">
        <f t="shared" si="4"/>
        <v>0</v>
      </c>
      <c r="BL12" s="60">
        <f t="shared" si="25"/>
        <v>0</v>
      </c>
      <c r="BM12" s="60">
        <v>0</v>
      </c>
      <c r="BN12" s="60">
        <f t="shared" si="26"/>
        <v>14</v>
      </c>
      <c r="BO12" s="60">
        <v>0</v>
      </c>
      <c r="BP12" s="60">
        <f t="shared" si="27"/>
        <v>10</v>
      </c>
      <c r="BT12" s="62" t="s">
        <v>13</v>
      </c>
      <c r="BU12" s="60">
        <f t="shared" si="28"/>
        <v>210</v>
      </c>
      <c r="BV12" s="60">
        <f t="shared" si="5"/>
        <v>0</v>
      </c>
      <c r="BW12" s="60">
        <f t="shared" si="29"/>
        <v>0</v>
      </c>
      <c r="BX12" s="60">
        <v>0</v>
      </c>
      <c r="BY12" s="60">
        <f t="shared" si="30"/>
        <v>19</v>
      </c>
      <c r="BZ12" s="60">
        <v>0</v>
      </c>
      <c r="CA12" s="60">
        <f t="shared" si="31"/>
        <v>14</v>
      </c>
    </row>
    <row r="13" spans="1:81" s="8" customFormat="1" ht="20.100000000000001" customHeight="1">
      <c r="A13" s="60"/>
      <c r="J13" s="12"/>
      <c r="K13" s="12"/>
      <c r="L13" s="12"/>
      <c r="M13" s="12"/>
      <c r="N13" s="12"/>
      <c r="P13" s="62"/>
      <c r="Q13" s="7"/>
      <c r="R13" s="7"/>
      <c r="S13" s="7"/>
      <c r="T13" s="7"/>
      <c r="U13" s="7"/>
      <c r="V13" s="7"/>
      <c r="W13" s="7"/>
      <c r="X13" s="7"/>
      <c r="Y13" s="7"/>
      <c r="Z13" s="7"/>
      <c r="AB13" s="62"/>
      <c r="AC13" s="7"/>
      <c r="AD13" s="7"/>
      <c r="AE13" s="7"/>
      <c r="AF13" s="7"/>
      <c r="AG13" s="7"/>
      <c r="AH13" s="7"/>
      <c r="AI13" s="7"/>
    </row>
    <row r="14" spans="1:81">
      <c r="A14" s="4"/>
      <c r="J14" s="4" t="s">
        <v>23</v>
      </c>
      <c r="K14" s="4">
        <f>SUM(K$2:K12)</f>
        <v>1</v>
      </c>
      <c r="L14" s="4">
        <f>SUM(L$2:L12)</f>
        <v>1</v>
      </c>
      <c r="M14" s="4">
        <f>SUM(M$2:M12)</f>
        <v>1</v>
      </c>
      <c r="N14" s="4">
        <f>SUM(N$2:N12)</f>
        <v>1</v>
      </c>
      <c r="O14" s="4"/>
      <c r="P14" s="1" t="s">
        <v>23</v>
      </c>
      <c r="Q14" s="4">
        <f>SUM(Q$2:Q12)</f>
        <v>36</v>
      </c>
      <c r="R14" s="4"/>
      <c r="S14" s="4">
        <f>SUM(S$2:S12)</f>
        <v>25</v>
      </c>
      <c r="T14" s="4"/>
      <c r="U14" s="4">
        <f>SUM(U$2:U12)</f>
        <v>6</v>
      </c>
      <c r="V14" s="4"/>
      <c r="W14" s="4">
        <f>SUM(W$2:W12)</f>
        <v>6</v>
      </c>
      <c r="X14" s="4"/>
      <c r="Y14" s="17"/>
      <c r="Z14" s="4"/>
      <c r="AA14" s="4"/>
      <c r="AB14" s="1" t="s">
        <v>23</v>
      </c>
      <c r="AC14" s="4">
        <f>SUM(AC$2:AC12)</f>
        <v>70</v>
      </c>
      <c r="AD14" s="4"/>
      <c r="AE14" s="4">
        <f>SUM(AE$2:AE12)</f>
        <v>52</v>
      </c>
      <c r="AF14" s="4"/>
      <c r="AG14" s="4">
        <f>SUM(AG$2:AG12)</f>
        <v>11</v>
      </c>
      <c r="AH14" s="4"/>
      <c r="AI14" s="4">
        <f>SUM(AI$2:AI12)</f>
        <v>11</v>
      </c>
      <c r="AO14" s="3">
        <v>55</v>
      </c>
      <c r="AP14" s="3">
        <v>83</v>
      </c>
      <c r="AZ14">
        <v>107</v>
      </c>
      <c r="BA14">
        <v>134</v>
      </c>
      <c r="BK14" s="3">
        <v>163</v>
      </c>
      <c r="BL14" s="3">
        <v>200</v>
      </c>
      <c r="BV14" s="3">
        <v>235</v>
      </c>
      <c r="BW14" s="3">
        <v>277</v>
      </c>
    </row>
    <row r="15" spans="1:81">
      <c r="A15" s="4"/>
      <c r="AD15" s="4">
        <v>30</v>
      </c>
      <c r="AE15" s="4">
        <v>44</v>
      </c>
    </row>
    <row r="16" spans="1:81">
      <c r="A16" s="4"/>
      <c r="M16" s="1"/>
      <c r="P16" s="13" t="s">
        <v>33</v>
      </c>
      <c r="Q16" s="3"/>
      <c r="R16" s="3"/>
      <c r="S16" s="3"/>
      <c r="T16" s="3"/>
      <c r="U16" s="3"/>
      <c r="V16" s="3"/>
      <c r="W16" s="3"/>
      <c r="X16" s="1" t="s">
        <v>61</v>
      </c>
      <c r="Y16" s="1" t="s">
        <v>59</v>
      </c>
      <c r="AB16" s="13" t="s">
        <v>33</v>
      </c>
      <c r="AC16" s="4"/>
      <c r="AD16" s="4"/>
      <c r="AE16" s="4"/>
      <c r="AF16" s="4"/>
      <c r="AG16" s="4"/>
      <c r="AH16" s="4"/>
      <c r="AI16" s="4"/>
      <c r="AJ16" s="3"/>
      <c r="AK16" s="15" t="s">
        <v>59</v>
      </c>
      <c r="AL16" s="15"/>
      <c r="AM16" s="13" t="s">
        <v>33</v>
      </c>
      <c r="AN16" s="4"/>
      <c r="AO16" s="4"/>
      <c r="AP16" s="4"/>
      <c r="AQ16" s="4"/>
      <c r="AR16" s="4"/>
      <c r="AS16" s="4"/>
      <c r="AT16" s="4"/>
      <c r="AU16" s="3"/>
      <c r="AV16" s="15" t="s">
        <v>59</v>
      </c>
      <c r="AW16" s="15"/>
      <c r="AX16" s="13" t="s">
        <v>14</v>
      </c>
      <c r="AY16" s="4"/>
      <c r="AZ16" s="4"/>
      <c r="BA16" s="4"/>
      <c r="BB16" s="4"/>
      <c r="BC16" s="4"/>
      <c r="BD16" s="4"/>
      <c r="BE16" s="4"/>
      <c r="BF16" s="3"/>
      <c r="BG16" s="15" t="s">
        <v>59</v>
      </c>
      <c r="BH16" s="15"/>
      <c r="BI16" s="13" t="s">
        <v>14</v>
      </c>
      <c r="BJ16" s="4"/>
      <c r="BK16" s="4"/>
      <c r="BL16" s="4"/>
      <c r="BM16" s="4"/>
      <c r="BN16" s="4"/>
      <c r="BO16" s="4"/>
      <c r="BP16" s="4"/>
      <c r="BQ16" s="3"/>
      <c r="BR16" s="15" t="s">
        <v>59</v>
      </c>
      <c r="BS16" s="15"/>
      <c r="BT16" s="13" t="s">
        <v>14</v>
      </c>
      <c r="BU16" s="6"/>
      <c r="BV16" s="6"/>
      <c r="BW16" s="6"/>
      <c r="BX16" s="6"/>
      <c r="BY16" s="6"/>
      <c r="BZ16" s="6"/>
      <c r="CA16" s="6"/>
      <c r="CB16" s="3"/>
      <c r="CC16" s="15" t="s">
        <v>59</v>
      </c>
    </row>
    <row r="17" spans="1:81">
      <c r="A17" s="4"/>
      <c r="M17" s="1"/>
      <c r="P17" s="4" t="s">
        <v>42</v>
      </c>
      <c r="Q17" s="1">
        <v>0</v>
      </c>
      <c r="R17" s="1">
        <v>0</v>
      </c>
      <c r="S17" s="1">
        <v>1</v>
      </c>
      <c r="T17" s="1">
        <v>0</v>
      </c>
      <c r="U17" s="1">
        <v>0</v>
      </c>
      <c r="V17" s="1">
        <v>0</v>
      </c>
      <c r="W17" s="1">
        <v>1</v>
      </c>
      <c r="X17" s="1"/>
      <c r="Y17" s="15" t="str">
        <f t="shared" ref="Y17:Y54" si="32">IF(Q17=0,"","血量+"&amp;Q17&amp;" ")&amp;IF(R17=0,IF(S17=0,"","攻击"&amp;R17&amp;"-"&amp;S17&amp;" "),"攻击"&amp;R17&amp;"-"&amp;S17&amp;" ")&amp;IF(T17=0,IF(U17=0,"","防御"&amp;T17&amp;"-"&amp;U17&amp;" "),"防御"&amp;T17&amp;"-"&amp;U17&amp;" ")&amp;IF(V17=0,IF(W17=0,"","魔御"&amp;V17&amp;"-"&amp;W17&amp;" "),"魔御"&amp;V17&amp;"-"&amp;W17)&amp;X17</f>
        <v xml:space="preserve">攻击0-1 魔御0-1 </v>
      </c>
      <c r="Z17" s="1"/>
      <c r="AB17" s="4" t="s">
        <v>64</v>
      </c>
      <c r="AC17" s="4">
        <f>ROUND(E$3*K17,0)</f>
        <v>0</v>
      </c>
      <c r="AD17" s="4">
        <v>1</v>
      </c>
      <c r="AE17" s="4">
        <v>1</v>
      </c>
      <c r="AF17" s="4">
        <v>0</v>
      </c>
      <c r="AG17" s="4">
        <v>1</v>
      </c>
      <c r="AH17" s="4">
        <v>0</v>
      </c>
      <c r="AI17" s="4">
        <v>1</v>
      </c>
      <c r="AJ17" s="1"/>
      <c r="AK17" s="15" t="str">
        <f t="shared" ref="AK17:AK46" si="33">IF(AC17=0,"","血量+"&amp;AC17&amp;" ")&amp;IF(AD17=0,IF(AE17=0,"","攻击"&amp;AD17&amp;"-"&amp;AE17&amp;" "),"攻击"&amp;AD17&amp;"-"&amp;AE17&amp;" ")&amp;IF(AF17=0,IF(AG17=0,"","防御"&amp;AF17&amp;"-"&amp;AG17&amp;" "),"防御"&amp;AF17&amp;"-"&amp;AG17&amp;" ")&amp;IF(AH17=0,IF(AI17=0,"","魔御"&amp;AH17&amp;"-"&amp;AI17&amp;" "),"魔御"&amp;AH17&amp;"-"&amp;AI17)&amp;AJ17</f>
        <v xml:space="preserve">攻击1-1 防御0-1 魔御0-1 </v>
      </c>
      <c r="AL17" s="15"/>
      <c r="AM17" s="4" t="s">
        <v>203</v>
      </c>
      <c r="AN17" s="4">
        <f>ROUND(O$3*U19,0)</f>
        <v>0</v>
      </c>
      <c r="AO17" s="4">
        <v>2</v>
      </c>
      <c r="AP17" s="4">
        <v>4</v>
      </c>
      <c r="AQ17" s="4">
        <v>1</v>
      </c>
      <c r="AR17" s="4">
        <v>3</v>
      </c>
      <c r="AS17" s="4">
        <v>1</v>
      </c>
      <c r="AT17" s="4">
        <v>3</v>
      </c>
      <c r="AU17" s="16"/>
      <c r="AV17" s="15" t="str">
        <f>IF(AN17=0,"","血量+"&amp;AN17&amp;" ")&amp;IF(AO17=0,IF(AP17=0,"","攻击"&amp;AO17&amp;"-"&amp;AP17&amp;" "),"攻击"&amp;AO17&amp;"-"&amp;AP17&amp;" ")&amp;IF(AQ17=0,IF(AR17=0,"","防御"&amp;AQ17&amp;"-"&amp;AR17&amp;" "),"防御"&amp;AQ17&amp;"-"&amp;AR17&amp;" ")&amp;IF(AS17=0,IF(AT17=0,"","魔御"&amp;AS17&amp;"-"&amp;AT17&amp;" "),"魔御"&amp;AS17&amp;"-"&amp;AT17)&amp;AU17</f>
        <v>攻击2-4 防御1-3 魔御1-3</v>
      </c>
      <c r="AW17" s="15"/>
      <c r="AX17" s="4" t="s">
        <v>472</v>
      </c>
      <c r="AY17" s="4">
        <f>ROUND(Y$3*AE19,0)</f>
        <v>0</v>
      </c>
      <c r="AZ17" s="4">
        <v>3</v>
      </c>
      <c r="BA17" s="4">
        <v>7</v>
      </c>
      <c r="BB17" s="4">
        <v>2</v>
      </c>
      <c r="BC17" s="4">
        <v>6</v>
      </c>
      <c r="BD17" s="4">
        <v>2</v>
      </c>
      <c r="BE17" s="4">
        <v>6</v>
      </c>
      <c r="BF17" s="16"/>
      <c r="BG17" s="15" t="str">
        <f>IF(AY17=0,"","血量+"&amp;AY17&amp;" ")&amp;IF(AZ17=0,IF(BA17=0,"","攻击"&amp;AZ17&amp;"-"&amp;BA17&amp;" "),"攻击"&amp;AZ17&amp;"-"&amp;BA17&amp;" ")&amp;IF(BB17=0,IF(BC17=0,"","防御"&amp;BB17&amp;"-"&amp;BC17&amp;" "),"防御"&amp;BB17&amp;"-"&amp;BC17&amp;" ")&amp;IF(BD17=0,IF(BE17=0,"","魔御"&amp;BD17&amp;"-"&amp;BE17&amp;" "),"魔御"&amp;BD17&amp;"-"&amp;BE17)&amp;BF17</f>
        <v>攻击3-7 防御2-6 魔御2-6</v>
      </c>
      <c r="BH17" s="15"/>
      <c r="BI17" s="4" t="s">
        <v>514</v>
      </c>
      <c r="BJ17" s="4">
        <f>ROUND(AJ$3*AQ19,0)</f>
        <v>0</v>
      </c>
      <c r="BK17" s="4">
        <v>3</v>
      </c>
      <c r="BL17" s="4">
        <v>10</v>
      </c>
      <c r="BM17" s="4">
        <v>3</v>
      </c>
      <c r="BN17" s="4">
        <v>8</v>
      </c>
      <c r="BO17" s="4">
        <v>3</v>
      </c>
      <c r="BP17" s="4">
        <v>8</v>
      </c>
      <c r="BQ17" s="16"/>
      <c r="BR17" s="15" t="str">
        <f>IF(BJ17=0,"","血量+"&amp;BJ17&amp;" ")&amp;IF(BK17=0,IF(BL17=0,"","攻击"&amp;BK17&amp;"-"&amp;BL17&amp;" "),"攻击"&amp;BK17&amp;"-"&amp;BL17&amp;" ")&amp;IF(BM17=0,IF(BN17=0,"","防御"&amp;BM17&amp;"-"&amp;BN17&amp;" "),"防御"&amp;BM17&amp;"-"&amp;BN17&amp;" ")&amp;IF(BO17=0,IF(BP17=0,"","魔御"&amp;BO17&amp;"-"&amp;BP17&amp;" "),"魔御"&amp;BO17&amp;"-"&amp;BP17)&amp;BQ17</f>
        <v>攻击3-10 防御3-8 魔御3-8</v>
      </c>
      <c r="BS17" s="15"/>
      <c r="BT17" s="4" t="s">
        <v>531</v>
      </c>
      <c r="BU17" s="6">
        <f>ROUND(AV$3*BB19,0)</f>
        <v>0</v>
      </c>
      <c r="BV17" s="6">
        <v>5</v>
      </c>
      <c r="BW17" s="6">
        <v>14</v>
      </c>
      <c r="BX17" s="6">
        <v>4</v>
      </c>
      <c r="BY17" s="6">
        <v>11</v>
      </c>
      <c r="BZ17" s="6">
        <v>4</v>
      </c>
      <c r="CA17" s="6">
        <v>11</v>
      </c>
      <c r="CB17" s="16"/>
      <c r="CC17" s="15" t="str">
        <f>IF(BU17=0,"","血量+"&amp;BU17&amp;" ")&amp;IF(BV17=0,IF(BW17=0,"","攻击"&amp;BV17&amp;"-"&amp;BW17&amp;" "),"攻击"&amp;BV17&amp;"-"&amp;BW17&amp;" ")&amp;IF(BX17=0,IF(BY17=0,"","防御"&amp;BX17&amp;"-"&amp;BY17&amp;" "),"防御"&amp;BX17&amp;"-"&amp;BY17&amp;" ")&amp;IF(BZ17=0,IF(CA17=0,"","魔御"&amp;BZ17&amp;"-"&amp;CA17&amp;" "),"魔御"&amp;BZ17&amp;"-"&amp;CA17)&amp;CB17</f>
        <v>攻击5-14 防御4-11 魔御4-11</v>
      </c>
    </row>
    <row r="18" spans="1:81">
      <c r="M18" s="1"/>
      <c r="P18" s="4" t="s">
        <v>63</v>
      </c>
      <c r="Q18" s="1">
        <v>0</v>
      </c>
      <c r="R18" s="1">
        <v>0</v>
      </c>
      <c r="S18" s="1">
        <v>1</v>
      </c>
      <c r="T18" s="1">
        <v>0</v>
      </c>
      <c r="U18" s="1">
        <v>1</v>
      </c>
      <c r="V18" s="1">
        <v>0</v>
      </c>
      <c r="W18" s="1">
        <v>1</v>
      </c>
      <c r="X18" s="1"/>
      <c r="Y18" s="15" t="str">
        <f t="shared" si="32"/>
        <v xml:space="preserve">攻击0-1 防御0-1 魔御0-1 </v>
      </c>
      <c r="Z18" s="1"/>
      <c r="AB18" s="4" t="s">
        <v>343</v>
      </c>
      <c r="AC18" s="4">
        <f>ROUND(E$3*K18,0)</f>
        <v>0</v>
      </c>
      <c r="AD18" s="4">
        <v>0</v>
      </c>
      <c r="AE18" s="4">
        <v>2</v>
      </c>
      <c r="AF18" s="4">
        <v>0</v>
      </c>
      <c r="AG18" s="4">
        <v>2</v>
      </c>
      <c r="AH18" s="4">
        <v>0</v>
      </c>
      <c r="AI18" s="4">
        <f>ROUND(H$3*N18,0)</f>
        <v>0</v>
      </c>
      <c r="AJ18" s="1"/>
      <c r="AK18" s="15" t="str">
        <f t="shared" si="33"/>
        <v xml:space="preserve">攻击0-2 防御0-2 </v>
      </c>
      <c r="AL18" s="15"/>
      <c r="AM18" s="4" t="s">
        <v>204</v>
      </c>
      <c r="AN18" s="4">
        <f>ROUND(O$3*U20,0)</f>
        <v>0</v>
      </c>
      <c r="AO18" s="4">
        <v>1</v>
      </c>
      <c r="AP18" s="4">
        <v>3</v>
      </c>
      <c r="AQ18" s="4">
        <v>0</v>
      </c>
      <c r="AR18" s="4">
        <v>2</v>
      </c>
      <c r="AS18" s="4">
        <v>0</v>
      </c>
      <c r="AT18" s="4">
        <v>2</v>
      </c>
      <c r="AU18" s="16"/>
      <c r="AV18" s="15" t="str">
        <f>IF(AN18=0,"","血量+"&amp;AN18&amp;" ")&amp;IF(AO18=0,IF(AP18=0,"","攻击"&amp;AO18&amp;"-"&amp;AP18&amp;" "),"攻击"&amp;AO18&amp;"-"&amp;AP18&amp;" ")&amp;IF(AQ18=0,IF(AR18=0,"","防御"&amp;AQ18&amp;"-"&amp;AR18&amp;" "),"防御"&amp;AQ18&amp;"-"&amp;AR18&amp;" ")&amp;IF(AS18=0,IF(AT18=0,"","魔御"&amp;AS18&amp;"-"&amp;AT18&amp;" "),"魔御"&amp;AS18&amp;"-"&amp;AT18)&amp;AU18</f>
        <v xml:space="preserve">攻击1-3 防御0-2 魔御0-2 </v>
      </c>
      <c r="AW18" s="15"/>
      <c r="AX18" s="4" t="s">
        <v>469</v>
      </c>
      <c r="AY18" s="4">
        <f>ROUND(Y$3*AE20,0)</f>
        <v>0</v>
      </c>
      <c r="AZ18" s="4">
        <v>1</v>
      </c>
      <c r="BA18" s="4">
        <v>6</v>
      </c>
      <c r="BB18" s="4">
        <v>1</v>
      </c>
      <c r="BC18" s="4">
        <v>3</v>
      </c>
      <c r="BD18" s="4">
        <v>1</v>
      </c>
      <c r="BE18" s="4">
        <v>3</v>
      </c>
      <c r="BF18" s="16"/>
      <c r="BG18" s="15" t="str">
        <f>IF(AY18=0,"","血量+"&amp;AY18&amp;" ")&amp;IF(AZ18=0,IF(BA18=0,"","攻击"&amp;AZ18&amp;"-"&amp;BA18&amp;" "),"攻击"&amp;AZ18&amp;"-"&amp;BA18&amp;" ")&amp;IF(BB18=0,IF(BC18=0,"","防御"&amp;BB18&amp;"-"&amp;BC18&amp;" "),"防御"&amp;BB18&amp;"-"&amp;BC18&amp;" ")&amp;IF(BD18=0,IF(BE18=0,"","魔御"&amp;BD18&amp;"-"&amp;BE18&amp;" "),"魔御"&amp;BD18&amp;"-"&amp;BE18)&amp;BF18</f>
        <v>攻击1-6 防御1-3 魔御1-3</v>
      </c>
      <c r="BH18" s="15"/>
      <c r="BI18" s="4" t="s">
        <v>505</v>
      </c>
      <c r="BJ18" s="4">
        <f>ROUND(AJ$3*AQ20,0)</f>
        <v>0</v>
      </c>
      <c r="BK18" s="4">
        <v>3</v>
      </c>
      <c r="BL18" s="4">
        <v>8</v>
      </c>
      <c r="BM18" s="4">
        <v>2</v>
      </c>
      <c r="BN18" s="4">
        <v>6</v>
      </c>
      <c r="BO18" s="4">
        <v>2</v>
      </c>
      <c r="BP18" s="4">
        <v>8</v>
      </c>
      <c r="BQ18" s="16"/>
      <c r="BR18" s="15" t="str">
        <f>IF(BJ18=0,"","血量+"&amp;BJ18&amp;" ")&amp;IF(BK18=0,IF(BL18=0,"","攻击"&amp;BK18&amp;"-"&amp;BL18&amp;" "),"攻击"&amp;BK18&amp;"-"&amp;BL18&amp;" ")&amp;IF(BM18=0,IF(BN18=0,"","防御"&amp;BM18&amp;"-"&amp;BN18&amp;" "),"防御"&amp;BM18&amp;"-"&amp;BN18&amp;" ")&amp;IF(BO18=0,IF(BP18=0,"","魔御"&amp;BO18&amp;"-"&amp;BP18&amp;" "),"魔御"&amp;BO18&amp;"-"&amp;BP18)&amp;BQ18</f>
        <v>攻击3-8 防御2-6 魔御2-8</v>
      </c>
      <c r="BS18" s="15"/>
      <c r="BT18" s="4" t="s">
        <v>541</v>
      </c>
      <c r="BU18" s="6">
        <f>ROUND(AV$3*BB20,0)</f>
        <v>0</v>
      </c>
      <c r="BV18" s="6">
        <v>3</v>
      </c>
      <c r="BW18" s="6">
        <v>12</v>
      </c>
      <c r="BX18" s="6">
        <v>3</v>
      </c>
      <c r="BY18" s="6">
        <v>9</v>
      </c>
      <c r="BZ18" s="6">
        <v>3</v>
      </c>
      <c r="CA18" s="6">
        <v>9</v>
      </c>
      <c r="CB18" s="16"/>
      <c r="CC18" s="15" t="str">
        <f>IF(BU18=0,"","血量+"&amp;BU18&amp;" ")&amp;IF(BV18=0,IF(BW18=0,"","攻击"&amp;BV18&amp;"-"&amp;BW18&amp;" "),"攻击"&amp;BV18&amp;"-"&amp;BW18&amp;" ")&amp;IF(BX18=0,IF(BY18=0,"","防御"&amp;BX18&amp;"-"&amp;BY18&amp;" "),"防御"&amp;BX18&amp;"-"&amp;BY18&amp;" ")&amp;IF(BZ18=0,IF(CA18=0,"","魔御"&amp;BZ18&amp;"-"&amp;CA18&amp;" "),"魔御"&amp;BZ18&amp;"-"&amp;CA18)&amp;CB18</f>
        <v>攻击3-12 防御3-9 魔御3-9</v>
      </c>
    </row>
    <row r="19" spans="1:81">
      <c r="M19" s="1"/>
      <c r="P19" s="5"/>
      <c r="Q19" s="16"/>
      <c r="R19" s="16"/>
      <c r="S19" s="16"/>
      <c r="T19" s="16"/>
      <c r="U19" s="16"/>
      <c r="V19" s="16"/>
      <c r="W19" s="16"/>
      <c r="X19" s="16"/>
      <c r="Y19" s="15" t="str">
        <f t="shared" si="32"/>
        <v/>
      </c>
      <c r="AB19" s="4" t="s">
        <v>259</v>
      </c>
      <c r="AC19" s="4">
        <f>ROUND(E$3*K19,0)</f>
        <v>0</v>
      </c>
      <c r="AD19" s="4">
        <v>1</v>
      </c>
      <c r="AE19" s="4">
        <v>2</v>
      </c>
      <c r="AF19" s="4">
        <v>0</v>
      </c>
      <c r="AG19" s="4">
        <v>2</v>
      </c>
      <c r="AH19" s="4">
        <v>0</v>
      </c>
      <c r="AI19" s="4">
        <v>1</v>
      </c>
      <c r="AJ19" s="16"/>
      <c r="AK19" s="15" t="str">
        <f t="shared" si="33"/>
        <v xml:space="preserve">攻击1-2 防御0-2 魔御0-1 </v>
      </c>
      <c r="AL19" s="15"/>
      <c r="AM19" s="40" t="s">
        <v>627</v>
      </c>
      <c r="AN19" s="4">
        <v>0</v>
      </c>
      <c r="AO19" s="4">
        <v>2</v>
      </c>
      <c r="AP19" s="4">
        <v>3</v>
      </c>
      <c r="AQ19" s="4">
        <v>0</v>
      </c>
      <c r="AR19" s="4">
        <v>2</v>
      </c>
      <c r="AS19" s="4">
        <v>0</v>
      </c>
      <c r="AT19" s="4">
        <v>0</v>
      </c>
      <c r="AX19" s="5"/>
      <c r="AY19" s="5"/>
      <c r="AZ19" s="5"/>
      <c r="BA19" s="5"/>
      <c r="BB19" s="5"/>
      <c r="BC19" s="5"/>
      <c r="BD19" s="5"/>
      <c r="BE19" s="5"/>
      <c r="BI19" s="5"/>
      <c r="BJ19" s="5"/>
      <c r="BK19" s="5"/>
      <c r="BL19" s="5"/>
      <c r="BM19" s="5"/>
      <c r="BN19" s="5"/>
      <c r="BO19" s="5"/>
      <c r="BP19" s="5"/>
      <c r="BT19" s="5"/>
      <c r="BU19" s="7"/>
      <c r="BV19" s="7"/>
      <c r="BW19" s="7"/>
      <c r="BX19" s="7"/>
      <c r="BY19" s="7"/>
      <c r="BZ19" s="7"/>
      <c r="CA19" s="7"/>
    </row>
    <row r="20" spans="1:81">
      <c r="D20" s="11"/>
      <c r="E20" s="11"/>
      <c r="F20" s="11"/>
      <c r="G20" s="11"/>
      <c r="H20" s="11"/>
      <c r="I20" s="11"/>
      <c r="M20" s="1"/>
      <c r="P20" s="13" t="s">
        <v>35</v>
      </c>
      <c r="Q20" s="16"/>
      <c r="R20" s="16"/>
      <c r="S20" s="16"/>
      <c r="T20" s="16"/>
      <c r="U20" s="16"/>
      <c r="V20" s="16"/>
      <c r="W20" s="16"/>
      <c r="X20" s="16"/>
      <c r="Y20" s="15" t="str">
        <f t="shared" si="32"/>
        <v/>
      </c>
      <c r="AB20" s="40" t="s">
        <v>459</v>
      </c>
      <c r="AC20" s="41">
        <v>0</v>
      </c>
      <c r="AD20" s="41">
        <v>1</v>
      </c>
      <c r="AE20" s="41">
        <v>3</v>
      </c>
      <c r="AF20" s="41">
        <v>0</v>
      </c>
      <c r="AG20" s="41">
        <v>2</v>
      </c>
      <c r="AH20" s="41">
        <v>0</v>
      </c>
      <c r="AI20" s="41">
        <v>2</v>
      </c>
      <c r="AJ20" s="16"/>
      <c r="AK20" s="15" t="str">
        <f t="shared" si="33"/>
        <v xml:space="preserve">攻击1-3 防御0-2 魔御0-2 </v>
      </c>
      <c r="AL20" s="15"/>
      <c r="AM20" s="13" t="s">
        <v>35</v>
      </c>
      <c r="AN20" s="19"/>
      <c r="AO20" s="17"/>
      <c r="AP20" s="5"/>
      <c r="AQ20" s="5"/>
      <c r="AR20" s="5"/>
      <c r="AS20" s="5"/>
      <c r="AT20" s="5"/>
      <c r="AX20" s="13" t="s">
        <v>15</v>
      </c>
      <c r="AY20" s="19"/>
      <c r="AZ20" s="17"/>
      <c r="BA20" s="5"/>
      <c r="BB20" s="5"/>
      <c r="BC20" s="5"/>
      <c r="BD20" s="5"/>
      <c r="BE20" s="5"/>
      <c r="BI20" s="13" t="s">
        <v>15</v>
      </c>
      <c r="BJ20" s="19"/>
      <c r="BK20" s="17"/>
      <c r="BL20" s="5"/>
      <c r="BM20" s="5"/>
      <c r="BN20" s="5"/>
      <c r="BO20" s="5"/>
      <c r="BP20" s="5"/>
      <c r="BT20" s="13" t="s">
        <v>15</v>
      </c>
      <c r="BU20" s="20"/>
      <c r="BV20" s="7"/>
      <c r="BW20" s="7"/>
      <c r="BX20" s="7"/>
      <c r="BY20" s="7"/>
      <c r="BZ20" s="7"/>
      <c r="CA20" s="7"/>
    </row>
    <row r="21" spans="1:81">
      <c r="D21" s="11"/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M21" s="1"/>
      <c r="P21" s="16" t="s">
        <v>289</v>
      </c>
      <c r="Q21" s="16">
        <v>0</v>
      </c>
      <c r="R21" s="16">
        <v>0</v>
      </c>
      <c r="S21" s="16">
        <v>1</v>
      </c>
      <c r="T21" s="16">
        <v>0</v>
      </c>
      <c r="U21" s="16">
        <v>0</v>
      </c>
      <c r="V21" s="16">
        <v>0</v>
      </c>
      <c r="W21" s="16">
        <v>0</v>
      </c>
      <c r="X21" s="16"/>
      <c r="Y21" s="15" t="str">
        <f t="shared" si="32"/>
        <v xml:space="preserve">攻击0-1 </v>
      </c>
      <c r="AB21" s="13" t="s">
        <v>35</v>
      </c>
      <c r="AC21" s="19"/>
      <c r="AD21" s="19"/>
      <c r="AE21" s="19"/>
      <c r="AF21" s="19"/>
      <c r="AG21" s="19"/>
      <c r="AH21" s="19"/>
      <c r="AI21" s="19"/>
      <c r="AJ21" s="16"/>
      <c r="AK21" s="15" t="str">
        <f t="shared" si="33"/>
        <v/>
      </c>
      <c r="AL21" s="15"/>
      <c r="AM21" s="19" t="s">
        <v>211</v>
      </c>
      <c r="AN21" s="19">
        <v>0</v>
      </c>
      <c r="AO21" s="4">
        <v>2</v>
      </c>
      <c r="AP21" s="4">
        <v>7</v>
      </c>
      <c r="AQ21" s="4">
        <v>0</v>
      </c>
      <c r="AR21" s="4">
        <v>0</v>
      </c>
      <c r="AS21" s="4">
        <v>1</v>
      </c>
      <c r="AT21" s="4">
        <v>2</v>
      </c>
      <c r="AV21" s="15" t="str">
        <f>IF(AN21=0,"","血量+"&amp;AN21&amp;" ")&amp;IF(AO21=0,IF(AP21=0,"","攻击"&amp;AO21&amp;"-"&amp;AP21&amp;" "),"攻击"&amp;AO21&amp;"-"&amp;AP21&amp;" ")&amp;IF(AQ21=0,IF(AR21=0,"","防御"&amp;AQ21&amp;"-"&amp;AR21&amp;" "),"防御"&amp;AQ21&amp;"-"&amp;AR21&amp;" ")&amp;IF(AS21=0,IF(AT21=0,"","魔御"&amp;AS21&amp;"-"&amp;AT21&amp;" "),"魔御"&amp;AS21&amp;"-"&amp;AT21)&amp;AU21</f>
        <v>攻击2-7 魔御1-2</v>
      </c>
      <c r="AW21" s="15"/>
      <c r="AX21" s="19" t="s">
        <v>473</v>
      </c>
      <c r="AY21" s="19">
        <v>0</v>
      </c>
      <c r="AZ21" s="4">
        <v>4</v>
      </c>
      <c r="BA21" s="4">
        <v>9</v>
      </c>
      <c r="BB21" s="4">
        <v>0</v>
      </c>
      <c r="BC21" s="4">
        <v>0</v>
      </c>
      <c r="BD21" s="4">
        <v>1</v>
      </c>
      <c r="BE21" s="4">
        <v>3</v>
      </c>
      <c r="BG21" s="15" t="str">
        <f>IF(AY21=0,"","血量+"&amp;AY21&amp;" ")&amp;IF(AZ21=0,IF(BA21=0,"","攻击"&amp;AZ21&amp;"-"&amp;BA21&amp;" "),"攻击"&amp;AZ21&amp;"-"&amp;BA21&amp;" ")&amp;IF(BB21=0,IF(BC21=0,"","防御"&amp;BB21&amp;"-"&amp;BC21&amp;" "),"防御"&amp;BB21&amp;"-"&amp;BC21&amp;" ")&amp;IF(BD21=0,IF(BE21=0,"","魔御"&amp;BD21&amp;"-"&amp;BE21&amp;" "),"魔御"&amp;BD21&amp;"-"&amp;BE21)&amp;BF21</f>
        <v>攻击4-9 魔御1-3</v>
      </c>
      <c r="BH21" s="15"/>
      <c r="BI21" s="19" t="s">
        <v>515</v>
      </c>
      <c r="BJ21" s="19">
        <v>0</v>
      </c>
      <c r="BK21" s="4">
        <v>4</v>
      </c>
      <c r="BL21" s="4">
        <v>13</v>
      </c>
      <c r="BM21" s="4">
        <v>0</v>
      </c>
      <c r="BN21" s="4">
        <v>0</v>
      </c>
      <c r="BO21" s="4">
        <v>2</v>
      </c>
      <c r="BP21" s="4">
        <v>4</v>
      </c>
      <c r="BR21" s="15" t="str">
        <f>IF(BJ21=0,"","血量+"&amp;BJ21&amp;" ")&amp;IF(BK21=0,IF(BL21=0,"","攻击"&amp;BK21&amp;"-"&amp;BL21&amp;" "),"攻击"&amp;BK21&amp;"-"&amp;BL21&amp;" ")&amp;IF(BM21=0,IF(BN21=0,"","防御"&amp;BM21&amp;"-"&amp;BN21&amp;" "),"防御"&amp;BM21&amp;"-"&amp;BN21&amp;" ")&amp;IF(BO21=0,IF(BP21=0,"","魔御"&amp;BO21&amp;"-"&amp;BP21&amp;" "),"魔御"&amp;BO21&amp;"-"&amp;BP21)&amp;BQ21</f>
        <v>攻击4-13 魔御2-4</v>
      </c>
      <c r="BS21" s="15"/>
      <c r="BT21" s="19" t="s">
        <v>532</v>
      </c>
      <c r="BU21" s="20">
        <v>0</v>
      </c>
      <c r="BV21" s="6">
        <v>6</v>
      </c>
      <c r="BW21" s="6">
        <v>18</v>
      </c>
      <c r="BX21" s="6">
        <v>0</v>
      </c>
      <c r="BY21" s="6">
        <v>0</v>
      </c>
      <c r="BZ21" s="6">
        <v>3</v>
      </c>
      <c r="CA21" s="6">
        <v>6</v>
      </c>
      <c r="CC21" s="15" t="str">
        <f>IF(BU21=0,"","血量+"&amp;BU21&amp;" ")&amp;IF(BV21=0,IF(BW21=0,"","攻击"&amp;BV21&amp;"-"&amp;BW21&amp;" "),"攻击"&amp;BV21&amp;"-"&amp;BW21&amp;" ")&amp;IF(BX21=0,IF(BY21=0,"","防御"&amp;BX21&amp;"-"&amp;BY21&amp;" "),"防御"&amp;BX21&amp;"-"&amp;BY21&amp;" ")&amp;IF(BZ21=0,IF(CA21=0,"","魔御"&amp;BZ21&amp;"-"&amp;CA21&amp;" "),"魔御"&amp;BZ21&amp;"-"&amp;CA21)&amp;CB21</f>
        <v>攻击6-18 魔御3-6</v>
      </c>
    </row>
    <row r="22" spans="1:81">
      <c r="D22" s="11"/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M22" s="1"/>
      <c r="P22" s="4" t="s">
        <v>290</v>
      </c>
      <c r="Q22" s="16">
        <v>0</v>
      </c>
      <c r="R22" s="16">
        <v>0</v>
      </c>
      <c r="S22" s="16">
        <v>1</v>
      </c>
      <c r="T22" s="16">
        <v>0</v>
      </c>
      <c r="U22" s="16">
        <v>1</v>
      </c>
      <c r="V22" s="16">
        <v>0</v>
      </c>
      <c r="W22" s="16">
        <v>0</v>
      </c>
      <c r="X22" s="16"/>
      <c r="Y22" s="15" t="str">
        <f t="shared" si="32"/>
        <v xml:space="preserve">攻击0-1 防御0-1 </v>
      </c>
      <c r="AB22" s="16" t="s">
        <v>295</v>
      </c>
      <c r="AC22" s="19">
        <v>0</v>
      </c>
      <c r="AD22" s="19">
        <v>0</v>
      </c>
      <c r="AE22" s="19">
        <v>2</v>
      </c>
      <c r="AF22" s="19">
        <v>0</v>
      </c>
      <c r="AG22" s="19">
        <v>0</v>
      </c>
      <c r="AH22" s="19">
        <v>0</v>
      </c>
      <c r="AI22" s="19">
        <v>1</v>
      </c>
      <c r="AJ22" s="16"/>
      <c r="AK22" s="15" t="str">
        <f t="shared" si="33"/>
        <v xml:space="preserve">攻击0-2 魔御0-1 </v>
      </c>
      <c r="AL22" s="15"/>
      <c r="AM22" s="19" t="s">
        <v>222</v>
      </c>
      <c r="AN22" s="19">
        <v>0</v>
      </c>
      <c r="AO22" s="4">
        <v>3</v>
      </c>
      <c r="AP22" s="4">
        <v>5</v>
      </c>
      <c r="AQ22" s="4">
        <v>0</v>
      </c>
      <c r="AR22" s="4">
        <v>0</v>
      </c>
      <c r="AS22" s="4">
        <v>0</v>
      </c>
      <c r="AT22" s="4">
        <v>2</v>
      </c>
      <c r="AV22" s="15" t="str">
        <f>IF(AN22=0,"","血量+"&amp;AN22&amp;" ")&amp;IF(AO22=0,IF(AP22=0,"","攻击"&amp;AO22&amp;"-"&amp;AP22&amp;" "),"攻击"&amp;AO22&amp;"-"&amp;AP22&amp;" ")&amp;IF(AQ22=0,IF(AR22=0,"","防御"&amp;AQ22&amp;"-"&amp;AR22&amp;" "),"防御"&amp;AQ22&amp;"-"&amp;AR22&amp;" ")&amp;IF(AS22=0,IF(AT22=0,"","魔御"&amp;AS22&amp;"-"&amp;AT22&amp;" "),"魔御"&amp;AS22&amp;"-"&amp;AT22)&amp;AU22</f>
        <v xml:space="preserve">攻击3-5 魔御0-2 </v>
      </c>
      <c r="AW22" s="15"/>
      <c r="AX22" s="19" t="s">
        <v>468</v>
      </c>
      <c r="AY22" s="19">
        <v>0</v>
      </c>
      <c r="AZ22" s="4">
        <v>1</v>
      </c>
      <c r="BA22" s="4">
        <v>8</v>
      </c>
      <c r="BB22" s="4">
        <v>0</v>
      </c>
      <c r="BC22" s="4">
        <v>0</v>
      </c>
      <c r="BD22" s="4">
        <v>1</v>
      </c>
      <c r="BE22" s="4">
        <v>2</v>
      </c>
      <c r="BG22" s="15" t="str">
        <f>IF(AY22=0,"","血量+"&amp;AY22&amp;" ")&amp;IF(AZ22=0,IF(BA22=0,"","攻击"&amp;AZ22&amp;"-"&amp;BA22&amp;" "),"攻击"&amp;AZ22&amp;"-"&amp;BA22&amp;" ")&amp;IF(BB22=0,IF(BC22=0,"","防御"&amp;BB22&amp;"-"&amp;BC22&amp;" "),"防御"&amp;BB22&amp;"-"&amp;BC22&amp;" ")&amp;IF(BD22=0,IF(BE22=0,"","魔御"&amp;BD22&amp;"-"&amp;BE22&amp;" "),"魔御"&amp;BD22&amp;"-"&amp;BE22)&amp;BF22</f>
        <v>攻击1-8 魔御1-2</v>
      </c>
      <c r="BH22" s="15"/>
      <c r="BI22" s="19" t="s">
        <v>506</v>
      </c>
      <c r="BJ22" s="19">
        <v>0</v>
      </c>
      <c r="BK22" s="4">
        <v>4</v>
      </c>
      <c r="BL22" s="4">
        <v>11</v>
      </c>
      <c r="BM22" s="4">
        <v>0</v>
      </c>
      <c r="BN22" s="4">
        <v>0</v>
      </c>
      <c r="BO22" s="4">
        <v>1</v>
      </c>
      <c r="BP22" s="4">
        <v>3</v>
      </c>
      <c r="BR22" s="15" t="str">
        <f>IF(BJ22=0,"","血量+"&amp;BJ22&amp;" ")&amp;IF(BK22=0,IF(BL22=0,"","攻击"&amp;BK22&amp;"-"&amp;BL22&amp;" "),"攻击"&amp;BK22&amp;"-"&amp;BL22&amp;" ")&amp;IF(BM22=0,IF(BN22=0,"","防御"&amp;BM22&amp;"-"&amp;BN22&amp;" "),"防御"&amp;BM22&amp;"-"&amp;BN22&amp;" ")&amp;IF(BO22=0,IF(BP22=0,"","魔御"&amp;BO22&amp;"-"&amp;BP22&amp;" "),"魔御"&amp;BO22&amp;"-"&amp;BP22)&amp;BQ22</f>
        <v>攻击4-11 魔御1-3</v>
      </c>
      <c r="BS22" s="15"/>
      <c r="BT22" s="19" t="s">
        <v>542</v>
      </c>
      <c r="BU22" s="20">
        <v>0</v>
      </c>
      <c r="BV22" s="6">
        <v>5</v>
      </c>
      <c r="BW22" s="6">
        <v>15</v>
      </c>
      <c r="BX22" s="6">
        <v>0</v>
      </c>
      <c r="BY22" s="6">
        <v>0</v>
      </c>
      <c r="BZ22" s="6">
        <v>2</v>
      </c>
      <c r="CA22" s="6">
        <v>4</v>
      </c>
      <c r="CC22" s="15" t="str">
        <f>IF(BU22=0,"","血量+"&amp;BU22&amp;" ")&amp;IF(BV22=0,IF(BW22=0,"","攻击"&amp;BV22&amp;"-"&amp;BW22&amp;" "),"攻击"&amp;BV22&amp;"-"&amp;BW22&amp;" ")&amp;IF(BX22=0,IF(BY22=0,"","防御"&amp;BX22&amp;"-"&amp;BY22&amp;" "),"防御"&amp;BX22&amp;"-"&amp;BY22&amp;" ")&amp;IF(BZ22=0,IF(CA22=0,"","魔御"&amp;BZ22&amp;"-"&amp;CA22&amp;" "),"魔御"&amp;BZ22&amp;"-"&amp;CA22)&amp;CB22</f>
        <v>攻击5-15 魔御2-4</v>
      </c>
    </row>
    <row r="23" spans="1:81">
      <c r="D23" s="11"/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1</v>
      </c>
      <c r="M23" s="1"/>
      <c r="P23" s="4" t="s">
        <v>291</v>
      </c>
      <c r="Q23" s="16">
        <v>0</v>
      </c>
      <c r="R23" s="16">
        <v>0</v>
      </c>
      <c r="S23" s="16">
        <v>2</v>
      </c>
      <c r="T23" s="16">
        <v>0</v>
      </c>
      <c r="U23" s="16">
        <v>0</v>
      </c>
      <c r="V23" s="16">
        <v>0</v>
      </c>
      <c r="W23" s="16">
        <v>1</v>
      </c>
      <c r="X23" s="16"/>
      <c r="Y23" s="15" t="str">
        <f t="shared" si="32"/>
        <v xml:space="preserve">攻击0-2 魔御0-1 </v>
      </c>
      <c r="AB23" s="4" t="s">
        <v>294</v>
      </c>
      <c r="AC23" s="19">
        <v>0</v>
      </c>
      <c r="AD23" s="19">
        <v>1</v>
      </c>
      <c r="AE23" s="19">
        <v>2</v>
      </c>
      <c r="AF23" s="19">
        <v>0</v>
      </c>
      <c r="AG23" s="19">
        <v>0</v>
      </c>
      <c r="AH23" s="19">
        <v>0</v>
      </c>
      <c r="AI23" s="19">
        <v>1</v>
      </c>
      <c r="AJ23" s="16"/>
      <c r="AK23" s="15" t="str">
        <f t="shared" si="33"/>
        <v xml:space="preserve">攻击1-2 魔御0-1 </v>
      </c>
      <c r="AL23" s="15"/>
      <c r="AM23" s="26" t="s">
        <v>629</v>
      </c>
      <c r="AN23" s="19">
        <v>0</v>
      </c>
      <c r="AO23" s="4">
        <v>2</v>
      </c>
      <c r="AP23" s="4">
        <v>6</v>
      </c>
      <c r="AQ23" s="4">
        <v>0</v>
      </c>
      <c r="AR23" s="4">
        <v>0</v>
      </c>
      <c r="AS23" s="4">
        <v>0</v>
      </c>
      <c r="AT23" s="4">
        <v>2</v>
      </c>
      <c r="AX23" s="19"/>
      <c r="AY23" s="19"/>
      <c r="AZ23" s="17"/>
      <c r="BA23" s="5"/>
      <c r="BB23" s="5"/>
      <c r="BC23" s="5"/>
      <c r="BD23" s="5"/>
      <c r="BE23" s="5"/>
      <c r="BI23" s="19"/>
      <c r="BJ23" s="19"/>
      <c r="BK23" s="17"/>
      <c r="BL23" s="5"/>
      <c r="BM23" s="5"/>
      <c r="BN23" s="5"/>
      <c r="BO23" s="5"/>
      <c r="BP23" s="5"/>
      <c r="BT23" s="19"/>
      <c r="BU23" s="20"/>
      <c r="BV23" s="7"/>
      <c r="BW23" s="7"/>
      <c r="BX23" s="7"/>
      <c r="BY23" s="7"/>
      <c r="BZ23" s="7"/>
      <c r="CA23" s="7"/>
    </row>
    <row r="24" spans="1:81">
      <c r="D24" s="11"/>
      <c r="E24" s="1">
        <v>0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M24" s="1"/>
      <c r="P24" s="5"/>
      <c r="Q24" s="16"/>
      <c r="R24" s="16"/>
      <c r="S24" s="16"/>
      <c r="T24" s="16"/>
      <c r="U24" s="16"/>
      <c r="V24" s="16"/>
      <c r="W24" s="16"/>
      <c r="X24" s="16"/>
      <c r="Y24" s="15" t="str">
        <f t="shared" si="32"/>
        <v/>
      </c>
      <c r="AB24" s="4" t="s">
        <v>293</v>
      </c>
      <c r="AC24" s="19">
        <v>0</v>
      </c>
      <c r="AD24" s="19">
        <v>1</v>
      </c>
      <c r="AE24" s="19">
        <v>2</v>
      </c>
      <c r="AF24" s="19">
        <v>0</v>
      </c>
      <c r="AG24" s="19">
        <v>1</v>
      </c>
      <c r="AH24" s="19">
        <v>0</v>
      </c>
      <c r="AI24" s="19">
        <v>0</v>
      </c>
      <c r="AJ24" s="16"/>
      <c r="AK24" s="15" t="str">
        <f t="shared" si="33"/>
        <v xml:space="preserve">攻击1-2 防御0-1 </v>
      </c>
      <c r="AL24" s="15"/>
      <c r="AM24" s="13" t="s">
        <v>205</v>
      </c>
      <c r="AN24" s="19"/>
      <c r="AO24" s="17"/>
      <c r="AP24" s="5"/>
      <c r="AQ24" s="5"/>
      <c r="AR24" s="5"/>
      <c r="AS24" s="5"/>
      <c r="AT24" s="5"/>
      <c r="AX24" s="13" t="s">
        <v>16</v>
      </c>
      <c r="AY24" s="19"/>
      <c r="AZ24" s="17"/>
      <c r="BA24" s="5"/>
      <c r="BB24" s="5"/>
      <c r="BC24" s="5"/>
      <c r="BD24" s="5"/>
      <c r="BE24" s="5"/>
      <c r="BI24" s="13" t="s">
        <v>16</v>
      </c>
      <c r="BJ24" s="19"/>
      <c r="BK24" s="17"/>
      <c r="BL24" s="5"/>
      <c r="BM24" s="5"/>
      <c r="BN24" s="5"/>
      <c r="BO24" s="5"/>
      <c r="BP24" s="5"/>
      <c r="BT24" s="13" t="s">
        <v>16</v>
      </c>
      <c r="BU24" s="20"/>
      <c r="BV24" s="7"/>
      <c r="BW24" s="7"/>
      <c r="BX24" s="7"/>
      <c r="BY24" s="7"/>
      <c r="BZ24" s="7"/>
      <c r="CA24" s="7"/>
    </row>
    <row r="25" spans="1:81">
      <c r="D25" s="11"/>
      <c r="E25" s="1">
        <v>0</v>
      </c>
      <c r="F25" s="1">
        <v>0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M25" s="1"/>
      <c r="P25" s="13" t="s">
        <v>36</v>
      </c>
      <c r="Q25" s="16"/>
      <c r="R25" s="16"/>
      <c r="S25" s="16"/>
      <c r="T25" s="16"/>
      <c r="U25" s="16"/>
      <c r="V25" s="16"/>
      <c r="W25" s="16"/>
      <c r="X25" s="16"/>
      <c r="Y25" s="15" t="str">
        <f t="shared" si="32"/>
        <v/>
      </c>
      <c r="AA25">
        <v>10030207</v>
      </c>
      <c r="AB25" s="68" t="s">
        <v>1133</v>
      </c>
      <c r="AC25" s="19">
        <v>0</v>
      </c>
      <c r="AD25" s="19">
        <v>2</v>
      </c>
      <c r="AE25" s="19">
        <v>4</v>
      </c>
      <c r="AF25" s="19">
        <v>0</v>
      </c>
      <c r="AG25" s="19">
        <v>0</v>
      </c>
      <c r="AH25" s="19">
        <v>0</v>
      </c>
      <c r="AI25" s="19">
        <v>1</v>
      </c>
      <c r="AJ25" s="16"/>
      <c r="AK25" s="15" t="str">
        <f t="shared" si="33"/>
        <v xml:space="preserve">攻击2-4 魔御0-1 </v>
      </c>
      <c r="AL25" s="15"/>
      <c r="AM25" s="19" t="s">
        <v>208</v>
      </c>
      <c r="AN25" s="19">
        <v>0</v>
      </c>
      <c r="AO25" s="4">
        <v>1</v>
      </c>
      <c r="AP25" s="4">
        <v>4</v>
      </c>
      <c r="AQ25" s="4">
        <v>2</v>
      </c>
      <c r="AR25" s="4">
        <v>3</v>
      </c>
      <c r="AS25" s="4">
        <v>0</v>
      </c>
      <c r="AT25" s="4">
        <v>0</v>
      </c>
      <c r="AV25" s="15" t="str">
        <f>IF(AN25=0,"","血量+"&amp;AN25&amp;" ")&amp;IF(AO25=0,IF(AP25=0,"","攻击"&amp;AO25&amp;"-"&amp;AP25&amp;" "),"攻击"&amp;AO25&amp;"-"&amp;AP25&amp;" ")&amp;IF(AQ25=0,IF(AR25=0,"","防御"&amp;AQ25&amp;"-"&amp;AR25&amp;" "),"防御"&amp;AQ25&amp;"-"&amp;AR25&amp;" ")&amp;IF(AS25=0,IF(AT25=0,"","魔御"&amp;AS25&amp;"-"&amp;AT25&amp;" "),"魔御"&amp;AS25&amp;"-"&amp;AT25)&amp;AU25</f>
        <v xml:space="preserve">攻击1-4 防御2-3 </v>
      </c>
      <c r="AW25" s="15"/>
      <c r="AX25" s="19" t="s">
        <v>474</v>
      </c>
      <c r="AY25" s="19">
        <v>0</v>
      </c>
      <c r="AZ25" s="4">
        <v>2</v>
      </c>
      <c r="BA25" s="4">
        <v>5</v>
      </c>
      <c r="BB25" s="4">
        <v>2</v>
      </c>
      <c r="BC25" s="4">
        <v>6</v>
      </c>
      <c r="BD25" s="4">
        <v>0</v>
      </c>
      <c r="BE25" s="4">
        <v>0</v>
      </c>
      <c r="BG25" s="15" t="str">
        <f>IF(AY25=0,"","血量+"&amp;AY25&amp;" ")&amp;IF(AZ25=0,IF(BA25=0,"","攻击"&amp;AZ25&amp;"-"&amp;BA25&amp;" "),"攻击"&amp;AZ25&amp;"-"&amp;BA25&amp;" ")&amp;IF(BB25=0,IF(BC25=0,"","防御"&amp;BB25&amp;"-"&amp;BC25&amp;" "),"防御"&amp;BB25&amp;"-"&amp;BC25&amp;" ")&amp;IF(BD25=0,IF(BE25=0,"","魔御"&amp;BD25&amp;"-"&amp;BE25&amp;" "),"魔御"&amp;BD25&amp;"-"&amp;BE25)&amp;BF25</f>
        <v xml:space="preserve">攻击2-5 防御2-6 </v>
      </c>
      <c r="BH25" s="15"/>
      <c r="BI25" s="19" t="s">
        <v>516</v>
      </c>
      <c r="BJ25" s="19">
        <v>0</v>
      </c>
      <c r="BK25" s="4">
        <v>2</v>
      </c>
      <c r="BL25" s="4">
        <v>7</v>
      </c>
      <c r="BM25" s="4">
        <v>3</v>
      </c>
      <c r="BN25" s="4">
        <v>8</v>
      </c>
      <c r="BO25" s="4">
        <v>0</v>
      </c>
      <c r="BP25" s="4">
        <v>0</v>
      </c>
      <c r="BR25" s="15" t="str">
        <f>IF(BJ25=0,"","血量+"&amp;BJ25&amp;" ")&amp;IF(BK25=0,IF(BL25=0,"","攻击"&amp;BK25&amp;"-"&amp;BL25&amp;" "),"攻击"&amp;BK25&amp;"-"&amp;BL25&amp;" ")&amp;IF(BM25=0,IF(BN25=0,"","防御"&amp;BM25&amp;"-"&amp;BN25&amp;" "),"防御"&amp;BM25&amp;"-"&amp;BN25&amp;" ")&amp;IF(BO25=0,IF(BP25=0,"","魔御"&amp;BO25&amp;"-"&amp;BP25&amp;" "),"魔御"&amp;BO25&amp;"-"&amp;BP25)&amp;BQ25</f>
        <v xml:space="preserve">攻击2-7 防御3-8 </v>
      </c>
      <c r="BS25" s="15"/>
      <c r="BT25" s="19" t="s">
        <v>533</v>
      </c>
      <c r="BU25" s="20">
        <v>0</v>
      </c>
      <c r="BV25" s="6">
        <v>4</v>
      </c>
      <c r="BW25" s="6">
        <v>11</v>
      </c>
      <c r="BX25" s="6">
        <v>4</v>
      </c>
      <c r="BY25" s="6">
        <v>11</v>
      </c>
      <c r="BZ25" s="6">
        <v>0</v>
      </c>
      <c r="CA25" s="6">
        <v>0</v>
      </c>
      <c r="CC25" s="15" t="str">
        <f>IF(BU25=0,"","血量+"&amp;BU25&amp;" ")&amp;IF(BV25=0,IF(BW25=0,"","攻击"&amp;BV25&amp;"-"&amp;BW25&amp;" "),"攻击"&amp;BV25&amp;"-"&amp;BW25&amp;" ")&amp;IF(BX25=0,IF(BY25=0,"","防御"&amp;BX25&amp;"-"&amp;BY25&amp;" "),"防御"&amp;BX25&amp;"-"&amp;BY25&amp;" ")&amp;IF(BZ25=0,IF(CA25=0,"","魔御"&amp;BZ25&amp;"-"&amp;CA25&amp;" "),"魔御"&amp;BZ25&amp;"-"&amp;CA25)&amp;CB25</f>
        <v xml:space="preserve">攻击4-11 防御4-11 </v>
      </c>
    </row>
    <row r="26" spans="1:81">
      <c r="D26" s="11"/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1</v>
      </c>
      <c r="M26" s="1"/>
      <c r="P26" s="4" t="s">
        <v>60</v>
      </c>
      <c r="Q26" s="16">
        <v>0</v>
      </c>
      <c r="R26" s="16">
        <v>0</v>
      </c>
      <c r="S26" s="16">
        <v>1</v>
      </c>
      <c r="T26" s="16">
        <v>0</v>
      </c>
      <c r="U26" s="16">
        <v>1</v>
      </c>
      <c r="V26" s="16">
        <v>0</v>
      </c>
      <c r="W26" s="16">
        <v>0</v>
      </c>
      <c r="X26" s="16"/>
      <c r="Y26" s="15" t="str">
        <f t="shared" si="32"/>
        <v xml:space="preserve">攻击0-1 防御0-1 </v>
      </c>
      <c r="Z26" s="3"/>
      <c r="AB26" s="40" t="s">
        <v>463</v>
      </c>
      <c r="AC26" s="41">
        <v>0</v>
      </c>
      <c r="AD26" s="41">
        <v>2</v>
      </c>
      <c r="AE26" s="41">
        <v>3</v>
      </c>
      <c r="AF26" s="41">
        <v>0</v>
      </c>
      <c r="AG26" s="41">
        <v>1</v>
      </c>
      <c r="AH26" s="41">
        <v>0</v>
      </c>
      <c r="AI26" s="41">
        <v>2</v>
      </c>
      <c r="AK26" s="15" t="str">
        <f t="shared" si="33"/>
        <v xml:space="preserve">攻击2-3 防御0-1 魔御0-2 </v>
      </c>
      <c r="AL26" s="15"/>
      <c r="AM26" s="19" t="s">
        <v>223</v>
      </c>
      <c r="AN26" s="19">
        <v>0</v>
      </c>
      <c r="AO26" s="4">
        <v>2</v>
      </c>
      <c r="AP26" s="4">
        <v>2</v>
      </c>
      <c r="AQ26" s="4">
        <v>1</v>
      </c>
      <c r="AR26" s="4">
        <v>2</v>
      </c>
      <c r="AS26" s="4">
        <v>0</v>
      </c>
      <c r="AT26" s="4">
        <v>1</v>
      </c>
      <c r="AV26" s="15" t="str">
        <f>IF(AN26=0,"","血量+"&amp;AN26&amp;" ")&amp;IF(AO26=0,IF(AP26=0,"","攻击"&amp;AO26&amp;"-"&amp;AP26&amp;" "),"攻击"&amp;AO26&amp;"-"&amp;AP26&amp;" ")&amp;IF(AQ26=0,IF(AR26=0,"","防御"&amp;AQ26&amp;"-"&amp;AR26&amp;" "),"防御"&amp;AQ26&amp;"-"&amp;AR26&amp;" ")&amp;IF(AS26=0,IF(AT26=0,"","魔御"&amp;AS26&amp;"-"&amp;AT26&amp;" "),"魔御"&amp;AS26&amp;"-"&amp;AT26)&amp;AU26</f>
        <v xml:space="preserve">攻击2-2 防御1-2 魔御0-1 </v>
      </c>
      <c r="AW26" s="15"/>
      <c r="AX26" s="19" t="s">
        <v>470</v>
      </c>
      <c r="AY26" s="19">
        <v>0</v>
      </c>
      <c r="AZ26" s="4">
        <v>1</v>
      </c>
      <c r="BA26" s="4">
        <v>4</v>
      </c>
      <c r="BB26" s="4">
        <v>2</v>
      </c>
      <c r="BC26" s="4">
        <v>4</v>
      </c>
      <c r="BD26" s="4">
        <v>0</v>
      </c>
      <c r="BE26" s="4">
        <v>0</v>
      </c>
      <c r="BG26" s="15" t="str">
        <f>IF(AY26=0,"","血量+"&amp;AY26&amp;" ")&amp;IF(AZ26=0,IF(BA26=0,"","攻击"&amp;AZ26&amp;"-"&amp;BA26&amp;" "),"攻击"&amp;AZ26&amp;"-"&amp;BA26&amp;" ")&amp;IF(BB26=0,IF(BC26=0,"","防御"&amp;BB26&amp;"-"&amp;BC26&amp;" "),"防御"&amp;BB26&amp;"-"&amp;BC26&amp;" ")&amp;IF(BD26=0,IF(BE26=0,"","魔御"&amp;BD26&amp;"-"&amp;BE26&amp;" "),"魔御"&amp;BD26&amp;"-"&amp;BE26)&amp;BF26</f>
        <v xml:space="preserve">攻击1-4 防御2-4 </v>
      </c>
      <c r="BH26" s="15"/>
      <c r="BI26" s="19" t="s">
        <v>507</v>
      </c>
      <c r="BJ26" s="19">
        <v>0</v>
      </c>
      <c r="BK26" s="4">
        <v>2</v>
      </c>
      <c r="BL26" s="4">
        <v>6</v>
      </c>
      <c r="BM26" s="4">
        <v>2</v>
      </c>
      <c r="BN26" s="4">
        <v>6</v>
      </c>
      <c r="BO26" s="4">
        <v>0</v>
      </c>
      <c r="BP26" s="4">
        <v>0</v>
      </c>
      <c r="BR26" s="15" t="str">
        <f>IF(BJ26=0,"","血量+"&amp;BJ26&amp;" ")&amp;IF(BK26=0,IF(BL26=0,"","攻击"&amp;BK26&amp;"-"&amp;BL26&amp;" "),"攻击"&amp;BK26&amp;"-"&amp;BL26&amp;" ")&amp;IF(BM26=0,IF(BN26=0,"","防御"&amp;BM26&amp;"-"&amp;BN26&amp;" "),"防御"&amp;BM26&amp;"-"&amp;BN26&amp;" ")&amp;IF(BO26=0,IF(BP26=0,"","魔御"&amp;BO26&amp;"-"&amp;BP26&amp;" "),"魔御"&amp;BO26&amp;"-"&amp;BP26)&amp;BQ26</f>
        <v xml:space="preserve">攻击2-6 防御2-6 </v>
      </c>
      <c r="BS26" s="15"/>
      <c r="BT26" s="19" t="s">
        <v>543</v>
      </c>
      <c r="BU26" s="20">
        <v>0</v>
      </c>
      <c r="BV26" s="6">
        <v>3</v>
      </c>
      <c r="BW26" s="6">
        <v>9</v>
      </c>
      <c r="BX26" s="6">
        <v>4</v>
      </c>
      <c r="BY26" s="6">
        <v>9</v>
      </c>
      <c r="BZ26" s="6">
        <v>0</v>
      </c>
      <c r="CA26" s="6">
        <v>0</v>
      </c>
      <c r="CC26" s="15" t="str">
        <f>IF(BU26=0,"","血量+"&amp;BU26&amp;" ")&amp;IF(BV26=0,IF(BW26=0,"","攻击"&amp;BV26&amp;"-"&amp;BW26&amp;" "),"攻击"&amp;BV26&amp;"-"&amp;BW26&amp;" ")&amp;IF(BX26=0,IF(BY26=0,"","防御"&amp;BX26&amp;"-"&amp;BY26&amp;" "),"防御"&amp;BX26&amp;"-"&amp;BY26&amp;" ")&amp;IF(BZ26=0,IF(CA26=0,"","魔御"&amp;BZ26&amp;"-"&amp;CA26&amp;" "),"魔御"&amp;BZ26&amp;"-"&amp;CA26)&amp;CB26</f>
        <v xml:space="preserve">攻击3-9 防御4-9 </v>
      </c>
    </row>
    <row r="27" spans="1:81">
      <c r="D27" s="11"/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1</v>
      </c>
      <c r="M27" s="1"/>
      <c r="P27" s="4" t="s">
        <v>40</v>
      </c>
      <c r="Q27" s="16">
        <v>0</v>
      </c>
      <c r="R27" s="16">
        <v>0</v>
      </c>
      <c r="S27" s="16">
        <v>2</v>
      </c>
      <c r="T27" s="16">
        <v>0</v>
      </c>
      <c r="U27" s="16">
        <v>0</v>
      </c>
      <c r="V27" s="16">
        <v>0</v>
      </c>
      <c r="W27" s="16">
        <v>0</v>
      </c>
      <c r="X27" s="16"/>
      <c r="Y27" s="15" t="str">
        <f t="shared" si="32"/>
        <v xml:space="preserve">攻击0-2 </v>
      </c>
      <c r="Z27" s="3"/>
      <c r="AB27" s="13" t="s">
        <v>36</v>
      </c>
      <c r="AC27" s="19"/>
      <c r="AD27" s="19"/>
      <c r="AE27" s="19"/>
      <c r="AF27" s="19"/>
      <c r="AG27" s="19"/>
      <c r="AH27" s="19"/>
      <c r="AI27" s="19"/>
      <c r="AJ27" s="16"/>
      <c r="AK27" s="15" t="str">
        <f t="shared" si="33"/>
        <v/>
      </c>
      <c r="AL27" s="15"/>
      <c r="AM27" s="26" t="s">
        <v>630</v>
      </c>
      <c r="AN27" s="19">
        <v>0</v>
      </c>
      <c r="AO27" s="4">
        <v>1</v>
      </c>
      <c r="AP27" s="4">
        <v>3</v>
      </c>
      <c r="AQ27" s="4">
        <v>1</v>
      </c>
      <c r="AR27" s="4">
        <v>2</v>
      </c>
      <c r="AS27" s="4">
        <v>0</v>
      </c>
      <c r="AT27" s="4">
        <v>2</v>
      </c>
      <c r="AV27" s="15" t="str">
        <f>IF(AN27=0,"","血量+"&amp;AN27&amp;" ")&amp;IF(AO27=0,IF(AP27=0,"","攻击"&amp;AO27&amp;"-"&amp;AP27&amp;" "),"攻击"&amp;AO27&amp;"-"&amp;AP27&amp;" ")&amp;IF(AQ27=0,IF(AR27=0,"","防御"&amp;AQ27&amp;"-"&amp;AR27&amp;" "),"防御"&amp;AQ27&amp;"-"&amp;AR27&amp;" ")&amp;IF(AS27=0,IF(AT27=0,"","魔御"&amp;AS27&amp;"-"&amp;AT27&amp;" "),"魔御"&amp;AS27&amp;"-"&amp;AT27)&amp;AU27</f>
        <v xml:space="preserve">攻击1-3 防御1-2 魔御0-2 </v>
      </c>
      <c r="AX27" s="19"/>
      <c r="AY27" s="19"/>
      <c r="AZ27" s="17"/>
      <c r="BA27" s="5"/>
      <c r="BB27" s="5"/>
      <c r="BC27" s="5"/>
      <c r="BD27" s="5"/>
      <c r="BE27" s="5"/>
      <c r="BI27" s="19"/>
      <c r="BJ27" s="19"/>
      <c r="BK27" s="17"/>
      <c r="BL27" s="5"/>
      <c r="BM27" s="5"/>
      <c r="BN27" s="5"/>
      <c r="BO27" s="5"/>
      <c r="BP27" s="5"/>
      <c r="BT27" s="19"/>
      <c r="BU27" s="20"/>
      <c r="BV27" s="7"/>
      <c r="BW27" s="7"/>
      <c r="BX27" s="7"/>
      <c r="BY27" s="7"/>
      <c r="BZ27" s="7"/>
      <c r="CA27" s="7"/>
    </row>
    <row r="28" spans="1:81">
      <c r="D28" s="11"/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P28" s="5"/>
      <c r="Q28" s="16"/>
      <c r="R28" s="16"/>
      <c r="S28" s="16"/>
      <c r="T28" s="16"/>
      <c r="U28" s="16"/>
      <c r="V28" s="16"/>
      <c r="W28" s="16"/>
      <c r="X28" s="16"/>
      <c r="Y28" s="15" t="str">
        <f t="shared" si="32"/>
        <v/>
      </c>
      <c r="AB28" s="4" t="s">
        <v>1132</v>
      </c>
      <c r="AC28" s="4">
        <v>0</v>
      </c>
      <c r="AD28" s="4">
        <v>0</v>
      </c>
      <c r="AE28" s="4">
        <v>0</v>
      </c>
      <c r="AF28" s="4">
        <v>1</v>
      </c>
      <c r="AG28" s="4">
        <v>2</v>
      </c>
      <c r="AH28" s="4">
        <v>0</v>
      </c>
      <c r="AI28" s="4">
        <v>0</v>
      </c>
      <c r="AJ28" s="16"/>
      <c r="AK28" s="15" t="str">
        <f t="shared" si="33"/>
        <v xml:space="preserve">防御1-2 </v>
      </c>
      <c r="AL28" s="15"/>
      <c r="AM28" s="13" t="s">
        <v>206</v>
      </c>
      <c r="AN28" s="19"/>
      <c r="AO28" s="17"/>
      <c r="AP28" s="5"/>
      <c r="AQ28" s="5"/>
      <c r="AR28" s="5"/>
      <c r="AS28" s="5"/>
      <c r="AT28" s="5"/>
      <c r="AX28" s="13" t="s">
        <v>17</v>
      </c>
      <c r="AY28" s="19"/>
      <c r="AZ28" s="17"/>
      <c r="BA28" s="5"/>
      <c r="BB28" s="5"/>
      <c r="BC28" s="5"/>
      <c r="BD28" s="5"/>
      <c r="BE28" s="5"/>
      <c r="BI28" s="13" t="s">
        <v>17</v>
      </c>
      <c r="BJ28" s="19"/>
      <c r="BK28" s="17"/>
      <c r="BL28" s="5"/>
      <c r="BM28" s="5"/>
      <c r="BN28" s="5"/>
      <c r="BO28" s="5"/>
      <c r="BP28" s="5"/>
      <c r="BT28" s="13" t="s">
        <v>17</v>
      </c>
      <c r="BU28" s="20"/>
      <c r="BV28" s="7"/>
      <c r="BW28" s="7"/>
      <c r="BX28" s="7"/>
      <c r="BY28" s="7"/>
      <c r="BZ28" s="7"/>
      <c r="CA28" s="7"/>
    </row>
    <row r="29" spans="1:81">
      <c r="D29" s="11"/>
      <c r="E29" s="1">
        <v>0</v>
      </c>
      <c r="F29" s="1">
        <v>0</v>
      </c>
      <c r="G29" s="1">
        <v>3</v>
      </c>
      <c r="H29" s="1">
        <v>0</v>
      </c>
      <c r="I29" s="1">
        <v>0</v>
      </c>
      <c r="J29" s="1">
        <v>0</v>
      </c>
      <c r="K29" s="1">
        <v>1</v>
      </c>
      <c r="P29" s="13" t="s">
        <v>39</v>
      </c>
      <c r="Q29" s="16"/>
      <c r="R29" s="16"/>
      <c r="S29" s="16"/>
      <c r="T29" s="16"/>
      <c r="U29" s="16"/>
      <c r="V29" s="16"/>
      <c r="W29" s="16"/>
      <c r="X29" s="16"/>
      <c r="Y29" s="15" t="str">
        <f t="shared" si="32"/>
        <v/>
      </c>
      <c r="AA29">
        <v>10030209</v>
      </c>
      <c r="AB29" s="68" t="s">
        <v>341</v>
      </c>
      <c r="AC29" s="4">
        <v>0</v>
      </c>
      <c r="AD29" s="4">
        <v>1</v>
      </c>
      <c r="AE29" s="4">
        <v>2</v>
      </c>
      <c r="AF29" s="4">
        <v>2</v>
      </c>
      <c r="AG29" s="4">
        <v>2</v>
      </c>
      <c r="AH29" s="4">
        <v>0</v>
      </c>
      <c r="AI29" s="4">
        <f t="shared" ref="AI29" si="34">ROUND(H$3*N29,0)</f>
        <v>0</v>
      </c>
      <c r="AJ29" s="16"/>
      <c r="AK29" s="15" t="str">
        <f t="shared" si="33"/>
        <v xml:space="preserve">攻击1-2 防御2-2 </v>
      </c>
      <c r="AL29" s="15"/>
      <c r="AM29" s="19" t="s">
        <v>207</v>
      </c>
      <c r="AN29" s="19">
        <v>0</v>
      </c>
      <c r="AO29" s="4">
        <v>2</v>
      </c>
      <c r="AP29" s="4">
        <v>4</v>
      </c>
      <c r="AQ29" s="4">
        <v>0</v>
      </c>
      <c r="AR29" s="4">
        <v>0</v>
      </c>
      <c r="AS29" s="4">
        <v>2</v>
      </c>
      <c r="AT29" s="4">
        <v>3</v>
      </c>
      <c r="AV29" s="15" t="str">
        <f>IF(AN29=0,"","血量+"&amp;AN29&amp;" ")&amp;IF(AO29=0,IF(AP29=0,"","攻击"&amp;AO29&amp;"-"&amp;AP29&amp;" "),"攻击"&amp;AO29&amp;"-"&amp;AP29&amp;" ")&amp;IF(AQ29=0,IF(AR29=0,"","防御"&amp;AQ29&amp;"-"&amp;AR29&amp;" "),"防御"&amp;AQ29&amp;"-"&amp;AR29&amp;" ")&amp;IF(AS29=0,IF(AT29=0,"","魔御"&amp;AS29&amp;"-"&amp;AT29&amp;" "),"魔御"&amp;AS29&amp;"-"&amp;AT29)&amp;AU29</f>
        <v>攻击2-4 魔御2-3</v>
      </c>
      <c r="AW29" s="15"/>
      <c r="AX29" s="19" t="s">
        <v>475</v>
      </c>
      <c r="AY29" s="19">
        <v>0</v>
      </c>
      <c r="AZ29" s="4">
        <v>2</v>
      </c>
      <c r="BA29" s="4">
        <v>7</v>
      </c>
      <c r="BB29" s="4">
        <v>0</v>
      </c>
      <c r="BC29" s="4">
        <v>0</v>
      </c>
      <c r="BD29" s="4">
        <v>2</v>
      </c>
      <c r="BE29" s="4">
        <v>5</v>
      </c>
      <c r="BG29" s="15" t="str">
        <f>IF(AY29=0,"","血量+"&amp;AY29&amp;" ")&amp;IF(AZ29=0,IF(BA29=0,"","攻击"&amp;AZ29&amp;"-"&amp;BA29&amp;" "),"攻击"&amp;AZ29&amp;"-"&amp;BA29&amp;" ")&amp;IF(BB29=0,IF(BC29=0,"","防御"&amp;BB29&amp;"-"&amp;BC29&amp;" "),"防御"&amp;BB29&amp;"-"&amp;BC29&amp;" ")&amp;IF(BD29=0,IF(BE29=0,"","魔御"&amp;BD29&amp;"-"&amp;BE29&amp;" "),"魔御"&amp;BD29&amp;"-"&amp;BE29)&amp;BF29</f>
        <v>攻击2-7 魔御2-5</v>
      </c>
      <c r="BH29" s="15"/>
      <c r="BI29" s="19" t="s">
        <v>517</v>
      </c>
      <c r="BJ29" s="19">
        <v>0</v>
      </c>
      <c r="BK29" s="4">
        <v>3</v>
      </c>
      <c r="BL29" s="4">
        <v>11</v>
      </c>
      <c r="BM29" s="4">
        <v>0</v>
      </c>
      <c r="BN29" s="4">
        <v>0</v>
      </c>
      <c r="BO29" s="4">
        <v>2</v>
      </c>
      <c r="BP29" s="4">
        <v>5</v>
      </c>
      <c r="BR29" s="15" t="str">
        <f>IF(BJ29=0,"","血量+"&amp;BJ29&amp;" ")&amp;IF(BK29=0,IF(BL29=0,"","攻击"&amp;BK29&amp;"-"&amp;BL29&amp;" "),"攻击"&amp;BK29&amp;"-"&amp;BL29&amp;" ")&amp;IF(BM29=0,IF(BN29=0,"","防御"&amp;BM29&amp;"-"&amp;BN29&amp;" "),"防御"&amp;BM29&amp;"-"&amp;BN29&amp;" ")&amp;IF(BO29=0,IF(BP29=0,"","魔御"&amp;BO29&amp;"-"&amp;BP29&amp;" "),"魔御"&amp;BO29&amp;"-"&amp;BP29)&amp;BQ29</f>
        <v>攻击3-11 魔御2-5</v>
      </c>
      <c r="BS29" s="15"/>
      <c r="BT29" s="19" t="s">
        <v>534</v>
      </c>
      <c r="BU29" s="20">
        <v>0</v>
      </c>
      <c r="BV29" s="6">
        <v>5</v>
      </c>
      <c r="BW29" s="6">
        <v>15</v>
      </c>
      <c r="BX29" s="6">
        <v>0</v>
      </c>
      <c r="BY29" s="6">
        <v>0</v>
      </c>
      <c r="BZ29" s="6">
        <v>4</v>
      </c>
      <c r="CA29" s="6">
        <v>11</v>
      </c>
      <c r="CC29" s="15" t="str">
        <f>IF(BU29=0,"","血量+"&amp;BU29&amp;" ")&amp;IF(BV29=0,IF(BW29=0,"","攻击"&amp;BV29&amp;"-"&amp;BW29&amp;" "),"攻击"&amp;BV29&amp;"-"&amp;BW29&amp;" ")&amp;IF(BX29=0,IF(BY29=0,"","防御"&amp;BX29&amp;"-"&amp;BY29&amp;" "),"防御"&amp;BX29&amp;"-"&amp;BY29&amp;" ")&amp;IF(BZ29=0,IF(CA29=0,"","魔御"&amp;BZ29&amp;"-"&amp;CA29&amp;" "),"魔御"&amp;BZ29&amp;"-"&amp;CA29)&amp;CB29</f>
        <v>攻击5-15 魔御4-11</v>
      </c>
    </row>
    <row r="30" spans="1:81">
      <c r="D30" s="11"/>
      <c r="E30" s="1">
        <v>0</v>
      </c>
      <c r="F30" s="1">
        <v>0</v>
      </c>
      <c r="G30" s="1">
        <v>5</v>
      </c>
      <c r="H30" s="1">
        <v>0</v>
      </c>
      <c r="I30" s="1">
        <v>0</v>
      </c>
      <c r="J30" s="1">
        <v>0</v>
      </c>
      <c r="K30" s="1">
        <v>0</v>
      </c>
      <c r="P30" s="4" t="s">
        <v>68</v>
      </c>
      <c r="Q30" s="4">
        <f>ROUND(E$2*K26,0)</f>
        <v>35</v>
      </c>
      <c r="R30" s="4">
        <v>0</v>
      </c>
      <c r="S30" s="4">
        <v>1</v>
      </c>
      <c r="T30" s="4">
        <v>0</v>
      </c>
      <c r="U30" s="4">
        <f t="shared" ref="U30" si="35">ROUND(G$2*M30,0)</f>
        <v>0</v>
      </c>
      <c r="V30" s="4">
        <v>0</v>
      </c>
      <c r="W30" s="4">
        <v>1</v>
      </c>
      <c r="X30" s="4"/>
      <c r="Y30" s="15" t="str">
        <f t="shared" si="32"/>
        <v xml:space="preserve">血量+35 攻击0-1 魔御0-1 </v>
      </c>
      <c r="AB30" s="40" t="s">
        <v>464</v>
      </c>
      <c r="AC30" s="41">
        <v>0</v>
      </c>
      <c r="AD30" s="41">
        <v>0</v>
      </c>
      <c r="AE30" s="41">
        <v>1</v>
      </c>
      <c r="AF30" s="41">
        <v>1</v>
      </c>
      <c r="AG30" s="41">
        <v>2</v>
      </c>
      <c r="AH30" s="41">
        <v>0</v>
      </c>
      <c r="AI30" s="41">
        <v>0</v>
      </c>
      <c r="AJ30" s="16"/>
      <c r="AK30" s="15" t="str">
        <f t="shared" si="33"/>
        <v xml:space="preserve">攻击0-1 防御1-2 </v>
      </c>
      <c r="AL30" s="15"/>
      <c r="AM30" s="4" t="s">
        <v>224</v>
      </c>
      <c r="AN30" s="4">
        <v>0</v>
      </c>
      <c r="AO30" s="4">
        <v>2</v>
      </c>
      <c r="AP30" s="4">
        <v>2</v>
      </c>
      <c r="AQ30" s="4">
        <v>0</v>
      </c>
      <c r="AR30" s="4">
        <v>0</v>
      </c>
      <c r="AS30" s="4">
        <v>1</v>
      </c>
      <c r="AT30" s="4">
        <v>2</v>
      </c>
      <c r="AV30" s="15" t="str">
        <f>IF(AN30=0,"","血量+"&amp;AN30&amp;" ")&amp;IF(AO30=0,IF(AP30=0,"","攻击"&amp;AO30&amp;"-"&amp;AP30&amp;" "),"攻击"&amp;AO30&amp;"-"&amp;AP30&amp;" ")&amp;IF(AQ30=0,IF(AR30=0,"","防御"&amp;AQ30&amp;"-"&amp;AR30&amp;" "),"防御"&amp;AQ30&amp;"-"&amp;AR30&amp;" ")&amp;IF(AS30=0,IF(AT30=0,"","魔御"&amp;AS30&amp;"-"&amp;AT30&amp;" "),"魔御"&amp;AS30&amp;"-"&amp;AT30)&amp;AU30</f>
        <v>攻击2-2 魔御1-2</v>
      </c>
      <c r="AW30" s="15"/>
      <c r="AX30" s="4" t="s">
        <v>471</v>
      </c>
      <c r="AY30" s="4">
        <v>0</v>
      </c>
      <c r="AZ30" s="4">
        <v>1</v>
      </c>
      <c r="BA30" s="4">
        <v>5</v>
      </c>
      <c r="BB30" s="4">
        <v>0</v>
      </c>
      <c r="BC30" s="4">
        <v>0</v>
      </c>
      <c r="BD30" s="4">
        <v>1</v>
      </c>
      <c r="BE30" s="4">
        <v>3</v>
      </c>
      <c r="BG30" s="15" t="str">
        <f>IF(AY30=0,"","血量+"&amp;AY30&amp;" ")&amp;IF(AZ30=0,IF(BA30=0,"","攻击"&amp;AZ30&amp;"-"&amp;BA30&amp;" "),"攻击"&amp;AZ30&amp;"-"&amp;BA30&amp;" ")&amp;IF(BB30=0,IF(BC30=0,"","防御"&amp;BB30&amp;"-"&amp;BC30&amp;" "),"防御"&amp;BB30&amp;"-"&amp;BC30&amp;" ")&amp;IF(BD30=0,IF(BE30=0,"","魔御"&amp;BD30&amp;"-"&amp;BE30&amp;" "),"魔御"&amp;BD30&amp;"-"&amp;BE30)&amp;BF30</f>
        <v>攻击1-5 魔御1-3</v>
      </c>
      <c r="BH30" s="15"/>
      <c r="BI30" s="4" t="s">
        <v>508</v>
      </c>
      <c r="BJ30" s="4">
        <v>0</v>
      </c>
      <c r="BK30" s="4">
        <v>2</v>
      </c>
      <c r="BL30" s="4">
        <v>9</v>
      </c>
      <c r="BM30" s="4">
        <v>0</v>
      </c>
      <c r="BN30" s="4">
        <v>0</v>
      </c>
      <c r="BO30" s="4">
        <v>1</v>
      </c>
      <c r="BP30" s="4">
        <v>4</v>
      </c>
      <c r="BR30" s="15" t="str">
        <f>IF(BJ30=0,"","血量+"&amp;BJ30&amp;" ")&amp;IF(BK30=0,IF(BL30=0,"","攻击"&amp;BK30&amp;"-"&amp;BL30&amp;" "),"攻击"&amp;BK30&amp;"-"&amp;BL30&amp;" ")&amp;IF(BM30=0,IF(BN30=0,"","防御"&amp;BM30&amp;"-"&amp;BN30&amp;" "),"防御"&amp;BM30&amp;"-"&amp;BN30&amp;" ")&amp;IF(BO30=0,IF(BP30=0,"","魔御"&amp;BO30&amp;"-"&amp;BP30&amp;" "),"魔御"&amp;BO30&amp;"-"&amp;BP30)&amp;BQ30</f>
        <v>攻击2-9 魔御1-4</v>
      </c>
      <c r="BS30" s="15"/>
      <c r="BT30" s="4" t="s">
        <v>544</v>
      </c>
      <c r="BU30" s="6">
        <v>0</v>
      </c>
      <c r="BV30" s="6">
        <v>4</v>
      </c>
      <c r="BW30" s="6">
        <v>13</v>
      </c>
      <c r="BX30" s="6">
        <v>0</v>
      </c>
      <c r="BY30" s="6">
        <v>0</v>
      </c>
      <c r="BZ30" s="6">
        <v>3</v>
      </c>
      <c r="CA30" s="6">
        <v>9</v>
      </c>
      <c r="CC30" s="15" t="str">
        <f>IF(BU30=0,"","血量+"&amp;BU30&amp;" ")&amp;IF(BV30=0,IF(BW30=0,"","攻击"&amp;BV30&amp;"-"&amp;BW30&amp;" "),"攻击"&amp;BV30&amp;"-"&amp;BW30&amp;" ")&amp;IF(BX30=0,IF(BY30=0,"","防御"&amp;BX30&amp;"-"&amp;BY30&amp;" "),"防御"&amp;BX30&amp;"-"&amp;BY30&amp;" ")&amp;IF(BZ30=0,IF(CA30=0,"","魔御"&amp;BZ30&amp;"-"&amp;CA30&amp;" "),"魔御"&amp;BZ30&amp;"-"&amp;CA30)&amp;CB30</f>
        <v>攻击4-13 魔御3-9</v>
      </c>
    </row>
    <row r="31" spans="1:81">
      <c r="D31" s="11"/>
      <c r="E31" s="1">
        <v>0</v>
      </c>
      <c r="F31" s="1">
        <v>1</v>
      </c>
      <c r="G31" s="1">
        <v>10</v>
      </c>
      <c r="H31" s="1">
        <v>0</v>
      </c>
      <c r="I31" s="1">
        <v>0</v>
      </c>
      <c r="J31" s="1">
        <v>0</v>
      </c>
      <c r="K31" s="1">
        <v>0</v>
      </c>
      <c r="P31" s="5"/>
      <c r="Q31" s="16"/>
      <c r="R31" s="16"/>
      <c r="S31" s="16"/>
      <c r="T31" s="16"/>
      <c r="U31" s="16"/>
      <c r="V31" s="16"/>
      <c r="W31" s="16"/>
      <c r="X31" s="16"/>
      <c r="Y31" s="15" t="str">
        <f t="shared" si="32"/>
        <v/>
      </c>
      <c r="AB31" s="13" t="s">
        <v>39</v>
      </c>
      <c r="AC31" s="4"/>
      <c r="AD31" s="4"/>
      <c r="AE31" s="4"/>
      <c r="AF31" s="4"/>
      <c r="AG31" s="4"/>
      <c r="AH31" s="4"/>
      <c r="AI31" s="4"/>
      <c r="AJ31" s="4"/>
      <c r="AK31" s="15" t="str">
        <f t="shared" si="33"/>
        <v/>
      </c>
      <c r="AL31" s="15"/>
      <c r="AM31" s="26" t="s">
        <v>631</v>
      </c>
      <c r="AN31" s="4">
        <v>0</v>
      </c>
      <c r="AO31" s="4">
        <v>1</v>
      </c>
      <c r="AP31" s="4">
        <v>3</v>
      </c>
      <c r="AQ31" s="4">
        <v>0</v>
      </c>
      <c r="AR31" s="4">
        <v>0</v>
      </c>
      <c r="AS31" s="4">
        <v>1</v>
      </c>
      <c r="AT31" s="4">
        <v>2</v>
      </c>
      <c r="AX31" s="19"/>
      <c r="AY31" s="4"/>
      <c r="AZ31" s="4"/>
      <c r="BA31" s="4"/>
      <c r="BB31" s="4"/>
      <c r="BC31" s="4"/>
      <c r="BD31" s="4"/>
      <c r="BE31" s="4"/>
      <c r="BI31" s="19"/>
      <c r="BJ31" s="4"/>
      <c r="BK31" s="4"/>
      <c r="BL31" s="4"/>
      <c r="BM31" s="4"/>
      <c r="BN31" s="4"/>
      <c r="BO31" s="4"/>
      <c r="BP31" s="4"/>
      <c r="BT31" s="19"/>
      <c r="BU31" s="6"/>
      <c r="BV31" s="6"/>
      <c r="BW31" s="6"/>
      <c r="BX31" s="6"/>
      <c r="BY31" s="6"/>
      <c r="BZ31" s="6"/>
      <c r="CA31" s="6"/>
    </row>
    <row r="32" spans="1:81">
      <c r="D32" s="11"/>
      <c r="E32" s="1">
        <v>10</v>
      </c>
      <c r="F32" s="1">
        <v>0</v>
      </c>
      <c r="G32" s="1">
        <v>0</v>
      </c>
      <c r="H32" s="1">
        <v>0</v>
      </c>
      <c r="I32" s="1">
        <v>2</v>
      </c>
      <c r="J32" s="1">
        <v>0</v>
      </c>
      <c r="K32" s="1">
        <v>1</v>
      </c>
      <c r="P32" s="13" t="s">
        <v>38</v>
      </c>
      <c r="Q32" s="16"/>
      <c r="R32" s="16"/>
      <c r="S32" s="16"/>
      <c r="T32" s="16"/>
      <c r="U32" s="16"/>
      <c r="V32" s="16"/>
      <c r="W32" s="16"/>
      <c r="X32" s="16"/>
      <c r="Y32" s="15" t="str">
        <f t="shared" si="32"/>
        <v/>
      </c>
      <c r="AB32" s="4" t="s">
        <v>66</v>
      </c>
      <c r="AC32" s="19">
        <v>0</v>
      </c>
      <c r="AD32" s="19">
        <v>0</v>
      </c>
      <c r="AE32" s="19">
        <v>1</v>
      </c>
      <c r="AF32" s="19">
        <v>0</v>
      </c>
      <c r="AG32" s="19">
        <v>0</v>
      </c>
      <c r="AH32" s="19">
        <v>0</v>
      </c>
      <c r="AI32" s="19">
        <v>3</v>
      </c>
      <c r="AJ32" s="16"/>
      <c r="AK32" s="15" t="str">
        <f t="shared" si="33"/>
        <v xml:space="preserve">攻击0-1 魔御0-3 </v>
      </c>
      <c r="AL32" s="15"/>
      <c r="AM32" s="13" t="s">
        <v>209</v>
      </c>
      <c r="AN32" s="4"/>
      <c r="AO32" s="4"/>
      <c r="AP32" s="4"/>
      <c r="AQ32" s="4"/>
      <c r="AR32" s="4"/>
      <c r="AS32" s="4"/>
      <c r="AT32" s="4"/>
      <c r="AX32" s="13" t="s">
        <v>18</v>
      </c>
      <c r="AY32" s="4"/>
      <c r="AZ32" s="4"/>
      <c r="BA32" s="4"/>
      <c r="BB32" s="4"/>
      <c r="BC32" s="4"/>
      <c r="BD32" s="4"/>
      <c r="BE32" s="4"/>
      <c r="BI32" s="13" t="s">
        <v>18</v>
      </c>
      <c r="BJ32" s="4"/>
      <c r="BK32" s="4"/>
      <c r="BL32" s="4"/>
      <c r="BM32" s="4"/>
      <c r="BN32" s="4"/>
      <c r="BO32" s="4"/>
      <c r="BP32" s="4"/>
      <c r="BT32" s="13" t="s">
        <v>18</v>
      </c>
      <c r="BU32" s="6"/>
      <c r="BV32" s="6"/>
      <c r="BW32" s="6"/>
      <c r="BX32" s="6"/>
      <c r="BY32" s="6"/>
      <c r="BZ32" s="6"/>
      <c r="CA32" s="6"/>
    </row>
    <row r="33" spans="4:81">
      <c r="D33" s="11"/>
      <c r="E33" s="1"/>
      <c r="F33" s="1"/>
      <c r="G33" s="1"/>
      <c r="H33" s="1"/>
      <c r="I33" s="1"/>
      <c r="J33" s="1"/>
      <c r="K33" s="1"/>
      <c r="P33" s="4" t="s">
        <v>41</v>
      </c>
      <c r="Q33" s="16">
        <v>0</v>
      </c>
      <c r="R33" s="16">
        <v>0</v>
      </c>
      <c r="S33" s="16">
        <v>1</v>
      </c>
      <c r="T33" s="16">
        <v>0</v>
      </c>
      <c r="U33" s="16">
        <v>1</v>
      </c>
      <c r="V33" s="16">
        <v>0</v>
      </c>
      <c r="W33" s="16">
        <v>1</v>
      </c>
      <c r="X33" s="16"/>
      <c r="Y33" s="15" t="str">
        <f t="shared" si="32"/>
        <v xml:space="preserve">攻击0-1 防御0-1 魔御0-1 </v>
      </c>
      <c r="AB33" s="40" t="s">
        <v>466</v>
      </c>
      <c r="AC33" s="41">
        <v>0</v>
      </c>
      <c r="AD33" s="41">
        <v>0</v>
      </c>
      <c r="AE33" s="41">
        <v>2</v>
      </c>
      <c r="AF33" s="41">
        <v>0</v>
      </c>
      <c r="AG33" s="41">
        <v>0</v>
      </c>
      <c r="AH33" s="41">
        <v>1</v>
      </c>
      <c r="AI33" s="41">
        <v>2</v>
      </c>
      <c r="AJ33" s="16"/>
      <c r="AK33" s="15" t="str">
        <f t="shared" si="33"/>
        <v>攻击0-2 魔御1-2</v>
      </c>
      <c r="AL33" s="15"/>
      <c r="AM33" s="19" t="s">
        <v>210</v>
      </c>
      <c r="AN33" s="4">
        <v>0</v>
      </c>
      <c r="AO33" s="4">
        <v>4</v>
      </c>
      <c r="AP33" s="4">
        <v>7</v>
      </c>
      <c r="AQ33" s="4">
        <v>0</v>
      </c>
      <c r="AR33" s="4">
        <v>2</v>
      </c>
      <c r="AS33" s="4">
        <v>0</v>
      </c>
      <c r="AT33" s="4">
        <v>2</v>
      </c>
      <c r="AV33" s="15" t="str">
        <f>IF(AN33=0,"","血量+"&amp;AN33&amp;" ")&amp;IF(AO33=0,IF(AP33=0,"","攻击"&amp;AO33&amp;"-"&amp;AP33&amp;" "),"攻击"&amp;AO33&amp;"-"&amp;AP33&amp;" ")&amp;IF(AQ33=0,IF(AR33=0,"","防御"&amp;AQ33&amp;"-"&amp;AR33&amp;" "),"防御"&amp;AQ33&amp;"-"&amp;AR33&amp;" ")&amp;IF(AS33=0,IF(AT33=0,"","魔御"&amp;AS33&amp;"-"&amp;AT33&amp;" "),"魔御"&amp;AS33&amp;"-"&amp;AT33)&amp;AU33</f>
        <v xml:space="preserve">攻击4-7 防御0-2 魔御0-2 </v>
      </c>
      <c r="AW33" s="15"/>
      <c r="AX33" s="19" t="s">
        <v>476</v>
      </c>
      <c r="AY33" s="4">
        <v>0</v>
      </c>
      <c r="AZ33" s="4">
        <v>4</v>
      </c>
      <c r="BA33" s="4">
        <v>11</v>
      </c>
      <c r="BB33" s="4">
        <v>1</v>
      </c>
      <c r="BC33" s="4">
        <v>3</v>
      </c>
      <c r="BD33" s="4">
        <v>1</v>
      </c>
      <c r="BE33" s="4">
        <v>3</v>
      </c>
      <c r="BG33" s="15" t="str">
        <f>IF(AY33=0,"","血量+"&amp;AY33&amp;" ")&amp;IF(AZ33=0,IF(BA33=0,"","攻击"&amp;AZ33&amp;"-"&amp;BA33&amp;" "),"攻击"&amp;AZ33&amp;"-"&amp;BA33&amp;" ")&amp;IF(BB33=0,IF(BC33=0,"","防御"&amp;BB33&amp;"-"&amp;BC33&amp;" "),"防御"&amp;BB33&amp;"-"&amp;BC33&amp;" ")&amp;IF(BD33=0,IF(BE33=0,"","魔御"&amp;BD33&amp;"-"&amp;BE33&amp;" "),"魔御"&amp;BD33&amp;"-"&amp;BE33)&amp;BF33</f>
        <v>攻击4-11 防御1-3 魔御1-3</v>
      </c>
      <c r="BH33" s="15"/>
      <c r="BI33" s="19" t="s">
        <v>518</v>
      </c>
      <c r="BJ33" s="4">
        <v>0</v>
      </c>
      <c r="BK33" s="4">
        <v>5</v>
      </c>
      <c r="BL33" s="4">
        <v>15</v>
      </c>
      <c r="BM33" s="4">
        <v>2</v>
      </c>
      <c r="BN33" s="4">
        <v>4</v>
      </c>
      <c r="BO33" s="4">
        <v>2</v>
      </c>
      <c r="BP33" s="4">
        <v>4</v>
      </c>
      <c r="BR33" s="15" t="str">
        <f>IF(BJ33=0,"","血量+"&amp;BJ33&amp;" ")&amp;IF(BK33=0,IF(BL33=0,"","攻击"&amp;BK33&amp;"-"&amp;BL33&amp;" "),"攻击"&amp;BK33&amp;"-"&amp;BL33&amp;" ")&amp;IF(BM33=0,IF(BN33=0,"","防御"&amp;BM33&amp;"-"&amp;BN33&amp;" "),"防御"&amp;BM33&amp;"-"&amp;BN33&amp;" ")&amp;IF(BO33=0,IF(BP33=0,"","魔御"&amp;BO33&amp;"-"&amp;BP33&amp;" "),"魔御"&amp;BO33&amp;"-"&amp;BP33)&amp;BQ33</f>
        <v>攻击5-15 防御2-4 魔御2-4</v>
      </c>
      <c r="BS33" s="15"/>
      <c r="BT33" s="19" t="s">
        <v>535</v>
      </c>
      <c r="BU33" s="6">
        <v>0</v>
      </c>
      <c r="BV33" s="6">
        <v>7</v>
      </c>
      <c r="BW33" s="6">
        <v>21</v>
      </c>
      <c r="BX33" s="6">
        <v>3</v>
      </c>
      <c r="BY33" s="6">
        <v>6</v>
      </c>
      <c r="BZ33" s="6">
        <v>3</v>
      </c>
      <c r="CA33" s="6">
        <v>6</v>
      </c>
      <c r="CC33" s="15" t="str">
        <f>IF(BU33=0,"","血量+"&amp;BU33&amp;" ")&amp;IF(BV33=0,IF(BW33=0,"","攻击"&amp;BV33&amp;"-"&amp;BW33&amp;" "),"攻击"&amp;BV33&amp;"-"&amp;BW33&amp;" ")&amp;IF(BX33=0,IF(BY33=0,"","防御"&amp;BX33&amp;"-"&amp;BY33&amp;" "),"防御"&amp;BX33&amp;"-"&amp;BY33&amp;" ")&amp;IF(BZ33=0,IF(CA33=0,"","魔御"&amp;BZ33&amp;"-"&amp;CA33&amp;" "),"魔御"&amp;BZ33&amp;"-"&amp;CA33)&amp;CB33</f>
        <v>攻击7-21 防御3-6 魔御3-6</v>
      </c>
    </row>
    <row r="34" spans="4:81">
      <c r="P34" s="5"/>
      <c r="Q34" s="18"/>
      <c r="R34" s="18"/>
      <c r="S34" s="18"/>
      <c r="T34" s="18"/>
      <c r="U34" s="18"/>
      <c r="V34" s="18"/>
      <c r="W34" s="18"/>
      <c r="X34" s="18"/>
      <c r="Y34" s="15" t="str">
        <f t="shared" si="32"/>
        <v/>
      </c>
      <c r="AB34" s="13" t="s">
        <v>38</v>
      </c>
      <c r="AC34" s="19"/>
      <c r="AD34" s="19"/>
      <c r="AE34" s="19"/>
      <c r="AF34" s="19"/>
      <c r="AG34" s="19"/>
      <c r="AH34" s="19"/>
      <c r="AI34" s="19"/>
      <c r="AJ34" s="16"/>
      <c r="AK34" s="15" t="str">
        <f t="shared" si="33"/>
        <v/>
      </c>
      <c r="AL34" s="15"/>
      <c r="AM34" s="19" t="s">
        <v>226</v>
      </c>
      <c r="AN34" s="4">
        <v>0</v>
      </c>
      <c r="AO34" s="4">
        <v>2</v>
      </c>
      <c r="AP34" s="4">
        <v>5</v>
      </c>
      <c r="AQ34" s="4">
        <v>0</v>
      </c>
      <c r="AR34" s="4">
        <v>1</v>
      </c>
      <c r="AS34" s="4">
        <v>0</v>
      </c>
      <c r="AT34" s="4">
        <v>1</v>
      </c>
      <c r="AV34" s="15" t="str">
        <f>IF(AN34=0,"","血量+"&amp;AN34&amp;" ")&amp;IF(AO34=0,IF(AP34=0,"","攻击"&amp;AO34&amp;"-"&amp;AP34&amp;" "),"攻击"&amp;AO34&amp;"-"&amp;AP34&amp;" ")&amp;IF(AQ34=0,IF(AR34=0,"","防御"&amp;AQ34&amp;"-"&amp;AR34&amp;" "),"防御"&amp;AQ34&amp;"-"&amp;AR34&amp;" ")&amp;IF(AS34=0,IF(AT34=0,"","魔御"&amp;AS34&amp;"-"&amp;AT34&amp;" "),"魔御"&amp;AS34&amp;"-"&amp;AT34)&amp;AU34</f>
        <v xml:space="preserve">攻击2-5 防御0-1 魔御0-1 </v>
      </c>
      <c r="AW34" s="15"/>
      <c r="AX34" s="19" t="s">
        <v>482</v>
      </c>
      <c r="AY34" s="4">
        <v>0</v>
      </c>
      <c r="AZ34" s="4">
        <v>2</v>
      </c>
      <c r="BA34" s="4">
        <v>9</v>
      </c>
      <c r="BB34" s="4">
        <v>1</v>
      </c>
      <c r="BC34" s="4">
        <v>2</v>
      </c>
      <c r="BD34" s="4">
        <v>1</v>
      </c>
      <c r="BE34" s="4">
        <v>2</v>
      </c>
      <c r="BG34" s="15" t="str">
        <f>IF(AY34=0,"","血量+"&amp;AY34&amp;" ")&amp;IF(AZ34=0,IF(BA34=0,"","攻击"&amp;AZ34&amp;"-"&amp;BA34&amp;" "),"攻击"&amp;AZ34&amp;"-"&amp;BA34&amp;" ")&amp;IF(BB34=0,IF(BC34=0,"","防御"&amp;BB34&amp;"-"&amp;BC34&amp;" "),"防御"&amp;BB34&amp;"-"&amp;BC34&amp;" ")&amp;IF(BD34=0,IF(BE34=0,"","魔御"&amp;BD34&amp;"-"&amp;BE34&amp;" "),"魔御"&amp;BD34&amp;"-"&amp;BE34)&amp;BF34</f>
        <v>攻击2-9 防御1-2 魔御1-2</v>
      </c>
      <c r="BH34" s="15"/>
      <c r="BI34" s="19" t="s">
        <v>512</v>
      </c>
      <c r="BJ34" s="4">
        <v>0</v>
      </c>
      <c r="BK34" s="4">
        <v>4</v>
      </c>
      <c r="BL34" s="4">
        <v>13</v>
      </c>
      <c r="BM34" s="4">
        <v>2</v>
      </c>
      <c r="BN34" s="4">
        <v>3</v>
      </c>
      <c r="BO34" s="4">
        <v>2</v>
      </c>
      <c r="BP34" s="4">
        <v>3</v>
      </c>
      <c r="BR34" s="15" t="str">
        <f>IF(BJ34=0,"","血量+"&amp;BJ34&amp;" ")&amp;IF(BK34=0,IF(BL34=0,"","攻击"&amp;BK34&amp;"-"&amp;BL34&amp;" "),"攻击"&amp;BK34&amp;"-"&amp;BL34&amp;" ")&amp;IF(BM34=0,IF(BN34=0,"","防御"&amp;BM34&amp;"-"&amp;BN34&amp;" "),"防御"&amp;BM34&amp;"-"&amp;BN34&amp;" ")&amp;IF(BO34=0,IF(BP34=0,"","魔御"&amp;BO34&amp;"-"&amp;BP34&amp;" "),"魔御"&amp;BO34&amp;"-"&amp;BP34)&amp;BQ34</f>
        <v>攻击4-13 防御2-3 魔御2-3</v>
      </c>
      <c r="BS34" s="15"/>
      <c r="BT34" s="19" t="s">
        <v>545</v>
      </c>
      <c r="BU34" s="6">
        <v>0</v>
      </c>
      <c r="BV34" s="6">
        <v>5</v>
      </c>
      <c r="BW34" s="6">
        <v>18</v>
      </c>
      <c r="BX34" s="6">
        <v>2</v>
      </c>
      <c r="BY34" s="6">
        <v>5</v>
      </c>
      <c r="BZ34" s="6">
        <v>2</v>
      </c>
      <c r="CA34" s="6">
        <v>5</v>
      </c>
      <c r="CC34" s="15" t="str">
        <f>IF(BU34=0,"","血量+"&amp;BU34&amp;" ")&amp;IF(BV34=0,IF(BW34=0,"","攻击"&amp;BV34&amp;"-"&amp;BW34&amp;" "),"攻击"&amp;BV34&amp;"-"&amp;BW34&amp;" ")&amp;IF(BX34=0,IF(BY34=0,"","防御"&amp;BX34&amp;"-"&amp;BY34&amp;" "),"防御"&amp;BX34&amp;"-"&amp;BY34&amp;" ")&amp;IF(BZ34=0,IF(CA34=0,"","魔御"&amp;BZ34&amp;"-"&amp;CA34&amp;" "),"魔御"&amp;BZ34&amp;"-"&amp;CA34)&amp;CB34</f>
        <v>攻击5-18 防御2-5 魔御2-5</v>
      </c>
    </row>
    <row r="35" spans="4:81"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1</v>
      </c>
      <c r="P35" s="13" t="s">
        <v>44</v>
      </c>
      <c r="Q35" s="18"/>
      <c r="R35" s="18"/>
      <c r="S35" s="18"/>
      <c r="T35" s="18"/>
      <c r="U35" s="18"/>
      <c r="V35" s="18"/>
      <c r="W35" s="18"/>
      <c r="X35" s="18"/>
      <c r="Y35" s="15" t="str">
        <f t="shared" si="32"/>
        <v/>
      </c>
      <c r="AB35" s="4" t="s">
        <v>67</v>
      </c>
      <c r="AC35" s="19">
        <v>0</v>
      </c>
      <c r="AD35" s="19">
        <v>2</v>
      </c>
      <c r="AE35" s="19">
        <v>3</v>
      </c>
      <c r="AF35" s="19">
        <v>0</v>
      </c>
      <c r="AG35" s="19">
        <v>1</v>
      </c>
      <c r="AH35" s="19">
        <v>0</v>
      </c>
      <c r="AI35" s="19">
        <v>1</v>
      </c>
      <c r="AJ35" s="18"/>
      <c r="AK35" s="15" t="str">
        <f t="shared" si="33"/>
        <v xml:space="preserve">攻击2-3 防御0-1 魔御0-1 </v>
      </c>
      <c r="AL35" s="15"/>
      <c r="AM35" s="5"/>
      <c r="AN35" s="4"/>
      <c r="AO35" s="4"/>
      <c r="AP35" s="4"/>
      <c r="AQ35" s="4"/>
      <c r="AR35" s="4"/>
      <c r="AS35" s="4"/>
      <c r="AT35" s="4"/>
      <c r="AX35" s="5"/>
      <c r="AY35" s="4"/>
      <c r="AZ35" s="4"/>
      <c r="BA35" s="4"/>
      <c r="BB35" s="4"/>
      <c r="BC35" s="4"/>
      <c r="BD35" s="4"/>
      <c r="BE35" s="4"/>
      <c r="BI35" s="5"/>
      <c r="BJ35" s="4"/>
      <c r="BK35" s="4"/>
      <c r="BL35" s="4"/>
      <c r="BM35" s="4"/>
      <c r="BN35" s="4"/>
      <c r="BO35" s="4"/>
      <c r="BP35" s="4"/>
      <c r="BT35" s="5"/>
      <c r="BU35" s="6"/>
      <c r="BV35" s="6"/>
      <c r="BW35" s="6"/>
      <c r="BX35" s="6"/>
      <c r="BY35" s="6"/>
      <c r="BZ35" s="6"/>
      <c r="CA35" s="6"/>
    </row>
    <row r="36" spans="4:81">
      <c r="E36" s="1">
        <v>0</v>
      </c>
      <c r="F36" s="1">
        <v>0</v>
      </c>
      <c r="G36" s="1">
        <v>2</v>
      </c>
      <c r="H36" s="1">
        <v>0</v>
      </c>
      <c r="I36" s="1">
        <v>2</v>
      </c>
      <c r="J36" s="1">
        <v>0</v>
      </c>
      <c r="K36" s="1">
        <v>0</v>
      </c>
      <c r="P36" s="4" t="s">
        <v>43</v>
      </c>
      <c r="Q36" s="4">
        <f>ROUND(E$2*K28,0)</f>
        <v>0</v>
      </c>
      <c r="R36" s="4">
        <v>0</v>
      </c>
      <c r="S36" s="4">
        <v>3</v>
      </c>
      <c r="T36" s="4">
        <v>0</v>
      </c>
      <c r="U36" s="4">
        <f t="shared" ref="U36" si="36">ROUND(G$2*M36,0)</f>
        <v>0</v>
      </c>
      <c r="V36" s="4">
        <v>0</v>
      </c>
      <c r="W36" s="18">
        <v>0</v>
      </c>
      <c r="X36" s="16" t="s">
        <v>62</v>
      </c>
      <c r="Y36" s="15" t="str">
        <f t="shared" si="32"/>
        <v>攻击0-3 暴击率+1%</v>
      </c>
      <c r="AB36" s="26" t="s">
        <v>461</v>
      </c>
      <c r="AC36" s="41">
        <v>0</v>
      </c>
      <c r="AD36" s="41">
        <v>2</v>
      </c>
      <c r="AE36" s="41">
        <v>2</v>
      </c>
      <c r="AF36" s="41">
        <v>0</v>
      </c>
      <c r="AG36" s="41">
        <v>2</v>
      </c>
      <c r="AH36" s="41">
        <v>0</v>
      </c>
      <c r="AI36" s="41">
        <v>2</v>
      </c>
      <c r="AJ36" s="18"/>
      <c r="AK36" s="15" t="str">
        <f t="shared" si="33"/>
        <v xml:space="preserve">攻击2-2 防御0-2 魔御0-2 </v>
      </c>
      <c r="AL36" s="15"/>
      <c r="AM36" s="13" t="s">
        <v>212</v>
      </c>
      <c r="AN36" s="4"/>
      <c r="AO36" s="4"/>
      <c r="AP36" s="4"/>
      <c r="AQ36" s="4"/>
      <c r="AR36" s="4"/>
      <c r="AS36" s="4"/>
      <c r="AT36" s="4"/>
      <c r="AX36" s="13" t="s">
        <v>19</v>
      </c>
      <c r="AY36" s="4"/>
      <c r="AZ36" s="4"/>
      <c r="BA36" s="4"/>
      <c r="BB36" s="4"/>
      <c r="BC36" s="4"/>
      <c r="BD36" s="4"/>
      <c r="BE36" s="4"/>
      <c r="BI36" s="13" t="s">
        <v>19</v>
      </c>
      <c r="BJ36" s="4"/>
      <c r="BK36" s="4"/>
      <c r="BL36" s="4"/>
      <c r="BM36" s="4"/>
      <c r="BN36" s="4"/>
      <c r="BO36" s="4"/>
      <c r="BP36" s="4"/>
      <c r="BT36" s="13" t="s">
        <v>19</v>
      </c>
      <c r="BU36" s="6"/>
      <c r="BV36" s="6"/>
      <c r="BW36" s="6"/>
      <c r="BX36" s="6"/>
      <c r="BY36" s="6"/>
      <c r="BZ36" s="6"/>
      <c r="CA36" s="6"/>
    </row>
    <row r="37" spans="4:81">
      <c r="E37" s="1">
        <v>0</v>
      </c>
      <c r="F37" s="1">
        <v>1</v>
      </c>
      <c r="G37" s="1">
        <v>2</v>
      </c>
      <c r="H37" s="1">
        <v>0</v>
      </c>
      <c r="I37" s="1">
        <v>2</v>
      </c>
      <c r="J37" s="1">
        <v>0</v>
      </c>
      <c r="K37" s="1">
        <v>1</v>
      </c>
      <c r="P37" s="5"/>
      <c r="Q37" s="18"/>
      <c r="R37" s="18"/>
      <c r="S37" s="18"/>
      <c r="T37" s="18"/>
      <c r="U37" s="18"/>
      <c r="V37" s="18"/>
      <c r="W37" s="18"/>
      <c r="X37" s="18"/>
      <c r="Y37" s="15" t="str">
        <f t="shared" si="32"/>
        <v/>
      </c>
      <c r="AB37" s="13" t="s">
        <v>44</v>
      </c>
      <c r="AC37" s="4"/>
      <c r="AD37" s="4"/>
      <c r="AE37" s="4"/>
      <c r="AF37" s="4"/>
      <c r="AG37" s="4"/>
      <c r="AH37" s="4"/>
      <c r="AI37" s="4"/>
      <c r="AJ37" s="4"/>
      <c r="AK37" s="15" t="str">
        <f t="shared" si="33"/>
        <v/>
      </c>
      <c r="AL37" s="15"/>
      <c r="AM37" s="19" t="s">
        <v>213</v>
      </c>
      <c r="AN37" s="19">
        <v>0</v>
      </c>
      <c r="AO37" s="4">
        <v>2</v>
      </c>
      <c r="AP37" s="4">
        <v>12</v>
      </c>
      <c r="AQ37" s="4">
        <v>1</v>
      </c>
      <c r="AR37" s="4">
        <v>2</v>
      </c>
      <c r="AS37" s="4">
        <v>0</v>
      </c>
      <c r="AT37" s="4">
        <v>0</v>
      </c>
      <c r="AV37" s="15" t="str">
        <f>IF(AN37=0,"","血量+"&amp;AN37&amp;" ")&amp;IF(AO37=0,IF(AP37=0,"","攻击"&amp;AO37&amp;"-"&amp;AP37&amp;" "),"攻击"&amp;AO37&amp;"-"&amp;AP37&amp;" ")&amp;IF(AQ37=0,IF(AR37=0,"","防御"&amp;AQ37&amp;"-"&amp;AR37&amp;" "),"防御"&amp;AQ37&amp;"-"&amp;AR37&amp;" ")&amp;IF(AS37=0,IF(AT37=0,"","魔御"&amp;AS37&amp;"-"&amp;AT37&amp;" "),"魔御"&amp;AS37&amp;"-"&amp;AT37)&amp;AU37</f>
        <v xml:space="preserve">攻击2-12 防御1-2 </v>
      </c>
      <c r="AW37" s="15"/>
      <c r="AX37" s="19" t="s">
        <v>477</v>
      </c>
      <c r="AY37" s="19">
        <v>0</v>
      </c>
      <c r="AZ37" s="4">
        <v>3</v>
      </c>
      <c r="BA37" s="4">
        <v>18</v>
      </c>
      <c r="BB37" s="4">
        <v>1</v>
      </c>
      <c r="BC37" s="4">
        <v>3</v>
      </c>
      <c r="BD37" s="4">
        <v>0</v>
      </c>
      <c r="BE37" s="4">
        <v>0</v>
      </c>
      <c r="BG37" s="15" t="str">
        <f>IF(AY37=0,"","血量+"&amp;AY37&amp;" ")&amp;IF(AZ37=0,IF(BA37=0,"","攻击"&amp;AZ37&amp;"-"&amp;BA37&amp;" "),"攻击"&amp;AZ37&amp;"-"&amp;BA37&amp;" ")&amp;IF(BB37=0,IF(BC37=0,"","防御"&amp;BB37&amp;"-"&amp;BC37&amp;" "),"防御"&amp;BB37&amp;"-"&amp;BC37&amp;" ")&amp;IF(BD37=0,IF(BE37=0,"","魔御"&amp;BD37&amp;"-"&amp;BE37&amp;" "),"魔御"&amp;BD37&amp;"-"&amp;BE37)&amp;BF37</f>
        <v xml:space="preserve">攻击3-18 防御1-3 </v>
      </c>
      <c r="BH37" s="15"/>
      <c r="BI37" s="19" t="s">
        <v>519</v>
      </c>
      <c r="BJ37" s="19">
        <v>0</v>
      </c>
      <c r="BK37" s="4">
        <v>5</v>
      </c>
      <c r="BL37" s="4">
        <v>30</v>
      </c>
      <c r="BM37" s="4">
        <v>2</v>
      </c>
      <c r="BN37" s="4">
        <v>4</v>
      </c>
      <c r="BO37" s="4">
        <v>0</v>
      </c>
      <c r="BP37" s="4">
        <v>0</v>
      </c>
      <c r="BR37" s="15" t="str">
        <f>IF(BJ37=0,"","血量+"&amp;BJ37&amp;" ")&amp;IF(BK37=0,IF(BL37=0,"","攻击"&amp;BK37&amp;"-"&amp;BL37&amp;" "),"攻击"&amp;BK37&amp;"-"&amp;BL37&amp;" ")&amp;IF(BM37=0,IF(BN37=0,"","防御"&amp;BM37&amp;"-"&amp;BN37&amp;" "),"防御"&amp;BM37&amp;"-"&amp;BN37&amp;" ")&amp;IF(BO37=0,IF(BP37=0,"","魔御"&amp;BO37&amp;"-"&amp;BP37&amp;" "),"魔御"&amp;BO37&amp;"-"&amp;BP37)&amp;BQ37</f>
        <v xml:space="preserve">攻击5-30 防御2-4 </v>
      </c>
      <c r="BS37" s="15"/>
      <c r="BT37" s="19" t="s">
        <v>536</v>
      </c>
      <c r="BU37" s="20">
        <v>0</v>
      </c>
      <c r="BV37" s="6">
        <v>7</v>
      </c>
      <c r="BW37" s="6">
        <v>41</v>
      </c>
      <c r="BX37" s="6">
        <v>3</v>
      </c>
      <c r="BY37" s="6">
        <v>8</v>
      </c>
      <c r="BZ37" s="6">
        <v>0</v>
      </c>
      <c r="CA37" s="6">
        <v>0</v>
      </c>
      <c r="CC37" s="15" t="str">
        <f>IF(BU37=0,"","血量+"&amp;BU37&amp;" ")&amp;IF(BV37=0,IF(BW37=0,"","攻击"&amp;BV37&amp;"-"&amp;BW37&amp;" "),"攻击"&amp;BV37&amp;"-"&amp;BW37&amp;" ")&amp;IF(BX37=0,IF(BY37=0,"","防御"&amp;BX37&amp;"-"&amp;BY37&amp;" "),"防御"&amp;BX37&amp;"-"&amp;BY37&amp;" ")&amp;IF(BZ37=0,IF(CA37=0,"","魔御"&amp;BZ37&amp;"-"&amp;CA37&amp;" "),"魔御"&amp;BZ37&amp;"-"&amp;CA37)&amp;CB37</f>
        <v xml:space="preserve">攻击7-41 防御3-8 </v>
      </c>
    </row>
    <row r="38" spans="4:81">
      <c r="E38" s="1">
        <v>0</v>
      </c>
      <c r="F38" s="1">
        <v>0</v>
      </c>
      <c r="G38" s="1">
        <v>2</v>
      </c>
      <c r="H38" s="1">
        <v>0</v>
      </c>
      <c r="I38" s="1">
        <v>0</v>
      </c>
      <c r="J38" s="1">
        <v>0</v>
      </c>
      <c r="K38" s="1">
        <v>1</v>
      </c>
      <c r="P38" s="13" t="s">
        <v>47</v>
      </c>
      <c r="Y38" s="15" t="str">
        <f t="shared" si="32"/>
        <v/>
      </c>
      <c r="AB38" s="4" t="s">
        <v>100</v>
      </c>
      <c r="AC38" s="4">
        <v>0</v>
      </c>
      <c r="AD38" s="4">
        <v>1</v>
      </c>
      <c r="AE38" s="4">
        <v>4</v>
      </c>
      <c r="AF38" s="4">
        <v>0</v>
      </c>
      <c r="AG38" s="4">
        <v>2</v>
      </c>
      <c r="AH38" s="4">
        <v>0</v>
      </c>
      <c r="AI38" s="4">
        <v>0</v>
      </c>
      <c r="AJ38" s="18"/>
      <c r="AK38" s="15" t="str">
        <f t="shared" si="33"/>
        <v xml:space="preserve">攻击1-4 防御0-2 </v>
      </c>
      <c r="AL38" s="15"/>
      <c r="AM38" s="19" t="s">
        <v>227</v>
      </c>
      <c r="AN38" s="4">
        <v>0</v>
      </c>
      <c r="AO38" s="4">
        <v>3</v>
      </c>
      <c r="AP38" s="4">
        <v>8</v>
      </c>
      <c r="AQ38" s="4">
        <v>0</v>
      </c>
      <c r="AR38" s="4">
        <v>1</v>
      </c>
      <c r="AS38" s="4">
        <v>0</v>
      </c>
      <c r="AT38" s="4">
        <v>1</v>
      </c>
      <c r="AV38" s="15" t="str">
        <f>IF(AN38=0,"","血量+"&amp;AN38&amp;" ")&amp;IF(AO38=0,IF(AP38=0,"","攻击"&amp;AO38&amp;"-"&amp;AP38&amp;" "),"攻击"&amp;AO38&amp;"-"&amp;AP38&amp;" ")&amp;IF(AQ38=0,IF(AR38=0,"","防御"&amp;AQ38&amp;"-"&amp;AR38&amp;" "),"防御"&amp;AQ38&amp;"-"&amp;AR38&amp;" ")&amp;IF(AS38=0,IF(AT38=0,"","魔御"&amp;AS38&amp;"-"&amp;AT38&amp;" "),"魔御"&amp;AS38&amp;"-"&amp;AT38)&amp;AU38</f>
        <v xml:space="preserve">攻击3-8 防御0-1 魔御0-1 </v>
      </c>
      <c r="AW38" s="15"/>
      <c r="AX38" s="19" t="s">
        <v>481</v>
      </c>
      <c r="AY38" s="4">
        <v>0</v>
      </c>
      <c r="AZ38" s="4">
        <v>2</v>
      </c>
      <c r="BA38" s="4">
        <v>15</v>
      </c>
      <c r="BB38" s="4">
        <v>1</v>
      </c>
      <c r="BC38" s="4">
        <v>2</v>
      </c>
      <c r="BD38" s="4">
        <v>0</v>
      </c>
      <c r="BE38" s="4">
        <v>0</v>
      </c>
      <c r="BG38" s="15" t="str">
        <f>IF(AY38=0,"","血量+"&amp;AY38&amp;" ")&amp;IF(AZ38=0,IF(BA38=0,"","攻击"&amp;AZ38&amp;"-"&amp;BA38&amp;" "),"攻击"&amp;AZ38&amp;"-"&amp;BA38&amp;" ")&amp;IF(BB38=0,IF(BC38=0,"","防御"&amp;BB38&amp;"-"&amp;BC38&amp;" "),"防御"&amp;BB38&amp;"-"&amp;BC38&amp;" ")&amp;IF(BD38=0,IF(BE38=0,"","魔御"&amp;BD38&amp;"-"&amp;BE38&amp;" "),"魔御"&amp;BD38&amp;"-"&amp;BE38)&amp;BF38</f>
        <v xml:space="preserve">攻击2-15 防御1-2 </v>
      </c>
      <c r="BH38" s="15"/>
      <c r="BI38" s="19" t="s">
        <v>513</v>
      </c>
      <c r="BJ38" s="4">
        <v>0</v>
      </c>
      <c r="BK38" s="4">
        <v>3</v>
      </c>
      <c r="BL38" s="4">
        <v>21</v>
      </c>
      <c r="BM38" s="4">
        <v>1</v>
      </c>
      <c r="BN38" s="4">
        <v>3</v>
      </c>
      <c r="BO38" s="4">
        <v>0</v>
      </c>
      <c r="BP38" s="4">
        <v>0</v>
      </c>
      <c r="BR38" s="15" t="str">
        <f>IF(BJ38=0,"","血量+"&amp;BJ38&amp;" ")&amp;IF(BK38=0,IF(BL38=0,"","攻击"&amp;BK38&amp;"-"&amp;BL38&amp;" "),"攻击"&amp;BK38&amp;"-"&amp;BL38&amp;" ")&amp;IF(BM38=0,IF(BN38=0,"","防御"&amp;BM38&amp;"-"&amp;BN38&amp;" "),"防御"&amp;BM38&amp;"-"&amp;BN38&amp;" ")&amp;IF(BO38=0,IF(BP38=0,"","魔御"&amp;BO38&amp;"-"&amp;BP38&amp;" "),"魔御"&amp;BO38&amp;"-"&amp;BP38)&amp;BQ38</f>
        <v xml:space="preserve">攻击3-21 防御1-3 </v>
      </c>
      <c r="BS38" s="15"/>
      <c r="BT38" s="19" t="s">
        <v>546</v>
      </c>
      <c r="BU38" s="6">
        <v>0</v>
      </c>
      <c r="BV38" s="6">
        <v>5</v>
      </c>
      <c r="BW38" s="6">
        <v>35</v>
      </c>
      <c r="BX38" s="6">
        <v>3</v>
      </c>
      <c r="BY38" s="6">
        <v>6</v>
      </c>
      <c r="BZ38" s="6">
        <v>0</v>
      </c>
      <c r="CA38" s="6">
        <v>0</v>
      </c>
      <c r="CC38" s="15" t="str">
        <f>IF(BU38=0,"","血量+"&amp;BU38&amp;" ")&amp;IF(BV38=0,IF(BW38=0,"","攻击"&amp;BV38&amp;"-"&amp;BW38&amp;" "),"攻击"&amp;BV38&amp;"-"&amp;BW38&amp;" ")&amp;IF(BX38=0,IF(BY38=0,"","防御"&amp;BX38&amp;"-"&amp;BY38&amp;" "),"防御"&amp;BX38&amp;"-"&amp;BY38&amp;" ")&amp;IF(BZ38=0,IF(CA38=0,"","魔御"&amp;BZ38&amp;"-"&amp;CA38&amp;" "),"魔御"&amp;BZ38&amp;"-"&amp;CA38)&amp;CB38</f>
        <v xml:space="preserve">攻击5-35 防御3-6 </v>
      </c>
    </row>
    <row r="39" spans="4:81">
      <c r="E39" s="1">
        <v>0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1</v>
      </c>
      <c r="P39" s="4" t="s">
        <v>45</v>
      </c>
      <c r="Q39" s="18">
        <v>0</v>
      </c>
      <c r="R39" s="18">
        <v>0</v>
      </c>
      <c r="S39" s="18">
        <v>3</v>
      </c>
      <c r="T39" s="18">
        <v>0</v>
      </c>
      <c r="U39" s="18">
        <v>0</v>
      </c>
      <c r="V39" s="18">
        <v>0</v>
      </c>
      <c r="W39" s="18">
        <v>1</v>
      </c>
      <c r="X39" s="18"/>
      <c r="Y39" s="15" t="str">
        <f t="shared" si="32"/>
        <v xml:space="preserve">攻击0-3 魔御0-1 </v>
      </c>
      <c r="AB39" s="1" t="s">
        <v>344</v>
      </c>
      <c r="AC39" s="4">
        <v>0</v>
      </c>
      <c r="AD39" s="4">
        <v>2</v>
      </c>
      <c r="AE39" s="4">
        <v>5</v>
      </c>
      <c r="AF39" s="4">
        <v>0</v>
      </c>
      <c r="AG39" s="4">
        <v>2</v>
      </c>
      <c r="AH39" s="4">
        <v>0</v>
      </c>
      <c r="AI39" s="4">
        <v>1</v>
      </c>
      <c r="AK39" s="15" t="str">
        <f t="shared" si="33"/>
        <v xml:space="preserve">攻击2-5 防御0-2 魔御0-1 </v>
      </c>
      <c r="AL39" s="15"/>
      <c r="AM39" s="49" t="s">
        <v>614</v>
      </c>
      <c r="AN39" s="4">
        <v>0</v>
      </c>
      <c r="AO39" s="4">
        <v>2</v>
      </c>
      <c r="AP39" s="4">
        <v>10</v>
      </c>
      <c r="AQ39" s="4">
        <v>1</v>
      </c>
      <c r="AR39" s="4">
        <v>1</v>
      </c>
      <c r="AS39" s="4">
        <v>0</v>
      </c>
      <c r="AT39" s="4">
        <v>0</v>
      </c>
      <c r="AX39" s="19"/>
      <c r="AY39" s="4"/>
      <c r="AZ39" s="4"/>
      <c r="BA39" s="4"/>
      <c r="BB39" s="4"/>
      <c r="BC39" s="4"/>
      <c r="BD39" s="4"/>
      <c r="BE39" s="4"/>
      <c r="BT39" s="19"/>
      <c r="BU39" s="6"/>
      <c r="BV39" s="6"/>
      <c r="BW39" s="6"/>
      <c r="BX39" s="6"/>
      <c r="BY39" s="6"/>
      <c r="BZ39" s="6"/>
      <c r="CA39" s="6"/>
    </row>
    <row r="40" spans="4:81">
      <c r="E40" s="1">
        <v>0</v>
      </c>
      <c r="F40" s="1">
        <v>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P40" s="5"/>
      <c r="Q40" s="18"/>
      <c r="R40" s="18"/>
      <c r="S40" s="18"/>
      <c r="T40" s="18"/>
      <c r="U40" s="18"/>
      <c r="V40" s="18"/>
      <c r="W40" s="18"/>
      <c r="X40" s="18"/>
      <c r="Y40" s="15" t="str">
        <f t="shared" si="32"/>
        <v/>
      </c>
      <c r="AA40">
        <v>10030214</v>
      </c>
      <c r="AB40" s="68" t="s">
        <v>70</v>
      </c>
      <c r="AC40" s="4">
        <v>0</v>
      </c>
      <c r="AD40" s="4">
        <v>2</v>
      </c>
      <c r="AE40" s="4">
        <v>7</v>
      </c>
      <c r="AF40" s="4">
        <v>0</v>
      </c>
      <c r="AG40" s="4">
        <v>2</v>
      </c>
      <c r="AH40" s="4">
        <v>0</v>
      </c>
      <c r="AI40" s="4">
        <v>2</v>
      </c>
      <c r="AJ40" t="s">
        <v>101</v>
      </c>
      <c r="AK40" s="15" t="str">
        <f t="shared" si="33"/>
        <v>攻击2-7 防御0-2 魔御0-2 暴击+1%</v>
      </c>
      <c r="AL40" s="15"/>
      <c r="AM40" s="13" t="s">
        <v>626</v>
      </c>
      <c r="AN40" s="4"/>
      <c r="AO40" s="4"/>
      <c r="AP40" s="4"/>
      <c r="AQ40" s="4"/>
      <c r="AR40" s="4"/>
      <c r="AS40" s="4"/>
      <c r="AT40" s="4"/>
      <c r="AX40" s="13" t="s">
        <v>20</v>
      </c>
      <c r="AY40" s="4"/>
      <c r="AZ40" s="4"/>
      <c r="BA40" s="4"/>
      <c r="BB40" s="4"/>
      <c r="BC40" s="4"/>
      <c r="BD40" s="4"/>
      <c r="BE40" s="4"/>
      <c r="BI40" s="19"/>
      <c r="BJ40" s="4"/>
      <c r="BK40" s="4"/>
      <c r="BL40" s="4"/>
      <c r="BM40" s="4"/>
      <c r="BN40" s="4"/>
      <c r="BO40" s="4"/>
      <c r="BP40" s="4"/>
      <c r="BT40" s="13" t="s">
        <v>20</v>
      </c>
      <c r="BU40" s="6"/>
      <c r="BV40" s="6"/>
      <c r="BW40" s="6"/>
      <c r="BX40" s="6"/>
      <c r="BY40" s="6"/>
      <c r="BZ40" s="6"/>
      <c r="CA40" s="6"/>
    </row>
    <row r="41" spans="4:81">
      <c r="E41" s="1">
        <v>0</v>
      </c>
      <c r="F41" s="1">
        <v>1</v>
      </c>
      <c r="G41" s="1">
        <v>3</v>
      </c>
      <c r="H41" s="1">
        <v>0</v>
      </c>
      <c r="I41" s="1">
        <v>0</v>
      </c>
      <c r="J41" s="1">
        <v>0</v>
      </c>
      <c r="K41" s="1">
        <v>1</v>
      </c>
      <c r="P41" s="13" t="s">
        <v>46</v>
      </c>
      <c r="Q41" s="18"/>
      <c r="R41" s="18"/>
      <c r="S41" s="18"/>
      <c r="T41" s="18"/>
      <c r="U41" s="18"/>
      <c r="V41" s="18"/>
      <c r="W41" s="18"/>
      <c r="X41" s="18"/>
      <c r="Y41" s="15" t="str">
        <f t="shared" si="32"/>
        <v/>
      </c>
      <c r="AB41" s="40" t="s">
        <v>458</v>
      </c>
      <c r="AC41" s="26">
        <v>0</v>
      </c>
      <c r="AD41" s="26">
        <v>2</v>
      </c>
      <c r="AE41" s="26">
        <v>5</v>
      </c>
      <c r="AF41" s="26">
        <v>0</v>
      </c>
      <c r="AG41" s="26">
        <v>1</v>
      </c>
      <c r="AH41" s="26">
        <v>0</v>
      </c>
      <c r="AI41" s="26">
        <v>2</v>
      </c>
      <c r="AK41" s="15" t="str">
        <f t="shared" si="33"/>
        <v xml:space="preserve">攻击2-5 防御0-1 魔御0-2 </v>
      </c>
      <c r="AL41" s="15"/>
      <c r="AM41" s="19" t="s">
        <v>229</v>
      </c>
      <c r="AN41" s="19">
        <v>0</v>
      </c>
      <c r="AO41" s="4">
        <v>2</v>
      </c>
      <c r="AP41" s="4">
        <v>10</v>
      </c>
      <c r="AQ41" s="4">
        <v>0</v>
      </c>
      <c r="AR41" s="4">
        <v>0</v>
      </c>
      <c r="AS41" s="4">
        <v>1</v>
      </c>
      <c r="AT41" s="4">
        <v>2</v>
      </c>
      <c r="AV41" s="15" t="str">
        <f>IF(AN41=0,"","血量+"&amp;AN41&amp;" ")&amp;IF(AO41=0,IF(AP41=0,"","攻击"&amp;AO41&amp;"-"&amp;AP41&amp;" "),"攻击"&amp;AO41&amp;"-"&amp;AP41&amp;" ")&amp;IF(AQ41=0,IF(AR41=0,"","防御"&amp;AQ41&amp;"-"&amp;AR41&amp;" "),"防御"&amp;AQ41&amp;"-"&amp;AR41&amp;" ")&amp;IF(AS41=0,IF(AT41=0,"","魔御"&amp;AS41&amp;"-"&amp;AT41&amp;" "),"魔御"&amp;AS41&amp;"-"&amp;AT41)&amp;AU41</f>
        <v>攻击2-10 魔御1-2</v>
      </c>
      <c r="AW41" s="15"/>
      <c r="AX41" s="19" t="s">
        <v>478</v>
      </c>
      <c r="AY41" s="19">
        <v>0</v>
      </c>
      <c r="AZ41" s="4">
        <v>3</v>
      </c>
      <c r="BA41" s="4">
        <v>17</v>
      </c>
      <c r="BB41" s="4">
        <v>0</v>
      </c>
      <c r="BC41" s="4">
        <v>0</v>
      </c>
      <c r="BD41" s="4">
        <v>2</v>
      </c>
      <c r="BE41" s="4">
        <v>4</v>
      </c>
      <c r="BG41" s="15" t="str">
        <f>IF(AY41=0,"","血量+"&amp;AY41&amp;" ")&amp;IF(AZ41=0,IF(BA41=0,"","攻击"&amp;AZ41&amp;"-"&amp;BA41&amp;" "),"攻击"&amp;AZ41&amp;"-"&amp;BA41&amp;" ")&amp;IF(BB41=0,IF(BC41=0,"","防御"&amp;BB41&amp;"-"&amp;BC41&amp;" "),"防御"&amp;BB41&amp;"-"&amp;BC41&amp;" ")&amp;IF(BD41=0,IF(BE41=0,"","魔御"&amp;BD41&amp;"-"&amp;BE41&amp;" "),"魔御"&amp;BD41&amp;"-"&amp;BE41)&amp;BF41</f>
        <v>攻击3-17 魔御2-4</v>
      </c>
      <c r="BI41" s="13" t="s">
        <v>20</v>
      </c>
      <c r="BJ41" s="4"/>
      <c r="BK41" s="4"/>
      <c r="BL41" s="4"/>
      <c r="BM41" s="4"/>
      <c r="BN41" s="4"/>
      <c r="BO41" s="4"/>
      <c r="BP41" s="4"/>
      <c r="BS41" s="15"/>
      <c r="BT41" s="19" t="s">
        <v>537</v>
      </c>
      <c r="BU41" s="20">
        <v>0</v>
      </c>
      <c r="BV41" s="6">
        <v>8</v>
      </c>
      <c r="BW41" s="6">
        <v>32</v>
      </c>
      <c r="BX41" s="6">
        <v>0</v>
      </c>
      <c r="BY41" s="6">
        <v>0</v>
      </c>
      <c r="BZ41" s="6">
        <v>2</v>
      </c>
      <c r="CA41" s="6">
        <v>5</v>
      </c>
      <c r="CC41" s="15" t="str">
        <f>IF(BU41=0,"","血量+"&amp;BU41&amp;" ")&amp;IF(BV41=0,IF(BW41=0,"","攻击"&amp;BV41&amp;"-"&amp;BW41&amp;" "),"攻击"&amp;BV41&amp;"-"&amp;BW41&amp;" ")&amp;IF(BX41=0,IF(BY41=0,"","防御"&amp;BX41&amp;"-"&amp;BY41&amp;" "),"防御"&amp;BX41&amp;"-"&amp;BY41&amp;" ")&amp;IF(BZ41=0,IF(CA41=0,"","魔御"&amp;BZ41&amp;"-"&amp;CA41&amp;" "),"魔御"&amp;BZ41&amp;"-"&amp;CA41)&amp;CB41</f>
        <v>攻击8-32 魔御2-5</v>
      </c>
    </row>
    <row r="42" spans="4:81">
      <c r="E42" s="1">
        <v>0</v>
      </c>
      <c r="F42" s="1">
        <v>0</v>
      </c>
      <c r="G42" s="1">
        <v>0</v>
      </c>
      <c r="H42" s="1">
        <v>1</v>
      </c>
      <c r="I42" s="1">
        <v>2</v>
      </c>
      <c r="J42" s="1">
        <v>0</v>
      </c>
      <c r="K42" s="1">
        <v>0</v>
      </c>
      <c r="P42" s="5"/>
      <c r="Q42" s="18"/>
      <c r="R42" s="18"/>
      <c r="S42" s="18"/>
      <c r="T42" s="18"/>
      <c r="U42" s="18"/>
      <c r="V42" s="18"/>
      <c r="W42" s="18"/>
      <c r="X42" s="18"/>
      <c r="Y42" s="15" t="str">
        <f t="shared" si="32"/>
        <v/>
      </c>
      <c r="AB42" s="13" t="s">
        <v>214</v>
      </c>
      <c r="AC42" s="19"/>
      <c r="AD42" s="19"/>
      <c r="AE42" s="19"/>
      <c r="AF42" s="19"/>
      <c r="AG42" s="19"/>
      <c r="AH42" s="19"/>
      <c r="AI42" s="19"/>
      <c r="AJ42" s="18"/>
      <c r="AK42" s="15" t="str">
        <f t="shared" si="33"/>
        <v/>
      </c>
      <c r="AL42" s="15"/>
      <c r="AM42" s="19" t="s">
        <v>230</v>
      </c>
      <c r="AN42" s="4">
        <v>0</v>
      </c>
      <c r="AO42" s="4">
        <v>3</v>
      </c>
      <c r="AP42" s="4">
        <v>8</v>
      </c>
      <c r="AQ42" s="4">
        <v>0</v>
      </c>
      <c r="AR42" s="4">
        <v>2</v>
      </c>
      <c r="AS42" s="4">
        <v>0</v>
      </c>
      <c r="AT42" s="4">
        <v>2</v>
      </c>
      <c r="AV42" s="15" t="str">
        <f>IF(AN42=0,"","血量+"&amp;AN42&amp;" ")&amp;IF(AO42=0,IF(AP42=0,"","攻击"&amp;AO42&amp;"-"&amp;AP42&amp;" "),"攻击"&amp;AO42&amp;"-"&amp;AP42&amp;" ")&amp;IF(AQ42=0,IF(AR42=0,"","防御"&amp;AQ42&amp;"-"&amp;AR42&amp;" "),"防御"&amp;AQ42&amp;"-"&amp;AR42&amp;" ")&amp;IF(AS42=0,IF(AT42=0,"","魔御"&amp;AS42&amp;"-"&amp;AT42&amp;" "),"魔御"&amp;AS42&amp;"-"&amp;AT42)&amp;AU42</f>
        <v xml:space="preserve">攻击3-8 防御0-2 魔御0-2 </v>
      </c>
      <c r="AW42" s="15"/>
      <c r="AX42" s="19" t="s">
        <v>509</v>
      </c>
      <c r="AY42" s="4">
        <v>0</v>
      </c>
      <c r="AZ42" s="4">
        <v>1</v>
      </c>
      <c r="BA42" s="4">
        <v>15</v>
      </c>
      <c r="BB42" s="4">
        <v>0</v>
      </c>
      <c r="BC42" s="4">
        <v>0</v>
      </c>
      <c r="BD42" s="4">
        <v>1</v>
      </c>
      <c r="BE42" s="4">
        <v>2</v>
      </c>
      <c r="BG42" s="15" t="str">
        <f>IF(AY42=0,"","血量+"&amp;AY42&amp;" ")&amp;IF(AZ42=0,IF(BA42=0,"","攻击"&amp;AZ42&amp;"-"&amp;BA42&amp;" "),"攻击"&amp;AZ42&amp;"-"&amp;BA42&amp;" ")&amp;IF(BB42=0,IF(BC42=0,"","防御"&amp;BB42&amp;"-"&amp;BC42&amp;" "),"防御"&amp;BB42&amp;"-"&amp;BC42&amp;" ")&amp;IF(BD42=0,IF(BE42=0,"","魔御"&amp;BD42&amp;"-"&amp;BE42&amp;" "),"魔御"&amp;BD42&amp;"-"&amp;BE42)&amp;BF42</f>
        <v>攻击1-15 魔御1-2</v>
      </c>
      <c r="BH42" s="15"/>
      <c r="BI42" s="19" t="s">
        <v>520</v>
      </c>
      <c r="BJ42" s="19">
        <v>0</v>
      </c>
      <c r="BK42" s="4">
        <v>6</v>
      </c>
      <c r="BL42" s="4">
        <v>24</v>
      </c>
      <c r="BM42" s="4">
        <v>0</v>
      </c>
      <c r="BN42" s="4">
        <v>0</v>
      </c>
      <c r="BO42" s="4">
        <v>2</v>
      </c>
      <c r="BP42" s="4">
        <v>4</v>
      </c>
      <c r="BR42" s="15" t="str">
        <f>IF(BJ42=0,"","血量+"&amp;BJ42&amp;" ")&amp;IF(BK42=0,IF(BL42=0,"","攻击"&amp;BK42&amp;"-"&amp;BL42&amp;" "),"攻击"&amp;BK42&amp;"-"&amp;BL42&amp;" ")&amp;IF(BM42=0,IF(BN42=0,"","防御"&amp;BM42&amp;"-"&amp;BN42&amp;" "),"防御"&amp;BM42&amp;"-"&amp;BN42&amp;" ")&amp;IF(BO42=0,IF(BP42=0,"","魔御"&amp;BO42&amp;"-"&amp;BP42&amp;" "),"魔御"&amp;BO42&amp;"-"&amp;BP42)&amp;BQ42</f>
        <v>攻击6-24 魔御2-4</v>
      </c>
      <c r="BS42" s="15"/>
      <c r="BT42" s="19" t="s">
        <v>547</v>
      </c>
      <c r="BU42" s="6">
        <v>0</v>
      </c>
      <c r="BV42" s="6">
        <v>7</v>
      </c>
      <c r="BW42" s="6">
        <v>28</v>
      </c>
      <c r="BX42" s="6">
        <v>0</v>
      </c>
      <c r="BY42" s="6">
        <v>0</v>
      </c>
      <c r="BZ42" s="6">
        <v>2</v>
      </c>
      <c r="CA42" s="6">
        <v>5</v>
      </c>
      <c r="CC42" s="15" t="str">
        <f>IF(BU42=0,"","血量+"&amp;BU42&amp;" ")&amp;IF(BV42=0,IF(BW42=0,"","攻击"&amp;BV42&amp;"-"&amp;BW42&amp;" "),"攻击"&amp;BV42&amp;"-"&amp;BW42&amp;" ")&amp;IF(BX42=0,IF(BY42=0,"","防御"&amp;BX42&amp;"-"&amp;BY42&amp;" "),"防御"&amp;BX42&amp;"-"&amp;BY42&amp;" ")&amp;IF(BZ42=0,IF(CA42=0,"","魔御"&amp;BZ42&amp;"-"&amp;CA42&amp;" "),"魔御"&amp;BZ42&amp;"-"&amp;CA42)&amp;CB42</f>
        <v>攻击7-28 魔御2-5</v>
      </c>
    </row>
    <row r="43" spans="4:81">
      <c r="E43" s="1">
        <v>0</v>
      </c>
      <c r="F43" s="1">
        <v>0</v>
      </c>
      <c r="G43" s="1">
        <v>1</v>
      </c>
      <c r="H43" s="1">
        <v>1</v>
      </c>
      <c r="I43" s="1">
        <v>3</v>
      </c>
      <c r="J43" s="1">
        <v>0</v>
      </c>
      <c r="K43" s="1">
        <v>0</v>
      </c>
      <c r="P43" s="13" t="s">
        <v>48</v>
      </c>
      <c r="Q43" s="18"/>
      <c r="R43" s="18"/>
      <c r="S43" s="18"/>
      <c r="T43" s="18"/>
      <c r="U43" s="18"/>
      <c r="V43" s="18"/>
      <c r="W43" s="18"/>
      <c r="X43" s="18"/>
      <c r="Y43" s="15" t="str">
        <f t="shared" si="32"/>
        <v/>
      </c>
      <c r="AA43">
        <v>10030215</v>
      </c>
      <c r="AB43" s="68" t="s">
        <v>69</v>
      </c>
      <c r="AC43" s="19">
        <v>0</v>
      </c>
      <c r="AD43" s="19">
        <v>2</v>
      </c>
      <c r="AE43" s="19">
        <v>6</v>
      </c>
      <c r="AF43" s="19">
        <v>0</v>
      </c>
      <c r="AG43" s="19">
        <v>0</v>
      </c>
      <c r="AH43" s="19">
        <v>0</v>
      </c>
      <c r="AI43" s="19">
        <v>0</v>
      </c>
      <c r="AJ43" s="18"/>
      <c r="AK43" s="15" t="str">
        <f t="shared" si="33"/>
        <v xml:space="preserve">攻击2-6 </v>
      </c>
      <c r="AL43" s="15"/>
      <c r="AM43" s="52" t="s">
        <v>613</v>
      </c>
      <c r="AN43" s="4">
        <v>0</v>
      </c>
      <c r="AO43" s="4">
        <v>2</v>
      </c>
      <c r="AP43" s="4">
        <v>9</v>
      </c>
      <c r="AQ43" s="4">
        <v>0</v>
      </c>
      <c r="AR43" s="4">
        <v>2</v>
      </c>
      <c r="AS43" s="4">
        <v>0</v>
      </c>
      <c r="AT43" s="4">
        <v>1</v>
      </c>
      <c r="AV43" s="15" t="str">
        <f>IF(AN43=0,"","血量+"&amp;AN43&amp;" ")&amp;IF(AO43=0,IF(AP43=0,"","攻击"&amp;AO43&amp;"-"&amp;AP43&amp;" "),"攻击"&amp;AO43&amp;"-"&amp;AP43&amp;" ")&amp;IF(AQ43=0,IF(AR43=0,"","防御"&amp;AQ43&amp;"-"&amp;AR43&amp;" "),"防御"&amp;AQ43&amp;"-"&amp;AR43&amp;" ")&amp;IF(AS43=0,IF(AT43=0,"","魔御"&amp;AS43&amp;"-"&amp;AT43&amp;" "),"魔御"&amp;AS43&amp;"-"&amp;AT43)&amp;AU43</f>
        <v xml:space="preserve">攻击2-9 防御0-2 魔御0-1 </v>
      </c>
      <c r="AX43" s="19"/>
      <c r="AY43" s="4"/>
      <c r="AZ43" s="4"/>
      <c r="BA43" s="4"/>
      <c r="BB43" s="4"/>
      <c r="BC43" s="4"/>
      <c r="BD43" s="4"/>
      <c r="BE43" s="4"/>
      <c r="BH43" s="15"/>
      <c r="BI43" s="19" t="s">
        <v>527</v>
      </c>
      <c r="BJ43" s="4">
        <v>0</v>
      </c>
      <c r="BK43" s="4">
        <v>5</v>
      </c>
      <c r="BL43" s="4">
        <v>20</v>
      </c>
      <c r="BM43" s="4">
        <v>0</v>
      </c>
      <c r="BN43" s="4">
        <v>0</v>
      </c>
      <c r="BO43" s="4">
        <v>1</v>
      </c>
      <c r="BP43" s="4">
        <v>3</v>
      </c>
      <c r="BR43" s="15" t="str">
        <f>IF(BJ43=0,"","血量+"&amp;BJ43&amp;" ")&amp;IF(BK43=0,IF(BL43=0,"","攻击"&amp;BK43&amp;"-"&amp;BL43&amp;" "),"攻击"&amp;BK43&amp;"-"&amp;BL43&amp;" ")&amp;IF(BM43=0,IF(BN43=0,"","防御"&amp;BM43&amp;"-"&amp;BN43&amp;" "),"防御"&amp;BM43&amp;"-"&amp;BN43&amp;" ")&amp;IF(BO43=0,IF(BP43=0,"","魔御"&amp;BO43&amp;"-"&amp;BP43&amp;" "),"魔御"&amp;BO43&amp;"-"&amp;BP43)&amp;BQ43</f>
        <v>攻击5-20 魔御1-3</v>
      </c>
      <c r="BT43" s="19"/>
      <c r="BU43" s="6"/>
      <c r="BV43" s="6"/>
      <c r="BW43" s="6"/>
      <c r="BX43" s="6"/>
      <c r="BY43" s="6"/>
      <c r="BZ43" s="6"/>
      <c r="CA43" s="6"/>
    </row>
    <row r="44" spans="4:81"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3</v>
      </c>
      <c r="P44" s="5"/>
      <c r="Q44" s="18"/>
      <c r="R44" s="18"/>
      <c r="S44" s="18"/>
      <c r="T44" s="18"/>
      <c r="U44" s="18"/>
      <c r="V44" s="18"/>
      <c r="W44" s="18"/>
      <c r="X44" s="18"/>
      <c r="Y44" s="15" t="str">
        <f t="shared" si="32"/>
        <v/>
      </c>
      <c r="AB44" s="4" t="s">
        <v>1134</v>
      </c>
      <c r="AC44" s="19">
        <v>0</v>
      </c>
      <c r="AD44" s="19">
        <v>2</v>
      </c>
      <c r="AE44" s="19">
        <v>4</v>
      </c>
      <c r="AF44" s="19">
        <v>0</v>
      </c>
      <c r="AG44" s="19">
        <v>0</v>
      </c>
      <c r="AH44" s="19">
        <v>0</v>
      </c>
      <c r="AI44" s="19">
        <v>0</v>
      </c>
      <c r="AJ44" s="18"/>
      <c r="AK44" s="15" t="str">
        <f t="shared" si="33"/>
        <v xml:space="preserve">攻击2-4 </v>
      </c>
      <c r="AL44" s="15"/>
      <c r="AM44" s="13" t="s">
        <v>617</v>
      </c>
      <c r="AN44" s="4"/>
      <c r="AO44" s="4"/>
      <c r="AP44" s="4"/>
      <c r="AQ44" s="4"/>
      <c r="AR44" s="4"/>
      <c r="AS44" s="4"/>
      <c r="AT44" s="4"/>
      <c r="AX44" s="13" t="s">
        <v>624</v>
      </c>
      <c r="AY44" s="4"/>
      <c r="AZ44" s="4"/>
      <c r="BA44" s="4"/>
      <c r="BB44" s="4"/>
      <c r="BC44" s="4"/>
      <c r="BD44" s="4"/>
      <c r="BE44" s="4"/>
      <c r="BI44" s="19"/>
      <c r="BJ44" s="4"/>
      <c r="BK44" s="4"/>
      <c r="BL44" s="4"/>
      <c r="BM44" s="4"/>
      <c r="BN44" s="4"/>
      <c r="BO44" s="4"/>
      <c r="BP44" s="4"/>
      <c r="BT44" s="13" t="s">
        <v>624</v>
      </c>
      <c r="BU44" s="6"/>
      <c r="BV44" s="6"/>
      <c r="BW44" s="6"/>
      <c r="BX44" s="6"/>
      <c r="BY44" s="6"/>
      <c r="BZ44" s="6"/>
      <c r="CA44" s="6"/>
    </row>
    <row r="45" spans="4:81">
      <c r="E45" s="1">
        <v>0</v>
      </c>
      <c r="F45" s="1">
        <v>0</v>
      </c>
      <c r="G45" s="1">
        <v>3</v>
      </c>
      <c r="H45" s="1">
        <v>0</v>
      </c>
      <c r="I45" s="1">
        <v>1</v>
      </c>
      <c r="J45" s="1">
        <v>0</v>
      </c>
      <c r="K45" s="1">
        <v>1</v>
      </c>
      <c r="P45" s="13" t="s">
        <v>49</v>
      </c>
      <c r="Q45" s="18"/>
      <c r="R45" s="18"/>
      <c r="S45" s="18"/>
      <c r="T45" s="18"/>
      <c r="U45" s="18"/>
      <c r="V45" s="18"/>
      <c r="W45" s="18"/>
      <c r="X45" s="18"/>
      <c r="Y45" s="15" t="str">
        <f t="shared" si="32"/>
        <v/>
      </c>
      <c r="AB45" s="13" t="s">
        <v>617</v>
      </c>
      <c r="AC45" s="19"/>
      <c r="AD45" s="19"/>
      <c r="AE45" s="19"/>
      <c r="AF45" s="19"/>
      <c r="AG45" s="19"/>
      <c r="AH45" s="19"/>
      <c r="AI45" s="19"/>
      <c r="AJ45" s="18"/>
      <c r="AK45" s="15" t="str">
        <f t="shared" si="33"/>
        <v/>
      </c>
      <c r="AL45" s="15"/>
      <c r="AM45" s="19" t="s">
        <v>215</v>
      </c>
      <c r="AN45" s="19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V45" s="15" t="str">
        <f>IF(AN45=0,"","血量+"&amp;AN45&amp;" ")&amp;IF(AO45=0,IF(AP45=0,"","攻击"&amp;AO45&amp;"-"&amp;AP45&amp;" "),"攻击"&amp;AO45&amp;"-"&amp;AP45&amp;" ")&amp;IF(AQ45=0,IF(AR45=0,"","防御"&amp;AQ45&amp;"-"&amp;AR45&amp;" "),"防御"&amp;AQ45&amp;"-"&amp;AR45&amp;" ")&amp;IF(AS45=0,IF(AT45=0,"","魔御"&amp;AS45&amp;"-"&amp;AT45&amp;" "),"魔御"&amp;AS45&amp;"-"&amp;AT45)&amp;AU45</f>
        <v/>
      </c>
      <c r="AW45" s="15"/>
      <c r="AX45" s="19" t="s">
        <v>616</v>
      </c>
      <c r="AY45" s="19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G45" s="15" t="str">
        <f>IF(AY45=0,"","血量+"&amp;AY45&amp;" ")&amp;IF(AZ45=0,IF(BA45=0,"","攻击"&amp;AZ45&amp;"-"&amp;BA45&amp;" "),"攻击"&amp;AZ45&amp;"-"&amp;BA45&amp;" ")&amp;IF(BB45=0,IF(BC45=0,"","防御"&amp;BB45&amp;"-"&amp;BC45&amp;" "),"防御"&amp;BB45&amp;"-"&amp;BC45&amp;" ")&amp;IF(BD45=0,IF(BE45=0,"","魔御"&amp;BD45&amp;"-"&amp;BE45&amp;" "),"魔御"&amp;BD45&amp;"-"&amp;BE45)&amp;BF45</f>
        <v/>
      </c>
      <c r="BI45" s="13" t="s">
        <v>617</v>
      </c>
      <c r="BJ45" s="4"/>
      <c r="BK45" s="4"/>
      <c r="BL45" s="4"/>
      <c r="BM45" s="4"/>
      <c r="BN45" s="4"/>
      <c r="BO45" s="4"/>
      <c r="BP45" s="4"/>
      <c r="BS45" s="15"/>
      <c r="BT45" s="19" t="s">
        <v>623</v>
      </c>
      <c r="BU45" s="20">
        <v>0</v>
      </c>
      <c r="BV45" s="6">
        <v>0</v>
      </c>
      <c r="BW45" s="6">
        <v>0</v>
      </c>
      <c r="BX45" s="6">
        <v>0</v>
      </c>
      <c r="BY45" s="6">
        <v>0</v>
      </c>
      <c r="BZ45" s="6">
        <v>0</v>
      </c>
      <c r="CA45" s="6">
        <v>0</v>
      </c>
      <c r="CC45" s="15" t="str">
        <f>IF(BU45=0,"","血量+"&amp;BU45&amp;" ")&amp;IF(BV45=0,IF(BW45=0,"","攻击"&amp;BV45&amp;"-"&amp;BW45&amp;" "),"攻击"&amp;BV45&amp;"-"&amp;BW45&amp;" ")&amp;IF(BX45=0,IF(BY45=0,"","防御"&amp;BX45&amp;"-"&amp;BY45&amp;" "),"防御"&amp;BX45&amp;"-"&amp;BY45&amp;" ")&amp;IF(BZ45=0,IF(CA45=0,"","魔御"&amp;BZ45&amp;"-"&amp;CA45&amp;" "),"魔御"&amp;BZ45&amp;"-"&amp;CA45)&amp;CB45</f>
        <v/>
      </c>
    </row>
    <row r="46" spans="4:81">
      <c r="E46" s="1">
        <v>0</v>
      </c>
      <c r="F46" s="1">
        <v>1</v>
      </c>
      <c r="G46" s="1">
        <v>4</v>
      </c>
      <c r="H46" s="1">
        <v>0</v>
      </c>
      <c r="I46" s="1">
        <v>2</v>
      </c>
      <c r="J46" s="1">
        <v>0</v>
      </c>
      <c r="K46" s="1">
        <v>0</v>
      </c>
      <c r="P46" s="6" t="s">
        <v>52</v>
      </c>
      <c r="Q46" s="20">
        <v>0</v>
      </c>
      <c r="R46" s="20">
        <v>0</v>
      </c>
      <c r="S46" s="20">
        <v>5</v>
      </c>
      <c r="T46" s="20">
        <v>0</v>
      </c>
      <c r="U46" s="20">
        <v>0</v>
      </c>
      <c r="V46" s="20">
        <v>0</v>
      </c>
      <c r="W46" s="20">
        <v>0</v>
      </c>
      <c r="X46" s="20"/>
      <c r="Y46" s="15" t="str">
        <f t="shared" si="32"/>
        <v xml:space="preserve">攻击0-5 </v>
      </c>
      <c r="Z46" s="7"/>
      <c r="AB46" s="4" t="s">
        <v>625</v>
      </c>
      <c r="AC46" s="19">
        <v>0</v>
      </c>
      <c r="AD46" s="19">
        <v>1</v>
      </c>
      <c r="AE46" s="19">
        <v>1</v>
      </c>
      <c r="AF46" s="19">
        <v>1</v>
      </c>
      <c r="AG46" s="19">
        <v>2</v>
      </c>
      <c r="AH46" s="19">
        <v>1</v>
      </c>
      <c r="AI46" s="19">
        <v>2</v>
      </c>
      <c r="AJ46" s="18"/>
      <c r="AK46" s="15" t="str">
        <f t="shared" si="33"/>
        <v>攻击1-1 防御1-2 魔御1-2</v>
      </c>
      <c r="AL46" s="15"/>
      <c r="AM46" s="19"/>
      <c r="AN46" s="4"/>
      <c r="AO46" s="4"/>
      <c r="AP46" s="4"/>
      <c r="AQ46" s="4"/>
      <c r="AR46" s="4"/>
      <c r="AS46" s="4"/>
      <c r="AT46" s="4"/>
      <c r="AV46" s="15"/>
      <c r="AW46" s="15"/>
      <c r="AX46" s="19"/>
      <c r="AY46" s="4"/>
      <c r="AZ46" s="4"/>
      <c r="BA46" s="4"/>
      <c r="BB46" s="4"/>
      <c r="BC46" s="4"/>
      <c r="BD46" s="4"/>
      <c r="BE46" s="4"/>
      <c r="BG46" s="15"/>
      <c r="BH46" s="15"/>
      <c r="BI46" s="19" t="s">
        <v>619</v>
      </c>
      <c r="BJ46" s="19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P46" s="4">
        <v>0</v>
      </c>
      <c r="BR46" s="15" t="str">
        <f>IF(BJ46=0,"","血量+"&amp;BJ46&amp;" ")&amp;IF(BK46=0,IF(BL46=0,"","攻击"&amp;BK46&amp;"-"&amp;BL46&amp;" "),"攻击"&amp;BK46&amp;"-"&amp;BL46&amp;" ")&amp;IF(BM46=0,IF(BN46=0,"","防御"&amp;BM46&amp;"-"&amp;BN46&amp;" "),"防御"&amp;BM46&amp;"-"&amp;BN46&amp;" ")&amp;IF(BO46=0,IF(BP46=0,"","魔御"&amp;BO46&amp;"-"&amp;BP46&amp;" "),"魔御"&amp;BO46&amp;"-"&amp;BP46)&amp;BQ46</f>
        <v/>
      </c>
      <c r="BS46" s="15"/>
      <c r="BT46" s="19"/>
      <c r="BU46" s="6"/>
      <c r="BV46" s="6"/>
      <c r="BW46" s="6"/>
      <c r="BX46" s="6"/>
      <c r="BY46" s="6"/>
      <c r="BZ46" s="6"/>
      <c r="CA46" s="6"/>
      <c r="CC46" s="15"/>
    </row>
    <row r="47" spans="4:81">
      <c r="E47" s="1">
        <v>0</v>
      </c>
      <c r="F47" s="1">
        <v>2</v>
      </c>
      <c r="G47" s="1">
        <v>5</v>
      </c>
      <c r="H47" s="1">
        <v>0</v>
      </c>
      <c r="I47" s="1">
        <v>2</v>
      </c>
      <c r="J47" s="1">
        <v>0</v>
      </c>
      <c r="K47" s="1">
        <v>1</v>
      </c>
      <c r="P47" s="6" t="s">
        <v>24</v>
      </c>
      <c r="Q47" s="20">
        <v>0</v>
      </c>
      <c r="R47" s="20">
        <v>1</v>
      </c>
      <c r="S47" s="20">
        <v>10</v>
      </c>
      <c r="T47" s="20">
        <v>0</v>
      </c>
      <c r="U47" s="20">
        <v>0</v>
      </c>
      <c r="V47" s="20">
        <v>0</v>
      </c>
      <c r="W47" s="20">
        <v>0</v>
      </c>
      <c r="X47" s="20"/>
      <c r="Y47" s="15" t="str">
        <f t="shared" si="32"/>
        <v xml:space="preserve">攻击1-10 </v>
      </c>
      <c r="Z47" s="7"/>
      <c r="AM47" s="19"/>
      <c r="AN47" s="4"/>
      <c r="AO47" s="4"/>
      <c r="AP47" s="4"/>
      <c r="AQ47" s="4"/>
      <c r="AR47" s="4"/>
      <c r="AS47" s="4"/>
      <c r="AT47" s="4"/>
      <c r="AX47" s="19"/>
      <c r="AY47" s="4"/>
      <c r="AZ47" s="4"/>
      <c r="BA47" s="4"/>
      <c r="BB47" s="4"/>
      <c r="BC47" s="4"/>
      <c r="BD47" s="4"/>
      <c r="BE47" s="4"/>
      <c r="BH47" s="15"/>
      <c r="BI47" s="19"/>
      <c r="BJ47" s="4"/>
      <c r="BK47" s="4"/>
      <c r="BL47" s="4"/>
      <c r="BM47" s="4"/>
      <c r="BN47" s="4"/>
      <c r="BO47" s="4"/>
      <c r="BP47" s="4"/>
      <c r="BR47" s="15"/>
      <c r="BT47" s="19"/>
      <c r="BU47" s="6"/>
      <c r="BV47" s="6"/>
      <c r="BW47" s="6"/>
      <c r="BX47" s="6"/>
      <c r="BY47" s="6"/>
      <c r="BZ47" s="6"/>
      <c r="CA47" s="6"/>
    </row>
    <row r="48" spans="4:81">
      <c r="E48" s="1">
        <v>0</v>
      </c>
      <c r="F48" s="1">
        <v>2</v>
      </c>
      <c r="G48" s="1">
        <v>6</v>
      </c>
      <c r="H48" s="1">
        <v>0</v>
      </c>
      <c r="I48" s="1">
        <v>2</v>
      </c>
      <c r="J48" s="1">
        <v>0</v>
      </c>
      <c r="K48" s="1">
        <v>2</v>
      </c>
      <c r="P48" s="5"/>
      <c r="Q48" s="18"/>
      <c r="R48" s="18"/>
      <c r="S48" s="18"/>
      <c r="T48" s="18"/>
      <c r="U48" s="18"/>
      <c r="V48" s="18"/>
      <c r="W48" s="18"/>
      <c r="X48" s="18"/>
      <c r="Y48" s="15" t="str">
        <f t="shared" si="32"/>
        <v/>
      </c>
      <c r="AB48" s="13" t="s">
        <v>48</v>
      </c>
      <c r="AC48" s="19"/>
      <c r="AD48" s="19"/>
      <c r="AE48" s="19"/>
      <c r="AF48" s="19"/>
      <c r="AG48" s="19"/>
      <c r="AH48" s="19"/>
      <c r="AI48" s="19"/>
      <c r="AJ48" s="18"/>
      <c r="AK48" s="15" t="str">
        <f>IF(AC48=0,"","血量+"&amp;AC48&amp;" ")&amp;IF(AD48=0,IF(AE48=0,"","攻击"&amp;AD48&amp;"-"&amp;AE48&amp;" "),"攻击"&amp;AD48&amp;"-"&amp;AE48&amp;" ")&amp;IF(AF48=0,IF(AG48=0,"","防御"&amp;AF48&amp;"-"&amp;AG48&amp;" "),"防御"&amp;AF48&amp;"-"&amp;AG48&amp;" ")&amp;IF(AH48=0,IF(AI48=0,"","魔御"&amp;AH48&amp;"-"&amp;AI48&amp;" "),"魔御"&amp;AH48&amp;"-"&amp;AI48)&amp;AJ48</f>
        <v/>
      </c>
      <c r="AL48" s="15"/>
      <c r="AM48" s="13" t="s">
        <v>216</v>
      </c>
      <c r="AN48" s="4"/>
      <c r="AO48" s="4"/>
      <c r="AP48" s="4"/>
      <c r="AQ48" s="4"/>
      <c r="AR48" s="4"/>
      <c r="AS48" s="4"/>
      <c r="AT48" s="4"/>
      <c r="AX48" s="13" t="s">
        <v>22</v>
      </c>
      <c r="AY48" s="4"/>
      <c r="AZ48" s="4"/>
      <c r="BA48" s="4"/>
      <c r="BB48" s="4"/>
      <c r="BC48" s="4"/>
      <c r="BD48" s="4"/>
      <c r="BE48" s="4"/>
      <c r="BI48" s="19"/>
      <c r="BJ48" s="4"/>
      <c r="BK48" s="4"/>
      <c r="BL48" s="4"/>
      <c r="BM48" s="4"/>
      <c r="BN48" s="4"/>
      <c r="BO48" s="4"/>
      <c r="BP48" s="4"/>
      <c r="BT48" s="13" t="s">
        <v>22</v>
      </c>
      <c r="BU48" s="6"/>
      <c r="BV48" s="6"/>
      <c r="BW48" s="6"/>
      <c r="BX48" s="6"/>
      <c r="BY48" s="6"/>
      <c r="BZ48" s="6"/>
      <c r="CA48" s="6"/>
    </row>
    <row r="49" spans="4:81">
      <c r="E49" s="1">
        <v>0</v>
      </c>
      <c r="F49" s="1">
        <v>2</v>
      </c>
      <c r="G49" s="1">
        <v>6</v>
      </c>
      <c r="H49" s="1">
        <v>0</v>
      </c>
      <c r="I49" s="1">
        <v>0</v>
      </c>
      <c r="J49" s="1">
        <v>0</v>
      </c>
      <c r="K49" s="1">
        <v>0</v>
      </c>
      <c r="P49" s="13" t="s">
        <v>50</v>
      </c>
      <c r="Q49" s="18"/>
      <c r="R49" s="18"/>
      <c r="S49" s="18"/>
      <c r="T49" s="18"/>
      <c r="U49" s="18"/>
      <c r="V49" s="18"/>
      <c r="W49" s="18"/>
      <c r="X49" s="18"/>
      <c r="Y49" s="15" t="str">
        <f t="shared" si="32"/>
        <v/>
      </c>
      <c r="AB49" s="4" t="s">
        <v>72</v>
      </c>
      <c r="AC49" s="19">
        <v>50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8"/>
      <c r="AK49" s="15" t="str">
        <f>IF(AC49=0,"","血量+"&amp;AC49&amp;" ")&amp;IF(AD49=0,IF(AE49=0,"","攻击"&amp;AD49&amp;"-"&amp;AE49&amp;" "),"攻击"&amp;AD49&amp;"-"&amp;AE49&amp;" ")&amp;IF(AF49=0,IF(AG49=0,"","防御"&amp;AF49&amp;"-"&amp;AG49&amp;" "),"防御"&amp;AF49&amp;"-"&amp;AG49&amp;" ")&amp;IF(AH49=0,IF(AI49=0,"","魔御"&amp;AH49&amp;"-"&amp;AI49&amp;" "),"魔御"&amp;AH49&amp;"-"&amp;AI49)&amp;AJ49</f>
        <v xml:space="preserve">血量+50 </v>
      </c>
      <c r="AL49" s="15"/>
      <c r="AM49" s="19" t="s">
        <v>217</v>
      </c>
      <c r="AN49" s="19">
        <v>100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V49" s="15" t="str">
        <f>IF(AN49=0,"","血量+"&amp;AN49&amp;" ")&amp;IF(AO49=0,IF(AP49=0,"","攻击"&amp;AO49&amp;"-"&amp;AP49&amp;" "),"攻击"&amp;AO49&amp;"-"&amp;AP49&amp;" ")&amp;IF(AQ49=0,IF(AR49=0,"","防御"&amp;AQ49&amp;"-"&amp;AR49&amp;" "),"防御"&amp;AQ49&amp;"-"&amp;AR49&amp;" ")&amp;IF(AS49=0,IF(AT49=0,"","魔御"&amp;AS49&amp;"-"&amp;AT49&amp;" "),"魔御"&amp;AS49&amp;"-"&amp;AT49)&amp;AU49</f>
        <v xml:space="preserve">血量+100 </v>
      </c>
      <c r="AW49" s="15"/>
      <c r="AX49" s="19" t="s">
        <v>479</v>
      </c>
      <c r="AY49" s="19">
        <v>200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G49" s="15" t="str">
        <f>IF(AY49=0,"","血量+"&amp;AY49&amp;" ")&amp;IF(AZ49=0,IF(BA49=0,"","攻击"&amp;AZ49&amp;"-"&amp;BA49&amp;" "),"攻击"&amp;AZ49&amp;"-"&amp;BA49&amp;" ")&amp;IF(BB49=0,IF(BC49=0,"","防御"&amp;BB49&amp;"-"&amp;BC49&amp;" "),"防御"&amp;BB49&amp;"-"&amp;BC49&amp;" ")&amp;IF(BD49=0,IF(BE49=0,"","魔御"&amp;BD49&amp;"-"&amp;BE49&amp;" "),"魔御"&amp;BD49&amp;"-"&amp;BE49)&amp;BF49</f>
        <v xml:space="preserve">血量+200 </v>
      </c>
      <c r="BI49" s="13" t="s">
        <v>22</v>
      </c>
      <c r="BJ49" s="4"/>
      <c r="BK49" s="4"/>
      <c r="BL49" s="4"/>
      <c r="BM49" s="4"/>
      <c r="BN49" s="4"/>
      <c r="BO49" s="4"/>
      <c r="BP49" s="4"/>
      <c r="BS49" s="15"/>
      <c r="BT49" s="19" t="s">
        <v>538</v>
      </c>
      <c r="BU49" s="20">
        <v>500</v>
      </c>
      <c r="BV49" s="6">
        <v>0</v>
      </c>
      <c r="BW49" s="6">
        <v>0</v>
      </c>
      <c r="BX49" s="6">
        <v>0</v>
      </c>
      <c r="BY49" s="6">
        <v>0</v>
      </c>
      <c r="BZ49" s="6">
        <v>0</v>
      </c>
      <c r="CA49" s="6">
        <v>0</v>
      </c>
      <c r="CC49" s="15" t="str">
        <f>IF(BU49=0,"","血量+"&amp;BU49&amp;" ")&amp;IF(BV49=0,IF(BW49=0,"","攻击"&amp;BV49&amp;"-"&amp;BW49&amp;" "),"攻击"&amp;BV49&amp;"-"&amp;BW49&amp;" ")&amp;IF(BX49=0,IF(BY49=0,"","防御"&amp;BX49&amp;"-"&amp;BY49&amp;" "),"防御"&amp;BX49&amp;"-"&amp;BY49&amp;" ")&amp;IF(BZ49=0,IF(CA49=0,"","魔御"&amp;BZ49&amp;"-"&amp;CA49&amp;" "),"魔御"&amp;BZ49&amp;"-"&amp;CA49)&amp;CB49</f>
        <v xml:space="preserve">血量+500 </v>
      </c>
    </row>
    <row r="50" spans="4:81">
      <c r="E50" s="1">
        <v>0</v>
      </c>
      <c r="F50" s="1">
        <v>1</v>
      </c>
      <c r="G50" s="1">
        <v>1</v>
      </c>
      <c r="H50" s="1">
        <v>1</v>
      </c>
      <c r="I50" s="1">
        <v>2</v>
      </c>
      <c r="J50" s="1">
        <v>1</v>
      </c>
      <c r="K50" s="1">
        <v>2</v>
      </c>
      <c r="P50" s="1" t="s">
        <v>51</v>
      </c>
      <c r="Q50" s="16">
        <v>10</v>
      </c>
      <c r="R50" s="16">
        <v>0</v>
      </c>
      <c r="S50" s="16">
        <v>0</v>
      </c>
      <c r="T50" s="16">
        <v>0</v>
      </c>
      <c r="U50" s="16">
        <v>2</v>
      </c>
      <c r="V50" s="16">
        <v>0</v>
      </c>
      <c r="W50" s="16">
        <v>1</v>
      </c>
      <c r="X50" s="18"/>
      <c r="Y50" s="15" t="str">
        <f>IF(Q50=0,"","血量+"&amp;Q50&amp;" ")&amp;IF(R50=0,IF(S50=0,"","攻击"&amp;R50&amp;"-"&amp;S50&amp;" "),"攻击"&amp;R50&amp;"-"&amp;S50&amp;" ")&amp;IF(T50=0,IF(U50=0,"","防御"&amp;T50&amp;"-"&amp;U50&amp;" "),"防御"&amp;T50&amp;"-"&amp;U50&amp;" ")&amp;IF(V50=0,IF(W50=0,"","魔御"&amp;V50&amp;"-"&amp;W50&amp;" "),"魔御"&amp;V50&amp;"-"&amp;W50)&amp;X50</f>
        <v xml:space="preserve">血量+10 防御0-2 魔御0-1 </v>
      </c>
      <c r="AB50" s="40" t="s">
        <v>460</v>
      </c>
      <c r="AC50" s="26">
        <v>35</v>
      </c>
      <c r="AD50" s="26">
        <v>0</v>
      </c>
      <c r="AE50" s="26">
        <v>0</v>
      </c>
      <c r="AF50" s="26">
        <v>0</v>
      </c>
      <c r="AG50" s="26">
        <v>0</v>
      </c>
      <c r="AH50" s="26">
        <v>0</v>
      </c>
      <c r="AI50" s="26">
        <v>0</v>
      </c>
      <c r="AM50" s="26" t="s">
        <v>615</v>
      </c>
      <c r="AN50" s="4">
        <v>80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X50" s="19" t="s">
        <v>484</v>
      </c>
      <c r="AY50" s="19">
        <v>150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G50" s="15" t="str">
        <f>IF(AY50=0,"","血量+"&amp;AY50&amp;" ")&amp;IF(AZ50=0,IF(BA50=0,"","攻击"&amp;AZ50&amp;"-"&amp;BA50&amp;" "),"攻击"&amp;AZ50&amp;"-"&amp;BA50&amp;" ")&amp;IF(BB50=0,IF(BC50=0,"","防御"&amp;BB50&amp;"-"&amp;BC50&amp;" "),"防御"&amp;BB50&amp;"-"&amp;BC50&amp;" ")&amp;IF(BD50=0,IF(BE50=0,"","魔御"&amp;BD50&amp;"-"&amp;BE50&amp;" "),"魔御"&amp;BD50&amp;"-"&amp;BE50)&amp;BF50</f>
        <v xml:space="preserve">血量+150 </v>
      </c>
      <c r="BH50" s="15"/>
      <c r="BI50" s="19" t="s">
        <v>521</v>
      </c>
      <c r="BJ50" s="19">
        <v>320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R50" s="15" t="str">
        <f>IF(BJ50=0,"","血量+"&amp;BJ50&amp;" ")&amp;IF(BK50=0,IF(BL50=0,"","攻击"&amp;BK50&amp;"-"&amp;BL50&amp;" "),"攻击"&amp;BK50&amp;"-"&amp;BL50&amp;" ")&amp;IF(BM50=0,IF(BN50=0,"","防御"&amp;BM50&amp;"-"&amp;BN50&amp;" "),"防御"&amp;BM50&amp;"-"&amp;BN50&amp;" ")&amp;IF(BO50=0,IF(BP50=0,"","魔御"&amp;BO50&amp;"-"&amp;BP50&amp;" "),"魔御"&amp;BO50&amp;"-"&amp;BP50)&amp;BQ50</f>
        <v xml:space="preserve">血量+320 </v>
      </c>
      <c r="BT50" s="19" t="s">
        <v>548</v>
      </c>
      <c r="BU50" s="20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C50" s="15" t="str">
        <f>IF(BU50=0,"","血量+"&amp;BU50&amp;" ")&amp;IF(BV50=0,IF(BW50=0,"","攻击"&amp;BV50&amp;"-"&amp;BW50&amp;" "),"攻击"&amp;BV50&amp;"-"&amp;BW50&amp;" ")&amp;IF(BX50=0,IF(BY50=0,"","防御"&amp;BX50&amp;"-"&amp;BY50&amp;" "),"防御"&amp;BX50&amp;"-"&amp;BY50&amp;" ")&amp;IF(BZ50=0,IF(CA50=0,"","魔御"&amp;BZ50&amp;"-"&amp;CA50&amp;" "),"魔御"&amp;BZ50&amp;"-"&amp;CA50)&amp;CB50</f>
        <v/>
      </c>
    </row>
    <row r="51" spans="4:81">
      <c r="E51" s="1">
        <v>50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Q51" s="18"/>
      <c r="R51" s="18"/>
      <c r="S51" s="18"/>
      <c r="T51" s="18"/>
      <c r="U51" s="18"/>
      <c r="V51" s="18"/>
      <c r="W51" s="18"/>
      <c r="X51" s="18"/>
      <c r="Y51" s="15" t="str">
        <f t="shared" si="32"/>
        <v/>
      </c>
      <c r="AB51" s="13" t="s">
        <v>49</v>
      </c>
      <c r="AC51" s="20"/>
      <c r="AD51" s="20"/>
      <c r="AE51" s="20"/>
      <c r="AF51" s="20"/>
      <c r="AG51" s="20"/>
      <c r="AH51" s="20"/>
      <c r="AI51" s="20"/>
      <c r="AJ51" s="20"/>
      <c r="AK51" s="15" t="str">
        <f t="shared" ref="AK51:AK58" si="37">IF(AC51=0,"","血量+"&amp;AC51&amp;" ")&amp;IF(AD51=0,IF(AE51=0,"","攻击"&amp;AD51&amp;"-"&amp;AE51&amp;" "),"攻击"&amp;AD51&amp;"-"&amp;AE51&amp;" ")&amp;IF(AF51=0,IF(AG51=0,"","防御"&amp;AF51&amp;"-"&amp;AG51&amp;" "),"防御"&amp;AF51&amp;"-"&amp;AG51&amp;" ")&amp;IF(AH51=0,IF(AI51=0,"","魔御"&amp;AH51&amp;"-"&amp;AI51&amp;" "),"魔御"&amp;AH51&amp;"-"&amp;AI51)&amp;AJ51</f>
        <v/>
      </c>
      <c r="AL51" s="15"/>
      <c r="AM51" s="19"/>
      <c r="AN51" s="4"/>
      <c r="AO51" s="4"/>
      <c r="AP51" s="4"/>
      <c r="AQ51" s="4"/>
      <c r="AR51" s="4"/>
      <c r="AS51" s="4"/>
      <c r="AT51" s="4"/>
      <c r="AX51" s="19"/>
      <c r="AY51" s="4"/>
      <c r="AZ51" s="4"/>
      <c r="BA51" s="4"/>
      <c r="BB51" s="4"/>
      <c r="BC51" s="4"/>
      <c r="BD51" s="4"/>
      <c r="BE51" s="4"/>
      <c r="BI51" s="19" t="s">
        <v>672</v>
      </c>
      <c r="BJ51" s="19">
        <v>250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R51" s="15" t="str">
        <f>IF(BJ51=0,"","血量+"&amp;BJ51&amp;" ")&amp;IF(BK51=0,IF(BL51=0,"","攻击"&amp;BK51&amp;"-"&amp;BL51&amp;" "),"攻击"&amp;BK51&amp;"-"&amp;BL51&amp;" ")&amp;IF(BM51=0,IF(BN51=0,"","防御"&amp;BM51&amp;"-"&amp;BN51&amp;" "),"防御"&amp;BM51&amp;"-"&amp;BN51&amp;" ")&amp;IF(BO51=0,IF(BP51=0,"","魔御"&amp;BO51&amp;"-"&amp;BP51&amp;" "),"魔御"&amp;BO51&amp;"-"&amp;BP51)&amp;BQ51</f>
        <v xml:space="preserve">血量+250 </v>
      </c>
      <c r="BT51" s="19"/>
      <c r="BU51" s="6"/>
      <c r="BV51" s="6"/>
      <c r="BW51" s="6"/>
      <c r="BX51" s="6"/>
      <c r="BY51" s="6"/>
      <c r="BZ51" s="6"/>
      <c r="CA51" s="6"/>
    </row>
    <row r="52" spans="4:81">
      <c r="E52" s="1">
        <v>70</v>
      </c>
      <c r="F52" s="1">
        <v>5</v>
      </c>
      <c r="G52" s="1">
        <v>12</v>
      </c>
      <c r="H52" s="1">
        <v>0</v>
      </c>
      <c r="I52" s="1">
        <v>0</v>
      </c>
      <c r="J52" s="1">
        <v>0</v>
      </c>
      <c r="K52" s="1">
        <v>0</v>
      </c>
      <c r="P52" s="13" t="s">
        <v>209</v>
      </c>
      <c r="Y52" s="15" t="str">
        <f t="shared" si="32"/>
        <v/>
      </c>
      <c r="AB52" s="4" t="s">
        <v>102</v>
      </c>
      <c r="AC52" s="4">
        <v>0</v>
      </c>
      <c r="AD52" s="4">
        <v>5</v>
      </c>
      <c r="AE52" s="4">
        <v>12</v>
      </c>
      <c r="AF52" s="19">
        <v>0</v>
      </c>
      <c r="AG52" s="19">
        <v>0</v>
      </c>
      <c r="AH52" s="19">
        <v>0</v>
      </c>
      <c r="AI52" s="19">
        <v>0</v>
      </c>
      <c r="AJ52" s="20"/>
      <c r="AK52" s="15" t="str">
        <f t="shared" si="37"/>
        <v xml:space="preserve">攻击5-12 </v>
      </c>
      <c r="AL52" s="15"/>
      <c r="AM52" s="13" t="s">
        <v>218</v>
      </c>
      <c r="AN52" s="4"/>
      <c r="AO52" s="4"/>
      <c r="AP52" s="4"/>
      <c r="AQ52" s="4"/>
      <c r="AR52" s="4"/>
      <c r="AS52" s="4"/>
      <c r="AT52" s="4"/>
      <c r="AX52" s="13" t="s">
        <v>218</v>
      </c>
      <c r="AY52" s="4"/>
      <c r="AZ52" s="4"/>
      <c r="BA52" s="4"/>
      <c r="BB52" s="4"/>
      <c r="BC52" s="4"/>
      <c r="BD52" s="4"/>
      <c r="BE52" s="4"/>
      <c r="BI52" s="19"/>
      <c r="BJ52" s="4"/>
      <c r="BK52" s="4"/>
      <c r="BL52" s="4"/>
      <c r="BM52" s="4"/>
      <c r="BN52" s="4"/>
      <c r="BO52" s="4"/>
      <c r="BP52" s="4"/>
      <c r="BT52" s="13" t="s">
        <v>218</v>
      </c>
      <c r="BU52" s="6"/>
      <c r="BV52" s="6"/>
      <c r="BW52" s="6"/>
      <c r="BX52" s="6"/>
      <c r="BY52" s="6"/>
      <c r="BZ52" s="6"/>
      <c r="CA52" s="6"/>
    </row>
    <row r="53" spans="4:81">
      <c r="E53" s="1">
        <v>0</v>
      </c>
      <c r="F53" s="1">
        <v>2</v>
      </c>
      <c r="G53" s="1">
        <v>18</v>
      </c>
      <c r="H53" s="1">
        <v>0</v>
      </c>
      <c r="I53" s="1">
        <v>0</v>
      </c>
      <c r="J53" s="1">
        <v>0</v>
      </c>
      <c r="K53" s="1">
        <v>0</v>
      </c>
      <c r="Y53" s="15" t="str">
        <f t="shared" si="32"/>
        <v/>
      </c>
      <c r="AB53" s="4" t="s">
        <v>103</v>
      </c>
      <c r="AC53" s="4">
        <v>0</v>
      </c>
      <c r="AD53" s="4">
        <v>2</v>
      </c>
      <c r="AE53" s="4">
        <v>18</v>
      </c>
      <c r="AF53" s="19">
        <v>0</v>
      </c>
      <c r="AG53" s="19">
        <v>0</v>
      </c>
      <c r="AH53" s="19">
        <v>0</v>
      </c>
      <c r="AI53" s="19">
        <v>0</v>
      </c>
      <c r="AJ53" s="18"/>
      <c r="AK53" s="15" t="str">
        <f t="shared" si="37"/>
        <v xml:space="preserve">攻击2-18 </v>
      </c>
      <c r="AL53" s="15"/>
      <c r="AM53" s="19" t="s">
        <v>219</v>
      </c>
      <c r="AN53" s="19">
        <v>0</v>
      </c>
      <c r="AO53" s="4">
        <v>5</v>
      </c>
      <c r="AP53" s="26">
        <v>35</v>
      </c>
      <c r="AQ53" s="4">
        <v>0</v>
      </c>
      <c r="AR53" s="4">
        <v>0</v>
      </c>
      <c r="AS53" s="4">
        <v>0</v>
      </c>
      <c r="AT53" s="4">
        <v>0</v>
      </c>
      <c r="AV53" s="15" t="str">
        <f>IF(AN53=0,"","血量+"&amp;AN53&amp;" ")&amp;IF(AO53=0,IF(AP53=0,"","攻击"&amp;AO53&amp;"-"&amp;AP53&amp;" "),"攻击"&amp;AO53&amp;"-"&amp;AP53&amp;" ")&amp;IF(AQ53=0,IF(AR53=0,"","防御"&amp;AQ53&amp;"-"&amp;AR53&amp;" "),"防御"&amp;AQ53&amp;"-"&amp;AR53&amp;" ")&amp;IF(AS53=0,IF(AT53=0,"","魔御"&amp;AS53&amp;"-"&amp;AT53&amp;" "),"魔御"&amp;AS53&amp;"-"&amp;AT53)&amp;AU53</f>
        <v xml:space="preserve">攻击5-35 </v>
      </c>
      <c r="AW53" s="15"/>
      <c r="AX53" s="42" t="s">
        <v>493</v>
      </c>
      <c r="AY53" s="19">
        <v>0</v>
      </c>
      <c r="AZ53" s="4">
        <v>5</v>
      </c>
      <c r="BA53" s="26">
        <v>60</v>
      </c>
      <c r="BB53" s="4">
        <v>0</v>
      </c>
      <c r="BC53" s="4">
        <v>0</v>
      </c>
      <c r="BD53" s="4">
        <v>0</v>
      </c>
      <c r="BE53" s="4">
        <v>0</v>
      </c>
      <c r="BG53" s="15" t="str">
        <f>IF(AY53=0,"","血量+"&amp;AY53&amp;" ")&amp;IF(AZ53=0,IF(BA53=0,"","攻击"&amp;AZ53&amp;"-"&amp;BA53&amp;" "),"攻击"&amp;AZ53&amp;"-"&amp;BA53&amp;" ")&amp;IF(BB53=0,IF(BC53=0,"","防御"&amp;BB53&amp;"-"&amp;BC53&amp;" "),"防御"&amp;BB53&amp;"-"&amp;BC53&amp;" ")&amp;IF(BD53=0,IF(BE53=0,"","魔御"&amp;BD53&amp;"-"&amp;BE53&amp;" "),"魔御"&amp;BD53&amp;"-"&amp;BE53)&amp;BF53</f>
        <v xml:space="preserve">攻击5-60 </v>
      </c>
      <c r="BI53" s="13" t="s">
        <v>218</v>
      </c>
      <c r="BJ53" s="4"/>
      <c r="BK53" s="4"/>
      <c r="BL53" s="4"/>
      <c r="BM53" s="4"/>
      <c r="BN53" s="4"/>
      <c r="BO53" s="4"/>
      <c r="BP53" s="4"/>
      <c r="BS53" s="15"/>
      <c r="BT53" s="47" t="s">
        <v>539</v>
      </c>
      <c r="BU53" s="20">
        <v>0</v>
      </c>
      <c r="BV53" s="6">
        <v>15</v>
      </c>
      <c r="BW53" s="49">
        <v>125</v>
      </c>
      <c r="BX53" s="6">
        <v>0</v>
      </c>
      <c r="BY53" s="6">
        <v>0</v>
      </c>
      <c r="BZ53" s="6">
        <v>0</v>
      </c>
      <c r="CA53" s="6">
        <v>0</v>
      </c>
      <c r="CC53" s="15" t="str">
        <f>IF(BU53=0,"","血量+"&amp;BU53&amp;" ")&amp;IF(BV53=0,IF(BW53=0,"","攻击"&amp;BV53&amp;"-"&amp;BW53&amp;" "),"攻击"&amp;BV53&amp;"-"&amp;BW53&amp;" ")&amp;IF(BX53=0,IF(BY53=0,"","防御"&amp;BX53&amp;"-"&amp;BY53&amp;" "),"防御"&amp;BX53&amp;"-"&amp;BY53&amp;" ")&amp;IF(BZ53=0,IF(CA53=0,"","魔御"&amp;BZ53&amp;"-"&amp;CA53&amp;" "),"魔御"&amp;BZ53&amp;"-"&amp;CA53)&amp;CB53</f>
        <v xml:space="preserve">攻击15-125 </v>
      </c>
    </row>
    <row r="54" spans="4:81">
      <c r="E54" s="1">
        <v>0</v>
      </c>
      <c r="F54" s="1">
        <v>5</v>
      </c>
      <c r="G54" s="1">
        <v>25</v>
      </c>
      <c r="H54" s="1">
        <v>0</v>
      </c>
      <c r="I54" s="1">
        <v>0</v>
      </c>
      <c r="J54" s="1">
        <v>0</v>
      </c>
      <c r="K54" s="1">
        <v>0</v>
      </c>
      <c r="Y54" s="15" t="str">
        <f t="shared" si="32"/>
        <v/>
      </c>
      <c r="AB54" s="4" t="s">
        <v>297</v>
      </c>
      <c r="AC54" s="19">
        <v>0</v>
      </c>
      <c r="AD54" s="19">
        <v>5</v>
      </c>
      <c r="AE54" s="19">
        <v>25</v>
      </c>
      <c r="AF54" s="19">
        <v>0</v>
      </c>
      <c r="AG54" s="19">
        <v>0</v>
      </c>
      <c r="AH54" s="19">
        <v>0</v>
      </c>
      <c r="AI54" s="19">
        <v>0</v>
      </c>
      <c r="AJ54" s="18"/>
      <c r="AK54" s="15" t="str">
        <f t="shared" si="37"/>
        <v xml:space="preserve">攻击5-25 </v>
      </c>
      <c r="AL54" s="15"/>
      <c r="AM54" s="19" t="s">
        <v>960</v>
      </c>
      <c r="AN54" s="4">
        <v>0</v>
      </c>
      <c r="AO54" s="4">
        <v>10</v>
      </c>
      <c r="AP54" s="4">
        <v>20</v>
      </c>
      <c r="AQ54" s="4">
        <v>0</v>
      </c>
      <c r="AR54" s="4">
        <v>0</v>
      </c>
      <c r="AS54" s="4">
        <v>0</v>
      </c>
      <c r="AT54" s="4">
        <v>0</v>
      </c>
      <c r="AV54" s="15" t="str">
        <f>IF(AN54=0,"","血量+"&amp;AN54&amp;" ")&amp;IF(AO54=0,IF(AP54=0,"","攻击"&amp;AO54&amp;"-"&amp;AP54&amp;" "),"攻击"&amp;AO54&amp;"-"&amp;AP54&amp;" ")&amp;IF(AQ54=0,IF(AR54=0,"","防御"&amp;AQ54&amp;"-"&amp;AR54&amp;" "),"防御"&amp;AQ54&amp;"-"&amp;AR54&amp;" ")&amp;IF(AS54=0,IF(AT54=0,"","魔御"&amp;AS54&amp;"-"&amp;AT54&amp;" "),"魔御"&amp;AS54&amp;"-"&amp;AT54)&amp;AU54</f>
        <v xml:space="preserve">攻击10-20 </v>
      </c>
      <c r="AW54" s="15"/>
      <c r="AX54" s="19" t="s">
        <v>497</v>
      </c>
      <c r="AY54" s="4">
        <v>0</v>
      </c>
      <c r="AZ54" s="4">
        <v>7</v>
      </c>
      <c r="BA54" s="4">
        <v>45</v>
      </c>
      <c r="BB54" s="4">
        <v>0</v>
      </c>
      <c r="BC54" s="4">
        <v>0</v>
      </c>
      <c r="BD54" s="4">
        <v>0</v>
      </c>
      <c r="BE54" s="4">
        <v>0</v>
      </c>
      <c r="BG54" s="15" t="str">
        <f>IF(AY54=0,"","血量+"&amp;AY54&amp;" ")&amp;IF(AZ54=0,IF(BA54=0,"","攻击"&amp;AZ54&amp;"-"&amp;BA54&amp;" "),"攻击"&amp;AZ54&amp;"-"&amp;BA54&amp;" ")&amp;IF(BB54=0,IF(BC54=0,"","防御"&amp;BB54&amp;"-"&amp;BC54&amp;" "),"防御"&amp;BB54&amp;"-"&amp;BC54&amp;" ")&amp;IF(BD54=0,IF(BE54=0,"","魔御"&amp;BD54&amp;"-"&amp;BE54&amp;" "),"魔御"&amp;BD54&amp;"-"&amp;BE54)&amp;BF54</f>
        <v xml:space="preserve">攻击7-45 </v>
      </c>
      <c r="BH54" s="15"/>
      <c r="BI54" s="42" t="s">
        <v>522</v>
      </c>
      <c r="BJ54" s="19">
        <v>0</v>
      </c>
      <c r="BK54" s="4">
        <v>7</v>
      </c>
      <c r="BL54" s="26">
        <v>90</v>
      </c>
      <c r="BM54" s="4">
        <v>0</v>
      </c>
      <c r="BN54" s="4">
        <v>0</v>
      </c>
      <c r="BO54" s="4">
        <v>0</v>
      </c>
      <c r="BP54" s="4">
        <v>0</v>
      </c>
      <c r="BR54" s="15" t="str">
        <f>IF(BJ54=0,"","血量+"&amp;BJ54&amp;" ")&amp;IF(BK54=0,IF(BL54=0,"","攻击"&amp;BK54&amp;"-"&amp;BL54&amp;" "),"攻击"&amp;BK54&amp;"-"&amp;BL54&amp;" ")&amp;IF(BM54=0,IF(BN54=0,"","防御"&amp;BM54&amp;"-"&amp;BN54&amp;" "),"防御"&amp;BM54&amp;"-"&amp;BN54&amp;" ")&amp;IF(BO54=0,IF(BP54=0,"","魔御"&amp;BO54&amp;"-"&amp;BP54&amp;" "),"魔御"&amp;BO54&amp;"-"&amp;BP54)&amp;BQ54</f>
        <v xml:space="preserve">攻击7-90 </v>
      </c>
      <c r="BS54" s="15"/>
      <c r="BT54" s="19" t="s">
        <v>549</v>
      </c>
      <c r="BU54" s="6">
        <v>0</v>
      </c>
      <c r="BV54" s="6">
        <v>10</v>
      </c>
      <c r="BW54" s="6">
        <v>105</v>
      </c>
      <c r="BX54" s="6">
        <v>0</v>
      </c>
      <c r="BY54" s="6">
        <v>0</v>
      </c>
      <c r="BZ54" s="6">
        <v>0</v>
      </c>
      <c r="CA54" s="6">
        <v>0</v>
      </c>
      <c r="CC54" s="15" t="str">
        <f>IF(BU54=0,"","血量+"&amp;BU54&amp;" ")&amp;IF(BV54=0,IF(BW54=0,"","攻击"&amp;BV54&amp;"-"&amp;BW54&amp;" "),"攻击"&amp;BV54&amp;"-"&amp;BW54&amp;" ")&amp;IF(BX54=0,IF(BY54=0,"","防御"&amp;BX54&amp;"-"&amp;BY54&amp;" "),"防御"&amp;BX54&amp;"-"&amp;BY54&amp;" ")&amp;IF(BZ54=0,IF(CA54=0,"","魔御"&amp;BZ54&amp;"-"&amp;CA54&amp;" "),"魔御"&amp;BZ54&amp;"-"&amp;CA54)&amp;CB54</f>
        <v xml:space="preserve">攻击10-105 </v>
      </c>
    </row>
    <row r="55" spans="4:81">
      <c r="E55" s="1">
        <v>15</v>
      </c>
      <c r="F55" s="1">
        <v>0</v>
      </c>
      <c r="G55" s="1">
        <v>0</v>
      </c>
      <c r="H55" s="1">
        <v>0</v>
      </c>
      <c r="I55" s="1">
        <v>2</v>
      </c>
      <c r="J55" s="1">
        <v>0</v>
      </c>
      <c r="K55" s="1">
        <v>2</v>
      </c>
      <c r="O55">
        <v>1001</v>
      </c>
      <c r="P55" s="3" t="s">
        <v>286</v>
      </c>
      <c r="Q55" s="1" t="s">
        <v>285</v>
      </c>
      <c r="R55" s="4" t="s">
        <v>291</v>
      </c>
      <c r="S55" s="4" t="s">
        <v>287</v>
      </c>
      <c r="U55" s="4" t="s">
        <v>262</v>
      </c>
      <c r="V55" s="17" t="s">
        <v>288</v>
      </c>
      <c r="Y55" s="15"/>
      <c r="AB55" s="40" t="s">
        <v>465</v>
      </c>
      <c r="AC55" s="26">
        <v>0</v>
      </c>
      <c r="AD55" s="26">
        <v>0</v>
      </c>
      <c r="AE55" s="26">
        <v>30</v>
      </c>
      <c r="AF55" s="26">
        <v>0</v>
      </c>
      <c r="AG55" s="26">
        <v>0</v>
      </c>
      <c r="AH55" s="26">
        <v>0</v>
      </c>
      <c r="AI55" s="26">
        <v>0</v>
      </c>
      <c r="AK55" s="15" t="str">
        <f t="shared" si="37"/>
        <v xml:space="preserve">攻击0-30 </v>
      </c>
      <c r="AL55" s="15"/>
      <c r="AM55" s="19" t="s">
        <v>961</v>
      </c>
      <c r="AN55" s="19">
        <v>0</v>
      </c>
      <c r="AO55" s="4">
        <v>5</v>
      </c>
      <c r="AP55" s="4">
        <v>27</v>
      </c>
      <c r="AQ55" s="4">
        <v>0</v>
      </c>
      <c r="AR55" s="4">
        <v>0</v>
      </c>
      <c r="AS55" s="4">
        <v>0</v>
      </c>
      <c r="AT55" s="4">
        <v>0</v>
      </c>
      <c r="AV55" s="15" t="str">
        <f>IF(AN55=0,"","血量+"&amp;AN55&amp;" ")&amp;IF(AO55=0,IF(AP55=0,"","攻击"&amp;AO55&amp;"-"&amp;AP55&amp;" "),"攻击"&amp;AO55&amp;"-"&amp;AP55&amp;" ")&amp;IF(AQ55=0,IF(AR55=0,"","防御"&amp;AQ55&amp;"-"&amp;AR55&amp;" "),"防御"&amp;AQ55&amp;"-"&amp;AR55&amp;" ")&amp;IF(AS55=0,IF(AT55=0,"","魔御"&amp;AS55&amp;"-"&amp;AT55&amp;" "),"魔御"&amp;AS55&amp;"-"&amp;AT55)&amp;AU55</f>
        <v xml:space="preserve">攻击5-27 </v>
      </c>
      <c r="AW55" s="15"/>
      <c r="AX55" s="19"/>
      <c r="AY55" s="19"/>
      <c r="AZ55" s="4"/>
      <c r="BA55" s="4"/>
      <c r="BB55" s="4"/>
      <c r="BC55" s="4"/>
      <c r="BD55" s="4"/>
      <c r="BE55" s="4"/>
      <c r="BG55" s="15"/>
      <c r="BH55" s="15"/>
      <c r="BI55" s="19" t="s">
        <v>671</v>
      </c>
      <c r="BJ55" s="4">
        <v>0</v>
      </c>
      <c r="BK55" s="4">
        <v>5</v>
      </c>
      <c r="BL55" s="4">
        <v>75</v>
      </c>
      <c r="BM55" s="4">
        <v>0</v>
      </c>
      <c r="BN55" s="4">
        <v>0</v>
      </c>
      <c r="BO55" s="4">
        <v>0</v>
      </c>
      <c r="BP55" s="4">
        <v>0</v>
      </c>
      <c r="BR55" s="15" t="str">
        <f>IF(BJ55=0,"","血量+"&amp;BJ55&amp;" ")&amp;IF(BK55=0,IF(BL55=0,"","攻击"&amp;BK55&amp;"-"&amp;BL55&amp;" "),"攻击"&amp;BK55&amp;"-"&amp;BL55&amp;" ")&amp;IF(BM55=0,IF(BN55=0,"","防御"&amp;BM55&amp;"-"&amp;BN55&amp;" "),"防御"&amp;BM55&amp;"-"&amp;BN55&amp;" ")&amp;IF(BO55=0,IF(BP55=0,"","魔御"&amp;BO55&amp;"-"&amp;BP55&amp;" "),"魔御"&amp;BO55&amp;"-"&amp;BP55)&amp;BQ55</f>
        <v xml:space="preserve">攻击5-75 </v>
      </c>
      <c r="BS55" s="15"/>
      <c r="BT55" s="19"/>
      <c r="BU55" s="20"/>
      <c r="BV55" s="6"/>
      <c r="BW55" s="6"/>
      <c r="BX55" s="6"/>
      <c r="BY55" s="6"/>
      <c r="BZ55" s="6"/>
      <c r="CA55" s="6"/>
      <c r="CC55" s="15"/>
    </row>
    <row r="56" spans="4:81">
      <c r="E56" s="1">
        <v>20</v>
      </c>
      <c r="F56" s="1">
        <v>0</v>
      </c>
      <c r="G56" s="1">
        <v>0</v>
      </c>
      <c r="H56" s="1">
        <v>1</v>
      </c>
      <c r="I56" s="1">
        <v>3</v>
      </c>
      <c r="J56" s="1">
        <v>1</v>
      </c>
      <c r="K56" s="1">
        <v>3</v>
      </c>
      <c r="P56" t="str">
        <f>Q56&amp;";"&amp;R56&amp;";"&amp;S56&amp;";"&amp;T56</f>
        <v>10030110;10030105;10030102;</v>
      </c>
      <c r="Q56">
        <f>SUMIF([1]Sheet1!$B:$B,"="&amp;Q55,[1]Sheet1!$A:$A)</f>
        <v>10030110</v>
      </c>
      <c r="R56">
        <f>SUMIF([1]Sheet1!$B:$B,"="&amp;R55,[1]Sheet1!$A:$A)</f>
        <v>10030105</v>
      </c>
      <c r="S56">
        <f>SUMIF([1]Sheet1!$B:$B,"="&amp;S55,[1]Sheet1!$A:$A)</f>
        <v>10030102</v>
      </c>
      <c r="AB56" s="13" t="s">
        <v>50</v>
      </c>
      <c r="AC56" s="19"/>
      <c r="AD56" s="19"/>
      <c r="AE56" s="19"/>
      <c r="AF56" s="19"/>
      <c r="AG56" s="19"/>
      <c r="AH56" s="19"/>
      <c r="AI56" s="19"/>
      <c r="AJ56" s="16"/>
      <c r="AK56" s="15" t="str">
        <f>IF(AC56=0,"","血量+"&amp;AC56&amp;" ")&amp;IF(AD56=0,IF(AE56=0,"","攻击"&amp;AD56&amp;"-"&amp;AE56&amp;" "),"攻击"&amp;AD56&amp;"-"&amp;AE56&amp;" ")&amp;IF(AF56=0,IF(AG56=0,"","防御"&amp;AF56&amp;"-"&amp;AG56&amp;" "),"防御"&amp;AF56&amp;"-"&amp;AG56&amp;" ")&amp;IF(AH56=0,IF(AI56=0,"","魔御"&amp;AH56&amp;"-"&amp;AI56&amp;" "),"魔御"&amp;AH56&amp;"-"&amp;AI56)&amp;AJ56</f>
        <v/>
      </c>
      <c r="AL56" s="15"/>
      <c r="AM56" s="5"/>
      <c r="AN56" s="5"/>
      <c r="AO56" s="5"/>
      <c r="AP56" s="5"/>
      <c r="AQ56" s="5"/>
      <c r="AR56" s="5"/>
      <c r="AS56" s="5"/>
      <c r="AT56" s="5"/>
      <c r="AX56" s="5"/>
      <c r="AY56" s="5"/>
      <c r="AZ56" s="5"/>
      <c r="BA56" s="5"/>
      <c r="BB56" s="5"/>
      <c r="BC56" s="5"/>
      <c r="BD56" s="5"/>
      <c r="BE56" s="5"/>
      <c r="BH56" s="15"/>
      <c r="BI56" s="19"/>
      <c r="BJ56" s="19"/>
      <c r="BK56" s="4"/>
      <c r="BL56" s="4"/>
      <c r="BM56" s="4"/>
      <c r="BN56" s="4"/>
      <c r="BO56" s="4"/>
      <c r="BP56" s="4"/>
      <c r="BR56" s="15"/>
      <c r="BT56" s="5"/>
      <c r="BU56" s="7"/>
      <c r="BV56" s="7"/>
      <c r="BW56" s="7"/>
      <c r="BX56" s="7"/>
      <c r="BY56" s="7"/>
      <c r="BZ56" s="7"/>
      <c r="CA56" s="7"/>
    </row>
    <row r="57" spans="4:81">
      <c r="AB57" s="4" t="s">
        <v>104</v>
      </c>
      <c r="AC57" s="4">
        <v>15</v>
      </c>
      <c r="AD57" s="4">
        <v>0</v>
      </c>
      <c r="AE57" s="4">
        <f>ROUND(F$3*L55,0)</f>
        <v>0</v>
      </c>
      <c r="AF57" s="4">
        <v>0</v>
      </c>
      <c r="AG57" s="4">
        <v>2</v>
      </c>
      <c r="AH57" s="4">
        <v>0</v>
      </c>
      <c r="AI57" s="4">
        <v>2</v>
      </c>
      <c r="AK57" s="15" t="str">
        <f t="shared" si="37"/>
        <v xml:space="preserve">血量+15 防御0-2 魔御0-2 </v>
      </c>
      <c r="AL57" s="15"/>
      <c r="AM57" s="13" t="s">
        <v>220</v>
      </c>
      <c r="AN57" s="4"/>
      <c r="AO57" s="4"/>
      <c r="AP57" s="4"/>
      <c r="AQ57" s="4"/>
      <c r="AR57" s="4"/>
      <c r="AS57" s="4"/>
      <c r="AT57" s="4"/>
      <c r="AX57" s="13" t="s">
        <v>220</v>
      </c>
      <c r="AY57" s="4"/>
      <c r="AZ57" s="4"/>
      <c r="BA57" s="4"/>
      <c r="BB57" s="4"/>
      <c r="BC57" s="4"/>
      <c r="BD57" s="4"/>
      <c r="BE57" s="4"/>
      <c r="BI57" s="5"/>
      <c r="BJ57" s="5"/>
      <c r="BK57" s="5"/>
      <c r="BL57" s="5"/>
      <c r="BM57" s="5"/>
      <c r="BN57" s="5"/>
      <c r="BO57" s="5"/>
      <c r="BP57" s="5"/>
      <c r="BT57" s="13" t="s">
        <v>220</v>
      </c>
      <c r="BU57" s="6"/>
      <c r="BV57" s="6"/>
      <c r="BW57" s="6"/>
      <c r="BX57" s="6"/>
      <c r="BY57" s="6"/>
      <c r="BZ57" s="6"/>
      <c r="CA57" s="6"/>
    </row>
    <row r="58" spans="4:81">
      <c r="AB58" s="4" t="s">
        <v>298</v>
      </c>
      <c r="AC58" s="4">
        <v>25</v>
      </c>
      <c r="AD58" s="4">
        <v>0</v>
      </c>
      <c r="AE58" s="4">
        <f>ROUND(F$3*L56,0)</f>
        <v>0</v>
      </c>
      <c r="AF58" s="4">
        <v>1</v>
      </c>
      <c r="AG58" s="4">
        <v>3</v>
      </c>
      <c r="AH58" s="4">
        <v>1</v>
      </c>
      <c r="AI58" s="4">
        <v>3</v>
      </c>
      <c r="AK58" s="15" t="str">
        <f t="shared" si="37"/>
        <v>血量+25 防御1-3 魔御1-3</v>
      </c>
      <c r="AL58" s="15"/>
      <c r="AM58" s="19" t="s">
        <v>221</v>
      </c>
      <c r="AN58" s="19">
        <v>40</v>
      </c>
      <c r="AO58" s="4">
        <v>0</v>
      </c>
      <c r="AP58" s="4">
        <v>0</v>
      </c>
      <c r="AQ58" s="4">
        <v>2</v>
      </c>
      <c r="AR58" s="4">
        <v>5</v>
      </c>
      <c r="AS58" s="4">
        <v>2</v>
      </c>
      <c r="AT58" s="4">
        <v>5</v>
      </c>
      <c r="AV58" s="15" t="str">
        <f>IF(AN58=0,"","血量+"&amp;AN58&amp;" ")&amp;IF(AO58=0,IF(AP58=0,"","攻击"&amp;AO58&amp;"-"&amp;AP58&amp;" "),"攻击"&amp;AO58&amp;"-"&amp;AP58&amp;" ")&amp;IF(AQ58=0,IF(AR58=0,"","防御"&amp;AQ58&amp;"-"&amp;AR58&amp;" "),"防御"&amp;AQ58&amp;"-"&amp;AR58&amp;" ")&amp;IF(AS58=0,IF(AT58=0,"","魔御"&amp;AS58&amp;"-"&amp;AT58&amp;" "),"魔御"&amp;AS58&amp;"-"&amp;AT58)&amp;AU58</f>
        <v>血量+40 防御2-5 魔御2-5</v>
      </c>
      <c r="AW58" s="15"/>
      <c r="AX58" s="19" t="s">
        <v>480</v>
      </c>
      <c r="AY58" s="19">
        <v>80</v>
      </c>
      <c r="AZ58" s="4">
        <v>0</v>
      </c>
      <c r="BA58" s="4">
        <v>0</v>
      </c>
      <c r="BB58" s="4">
        <v>3</v>
      </c>
      <c r="BC58" s="4">
        <v>10</v>
      </c>
      <c r="BD58" s="4">
        <v>2</v>
      </c>
      <c r="BE58" s="4">
        <v>7</v>
      </c>
      <c r="BG58" s="15" t="str">
        <f>IF(AY58=0,"","血量+"&amp;AY58&amp;" ")&amp;IF(AZ58=0,IF(BA58=0,"","攻击"&amp;AZ58&amp;"-"&amp;BA58&amp;" "),"攻击"&amp;AZ58&amp;"-"&amp;BA58&amp;" ")&amp;IF(BB58=0,IF(BC58=0,"","防御"&amp;BB58&amp;"-"&amp;BC58&amp;" "),"防御"&amp;BB58&amp;"-"&amp;BC58&amp;" ")&amp;IF(BD58=0,IF(BE58=0,"","魔御"&amp;BD58&amp;"-"&amp;BE58&amp;" "),"魔御"&amp;BD58&amp;"-"&amp;BE58)&amp;BF58</f>
        <v>血量+80 防御3-10 魔御2-7</v>
      </c>
      <c r="BI58" s="13" t="s">
        <v>220</v>
      </c>
      <c r="BJ58" s="4"/>
      <c r="BK58" s="4"/>
      <c r="BL58" s="4"/>
      <c r="BM58" s="4"/>
      <c r="BN58" s="4"/>
      <c r="BO58" s="4"/>
      <c r="BP58" s="4"/>
      <c r="BS58" s="15"/>
      <c r="BT58" s="19" t="s">
        <v>540</v>
      </c>
      <c r="BU58" s="20">
        <v>210</v>
      </c>
      <c r="BV58" s="6">
        <v>0</v>
      </c>
      <c r="BW58" s="6">
        <v>0</v>
      </c>
      <c r="BX58" s="6">
        <v>8</v>
      </c>
      <c r="BY58" s="6">
        <v>18</v>
      </c>
      <c r="BZ58" s="6">
        <v>6</v>
      </c>
      <c r="CA58" s="6">
        <v>16</v>
      </c>
      <c r="CC58" s="15" t="str">
        <f>IF(BU58=0,"","血量+"&amp;BU58&amp;" ")&amp;IF(BV58=0,IF(BW58=0,"","攻击"&amp;BV58&amp;"-"&amp;BW58&amp;" "),"攻击"&amp;BV58&amp;"-"&amp;BW58&amp;" ")&amp;IF(BX58=0,IF(BY58=0,"","防御"&amp;BX58&amp;"-"&amp;BY58&amp;" "),"防御"&amp;BX58&amp;"-"&amp;BY58&amp;" ")&amp;IF(BZ58=0,IF(CA58=0,"","魔御"&amp;BZ58&amp;"-"&amp;CA58&amp;" "),"魔御"&amp;BZ58&amp;"-"&amp;CA58)&amp;CB58</f>
        <v>血量+210 防御8-18 魔御6-16</v>
      </c>
    </row>
    <row r="59" spans="4:81">
      <c r="AB59" s="26" t="s">
        <v>462</v>
      </c>
      <c r="AC59" s="41">
        <v>15</v>
      </c>
      <c r="AD59" s="41">
        <v>0</v>
      </c>
      <c r="AE59" s="41">
        <v>0</v>
      </c>
      <c r="AF59" s="41">
        <v>1</v>
      </c>
      <c r="AG59" s="41">
        <v>2</v>
      </c>
      <c r="AH59" s="41">
        <v>1</v>
      </c>
      <c r="AI59" s="41">
        <v>2</v>
      </c>
      <c r="AM59" s="4" t="s">
        <v>228</v>
      </c>
      <c r="AN59" s="4">
        <v>30</v>
      </c>
      <c r="AO59" s="4">
        <v>0</v>
      </c>
      <c r="AP59" s="4">
        <v>0</v>
      </c>
      <c r="AQ59" s="4">
        <v>2</v>
      </c>
      <c r="AR59" s="4">
        <v>4</v>
      </c>
      <c r="AS59" s="4">
        <v>2</v>
      </c>
      <c r="AT59" s="4">
        <v>4</v>
      </c>
      <c r="AV59" s="15" t="str">
        <f>IF(AN59=0,"","血量+"&amp;AN59&amp;" ")&amp;IF(AO59=0,IF(AP59=0,"","攻击"&amp;AO59&amp;"-"&amp;AP59&amp;" "),"攻击"&amp;AO59&amp;"-"&amp;AP59&amp;" ")&amp;IF(AQ59=0,IF(AR59=0,"","防御"&amp;AQ59&amp;"-"&amp;AR59&amp;" "),"防御"&amp;AQ59&amp;"-"&amp;AR59&amp;" ")&amp;IF(AS59=0,IF(AT59=0,"","魔御"&amp;AS59&amp;"-"&amp;AT59&amp;" "),"魔御"&amp;AS59&amp;"-"&amp;AT59)&amp;AU59</f>
        <v>血量+30 防御2-4 魔御2-4</v>
      </c>
      <c r="AW59" s="15"/>
      <c r="AX59" s="4" t="s">
        <v>483</v>
      </c>
      <c r="AY59" s="4">
        <v>60</v>
      </c>
      <c r="AZ59" s="4">
        <v>0</v>
      </c>
      <c r="BA59" s="4">
        <v>0</v>
      </c>
      <c r="BB59" s="4">
        <v>2</v>
      </c>
      <c r="BC59" s="4">
        <v>9</v>
      </c>
      <c r="BD59" s="4">
        <v>2</v>
      </c>
      <c r="BE59" s="4">
        <v>5</v>
      </c>
      <c r="BG59" s="15" t="str">
        <f>IF(AY59=0,"","血量+"&amp;AY59&amp;" ")&amp;IF(AZ59=0,IF(BA59=0,"","攻击"&amp;AZ59&amp;"-"&amp;BA59&amp;" "),"攻击"&amp;AZ59&amp;"-"&amp;BA59&amp;" ")&amp;IF(BB59=0,IF(BC59=0,"","防御"&amp;BB59&amp;"-"&amp;BC59&amp;" "),"防御"&amp;BB59&amp;"-"&amp;BC59&amp;" ")&amp;IF(BD59=0,IF(BE59=0,"","魔御"&amp;BD59&amp;"-"&amp;BE59&amp;" "),"魔御"&amp;BD59&amp;"-"&amp;BE59)&amp;BF59</f>
        <v>血量+60 防御2-9 魔御2-5</v>
      </c>
      <c r="BH59" s="15"/>
      <c r="BI59" s="19" t="s">
        <v>523</v>
      </c>
      <c r="BJ59" s="19">
        <v>140</v>
      </c>
      <c r="BK59" s="4">
        <v>0</v>
      </c>
      <c r="BL59" s="4">
        <v>0</v>
      </c>
      <c r="BM59" s="4">
        <v>5</v>
      </c>
      <c r="BN59" s="4">
        <v>14</v>
      </c>
      <c r="BO59" s="4">
        <v>5</v>
      </c>
      <c r="BP59" s="4">
        <v>10</v>
      </c>
      <c r="BR59" s="15" t="str">
        <f>IF(BJ59=0,"","血量+"&amp;BJ59&amp;" ")&amp;IF(BK59=0,IF(BL59=0,"","攻击"&amp;BK59&amp;"-"&amp;BL59&amp;" "),"攻击"&amp;BK59&amp;"-"&amp;BL59&amp;" ")&amp;IF(BM59=0,IF(BN59=0,"","防御"&amp;BM59&amp;"-"&amp;BN59&amp;" "),"防御"&amp;BM59&amp;"-"&amp;BN59&amp;" ")&amp;IF(BO59=0,IF(BP59=0,"","魔御"&amp;BO59&amp;"-"&amp;BP59&amp;" "),"魔御"&amp;BO59&amp;"-"&amp;BP59)&amp;BQ59</f>
        <v>血量+140 防御5-14 魔御5-10</v>
      </c>
      <c r="BS59" s="15"/>
      <c r="BT59" s="4" t="s">
        <v>550</v>
      </c>
      <c r="BU59" s="6">
        <v>175</v>
      </c>
      <c r="BV59" s="6">
        <v>0</v>
      </c>
      <c r="BW59" s="6">
        <v>0</v>
      </c>
      <c r="BX59" s="6">
        <v>5</v>
      </c>
      <c r="BY59" s="6">
        <v>15</v>
      </c>
      <c r="BZ59" s="6">
        <v>5</v>
      </c>
      <c r="CA59" s="6">
        <v>12</v>
      </c>
      <c r="CC59" s="15" t="str">
        <f>IF(BU59=0,"","血量+"&amp;BU59&amp;" ")&amp;IF(BV59=0,IF(BW59=0,"","攻击"&amp;BV59&amp;"-"&amp;BW59&amp;" "),"攻击"&amp;BV59&amp;"-"&amp;BW59&amp;" ")&amp;IF(BX59=0,IF(BY59=0,"","防御"&amp;BX59&amp;"-"&amp;BY59&amp;" "),"防御"&amp;BX59&amp;"-"&amp;BY59&amp;" ")&amp;IF(BZ59=0,IF(CA59=0,"","魔御"&amp;BZ59&amp;"-"&amp;CA59&amp;" "),"魔御"&amp;BZ59&amp;"-"&amp;CA59)&amp;CB59</f>
        <v>血量+175 防御5-15 魔御5-12</v>
      </c>
    </row>
    <row r="60" spans="4:81">
      <c r="D60" s="3" t="s">
        <v>235</v>
      </c>
      <c r="E60" s="3"/>
      <c r="F60" s="3"/>
      <c r="G60" s="3"/>
      <c r="H60" s="3"/>
      <c r="I60" s="1"/>
      <c r="J60" s="1"/>
      <c r="K60" s="1"/>
      <c r="P60" s="3"/>
      <c r="AM60" s="5"/>
      <c r="AN60" s="5"/>
      <c r="AO60" s="5"/>
      <c r="AP60" s="5"/>
      <c r="AQ60" s="5"/>
      <c r="AR60" s="5"/>
      <c r="AS60" s="5"/>
      <c r="AT60" s="5"/>
      <c r="AX60" s="5"/>
      <c r="AY60" s="5"/>
      <c r="AZ60" s="5"/>
      <c r="BA60" s="5"/>
      <c r="BB60" s="5"/>
      <c r="BC60" s="5"/>
      <c r="BD60" s="5"/>
      <c r="BE60" s="5"/>
      <c r="BH60" s="15"/>
      <c r="BI60" s="4" t="s">
        <v>673</v>
      </c>
      <c r="BJ60" s="4">
        <v>110</v>
      </c>
      <c r="BK60" s="4">
        <v>0</v>
      </c>
      <c r="BL60" s="4">
        <v>0</v>
      </c>
      <c r="BM60" s="4">
        <v>4</v>
      </c>
      <c r="BN60" s="4">
        <v>12</v>
      </c>
      <c r="BO60" s="4">
        <v>4</v>
      </c>
      <c r="BP60" s="4">
        <v>8</v>
      </c>
      <c r="BR60" s="15" t="str">
        <f>IF(BJ60=0,"","血量+"&amp;BJ60&amp;" ")&amp;IF(BK60=0,IF(BL60=0,"","攻击"&amp;BK60&amp;"-"&amp;BL60&amp;" "),"攻击"&amp;BK60&amp;"-"&amp;BL60&amp;" ")&amp;IF(BM60=0,IF(BN60=0,"","防御"&amp;BM60&amp;"-"&amp;BN60&amp;" "),"防御"&amp;BM60&amp;"-"&amp;BN60&amp;" ")&amp;IF(BO60=0,IF(BP60=0,"","魔御"&amp;BO60&amp;"-"&amp;BP60&amp;" "),"魔御"&amp;BO60&amp;"-"&amp;BP60)&amp;BQ60</f>
        <v>血量+110 防御4-12 魔御4-8</v>
      </c>
      <c r="BT60" s="5"/>
      <c r="BU60" s="5"/>
      <c r="BV60" s="5"/>
      <c r="BW60" s="5"/>
      <c r="BX60" s="5"/>
      <c r="BY60" s="5"/>
      <c r="BZ60" s="5"/>
      <c r="CA60" s="5"/>
    </row>
    <row r="61" spans="4:81">
      <c r="D61" s="3" t="s">
        <v>236</v>
      </c>
      <c r="E61" s="3">
        <v>0</v>
      </c>
      <c r="F61" s="3">
        <v>2</v>
      </c>
      <c r="G61" s="3">
        <v>4</v>
      </c>
      <c r="H61" s="3">
        <v>1</v>
      </c>
      <c r="I61" s="1">
        <v>3</v>
      </c>
      <c r="J61" s="1">
        <v>1</v>
      </c>
      <c r="K61" s="1">
        <v>3</v>
      </c>
      <c r="AA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2"/>
      <c r="AN61" s="12"/>
      <c r="AO61" s="12"/>
      <c r="AP61" s="12"/>
      <c r="AQ61" s="12"/>
      <c r="AR61" s="12"/>
      <c r="AS61" s="12"/>
      <c r="AT61" s="8"/>
      <c r="AU61" s="8"/>
      <c r="AV61" s="8"/>
      <c r="AW61" s="8"/>
      <c r="AX61" s="12"/>
      <c r="AY61" s="12"/>
      <c r="AZ61" s="12"/>
      <c r="BA61" s="12"/>
      <c r="BB61" s="12"/>
      <c r="BC61" s="12"/>
      <c r="BD61" s="12"/>
      <c r="BE61" s="8"/>
      <c r="BF61" s="8"/>
      <c r="BG61" s="8"/>
      <c r="BI61" s="5"/>
      <c r="BJ61" s="5"/>
      <c r="BK61" s="5"/>
      <c r="BL61" s="5"/>
      <c r="BM61" s="5"/>
      <c r="BN61" s="5"/>
      <c r="BO61" s="5"/>
      <c r="BP61" s="5"/>
      <c r="BS61" s="8"/>
      <c r="BT61" s="12"/>
      <c r="BU61" s="12"/>
      <c r="BV61" s="12"/>
      <c r="BW61" s="12"/>
      <c r="BX61" s="12"/>
      <c r="BY61" s="12"/>
      <c r="BZ61" s="12"/>
      <c r="CA61" s="8"/>
      <c r="CB61" s="8"/>
      <c r="CC61" s="8"/>
    </row>
    <row r="62" spans="4:81">
      <c r="D62" s="3" t="s">
        <v>237</v>
      </c>
      <c r="E62" s="3">
        <v>0</v>
      </c>
      <c r="F62" s="3">
        <v>1</v>
      </c>
      <c r="G62" s="3">
        <v>3</v>
      </c>
      <c r="H62" s="3">
        <v>0</v>
      </c>
      <c r="I62" s="1">
        <v>2</v>
      </c>
      <c r="J62" s="1">
        <v>0</v>
      </c>
      <c r="K62" s="1">
        <v>2</v>
      </c>
      <c r="AA62" s="1">
        <v>1101</v>
      </c>
      <c r="AB62" s="29" t="s">
        <v>620</v>
      </c>
      <c r="AC62" s="4" t="s">
        <v>621</v>
      </c>
      <c r="AD62" s="4" t="s">
        <v>259</v>
      </c>
      <c r="AE62" s="4"/>
      <c r="AF62" s="4"/>
      <c r="AG62" s="4" t="s">
        <v>261</v>
      </c>
      <c r="AH62" s="17" t="s">
        <v>300</v>
      </c>
      <c r="AI62" s="4"/>
      <c r="AJ62" s="1"/>
      <c r="AW62" s="8"/>
      <c r="AX62" s="44" t="s">
        <v>485</v>
      </c>
      <c r="AY62" s="12"/>
      <c r="AZ62" s="12"/>
      <c r="BA62" s="12"/>
      <c r="BB62" s="12"/>
      <c r="BC62" s="42"/>
      <c r="BD62" s="12"/>
      <c r="BE62" s="8"/>
      <c r="BF62" s="8"/>
      <c r="BG62" s="8"/>
      <c r="BH62" s="8"/>
      <c r="BI62" s="12"/>
      <c r="BJ62" s="12"/>
      <c r="BK62" s="12"/>
      <c r="BL62" s="12"/>
      <c r="BM62" s="12"/>
      <c r="BN62" s="12"/>
      <c r="BO62" s="12"/>
      <c r="BP62" s="8"/>
      <c r="BQ62" s="8"/>
      <c r="BR62" s="8"/>
      <c r="BS62" s="8"/>
      <c r="BT62" s="44" t="s">
        <v>485</v>
      </c>
      <c r="BU62" s="12"/>
      <c r="BV62" s="12"/>
      <c r="BW62" s="12"/>
      <c r="BX62" s="12"/>
      <c r="BY62" s="47"/>
      <c r="BZ62" s="12"/>
      <c r="CA62" s="8"/>
      <c r="CB62" s="8"/>
      <c r="CC62" s="8"/>
    </row>
    <row r="63" spans="4:81">
      <c r="D63" s="3" t="s">
        <v>238</v>
      </c>
      <c r="E63" s="3">
        <v>0</v>
      </c>
      <c r="F63" s="3">
        <v>2</v>
      </c>
      <c r="G63" s="3">
        <v>6</v>
      </c>
      <c r="H63" s="3">
        <v>0</v>
      </c>
      <c r="I63" s="1">
        <v>0</v>
      </c>
      <c r="J63" s="1">
        <v>1</v>
      </c>
      <c r="K63" s="1">
        <v>2</v>
      </c>
      <c r="AA63" s="1"/>
      <c r="AB63" t="str">
        <f>AC63&amp;";"&amp;AD63&amp;";"&amp;AE63&amp;";"&amp;AF63</f>
        <v>0;10030203;;</v>
      </c>
      <c r="AC63" s="1">
        <f>SUMIF([1]Sheet1!$B:$B,"="&amp;AC62,[1]Sheet1!$A:$A)</f>
        <v>0</v>
      </c>
      <c r="AD63" s="1">
        <f>SUMIF([1]Sheet1!$B:$B,"="&amp;AD62,[1]Sheet1!$A:$A)</f>
        <v>10030203</v>
      </c>
      <c r="AE63" s="1"/>
      <c r="AF63" s="1"/>
      <c r="AG63" s="1"/>
      <c r="AH63" s="15"/>
      <c r="AI63" s="1"/>
      <c r="AJ63" s="1"/>
      <c r="AL63" s="51" t="s">
        <v>612</v>
      </c>
      <c r="AM63" s="51" t="s">
        <v>613</v>
      </c>
      <c r="AN63" s="7"/>
      <c r="AO63" s="7"/>
      <c r="AP63" s="7"/>
      <c r="AQ63" s="7"/>
      <c r="AR63" s="7"/>
      <c r="AS63" s="7"/>
      <c r="AT63" s="7"/>
      <c r="AU63" s="7"/>
      <c r="AV63" s="7"/>
      <c r="AW63" s="1" t="s">
        <v>489</v>
      </c>
      <c r="AX63" s="42" t="s">
        <v>490</v>
      </c>
      <c r="AY63" s="19">
        <v>0</v>
      </c>
      <c r="AZ63" s="4">
        <v>1</v>
      </c>
      <c r="BA63" s="4">
        <v>4</v>
      </c>
      <c r="BB63" s="4">
        <v>2</v>
      </c>
      <c r="BC63" s="4">
        <v>4</v>
      </c>
      <c r="BD63" s="4">
        <v>0</v>
      </c>
      <c r="BE63" s="4">
        <v>0</v>
      </c>
      <c r="BF63" s="8"/>
      <c r="BG63" s="15" t="str">
        <f>IF(AY63=0,"","血量+"&amp;AY63&amp;" ")&amp;IF(AZ63=0,IF(BA63=0,"","攻击"&amp;AZ63&amp;"-"&amp;BA63&amp;" "),"攻击"&amp;AZ63&amp;"-"&amp;BA63&amp;" ")&amp;IF(BB63=0,IF(BC63=0,"","防御"&amp;BB63&amp;"-"&amp;BC63&amp;" "),"防御"&amp;BB63&amp;"-"&amp;BC63&amp;" ")&amp;IF(BD63=0,IF(BE63=0,"","魔御"&amp;BD63&amp;"-"&amp;BE63&amp;" "),"魔御"&amp;BD63&amp;"-"&amp;BE63)&amp;BF63</f>
        <v xml:space="preserve">攻击1-4 防御2-4 </v>
      </c>
      <c r="BH63" s="8"/>
      <c r="BI63" s="44" t="s">
        <v>485</v>
      </c>
      <c r="BJ63" s="12"/>
      <c r="BK63" s="12"/>
      <c r="BL63" s="12"/>
      <c r="BM63" s="12"/>
      <c r="BN63" s="42"/>
      <c r="BO63" s="12"/>
      <c r="BP63" s="8"/>
      <c r="BQ63" s="8"/>
      <c r="BR63" s="8"/>
      <c r="BS63" s="1" t="s">
        <v>489</v>
      </c>
      <c r="BT63" s="47" t="s">
        <v>553</v>
      </c>
      <c r="BU63" s="20">
        <v>0</v>
      </c>
      <c r="BV63" s="6">
        <v>8</v>
      </c>
      <c r="BW63" s="6">
        <v>35</v>
      </c>
      <c r="BX63" s="6">
        <v>2</v>
      </c>
      <c r="BY63" s="6">
        <v>6</v>
      </c>
      <c r="BZ63" s="6">
        <v>0</v>
      </c>
      <c r="CA63" s="6">
        <v>0</v>
      </c>
      <c r="CB63" s="8"/>
      <c r="CC63" s="15" t="str">
        <f>IF(BU63=0,"","血量+"&amp;BU63&amp;" ")&amp;IF(BV63=0,IF(BW63=0,"","攻击"&amp;BV63&amp;"-"&amp;BW63&amp;" "),"攻击"&amp;BV63&amp;"-"&amp;BW63&amp;" ")&amp;IF(BX63=0,IF(BY63=0,"","防御"&amp;BX63&amp;"-"&amp;BY63&amp;" "),"防御"&amp;BX63&amp;"-"&amp;BY63&amp;" ")&amp;IF(BZ63=0,IF(CA63=0,"","魔御"&amp;BZ63&amp;"-"&amp;CA63&amp;" "),"魔御"&amp;BZ63&amp;"-"&amp;CA63)&amp;CB63</f>
        <v xml:space="preserve">攻击8-35 防御2-6 </v>
      </c>
    </row>
    <row r="64" spans="4:81">
      <c r="D64" s="3" t="s">
        <v>239</v>
      </c>
      <c r="E64" s="3">
        <v>0</v>
      </c>
      <c r="F64" s="3">
        <v>2</v>
      </c>
      <c r="G64" s="3">
        <v>5</v>
      </c>
      <c r="H64" s="3">
        <v>0</v>
      </c>
      <c r="I64" s="1">
        <v>0</v>
      </c>
      <c r="J64" s="1">
        <v>0</v>
      </c>
      <c r="K64" s="1">
        <v>2</v>
      </c>
      <c r="AA64" s="1">
        <v>1102</v>
      </c>
      <c r="AB64" s="29" t="s">
        <v>260</v>
      </c>
      <c r="AC64" s="4" t="s">
        <v>65</v>
      </c>
      <c r="AD64" s="4" t="s">
        <v>67</v>
      </c>
      <c r="AE64" s="4" t="s">
        <v>66</v>
      </c>
      <c r="AF64" s="4"/>
      <c r="AG64" s="4" t="s">
        <v>261</v>
      </c>
      <c r="AH64" s="17" t="s">
        <v>284</v>
      </c>
      <c r="AI64" s="4"/>
      <c r="AJ64" s="1"/>
      <c r="AL64" s="51" t="s">
        <v>612</v>
      </c>
      <c r="AM64" s="6" t="s">
        <v>614</v>
      </c>
      <c r="AN64" s="7"/>
      <c r="AO64" s="7"/>
      <c r="AP64" s="7"/>
      <c r="AQ64" s="7"/>
      <c r="AR64" s="7"/>
      <c r="AS64" s="7"/>
      <c r="AT64" s="7"/>
      <c r="AU64" s="7"/>
      <c r="AV64" s="7"/>
      <c r="AW64" s="42" t="s">
        <v>489</v>
      </c>
      <c r="AX64" s="42" t="s">
        <v>491</v>
      </c>
      <c r="AY64" s="19">
        <v>0</v>
      </c>
      <c r="AZ64" s="4">
        <v>2</v>
      </c>
      <c r="BA64" s="4">
        <v>6</v>
      </c>
      <c r="BB64" s="4">
        <v>0</v>
      </c>
      <c r="BC64" s="4">
        <v>0</v>
      </c>
      <c r="BD64" s="4">
        <v>2</v>
      </c>
      <c r="BE64" s="4">
        <v>3</v>
      </c>
      <c r="BF64" s="8"/>
      <c r="BG64" s="8"/>
      <c r="BH64" s="1" t="s">
        <v>489</v>
      </c>
      <c r="BI64" s="42" t="s">
        <v>510</v>
      </c>
      <c r="BJ64" s="19">
        <v>0</v>
      </c>
      <c r="BK64" s="4">
        <v>5</v>
      </c>
      <c r="BL64" s="4">
        <v>28</v>
      </c>
      <c r="BM64" s="4">
        <v>2</v>
      </c>
      <c r="BN64" s="4">
        <v>4</v>
      </c>
      <c r="BO64" s="4">
        <v>0</v>
      </c>
      <c r="BP64" s="4">
        <v>0</v>
      </c>
      <c r="BQ64" s="8"/>
      <c r="BR64" s="15" t="str">
        <f>IF(BJ64=0,"","血量+"&amp;BJ64&amp;" ")&amp;IF(BK64=0,IF(BL64=0,"","攻击"&amp;BK64&amp;"-"&amp;BL64&amp;" "),"攻击"&amp;BK64&amp;"-"&amp;BL64&amp;" ")&amp;IF(BM64=0,IF(BN64=0,"","防御"&amp;BM64&amp;"-"&amp;BN64&amp;" "),"防御"&amp;BM64&amp;"-"&amp;BN64&amp;" ")&amp;IF(BO64=0,IF(BP64=0,"","魔御"&amp;BO64&amp;"-"&amp;BP64&amp;" "),"魔御"&amp;BO64&amp;"-"&amp;BP64)&amp;BQ64</f>
        <v xml:space="preserve">攻击5-28 防御2-4 </v>
      </c>
      <c r="BS64" s="47" t="s">
        <v>489</v>
      </c>
      <c r="BT64" s="47" t="s">
        <v>552</v>
      </c>
      <c r="BU64" s="20">
        <v>0</v>
      </c>
      <c r="BV64" s="6">
        <v>8</v>
      </c>
      <c r="BW64" s="6">
        <v>28</v>
      </c>
      <c r="BX64" s="6">
        <v>0</v>
      </c>
      <c r="BY64" s="6">
        <v>0</v>
      </c>
      <c r="BZ64" s="6">
        <v>2</v>
      </c>
      <c r="CA64" s="6">
        <v>4</v>
      </c>
      <c r="CB64" s="8"/>
      <c r="CC64" s="15" t="str">
        <f>IF(BU64=0,"","血量+"&amp;BU64&amp;" ")&amp;IF(BV64=0,IF(BW64=0,"","攻击"&amp;BV64&amp;"-"&amp;BW64&amp;" "),"攻击"&amp;BV64&amp;"-"&amp;BW64&amp;" ")&amp;IF(BX64=0,IF(BY64=0,"","防御"&amp;BX64&amp;"-"&amp;BY64&amp;" "),"防御"&amp;BX64&amp;"-"&amp;BY64&amp;" ")&amp;IF(BZ64=0,IF(CA64=0,"","魔御"&amp;BZ64&amp;"-"&amp;CA64&amp;" "),"魔御"&amp;BZ64&amp;"-"&amp;CA64)&amp;CB64</f>
        <v>攻击8-28 魔御2-4</v>
      </c>
    </row>
    <row r="65" spans="4:85">
      <c r="D65" s="3" t="s">
        <v>240</v>
      </c>
      <c r="E65" s="3">
        <v>0</v>
      </c>
      <c r="F65" s="3">
        <v>1</v>
      </c>
      <c r="G65" s="3">
        <v>2</v>
      </c>
      <c r="H65" s="3">
        <v>2</v>
      </c>
      <c r="I65" s="1">
        <v>3</v>
      </c>
      <c r="J65" s="1">
        <v>0</v>
      </c>
      <c r="K65" s="1">
        <v>0</v>
      </c>
      <c r="AA65" s="1"/>
      <c r="AB65" t="str">
        <f>AC65&amp;";"&amp;AD65&amp;";"&amp;AE65&amp;";"&amp;AF65</f>
        <v>10030208;10030211;10030210;</v>
      </c>
      <c r="AC65" s="1">
        <f>SUMIF([1]Sheet1!$B:$B,"="&amp;AC64,[1]Sheet1!$A:$A)</f>
        <v>10030208</v>
      </c>
      <c r="AD65" s="1">
        <f>SUMIF([1]Sheet1!$B:$B,"="&amp;AD64,[1]Sheet1!$A:$A)</f>
        <v>10030211</v>
      </c>
      <c r="AE65" s="1">
        <f>SUMIF([1]Sheet1!$B:$B,"="&amp;AE64,[1]Sheet1!$A:$A)</f>
        <v>10030210</v>
      </c>
      <c r="AF65" s="4"/>
      <c r="AG65" s="4" t="s">
        <v>264</v>
      </c>
      <c r="AH65" s="17" t="s">
        <v>283</v>
      </c>
      <c r="AI65" s="4"/>
      <c r="AJ65" s="1"/>
      <c r="AL65" s="51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1"/>
      <c r="AY65" s="1"/>
      <c r="AZ65" s="1"/>
      <c r="BA65" s="1"/>
      <c r="BB65" s="1"/>
      <c r="BC65" s="42"/>
      <c r="BD65" s="12"/>
      <c r="BE65" s="8"/>
      <c r="BF65" s="8"/>
      <c r="BG65" s="8"/>
      <c r="BH65" s="42" t="s">
        <v>489</v>
      </c>
      <c r="BI65" s="42" t="s">
        <v>511</v>
      </c>
      <c r="BJ65" s="19">
        <v>0</v>
      </c>
      <c r="BK65" s="4">
        <v>5</v>
      </c>
      <c r="BL65" s="4">
        <v>22</v>
      </c>
      <c r="BM65" s="4">
        <v>0</v>
      </c>
      <c r="BN65" s="4">
        <v>0</v>
      </c>
      <c r="BO65" s="4">
        <v>1</v>
      </c>
      <c r="BP65" s="4">
        <v>3</v>
      </c>
      <c r="BQ65" s="8"/>
      <c r="BR65" s="15" t="str">
        <f>IF(BJ65=0,"","血量+"&amp;BJ65&amp;" ")&amp;IF(BK65=0,IF(BL65=0,"","攻击"&amp;BK65&amp;"-"&amp;BL65&amp;" "),"攻击"&amp;BK65&amp;"-"&amp;BL65&amp;" ")&amp;IF(BM65=0,IF(BN65=0,"","防御"&amp;BM65&amp;"-"&amp;BN65&amp;" "),"防御"&amp;BM65&amp;"-"&amp;BN65&amp;" ")&amp;IF(BO65=0,IF(BP65=0,"","魔御"&amp;BO65&amp;"-"&amp;BP65&amp;" "),"魔御"&amp;BO65&amp;"-"&amp;BP65)&amp;BQ65</f>
        <v>攻击5-22 魔御1-3</v>
      </c>
      <c r="BS65" s="1"/>
      <c r="BU65" s="1"/>
      <c r="BV65" s="1"/>
      <c r="BW65" s="1"/>
      <c r="BX65" s="1"/>
      <c r="BY65" s="47"/>
      <c r="BZ65" s="12"/>
      <c r="CA65" s="8"/>
      <c r="CB65" s="8"/>
      <c r="CC65" s="8"/>
    </row>
    <row r="66" spans="4:85">
      <c r="D66" s="3" t="s">
        <v>241</v>
      </c>
      <c r="E66" s="3">
        <v>0</v>
      </c>
      <c r="F66" s="3">
        <v>1</v>
      </c>
      <c r="G66" s="3">
        <v>1</v>
      </c>
      <c r="H66" s="3">
        <v>1</v>
      </c>
      <c r="I66" s="1">
        <v>2</v>
      </c>
      <c r="J66" s="1">
        <v>0</v>
      </c>
      <c r="K66" s="1">
        <v>1</v>
      </c>
      <c r="AA66" s="1"/>
      <c r="AC66" s="4"/>
      <c r="AD66" s="4"/>
      <c r="AE66" s="4"/>
      <c r="AF66" s="4"/>
      <c r="AG66" s="1"/>
      <c r="AH66" s="15"/>
      <c r="AI66" s="1"/>
      <c r="AJ66" s="1"/>
      <c r="AL66" s="51" t="s">
        <v>612</v>
      </c>
      <c r="AM66" s="1" t="s">
        <v>628</v>
      </c>
      <c r="AO66" s="7"/>
      <c r="AR66" s="3" t="s">
        <v>654</v>
      </c>
      <c r="AS66" t="s">
        <v>656</v>
      </c>
      <c r="AW66" s="42" t="s">
        <v>489</v>
      </c>
      <c r="AX66" s="1" t="s">
        <v>486</v>
      </c>
      <c r="AY66" s="19">
        <v>70</v>
      </c>
      <c r="AZ66" s="4">
        <v>0</v>
      </c>
      <c r="BA66" s="4">
        <v>0</v>
      </c>
      <c r="BB66" s="4">
        <v>3</v>
      </c>
      <c r="BC66" s="4">
        <v>9</v>
      </c>
      <c r="BD66" s="4">
        <v>2</v>
      </c>
      <c r="BE66" s="4">
        <v>6</v>
      </c>
      <c r="BF66" s="8"/>
      <c r="BG66" s="8"/>
      <c r="BH66" s="1"/>
      <c r="BJ66" s="1"/>
      <c r="BK66" s="1"/>
      <c r="BL66" s="1"/>
      <c r="BM66" s="1"/>
      <c r="BN66" s="42"/>
      <c r="BO66" s="12"/>
      <c r="BP66" s="8"/>
      <c r="BQ66" s="8"/>
      <c r="BR66" s="8"/>
      <c r="BS66" s="47" t="s">
        <v>489</v>
      </c>
      <c r="BT66" s="1" t="s">
        <v>554</v>
      </c>
      <c r="BU66" s="20">
        <v>190</v>
      </c>
      <c r="BV66" s="6">
        <v>0</v>
      </c>
      <c r="BW66" s="6">
        <v>0</v>
      </c>
      <c r="BX66" s="6">
        <v>8</v>
      </c>
      <c r="BY66" s="6">
        <v>15</v>
      </c>
      <c r="BZ66" s="6">
        <v>6</v>
      </c>
      <c r="CA66" s="6">
        <v>12</v>
      </c>
      <c r="CB66" s="8"/>
      <c r="CC66" s="15" t="str">
        <f t="shared" ref="CC66:CC71" si="38">IF(BU66=0,"","血量+"&amp;BU66&amp;" ")&amp;IF(BV66=0,IF(BW66=0,"","攻击"&amp;BV66&amp;"-"&amp;BW66&amp;" "),"攻击"&amp;BV66&amp;"-"&amp;BW66&amp;" ")&amp;IF(BX66=0,IF(BY66=0,"","防御"&amp;BX66&amp;"-"&amp;BY66&amp;" "),"防御"&amp;BX66&amp;"-"&amp;BY66&amp;" ")&amp;IF(BZ66=0,IF(CA66=0,"","魔御"&amp;BZ66&amp;"-"&amp;CA66&amp;" "),"魔御"&amp;BZ66&amp;"-"&amp;CA66)&amp;CB66</f>
        <v>血量+190 防御8-15 魔御6-12</v>
      </c>
    </row>
    <row r="67" spans="4:85">
      <c r="D67" s="3" t="s">
        <v>242</v>
      </c>
      <c r="E67" s="3">
        <v>0</v>
      </c>
      <c r="F67" s="3">
        <v>1</v>
      </c>
      <c r="G67" s="3">
        <v>2</v>
      </c>
      <c r="H67" s="3">
        <v>0</v>
      </c>
      <c r="I67" s="1">
        <v>0</v>
      </c>
      <c r="J67" s="1">
        <v>2</v>
      </c>
      <c r="K67" s="1">
        <v>3</v>
      </c>
      <c r="AA67" s="1">
        <v>1103</v>
      </c>
      <c r="AB67" s="29" t="s">
        <v>302</v>
      </c>
      <c r="AC67" s="4" t="s">
        <v>296</v>
      </c>
      <c r="AD67" s="4" t="s">
        <v>299</v>
      </c>
      <c r="AE67" s="4"/>
      <c r="AF67" s="1"/>
      <c r="AG67" s="4" t="s">
        <v>261</v>
      </c>
      <c r="AH67" s="17" t="s">
        <v>277</v>
      </c>
      <c r="AI67" s="4"/>
      <c r="AJ67" s="1"/>
      <c r="AL67" s="51" t="s">
        <v>612</v>
      </c>
      <c r="AM67" s="4" t="s">
        <v>629</v>
      </c>
      <c r="AO67" s="7"/>
      <c r="AR67" s="3" t="s">
        <v>655</v>
      </c>
      <c r="AS67" t="s">
        <v>657</v>
      </c>
      <c r="AW67" s="42" t="s">
        <v>489</v>
      </c>
      <c r="AX67" s="1" t="s">
        <v>487</v>
      </c>
      <c r="AY67" s="4">
        <f>ROUND(Y$3*AE69,0)</f>
        <v>0</v>
      </c>
      <c r="AZ67" s="4">
        <v>3</v>
      </c>
      <c r="BA67" s="4">
        <v>6</v>
      </c>
      <c r="BB67" s="4">
        <v>1</v>
      </c>
      <c r="BC67" s="4">
        <v>4</v>
      </c>
      <c r="BD67" s="4">
        <v>1</v>
      </c>
      <c r="BE67" s="4">
        <v>4</v>
      </c>
      <c r="BF67" s="8"/>
      <c r="BG67" s="8"/>
      <c r="BH67" s="42" t="s">
        <v>489</v>
      </c>
      <c r="BI67" s="1" t="s">
        <v>504</v>
      </c>
      <c r="BJ67" s="19">
        <v>110</v>
      </c>
      <c r="BK67" s="4">
        <v>0</v>
      </c>
      <c r="BL67" s="4">
        <v>0</v>
      </c>
      <c r="BM67" s="4">
        <v>5</v>
      </c>
      <c r="BN67" s="4">
        <v>13</v>
      </c>
      <c r="BO67" s="4">
        <v>5</v>
      </c>
      <c r="BP67" s="4">
        <v>9</v>
      </c>
      <c r="BQ67" s="8"/>
      <c r="BR67" s="15" t="str">
        <f t="shared" ref="BR67:BR72" si="39">IF(BJ67=0,"","血量+"&amp;BJ67&amp;" ")&amp;IF(BK67=0,IF(BL67=0,"","攻击"&amp;BK67&amp;"-"&amp;BL67&amp;" "),"攻击"&amp;BK67&amp;"-"&amp;BL67&amp;" ")&amp;IF(BM67=0,IF(BN67=0,"","防御"&amp;BM67&amp;"-"&amp;BN67&amp;" "),"防御"&amp;BM67&amp;"-"&amp;BN67&amp;" ")&amp;IF(BO67=0,IF(BP67=0,"","魔御"&amp;BO67&amp;"-"&amp;BP67&amp;" "),"魔御"&amp;BO67&amp;"-"&amp;BP67)&amp;BQ67</f>
        <v>血量+110 防御5-13 魔御5-9</v>
      </c>
      <c r="BS67" s="47" t="s">
        <v>489</v>
      </c>
      <c r="BT67" s="1" t="s">
        <v>555</v>
      </c>
      <c r="BU67" s="6">
        <f>ROUND(AV$3*BB74,0)</f>
        <v>0</v>
      </c>
      <c r="BV67" s="6">
        <v>5</v>
      </c>
      <c r="BW67" s="6">
        <v>12</v>
      </c>
      <c r="BX67" s="6">
        <v>4</v>
      </c>
      <c r="BY67" s="6">
        <v>9</v>
      </c>
      <c r="BZ67" s="6">
        <v>4</v>
      </c>
      <c r="CA67" s="6">
        <v>9</v>
      </c>
      <c r="CB67" s="8"/>
      <c r="CC67" s="15" t="str">
        <f t="shared" si="38"/>
        <v>攻击5-12 防御4-9 魔御4-9</v>
      </c>
    </row>
    <row r="68" spans="4:85">
      <c r="D68" s="3" t="s">
        <v>243</v>
      </c>
      <c r="E68" s="3">
        <v>0</v>
      </c>
      <c r="F68" s="3">
        <v>1</v>
      </c>
      <c r="G68" s="3">
        <v>1</v>
      </c>
      <c r="H68" s="3">
        <v>0</v>
      </c>
      <c r="I68" s="1">
        <v>0</v>
      </c>
      <c r="J68" s="1">
        <v>1</v>
      </c>
      <c r="K68" s="1">
        <v>2</v>
      </c>
      <c r="AA68" s="1"/>
      <c r="AB68" t="str">
        <f>AC68&amp;";"&amp;AD68&amp;";"&amp;AE68&amp;";"&amp;AF68</f>
        <v>10030220;10030222;;</v>
      </c>
      <c r="AC68" s="1">
        <f>SUMIF([1]Sheet1!$B:$B,"="&amp;AC67,[1]Sheet1!$A:$A)</f>
        <v>10030220</v>
      </c>
      <c r="AD68" s="1">
        <f>SUMIF([1]Sheet1!$B:$B,"="&amp;AD67,[1]Sheet1!$A:$A)</f>
        <v>10030222</v>
      </c>
      <c r="AE68" s="1"/>
      <c r="AF68" s="1"/>
      <c r="AG68" s="1"/>
      <c r="AH68" s="15"/>
      <c r="AI68" s="1"/>
      <c r="AJ68" s="1"/>
      <c r="AL68" s="51" t="s">
        <v>612</v>
      </c>
      <c r="AM68" s="4" t="s">
        <v>630</v>
      </c>
      <c r="AO68" s="7"/>
      <c r="AW68" s="42" t="s">
        <v>489</v>
      </c>
      <c r="AX68" s="1" t="s">
        <v>488</v>
      </c>
      <c r="AY68" s="4">
        <v>0</v>
      </c>
      <c r="AZ68" s="4">
        <v>4</v>
      </c>
      <c r="BA68" s="4">
        <v>9</v>
      </c>
      <c r="BB68" s="4">
        <v>1</v>
      </c>
      <c r="BC68" s="4">
        <v>2</v>
      </c>
      <c r="BD68" s="4">
        <v>1</v>
      </c>
      <c r="BE68" s="4">
        <v>2</v>
      </c>
      <c r="BH68" s="42" t="s">
        <v>489</v>
      </c>
      <c r="BI68" s="1" t="s">
        <v>524</v>
      </c>
      <c r="BJ68" s="4">
        <f>ROUND(AJ$3*AQ81,0)</f>
        <v>0</v>
      </c>
      <c r="BK68" s="4">
        <v>3</v>
      </c>
      <c r="BL68" s="4">
        <v>8</v>
      </c>
      <c r="BM68" s="4">
        <v>3</v>
      </c>
      <c r="BN68" s="4">
        <v>6</v>
      </c>
      <c r="BO68" s="4">
        <v>3</v>
      </c>
      <c r="BP68" s="4">
        <v>8</v>
      </c>
      <c r="BQ68" s="8"/>
      <c r="BR68" s="15" t="str">
        <f t="shared" si="39"/>
        <v>攻击3-8 防御3-6 魔御3-8</v>
      </c>
      <c r="BS68" s="47" t="s">
        <v>489</v>
      </c>
      <c r="BT68" s="1" t="s">
        <v>556</v>
      </c>
      <c r="BU68" s="6">
        <v>0</v>
      </c>
      <c r="BV68" s="6">
        <v>9</v>
      </c>
      <c r="BW68" s="6">
        <v>18</v>
      </c>
      <c r="BX68" s="6">
        <v>3</v>
      </c>
      <c r="BY68" s="6">
        <v>5</v>
      </c>
      <c r="BZ68" s="6">
        <v>3</v>
      </c>
      <c r="CA68" s="6">
        <v>5</v>
      </c>
      <c r="CC68" s="15" t="str">
        <f t="shared" si="38"/>
        <v>攻击9-18 防御3-5 魔御3-5</v>
      </c>
    </row>
    <row r="69" spans="4:85">
      <c r="D69" s="3" t="s">
        <v>244</v>
      </c>
      <c r="E69" s="3">
        <v>0</v>
      </c>
      <c r="F69" s="3">
        <v>4</v>
      </c>
      <c r="G69" s="3">
        <v>6</v>
      </c>
      <c r="H69" s="3">
        <v>0</v>
      </c>
      <c r="I69" s="1">
        <v>2</v>
      </c>
      <c r="J69" s="1">
        <v>0</v>
      </c>
      <c r="K69" s="1">
        <v>2</v>
      </c>
      <c r="AA69" s="1"/>
      <c r="AC69" s="1"/>
      <c r="AD69" s="1"/>
      <c r="AE69" s="1"/>
      <c r="AF69" s="1"/>
      <c r="AG69" s="1"/>
      <c r="AH69" s="1"/>
      <c r="AI69" s="1"/>
      <c r="AJ69" s="1"/>
      <c r="AL69" s="51" t="s">
        <v>612</v>
      </c>
      <c r="AM69" s="4" t="s">
        <v>631</v>
      </c>
      <c r="AO69" s="7"/>
      <c r="BH69" s="42" t="s">
        <v>489</v>
      </c>
      <c r="BI69" s="1" t="s">
        <v>503</v>
      </c>
      <c r="BJ69" s="4">
        <v>0</v>
      </c>
      <c r="BK69" s="4">
        <v>6</v>
      </c>
      <c r="BL69" s="4">
        <v>13</v>
      </c>
      <c r="BM69" s="4">
        <v>2</v>
      </c>
      <c r="BN69" s="4">
        <v>3</v>
      </c>
      <c r="BO69" s="4">
        <v>2</v>
      </c>
      <c r="BP69" s="4">
        <v>3</v>
      </c>
      <c r="BR69" s="15" t="str">
        <f t="shared" si="39"/>
        <v>攻击6-13 防御2-3 魔御2-3</v>
      </c>
      <c r="BS69" s="47" t="s">
        <v>489</v>
      </c>
      <c r="BT69" s="1" t="s">
        <v>557</v>
      </c>
      <c r="BU69" s="20">
        <v>0</v>
      </c>
      <c r="BV69" s="6">
        <v>7</v>
      </c>
      <c r="BW69" s="6">
        <v>15</v>
      </c>
      <c r="BX69" s="6">
        <v>0</v>
      </c>
      <c r="BY69" s="6">
        <v>0</v>
      </c>
      <c r="BZ69" s="6">
        <v>2</v>
      </c>
      <c r="CA69" s="6">
        <v>5</v>
      </c>
      <c r="CC69" s="15" t="str">
        <f t="shared" si="38"/>
        <v>攻击7-15 魔御2-5</v>
      </c>
    </row>
    <row r="70" spans="4:85">
      <c r="D70" s="3" t="s">
        <v>245</v>
      </c>
      <c r="E70" s="3">
        <v>0</v>
      </c>
      <c r="F70" s="3">
        <v>2</v>
      </c>
      <c r="G70" s="3">
        <v>4</v>
      </c>
      <c r="H70" s="3">
        <v>0</v>
      </c>
      <c r="I70" s="1">
        <v>1</v>
      </c>
      <c r="J70" s="1">
        <v>0</v>
      </c>
      <c r="K70" s="1">
        <v>1</v>
      </c>
      <c r="AO70" s="7"/>
      <c r="AW70" s="51" t="s">
        <v>612</v>
      </c>
      <c r="AX70" s="1" t="s">
        <v>636</v>
      </c>
      <c r="AY70" s="3">
        <v>0</v>
      </c>
      <c r="AZ70" s="4">
        <v>5</v>
      </c>
      <c r="BA70" s="4">
        <v>50</v>
      </c>
      <c r="BB70" s="4">
        <v>0</v>
      </c>
      <c r="BC70" s="4">
        <v>0</v>
      </c>
      <c r="BD70" s="4">
        <v>0</v>
      </c>
      <c r="BE70" s="4">
        <v>0</v>
      </c>
      <c r="BG70" s="8"/>
      <c r="BH70" s="42" t="s">
        <v>489</v>
      </c>
      <c r="BI70" s="1" t="s">
        <v>525</v>
      </c>
      <c r="BJ70" s="19">
        <v>0</v>
      </c>
      <c r="BK70" s="4">
        <v>4</v>
      </c>
      <c r="BL70" s="4">
        <v>12</v>
      </c>
      <c r="BM70" s="4">
        <v>0</v>
      </c>
      <c r="BN70" s="4">
        <v>0</v>
      </c>
      <c r="BO70" s="4">
        <v>1</v>
      </c>
      <c r="BP70" s="4">
        <v>4</v>
      </c>
      <c r="BR70" s="15" t="str">
        <f t="shared" si="39"/>
        <v>攻击4-12 魔御1-4</v>
      </c>
      <c r="BS70" s="47" t="s">
        <v>489</v>
      </c>
      <c r="BT70" s="1" t="s">
        <v>558</v>
      </c>
      <c r="BU70" s="20">
        <v>0</v>
      </c>
      <c r="BV70" s="6">
        <v>4</v>
      </c>
      <c r="BW70" s="6">
        <v>9</v>
      </c>
      <c r="BX70" s="6">
        <v>5</v>
      </c>
      <c r="BY70" s="6">
        <v>10</v>
      </c>
      <c r="BZ70" s="6">
        <v>0</v>
      </c>
      <c r="CA70" s="6">
        <v>0</v>
      </c>
      <c r="CB70" s="8"/>
      <c r="CC70" s="15" t="str">
        <f t="shared" si="38"/>
        <v xml:space="preserve">攻击4-9 防御5-10 </v>
      </c>
    </row>
    <row r="71" spans="4:85">
      <c r="D71" s="3" t="s">
        <v>246</v>
      </c>
      <c r="E71" s="3">
        <v>0</v>
      </c>
      <c r="F71" s="3">
        <v>2</v>
      </c>
      <c r="G71" s="3">
        <v>11</v>
      </c>
      <c r="H71" s="3">
        <v>1</v>
      </c>
      <c r="I71" s="1">
        <v>2</v>
      </c>
      <c r="J71" s="1">
        <v>0</v>
      </c>
      <c r="K71" s="1">
        <v>0</v>
      </c>
      <c r="AB71" s="1" t="s">
        <v>430</v>
      </c>
      <c r="AC71" s="5">
        <v>37</v>
      </c>
      <c r="AL71" s="51" t="s">
        <v>612</v>
      </c>
      <c r="AM71" s="4" t="s">
        <v>615</v>
      </c>
      <c r="AO71" s="7"/>
      <c r="BG71" s="8"/>
      <c r="BH71" s="42" t="s">
        <v>489</v>
      </c>
      <c r="BI71" s="1" t="s">
        <v>528</v>
      </c>
      <c r="BJ71" s="19">
        <v>0</v>
      </c>
      <c r="BK71" s="4">
        <v>3</v>
      </c>
      <c r="BL71" s="4">
        <v>6</v>
      </c>
      <c r="BM71" s="4">
        <v>3</v>
      </c>
      <c r="BN71" s="4">
        <v>6</v>
      </c>
      <c r="BO71" s="4">
        <v>0</v>
      </c>
      <c r="BP71" s="4">
        <v>0</v>
      </c>
      <c r="BQ71" s="8"/>
      <c r="BR71" s="15" t="str">
        <f t="shared" si="39"/>
        <v xml:space="preserve">攻击3-6 防御3-6 </v>
      </c>
      <c r="BS71" s="47" t="s">
        <v>489</v>
      </c>
      <c r="BT71" s="1" t="s">
        <v>559</v>
      </c>
      <c r="BU71" s="6">
        <v>0</v>
      </c>
      <c r="BV71" s="6">
        <v>6</v>
      </c>
      <c r="BW71" s="6">
        <v>13</v>
      </c>
      <c r="BX71" s="6">
        <v>0</v>
      </c>
      <c r="BY71" s="6">
        <v>0</v>
      </c>
      <c r="BZ71" s="6">
        <v>4</v>
      </c>
      <c r="CA71" s="6">
        <v>10</v>
      </c>
      <c r="CB71" s="8"/>
      <c r="CC71" s="15" t="str">
        <f t="shared" si="38"/>
        <v>攻击6-13 魔御4-10</v>
      </c>
    </row>
    <row r="72" spans="4:85">
      <c r="D72" s="3" t="s">
        <v>247</v>
      </c>
      <c r="E72" s="3">
        <v>0</v>
      </c>
      <c r="F72" s="3">
        <v>2</v>
      </c>
      <c r="G72" s="3">
        <v>8</v>
      </c>
      <c r="H72" s="3">
        <v>0</v>
      </c>
      <c r="I72" s="1">
        <v>1</v>
      </c>
      <c r="J72" s="1">
        <v>0</v>
      </c>
      <c r="K72" s="1">
        <v>1</v>
      </c>
      <c r="AK72" s="1">
        <v>1201</v>
      </c>
      <c r="AL72" s="51" t="s">
        <v>612</v>
      </c>
      <c r="AM72" s="4" t="s">
        <v>632</v>
      </c>
      <c r="AO72" s="7"/>
      <c r="AW72" s="51" t="s">
        <v>612</v>
      </c>
      <c r="AX72" s="6" t="s">
        <v>634</v>
      </c>
      <c r="AY72" s="6">
        <v>175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8"/>
      <c r="BG72" s="8"/>
      <c r="BH72" s="43" t="s">
        <v>489</v>
      </c>
      <c r="BI72" s="1" t="s">
        <v>529</v>
      </c>
      <c r="BJ72" s="19">
        <v>0</v>
      </c>
      <c r="BK72" s="4">
        <v>3</v>
      </c>
      <c r="BL72" s="4">
        <v>9</v>
      </c>
      <c r="BM72" s="4">
        <v>0</v>
      </c>
      <c r="BN72" s="4">
        <v>0</v>
      </c>
      <c r="BO72" s="4">
        <v>2</v>
      </c>
      <c r="BP72" s="4">
        <v>4</v>
      </c>
      <c r="BQ72" s="8"/>
      <c r="BR72" s="15" t="str">
        <f t="shared" si="39"/>
        <v>攻击3-9 魔御2-4</v>
      </c>
      <c r="CA72" s="8"/>
      <c r="CB72" s="8"/>
      <c r="CC72" s="8"/>
    </row>
    <row r="73" spans="4:85">
      <c r="D73" s="3" t="s">
        <v>248</v>
      </c>
      <c r="E73" s="3">
        <v>0</v>
      </c>
      <c r="F73" s="3">
        <v>2</v>
      </c>
      <c r="G73" s="3">
        <v>11</v>
      </c>
      <c r="H73" s="3">
        <v>0</v>
      </c>
      <c r="I73" s="1">
        <v>0</v>
      </c>
      <c r="J73" s="1">
        <v>1</v>
      </c>
      <c r="K73" s="1">
        <v>2</v>
      </c>
      <c r="AB73" s="36" t="s">
        <v>303</v>
      </c>
      <c r="AC73" s="36" t="s">
        <v>304</v>
      </c>
      <c r="AD73" s="36" t="s">
        <v>305</v>
      </c>
      <c r="AE73" s="36" t="s">
        <v>428</v>
      </c>
      <c r="AF73" s="36" t="s">
        <v>429</v>
      </c>
      <c r="AG73" s="5" t="s">
        <v>431</v>
      </c>
      <c r="AK73" s="1"/>
      <c r="AW73" s="8"/>
      <c r="AX73" s="12"/>
      <c r="AY73" s="12"/>
      <c r="AZ73" s="12"/>
      <c r="BA73" s="12"/>
      <c r="BB73" s="12"/>
      <c r="BC73" s="12"/>
      <c r="BD73" s="12"/>
      <c r="BE73" s="8"/>
      <c r="BF73" s="8"/>
      <c r="BG73" s="8"/>
      <c r="BP73" s="8"/>
      <c r="BQ73" s="8"/>
      <c r="BR73" s="8"/>
    </row>
    <row r="74" spans="4:85">
      <c r="D74" s="3" t="s">
        <v>249</v>
      </c>
      <c r="E74" s="3">
        <v>0</v>
      </c>
      <c r="F74" s="3">
        <v>2</v>
      </c>
      <c r="G74" s="3">
        <v>9</v>
      </c>
      <c r="H74" s="3">
        <v>0</v>
      </c>
      <c r="I74" s="1">
        <v>2</v>
      </c>
      <c r="J74" s="1">
        <v>0</v>
      </c>
      <c r="K74" s="1">
        <v>2</v>
      </c>
      <c r="AB74" s="1" t="s">
        <v>430</v>
      </c>
      <c r="AC74" s="4">
        <v>1</v>
      </c>
      <c r="AD74" s="4">
        <v>0.5</v>
      </c>
      <c r="AE74" s="4">
        <v>1</v>
      </c>
      <c r="AF74" s="4">
        <v>100</v>
      </c>
      <c r="AG74" s="4">
        <f>(AF74+AE74)*0.5</f>
        <v>50.5</v>
      </c>
      <c r="AH74" s="4">
        <f>AG74*AD74</f>
        <v>25.25</v>
      </c>
      <c r="AK74" s="1">
        <v>1202</v>
      </c>
      <c r="AL74" s="1"/>
      <c r="AM74" s="28" t="s">
        <v>266</v>
      </c>
      <c r="AN74" s="12" t="s">
        <v>267</v>
      </c>
      <c r="AO74" s="12" t="s">
        <v>271</v>
      </c>
      <c r="AP74" s="12"/>
      <c r="AQ74" s="12"/>
      <c r="AR74" s="28" t="s">
        <v>263</v>
      </c>
      <c r="AS74" s="12" t="s">
        <v>278</v>
      </c>
      <c r="AT74" s="8"/>
      <c r="AU74" s="8"/>
      <c r="AV74" s="8"/>
      <c r="AX74" s="42" t="s">
        <v>492</v>
      </c>
      <c r="AY74" s="12" t="s">
        <v>472</v>
      </c>
      <c r="AZ74" s="12" t="s">
        <v>473</v>
      </c>
      <c r="BA74" s="12"/>
      <c r="BB74" s="12"/>
      <c r="BC74" s="45" t="s">
        <v>263</v>
      </c>
      <c r="BD74" s="12" t="s">
        <v>494</v>
      </c>
      <c r="BE74" s="8"/>
      <c r="BF74" s="8"/>
      <c r="BG74" s="8"/>
      <c r="BH74" s="51" t="s">
        <v>612</v>
      </c>
      <c r="BI74" s="1" t="s">
        <v>637</v>
      </c>
      <c r="BJ74" s="19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8"/>
      <c r="BR74" s="8"/>
      <c r="BS74" s="12" t="s">
        <v>653</v>
      </c>
    </row>
    <row r="75" spans="4:85">
      <c r="D75" s="3" t="s">
        <v>622</v>
      </c>
      <c r="E75" s="3">
        <v>0</v>
      </c>
      <c r="F75" s="3">
        <v>4</v>
      </c>
      <c r="G75" s="3">
        <v>8</v>
      </c>
      <c r="H75" s="3">
        <v>1</v>
      </c>
      <c r="I75" s="1">
        <v>2</v>
      </c>
      <c r="J75" s="1">
        <v>1</v>
      </c>
      <c r="K75" s="1">
        <v>2</v>
      </c>
      <c r="AB75" s="1" t="s">
        <v>430</v>
      </c>
      <c r="AC75" s="4">
        <v>1</v>
      </c>
      <c r="AD75" s="4">
        <v>0.1</v>
      </c>
      <c r="AE75" s="4">
        <v>1</v>
      </c>
      <c r="AF75" s="4">
        <v>200</v>
      </c>
      <c r="AG75" s="4">
        <f>(AF75+AE75)*0.5</f>
        <v>100.5</v>
      </c>
      <c r="AH75" s="4">
        <f>AG75*AD75</f>
        <v>10.050000000000001</v>
      </c>
      <c r="AK75" s="1"/>
      <c r="AL75" s="1"/>
      <c r="AM75" t="str">
        <f>AN75&amp;";"&amp;AO75&amp;";"&amp;AP75&amp;";"&amp;AQ75</f>
        <v>10030301;0;;</v>
      </c>
      <c r="AN75" s="1">
        <f>SUMIF([1]Sheet1!$B:$B,"="&amp;AN74,[1]Sheet1!$A:$A)</f>
        <v>10030301</v>
      </c>
      <c r="AO75" s="1">
        <f>SUMIF([1]Sheet1!$B:$B,"="&amp;AO74,[1]Sheet1!$A:$A)</f>
        <v>0</v>
      </c>
      <c r="AP75" s="1"/>
      <c r="AQ75" s="4"/>
      <c r="AR75" s="12"/>
      <c r="AS75" s="12"/>
      <c r="AT75" s="8"/>
      <c r="AU75" s="8"/>
      <c r="AV75" s="8"/>
      <c r="AX75" s="3" t="str">
        <f>AY75&amp;";"&amp;AZ75&amp;";"&amp;BA75&amp;";"&amp;BB75</f>
        <v>10030401;0;;</v>
      </c>
      <c r="AY75" s="1">
        <f>SUMIF([1]Sheet1!$B:$B,"="&amp;AY74,[1]Sheet1!$A:$A)</f>
        <v>10030401</v>
      </c>
      <c r="AZ75" s="1">
        <f>SUMIF([1]Sheet1!$B:$B,"="&amp;AZ74,[1]Sheet1!$A:$A)</f>
        <v>0</v>
      </c>
      <c r="BA75" s="1"/>
      <c r="BB75" s="4"/>
      <c r="BC75" s="46"/>
      <c r="BD75" s="12"/>
      <c r="BE75" s="8"/>
      <c r="BF75" s="8"/>
      <c r="BG75" s="8"/>
      <c r="BI75" s="12"/>
      <c r="BJ75" s="12"/>
      <c r="BK75" s="12"/>
      <c r="BL75" s="12"/>
      <c r="BM75" s="12"/>
      <c r="BN75" s="12"/>
      <c r="BO75" s="12"/>
      <c r="BP75" s="8"/>
      <c r="BQ75" s="8"/>
      <c r="BR75" s="8"/>
    </row>
    <row r="76" spans="4:85">
      <c r="D76" s="3" t="s">
        <v>251</v>
      </c>
      <c r="E76" s="3">
        <v>75</v>
      </c>
      <c r="F76" s="3">
        <v>0</v>
      </c>
      <c r="G76" s="3">
        <v>0</v>
      </c>
      <c r="H76" s="3">
        <v>0</v>
      </c>
      <c r="I76" s="1">
        <v>0</v>
      </c>
      <c r="J76" s="1">
        <v>0</v>
      </c>
      <c r="K76" s="1">
        <v>0</v>
      </c>
      <c r="AB76" s="4" t="s">
        <v>64</v>
      </c>
      <c r="AC76" s="4">
        <f>SUMIF(后台ID!$B:$B,装备属性!AB76,后台ID!$A:$A)</f>
        <v>10030201</v>
      </c>
      <c r="AD76" s="4">
        <v>0.05</v>
      </c>
      <c r="AE76" s="4">
        <v>1</v>
      </c>
      <c r="AF76" s="4">
        <v>1</v>
      </c>
      <c r="AK76" s="1"/>
      <c r="AL76" s="1"/>
      <c r="AM76" s="28" t="s">
        <v>266</v>
      </c>
      <c r="AN76" s="12" t="s">
        <v>268</v>
      </c>
      <c r="AO76" s="12" t="s">
        <v>246</v>
      </c>
      <c r="AP76" s="20" t="s">
        <v>221</v>
      </c>
      <c r="AQ76" s="12" t="s">
        <v>301</v>
      </c>
      <c r="AR76" s="28" t="s">
        <v>265</v>
      </c>
      <c r="AS76" s="12" t="s">
        <v>275</v>
      </c>
      <c r="AT76" s="8"/>
      <c r="AU76" s="8"/>
      <c r="AV76" s="8"/>
      <c r="AX76" s="42" t="s">
        <v>492</v>
      </c>
      <c r="AY76" s="42" t="s">
        <v>493</v>
      </c>
      <c r="AZ76" s="42" t="s">
        <v>477</v>
      </c>
      <c r="BA76" s="20" t="s">
        <v>480</v>
      </c>
      <c r="BB76" s="42" t="s">
        <v>476</v>
      </c>
      <c r="BC76" s="45" t="s">
        <v>265</v>
      </c>
      <c r="BD76" s="12" t="s">
        <v>495</v>
      </c>
      <c r="BE76" s="8"/>
      <c r="BF76" s="8"/>
      <c r="BG76" s="8"/>
      <c r="BI76" s="42" t="s">
        <v>526</v>
      </c>
      <c r="BJ76" s="12" t="s">
        <v>514</v>
      </c>
      <c r="BK76" s="47" t="s">
        <v>515</v>
      </c>
      <c r="BL76" s="12"/>
      <c r="BM76" s="12"/>
      <c r="BN76" s="45" t="s">
        <v>263</v>
      </c>
      <c r="BO76" s="47" t="s">
        <v>564</v>
      </c>
      <c r="BP76" s="8"/>
      <c r="BQ76" s="8"/>
      <c r="BR76" s="8"/>
      <c r="BT76" s="12"/>
      <c r="BU76" s="12"/>
      <c r="BV76" s="12"/>
      <c r="BW76" s="12"/>
      <c r="BX76" s="12"/>
      <c r="BY76" s="12"/>
      <c r="BZ76" s="12"/>
      <c r="CA76" s="8"/>
      <c r="CB76" s="8"/>
      <c r="CC76" s="8"/>
    </row>
    <row r="77" spans="4:85">
      <c r="D77" s="3" t="s">
        <v>252</v>
      </c>
      <c r="E77" s="3">
        <v>0</v>
      </c>
      <c r="F77" s="3">
        <v>5</v>
      </c>
      <c r="G77" s="3">
        <v>35</v>
      </c>
      <c r="H77" s="3">
        <v>0</v>
      </c>
      <c r="I77" s="1">
        <v>0</v>
      </c>
      <c r="J77" s="1">
        <v>0</v>
      </c>
      <c r="K77" s="1">
        <v>0</v>
      </c>
      <c r="AB77" s="4" t="s">
        <v>343</v>
      </c>
      <c r="AC77" s="4">
        <f>SUMIF(后台ID!$B:$B,装备属性!AB77,后台ID!$A:$A)</f>
        <v>10030202</v>
      </c>
      <c r="AD77" s="4">
        <v>0.01</v>
      </c>
      <c r="AE77" s="4">
        <v>1</v>
      </c>
      <c r="AF77" s="4">
        <v>1</v>
      </c>
      <c r="AK77" s="1"/>
      <c r="AL77" s="1"/>
      <c r="AM77" t="str">
        <f>AN77&amp;";"&amp;AO77&amp;";"&amp;AP77&amp;";"&amp;AQ77</f>
        <v>10030317;10030311;10030320;10030309</v>
      </c>
      <c r="AN77" s="1">
        <f>SUMIF([1]Sheet1!$B:$B,"="&amp;AN76,[1]Sheet1!$A:$A)</f>
        <v>10030317</v>
      </c>
      <c r="AO77" s="1">
        <f>SUMIF([1]Sheet1!$B:$B,"="&amp;AO76,[1]Sheet1!$A:$A)</f>
        <v>10030311</v>
      </c>
      <c r="AP77" s="1">
        <f>SUMIF([1]Sheet1!$B:$B,"="&amp;AP76,[1]Sheet1!$A:$A)</f>
        <v>10030320</v>
      </c>
      <c r="AQ77" s="1">
        <f>SUMIF([1]Sheet1!$B:$B,"="&amp;AQ76,[1]Sheet1!$A:$A)</f>
        <v>10030309</v>
      </c>
      <c r="AR77" s="28" t="s">
        <v>263</v>
      </c>
      <c r="AS77" s="12" t="s">
        <v>276</v>
      </c>
      <c r="AT77" s="8"/>
      <c r="AU77" s="8"/>
      <c r="AV77" s="8"/>
      <c r="AX77" s="3" t="str">
        <f>AY77&amp;";"&amp;AZ77&amp;";"&amp;BA77&amp;";"&amp;BB77</f>
        <v>10030418;10030411;10030420;10030409</v>
      </c>
      <c r="AY77" s="1">
        <f>SUMIF([1]Sheet1!$B:$B,"="&amp;AY76,[1]Sheet1!$A:$A)</f>
        <v>10030418</v>
      </c>
      <c r="AZ77" s="1">
        <f>SUMIF([1]Sheet1!$B:$B,"="&amp;AZ76,[1]Sheet1!$A:$A)</f>
        <v>10030411</v>
      </c>
      <c r="BA77" s="1">
        <f>SUMIF([1]Sheet1!$B:$B,"="&amp;BA76,[1]Sheet1!$A:$A)</f>
        <v>10030420</v>
      </c>
      <c r="BB77" s="1">
        <f>SUMIF([1]Sheet1!$B:$B,"="&amp;BB76,[1]Sheet1!$A:$A)</f>
        <v>10030409</v>
      </c>
      <c r="BC77" s="45" t="s">
        <v>501</v>
      </c>
      <c r="BD77" s="12" t="s">
        <v>494</v>
      </c>
      <c r="BE77" s="8"/>
      <c r="BF77" s="8"/>
      <c r="BG77" s="8"/>
      <c r="BI77" s="3" t="str">
        <f>BJ77&amp;";"&amp;BK77&amp;";"&amp;BL77&amp;";"&amp;BM77</f>
        <v>10030501;0;;</v>
      </c>
      <c r="BJ77" s="1">
        <f>SUMIF([1]Sheet1!$B:$B,"="&amp;BJ76,[1]Sheet1!$A:$A)</f>
        <v>10030501</v>
      </c>
      <c r="BK77" s="1">
        <f>SUMIF([1]Sheet1!$B:$B,"="&amp;BK76,[1]Sheet1!$A:$A)</f>
        <v>0</v>
      </c>
      <c r="BL77" s="1"/>
      <c r="BM77" s="4"/>
      <c r="BN77" s="46"/>
      <c r="BO77" s="12"/>
      <c r="BP77" s="8"/>
      <c r="BQ77" s="8"/>
      <c r="BR77" s="8"/>
      <c r="BT77" s="47" t="s">
        <v>551</v>
      </c>
      <c r="BU77" s="12" t="s">
        <v>531</v>
      </c>
      <c r="BV77" s="12" t="s">
        <v>532</v>
      </c>
      <c r="BW77" s="12"/>
      <c r="BX77" s="12"/>
      <c r="BY77" s="45" t="s">
        <v>263</v>
      </c>
      <c r="BZ77" s="12" t="s">
        <v>562</v>
      </c>
      <c r="CA77" s="8"/>
      <c r="CB77" s="8"/>
      <c r="CC77" s="69" t="s">
        <v>551</v>
      </c>
      <c r="CD77" s="12" t="s">
        <v>531</v>
      </c>
      <c r="CE77" s="12" t="s">
        <v>532</v>
      </c>
      <c r="CF77" s="12"/>
      <c r="CG77" s="12"/>
    </row>
    <row r="78" spans="4:85">
      <c r="D78" s="3" t="s">
        <v>253</v>
      </c>
      <c r="E78" s="3">
        <v>0</v>
      </c>
      <c r="F78" s="3">
        <v>10</v>
      </c>
      <c r="G78" s="3">
        <v>20</v>
      </c>
      <c r="H78" s="3">
        <v>0</v>
      </c>
      <c r="I78" s="1">
        <v>0</v>
      </c>
      <c r="J78" s="1">
        <v>0</v>
      </c>
      <c r="K78" s="1">
        <v>0</v>
      </c>
      <c r="AB78" s="16" t="s">
        <v>295</v>
      </c>
      <c r="AC78" s="4">
        <f>SUMIF(后台ID!$B:$B,装备属性!AB78,后台ID!$A:$A)</f>
        <v>10030204</v>
      </c>
      <c r="AD78" s="4">
        <v>0.05</v>
      </c>
      <c r="AE78" s="4">
        <v>1</v>
      </c>
      <c r="AF78" s="4">
        <v>1</v>
      </c>
      <c r="AK78" s="1"/>
      <c r="AL78" s="1"/>
      <c r="AR78" s="28" t="s">
        <v>274</v>
      </c>
      <c r="AS78" s="12" t="s">
        <v>281</v>
      </c>
      <c r="AU78" s="8"/>
      <c r="AV78" s="8"/>
      <c r="AX78" s="3"/>
      <c r="AY78" s="3"/>
      <c r="AZ78" s="3"/>
      <c r="BA78" s="3"/>
      <c r="BB78" s="3"/>
      <c r="BC78" s="45" t="s">
        <v>274</v>
      </c>
      <c r="BD78" s="12" t="s">
        <v>496</v>
      </c>
      <c r="BF78" s="8"/>
      <c r="BI78" s="42" t="s">
        <v>526</v>
      </c>
      <c r="BJ78" s="42" t="s">
        <v>522</v>
      </c>
      <c r="BK78" s="42" t="s">
        <v>519</v>
      </c>
      <c r="BL78" s="20" t="s">
        <v>523</v>
      </c>
      <c r="BM78" s="42" t="s">
        <v>518</v>
      </c>
      <c r="BN78" s="45" t="s">
        <v>265</v>
      </c>
      <c r="BO78" s="47" t="s">
        <v>560</v>
      </c>
      <c r="BQ78" s="8"/>
      <c r="BR78" s="8"/>
      <c r="BT78" s="3" t="str">
        <f>BU78&amp;";"&amp;BV78&amp;";"&amp;BW78&amp;";"&amp;BX78</f>
        <v>10030601;0;;</v>
      </c>
      <c r="BU78" s="1">
        <f>SUMIF([1]Sheet1!$B:$B,"="&amp;BU77,[1]Sheet1!$A:$A)</f>
        <v>10030601</v>
      </c>
      <c r="BV78" s="1">
        <f>SUMIF([1]Sheet1!$B:$B,"="&amp;BV77,[1]Sheet1!$A:$A)</f>
        <v>0</v>
      </c>
      <c r="BW78" s="1"/>
      <c r="BX78" s="4"/>
      <c r="BY78" s="46"/>
      <c r="BZ78" s="12"/>
      <c r="CA78" s="8"/>
      <c r="CB78" s="8"/>
      <c r="CC78" s="3" t="str">
        <f>CD78&amp;";"&amp;CE78&amp;";"&amp;CF78&amp;";"&amp;CG78</f>
        <v>10030630;10030631;;</v>
      </c>
      <c r="CD78" s="75">
        <v>10030630</v>
      </c>
      <c r="CE78" s="75">
        <v>10030631</v>
      </c>
      <c r="CF78" s="1"/>
      <c r="CG78" s="4"/>
    </row>
    <row r="79" spans="4:85">
      <c r="D79" s="3" t="s">
        <v>254</v>
      </c>
      <c r="E79" s="3">
        <v>0</v>
      </c>
      <c r="F79" s="3">
        <v>5</v>
      </c>
      <c r="G79" s="3">
        <v>27</v>
      </c>
      <c r="H79" s="3">
        <v>0</v>
      </c>
      <c r="I79" s="1">
        <v>0</v>
      </c>
      <c r="J79" s="1">
        <v>0</v>
      </c>
      <c r="K79" s="1">
        <v>0</v>
      </c>
      <c r="AB79" s="4" t="s">
        <v>294</v>
      </c>
      <c r="AC79" s="4">
        <f>SUMIF(后台ID!$B:$B,装备属性!AB79,后台ID!$A:$A)</f>
        <v>10030205</v>
      </c>
      <c r="AD79" s="4">
        <v>0.02</v>
      </c>
      <c r="AE79" s="4">
        <v>1</v>
      </c>
      <c r="AF79" s="4">
        <v>1</v>
      </c>
      <c r="AK79" s="1"/>
      <c r="AL79" s="1"/>
      <c r="AS79" s="12" t="s">
        <v>280</v>
      </c>
      <c r="AT79" s="8"/>
      <c r="AU79" s="8"/>
      <c r="AV79" s="8"/>
      <c r="AX79" s="3"/>
      <c r="AY79" s="3"/>
      <c r="AZ79" s="3"/>
      <c r="BA79" s="3"/>
      <c r="BB79" s="3"/>
      <c r="BC79" s="22"/>
      <c r="BD79" s="12" t="s">
        <v>499</v>
      </c>
      <c r="BE79" s="8"/>
      <c r="BF79" s="8"/>
      <c r="BI79" s="3" t="str">
        <f>BJ79&amp;";"&amp;BK79&amp;";"&amp;BL79&amp;";"&amp;BM79</f>
        <v>10030518;10030511;10030520;10030509</v>
      </c>
      <c r="BJ79" s="1">
        <f>SUMIF([1]Sheet1!$B:$B,"="&amp;BJ78,[1]Sheet1!$A:$A)</f>
        <v>10030518</v>
      </c>
      <c r="BK79" s="1">
        <f>SUMIF([1]Sheet1!$B:$B,"="&amp;BK78,[1]Sheet1!$A:$A)</f>
        <v>10030511</v>
      </c>
      <c r="BL79" s="1">
        <f>SUMIF([1]Sheet1!$B:$B,"="&amp;BL78,[1]Sheet1!$A:$A)</f>
        <v>10030520</v>
      </c>
      <c r="BM79" s="1">
        <f>SUMIF([1]Sheet1!$B:$B,"="&amp;BM78,[1]Sheet1!$A:$A)</f>
        <v>10030509</v>
      </c>
      <c r="BN79" s="45" t="s">
        <v>501</v>
      </c>
      <c r="BO79" s="47" t="s">
        <v>560</v>
      </c>
      <c r="BP79" s="8"/>
      <c r="BT79" s="47" t="s">
        <v>551</v>
      </c>
      <c r="BU79" s="47" t="s">
        <v>539</v>
      </c>
      <c r="BV79" s="47" t="s">
        <v>536</v>
      </c>
      <c r="BW79" s="20" t="s">
        <v>540</v>
      </c>
      <c r="BX79" s="47" t="s">
        <v>535</v>
      </c>
      <c r="BY79" s="45" t="s">
        <v>265</v>
      </c>
      <c r="BZ79" s="12" t="s">
        <v>668</v>
      </c>
      <c r="CB79" s="8"/>
      <c r="CC79" s="69" t="s">
        <v>551</v>
      </c>
      <c r="CD79" s="69" t="s">
        <v>539</v>
      </c>
      <c r="CE79" s="69" t="s">
        <v>536</v>
      </c>
      <c r="CF79" s="20" t="s">
        <v>540</v>
      </c>
      <c r="CG79" s="69" t="s">
        <v>535</v>
      </c>
    </row>
    <row r="80" spans="4:85">
      <c r="D80" s="3" t="s">
        <v>255</v>
      </c>
      <c r="E80" s="3">
        <v>40</v>
      </c>
      <c r="F80" s="3">
        <v>0</v>
      </c>
      <c r="G80" s="3">
        <v>0</v>
      </c>
      <c r="H80" s="3">
        <v>2</v>
      </c>
      <c r="I80" s="1">
        <v>5</v>
      </c>
      <c r="J80" s="1">
        <v>2</v>
      </c>
      <c r="K80" s="1">
        <v>5</v>
      </c>
      <c r="AB80" s="4" t="s">
        <v>65</v>
      </c>
      <c r="AC80" s="4">
        <f>SUMIF(后台ID!$B:$B,装备属性!AB80,后台ID!$A:$A)</f>
        <v>10030208</v>
      </c>
      <c r="AD80" s="4">
        <v>0.05</v>
      </c>
      <c r="AE80" s="4">
        <v>1</v>
      </c>
      <c r="AF80" s="4">
        <v>1</v>
      </c>
      <c r="AK80" s="3">
        <v>1203</v>
      </c>
      <c r="AL80" s="1"/>
      <c r="AX80" s="3"/>
      <c r="AY80" s="3"/>
      <c r="AZ80" s="3"/>
      <c r="BA80" s="3"/>
      <c r="BB80" s="3"/>
      <c r="BC80" s="22"/>
      <c r="BG80" s="8"/>
      <c r="BI80" s="3"/>
      <c r="BJ80" s="3"/>
      <c r="BK80" s="3"/>
      <c r="BL80" s="3"/>
      <c r="BM80" s="3"/>
      <c r="BN80" s="45" t="s">
        <v>274</v>
      </c>
      <c r="BO80" s="12" t="s">
        <v>561</v>
      </c>
      <c r="BQ80" s="8"/>
      <c r="BR80" s="8"/>
      <c r="BT80" s="3" t="str">
        <f>BU80&amp;";"&amp;BV80&amp;";"&amp;BW80&amp;";"&amp;BX80</f>
        <v>10030618;10030611;10030620;10030609</v>
      </c>
      <c r="BU80" s="1">
        <f>SUMIF([1]Sheet1!$B:$B,"="&amp;BU79,[1]Sheet1!$A:$A)</f>
        <v>10030618</v>
      </c>
      <c r="BV80" s="1">
        <f>SUMIF([1]Sheet1!$B:$B,"="&amp;BV79,[1]Sheet1!$A:$A)</f>
        <v>10030611</v>
      </c>
      <c r="BW80" s="1">
        <f>SUMIF([1]Sheet1!$B:$B,"="&amp;BW79,[1]Sheet1!$A:$A)</f>
        <v>10030620</v>
      </c>
      <c r="BX80" s="1">
        <f>SUMIF([1]Sheet1!$B:$B,"="&amp;BX79,[1]Sheet1!$A:$A)</f>
        <v>10030609</v>
      </c>
      <c r="BY80" s="45" t="s">
        <v>501</v>
      </c>
      <c r="BZ80" s="12" t="s">
        <v>560</v>
      </c>
      <c r="CA80" s="8"/>
      <c r="CB80" s="8"/>
      <c r="CC80" s="3" t="str">
        <f>CD80&amp;";"&amp;CE80&amp;";"&amp;CF80&amp;";"&amp;CG80</f>
        <v>10030639;10030635;10030640;10030634</v>
      </c>
      <c r="CD80" s="75">
        <v>10030639</v>
      </c>
      <c r="CE80" s="75">
        <v>10030635</v>
      </c>
      <c r="CF80" s="75">
        <v>10030640</v>
      </c>
      <c r="CG80" s="75">
        <v>10030634</v>
      </c>
    </row>
    <row r="81" spans="4:85">
      <c r="D81" s="3" t="s">
        <v>256</v>
      </c>
      <c r="E81" s="3">
        <v>30</v>
      </c>
      <c r="F81" s="3">
        <v>0</v>
      </c>
      <c r="G81" s="3">
        <v>0</v>
      </c>
      <c r="H81" s="3">
        <v>2</v>
      </c>
      <c r="I81" s="1">
        <v>4</v>
      </c>
      <c r="J81" s="1">
        <v>2</v>
      </c>
      <c r="K81" s="1">
        <v>4</v>
      </c>
      <c r="AB81" s="4" t="s">
        <v>66</v>
      </c>
      <c r="AC81" s="4">
        <f>SUMIF(后台ID!$B:$B,装备属性!AB81,后台ID!$A:$A)</f>
        <v>10030210</v>
      </c>
      <c r="AD81" s="4">
        <v>0.05</v>
      </c>
      <c r="AE81" s="4">
        <v>1</v>
      </c>
      <c r="AF81" s="4">
        <v>1</v>
      </c>
      <c r="AK81" s="3"/>
      <c r="AL81" s="1"/>
      <c r="AX81" s="3"/>
      <c r="AY81" s="3"/>
      <c r="AZ81" s="3"/>
      <c r="BA81" s="3"/>
      <c r="BB81" s="3"/>
      <c r="BC81" s="22"/>
      <c r="BG81" s="8"/>
      <c r="BI81" s="3"/>
      <c r="BJ81" s="3"/>
      <c r="BK81" s="3"/>
      <c r="BL81" s="3"/>
      <c r="BM81" s="3"/>
      <c r="BN81" s="22"/>
      <c r="BP81" s="8"/>
      <c r="BQ81" s="8"/>
      <c r="BR81" s="8"/>
      <c r="BT81" s="3"/>
      <c r="BU81" s="3"/>
      <c r="BV81" s="3"/>
      <c r="BW81" s="3"/>
      <c r="BX81" s="3"/>
      <c r="BY81" s="45" t="s">
        <v>274</v>
      </c>
      <c r="BZ81" s="12" t="s">
        <v>669</v>
      </c>
      <c r="CC81" s="3"/>
      <c r="CD81" s="3"/>
      <c r="CE81" s="3"/>
      <c r="CF81" s="3"/>
      <c r="CG81" s="3"/>
    </row>
    <row r="82" spans="4:85">
      <c r="AB82" s="4" t="s">
        <v>67</v>
      </c>
      <c r="AC82" s="4">
        <f>SUMIF(后台ID!$B:$B,装备属性!AB82,后台ID!$A:$A)</f>
        <v>10030211</v>
      </c>
      <c r="AD82" s="4">
        <v>0.02</v>
      </c>
      <c r="AE82" s="4">
        <v>1</v>
      </c>
      <c r="AF82" s="4">
        <v>1</v>
      </c>
      <c r="AK82" s="3">
        <v>1204</v>
      </c>
      <c r="AL82" s="3"/>
      <c r="AM82" s="28" t="s">
        <v>266</v>
      </c>
      <c r="AN82" s="7" t="s">
        <v>269</v>
      </c>
      <c r="AO82" s="7" t="s">
        <v>270</v>
      </c>
      <c r="AP82" s="7"/>
      <c r="AQ82" s="12"/>
      <c r="AR82" s="28" t="s">
        <v>265</v>
      </c>
      <c r="AS82" s="12" t="s">
        <v>282</v>
      </c>
      <c r="AT82" s="8"/>
      <c r="AU82" s="8"/>
      <c r="AV82" s="8"/>
      <c r="AX82" s="42" t="s">
        <v>492</v>
      </c>
      <c r="AY82" s="6" t="s">
        <v>474</v>
      </c>
      <c r="AZ82" s="6" t="s">
        <v>475</v>
      </c>
      <c r="BA82" s="6"/>
      <c r="BB82" s="42"/>
      <c r="BC82" s="45" t="s">
        <v>500</v>
      </c>
      <c r="BD82" s="12" t="s">
        <v>282</v>
      </c>
      <c r="BE82" s="8"/>
      <c r="BF82" s="8"/>
      <c r="BI82" s="3"/>
      <c r="BJ82" s="3"/>
      <c r="BK82" s="3"/>
      <c r="BL82" s="3"/>
      <c r="BM82" s="3"/>
      <c r="BN82" s="22"/>
      <c r="BO82" s="47"/>
      <c r="BP82" s="8"/>
      <c r="BT82" s="3"/>
      <c r="BU82" s="3"/>
      <c r="BV82" s="3"/>
      <c r="BW82" s="3"/>
      <c r="BX82" s="3"/>
      <c r="BY82" s="22"/>
      <c r="BZ82" s="12"/>
      <c r="CC82" s="3"/>
      <c r="CD82" s="3"/>
      <c r="CE82" s="3"/>
      <c r="CF82" s="3"/>
      <c r="CG82" s="3"/>
    </row>
    <row r="83" spans="4:85">
      <c r="E83" s="3"/>
      <c r="F83" s="3"/>
      <c r="G83" s="3"/>
      <c r="H83" s="3"/>
      <c r="I83" s="3"/>
      <c r="J83" s="1"/>
      <c r="K83" s="1"/>
      <c r="L83" s="1"/>
      <c r="AB83" s="4" t="s">
        <v>100</v>
      </c>
      <c r="AC83" s="4">
        <f>SUMIF(后台ID!$B:$B,装备属性!AB83,后台ID!$A:$A)</f>
        <v>10030212</v>
      </c>
      <c r="AD83" s="4">
        <v>0.03</v>
      </c>
      <c r="AE83" s="4">
        <v>1</v>
      </c>
      <c r="AF83" s="4">
        <v>1</v>
      </c>
      <c r="AK83" s="3"/>
      <c r="AL83" s="3"/>
      <c r="AM83" t="str">
        <f>AN83&amp;";"&amp;AO83&amp;";"&amp;AP83&amp;";"&amp;AQ83</f>
        <v>10030305;10030307;;</v>
      </c>
      <c r="AN83" s="1">
        <f>SUMIF([1]Sheet1!$B:$B,"="&amp;AN82,[1]Sheet1!$A:$A)</f>
        <v>10030305</v>
      </c>
      <c r="AO83" s="1">
        <f>SUMIF([1]Sheet1!$B:$B,"="&amp;AO82,[1]Sheet1!$A:$A)</f>
        <v>10030307</v>
      </c>
      <c r="AP83" s="1"/>
      <c r="AQ83" s="4"/>
      <c r="AR83" s="12"/>
      <c r="AS83" s="12"/>
      <c r="AT83" s="8"/>
      <c r="AU83" s="8"/>
      <c r="AV83" s="8"/>
      <c r="AX83" s="3" t="str">
        <f>AY83&amp;";"&amp;AZ83&amp;";"&amp;BA83&amp;";"&amp;BB83</f>
        <v>10030405;10030407;;</v>
      </c>
      <c r="AY83" s="1">
        <f>SUMIF([1]Sheet1!$B:$B,"="&amp;AY82,[1]Sheet1!$A:$A)</f>
        <v>10030405</v>
      </c>
      <c r="AZ83" s="1">
        <f>SUMIF([1]Sheet1!$B:$B,"="&amp;AZ82,[1]Sheet1!$A:$A)</f>
        <v>10030407</v>
      </c>
      <c r="BA83" s="1"/>
      <c r="BB83" s="4"/>
      <c r="BC83" s="46"/>
      <c r="BD83" s="12"/>
      <c r="BE83" s="8"/>
      <c r="BF83" s="8"/>
      <c r="BI83" s="42" t="s">
        <v>526</v>
      </c>
      <c r="BJ83" s="6" t="s">
        <v>516</v>
      </c>
      <c r="BK83" s="6" t="s">
        <v>517</v>
      </c>
      <c r="BL83" s="6"/>
      <c r="BM83" s="42"/>
      <c r="BN83" s="45" t="s">
        <v>500</v>
      </c>
      <c r="BO83" s="47" t="s">
        <v>563</v>
      </c>
      <c r="BT83" s="3"/>
      <c r="BU83" s="3"/>
      <c r="BV83" s="3"/>
      <c r="BW83" s="3"/>
      <c r="BX83" s="3"/>
      <c r="BY83" s="22"/>
      <c r="CA83" s="8"/>
      <c r="CB83" s="8"/>
      <c r="CC83" s="3"/>
      <c r="CD83" s="3"/>
      <c r="CE83" s="3"/>
      <c r="CF83" s="3"/>
      <c r="CG83" s="3"/>
    </row>
    <row r="84" spans="4:85">
      <c r="E84" s="3"/>
      <c r="F84" s="3"/>
      <c r="G84" s="3"/>
      <c r="H84" s="3"/>
      <c r="I84" s="3"/>
      <c r="J84" s="1"/>
      <c r="K84" s="1"/>
      <c r="L84" s="1"/>
      <c r="AB84" s="1" t="s">
        <v>344</v>
      </c>
      <c r="AC84" s="4">
        <f>SUMIF(后台ID!$B:$B,装备属性!AB84,后台ID!$A:$A)</f>
        <v>10030213</v>
      </c>
      <c r="AD84" s="4">
        <v>0.01</v>
      </c>
      <c r="AE84" s="4">
        <v>1</v>
      </c>
      <c r="AF84" s="4">
        <v>1</v>
      </c>
      <c r="AL84" s="3"/>
      <c r="AM84" s="28" t="s">
        <v>266</v>
      </c>
      <c r="AN84" s="12" t="s">
        <v>622</v>
      </c>
      <c r="AO84" s="12" t="s">
        <v>272</v>
      </c>
      <c r="AP84" s="12" t="s">
        <v>273</v>
      </c>
      <c r="AQ84" s="12"/>
      <c r="AR84" s="28" t="s">
        <v>264</v>
      </c>
      <c r="AS84" s="12" t="s">
        <v>279</v>
      </c>
      <c r="AX84" s="42" t="s">
        <v>492</v>
      </c>
      <c r="AY84" s="42" t="s">
        <v>616</v>
      </c>
      <c r="AZ84" s="42" t="s">
        <v>478</v>
      </c>
      <c r="BA84" s="42" t="s">
        <v>479</v>
      </c>
      <c r="BB84" s="42"/>
      <c r="BC84" s="45" t="s">
        <v>501</v>
      </c>
      <c r="BD84" s="12" t="s">
        <v>498</v>
      </c>
      <c r="BI84" s="3" t="str">
        <f>BJ84&amp;";"&amp;BK84&amp;";"&amp;BL84&amp;";"&amp;BM84</f>
        <v>10030505;10030507;;</v>
      </c>
      <c r="BJ84" s="1">
        <f>SUMIF([1]Sheet1!$B:$B,"="&amp;BJ83,[1]Sheet1!$A:$A)</f>
        <v>10030505</v>
      </c>
      <c r="BK84" s="1">
        <f>SUMIF([1]Sheet1!$B:$B,"="&amp;BK83,[1]Sheet1!$A:$A)</f>
        <v>10030507</v>
      </c>
      <c r="BL84" s="1"/>
      <c r="BM84" s="4"/>
      <c r="BN84" s="46"/>
      <c r="BO84" s="6"/>
      <c r="BT84" s="3"/>
      <c r="BU84" s="3"/>
      <c r="BV84" s="3"/>
      <c r="BW84" s="3"/>
      <c r="BX84" s="3"/>
      <c r="BY84" s="22"/>
      <c r="CA84" s="8"/>
      <c r="CB84" s="8"/>
      <c r="CC84" s="3"/>
      <c r="CD84" s="3"/>
      <c r="CE84" s="3"/>
      <c r="CF84" s="3"/>
      <c r="CG84" s="3"/>
    </row>
    <row r="85" spans="4:85">
      <c r="AB85" s="4" t="s">
        <v>69</v>
      </c>
      <c r="AC85" s="4">
        <f>SUMIF(后台ID!$B:$B,装备属性!AB85,后台ID!$A:$A)</f>
        <v>10030215</v>
      </c>
      <c r="AD85" s="4">
        <v>0.01</v>
      </c>
      <c r="AE85" s="4">
        <v>1</v>
      </c>
      <c r="AF85" s="4">
        <v>1</v>
      </c>
      <c r="AK85" s="6"/>
      <c r="AL85" s="3"/>
      <c r="AM85" t="str">
        <f>AN85&amp;";"&amp;AO85&amp;";"&amp;AP85&amp;";"&amp;AQ85</f>
        <v>0;10030313;10030316;</v>
      </c>
      <c r="AN85" s="1">
        <f>SUMIF([1]Sheet1!$B:$B,"="&amp;AN84,[1]Sheet1!$A:$A)</f>
        <v>0</v>
      </c>
      <c r="AO85" s="1">
        <f>SUMIF([1]Sheet1!$B:$B,"="&amp;AO84,[1]Sheet1!$A:$A)</f>
        <v>10030313</v>
      </c>
      <c r="AP85" s="1">
        <f>SUMIF([1]Sheet1!$B:$B,"="&amp;AP84,[1]Sheet1!$A:$A)</f>
        <v>10030316</v>
      </c>
      <c r="AQ85" s="4"/>
      <c r="AX85" s="3" t="str">
        <f>AY85&amp;";"&amp;AZ85&amp;";"&amp;BA85&amp;";"&amp;BB85</f>
        <v>10030415;10030413;10030416;</v>
      </c>
      <c r="AY85" s="1">
        <f>SUMIF([1]Sheet1!$B:$B,"="&amp;AY84,[1]Sheet1!$A:$A)</f>
        <v>10030415</v>
      </c>
      <c r="AZ85" s="1">
        <f>SUMIF([1]Sheet1!$B:$B,"="&amp;AZ84,[1]Sheet1!$A:$A)</f>
        <v>10030413</v>
      </c>
      <c r="BA85" s="1">
        <f>SUMIF([1]Sheet1!$B:$B,"="&amp;BA84,[1]Sheet1!$A:$A)</f>
        <v>10030416</v>
      </c>
      <c r="BB85" s="4"/>
      <c r="BI85" s="42" t="s">
        <v>526</v>
      </c>
      <c r="BJ85" s="42" t="s">
        <v>619</v>
      </c>
      <c r="BK85" s="42" t="s">
        <v>520</v>
      </c>
      <c r="BL85" s="42" t="s">
        <v>521</v>
      </c>
      <c r="BM85" s="42"/>
      <c r="BN85" s="45" t="s">
        <v>501</v>
      </c>
      <c r="BO85" s="6" t="s">
        <v>562</v>
      </c>
      <c r="BT85" s="47" t="s">
        <v>551</v>
      </c>
      <c r="BU85" s="6" t="s">
        <v>533</v>
      </c>
      <c r="BV85" s="6" t="s">
        <v>534</v>
      </c>
      <c r="BW85" s="6"/>
      <c r="BX85" s="47"/>
      <c r="BY85" s="45" t="s">
        <v>500</v>
      </c>
      <c r="BZ85" s="12" t="s">
        <v>670</v>
      </c>
      <c r="CC85" s="69" t="s">
        <v>551</v>
      </c>
      <c r="CD85" s="60" t="s">
        <v>533</v>
      </c>
      <c r="CE85" s="60" t="s">
        <v>534</v>
      </c>
      <c r="CF85" s="60"/>
      <c r="CG85" s="69"/>
    </row>
    <row r="86" spans="4:85">
      <c r="AB86" s="4" t="s">
        <v>71</v>
      </c>
      <c r="AC86" s="4">
        <f>SUMIF(后台ID!$B:$B,装备属性!AB86,后台ID!$A:$A)</f>
        <v>10030216</v>
      </c>
      <c r="AD86" s="4">
        <v>0.01</v>
      </c>
      <c r="AE86" s="4">
        <v>1</v>
      </c>
      <c r="AF86" s="4">
        <v>1</v>
      </c>
      <c r="AK86" s="6"/>
      <c r="BI86" s="3" t="str">
        <f>BJ86&amp;";"&amp;BK86&amp;";"&amp;BL86&amp;";"&amp;BM86</f>
        <v>10030515;10030513;10030516;</v>
      </c>
      <c r="BJ86" s="1">
        <f>SUMIF([1]Sheet1!$B:$B,"="&amp;BJ85,[1]Sheet1!$A:$A)</f>
        <v>10030515</v>
      </c>
      <c r="BK86" s="1">
        <f>SUMIF([1]Sheet1!$B:$B,"="&amp;BK85,[1]Sheet1!$A:$A)</f>
        <v>10030513</v>
      </c>
      <c r="BL86" s="1">
        <f>SUMIF([1]Sheet1!$B:$B,"="&amp;BL85,[1]Sheet1!$A:$A)</f>
        <v>10030516</v>
      </c>
      <c r="BM86" s="4"/>
      <c r="BO86" s="6"/>
      <c r="BT86" s="1" t="str">
        <f>BU86&amp;";"&amp;BV86&amp;";"&amp;BW86&amp;";"&amp;BX86</f>
        <v>10030605;10030607;;</v>
      </c>
      <c r="BU86" s="1">
        <f>SUMIF([1]Sheet1!$B:$B,"="&amp;BU85,[1]Sheet1!$A:$A)</f>
        <v>10030605</v>
      </c>
      <c r="BV86" s="1">
        <f>SUMIF([1]Sheet1!$B:$B,"="&amp;BV85,[1]Sheet1!$A:$A)</f>
        <v>10030607</v>
      </c>
      <c r="BW86" s="1"/>
      <c r="BX86" s="4"/>
      <c r="BY86" s="46"/>
      <c r="BZ86" s="12"/>
      <c r="CC86" s="1" t="str">
        <f>CD86&amp;";"&amp;CE86&amp;";"&amp;CF86&amp;";"&amp;CG86</f>
        <v>10030632;10030633;;</v>
      </c>
      <c r="CD86" s="75">
        <v>10030632</v>
      </c>
      <c r="CE86" s="75">
        <v>10030633</v>
      </c>
      <c r="CF86" s="1"/>
      <c r="CG86" s="4"/>
    </row>
    <row r="87" spans="4:85">
      <c r="E87" s="3"/>
      <c r="F87" s="3"/>
      <c r="G87" s="3"/>
      <c r="H87" s="3"/>
      <c r="I87" s="3"/>
      <c r="J87" s="1"/>
      <c r="K87" s="1"/>
      <c r="L87" s="1"/>
      <c r="AB87" s="4" t="s">
        <v>72</v>
      </c>
      <c r="AC87" s="4">
        <f>SUMIF(后台ID!$B:$B,装备属性!AB87,后台ID!$A:$A)</f>
        <v>10030217</v>
      </c>
      <c r="AD87" s="4">
        <v>0.01</v>
      </c>
      <c r="AE87" s="4">
        <v>1</v>
      </c>
      <c r="AF87" s="4">
        <v>1</v>
      </c>
      <c r="AK87" s="12"/>
      <c r="AL87" s="12"/>
      <c r="AM87" s="6"/>
      <c r="AN87" s="6"/>
      <c r="AO87" s="6"/>
      <c r="AP87" s="12"/>
      <c r="AQ87" s="12"/>
      <c r="AR87" s="12"/>
      <c r="AS87" s="12"/>
      <c r="AT87" s="12"/>
      <c r="AU87" s="12"/>
      <c r="BO87" s="6"/>
      <c r="BT87" s="47" t="s">
        <v>551</v>
      </c>
      <c r="BU87" s="47" t="s">
        <v>618</v>
      </c>
      <c r="BV87" s="47" t="s">
        <v>537</v>
      </c>
      <c r="BW87" s="47" t="s">
        <v>538</v>
      </c>
      <c r="BX87" s="47"/>
      <c r="BY87" s="45" t="s">
        <v>501</v>
      </c>
      <c r="BZ87" s="12" t="s">
        <v>565</v>
      </c>
      <c r="CC87" s="69" t="s">
        <v>551</v>
      </c>
      <c r="CD87" s="69" t="s">
        <v>618</v>
      </c>
      <c r="CE87" s="69" t="s">
        <v>537</v>
      </c>
      <c r="CF87" s="69" t="s">
        <v>538</v>
      </c>
      <c r="CG87" s="69"/>
    </row>
    <row r="88" spans="4:85">
      <c r="E88" s="3"/>
      <c r="F88" s="3"/>
      <c r="G88" s="3"/>
      <c r="H88" s="3"/>
      <c r="I88" s="3"/>
      <c r="J88" s="1"/>
      <c r="K88" s="1"/>
      <c r="L88" s="1"/>
      <c r="AB88" s="4" t="s">
        <v>102</v>
      </c>
      <c r="AC88" s="4">
        <f>SUMIF(后台ID!$B:$B,装备属性!AB88,后台ID!$A:$A)</f>
        <v>10030218</v>
      </c>
      <c r="AD88" s="4">
        <v>0.05</v>
      </c>
      <c r="AE88" s="4">
        <v>1</v>
      </c>
      <c r="AF88" s="4">
        <v>1</v>
      </c>
      <c r="AK88" s="20"/>
      <c r="AL88" s="20"/>
      <c r="AM88" s="6"/>
      <c r="AN88" s="6"/>
      <c r="AO88" s="6"/>
      <c r="AP88" s="12"/>
      <c r="AQ88" s="12"/>
      <c r="AR88" s="12"/>
      <c r="AS88" s="12"/>
      <c r="AT88" s="12"/>
      <c r="AU88" s="12"/>
      <c r="AX88" s="47" t="s">
        <v>490</v>
      </c>
      <c r="AY88" s="47" t="s">
        <v>491</v>
      </c>
      <c r="BC88" s="36" t="s">
        <v>570</v>
      </c>
      <c r="BD88" s="7" t="s">
        <v>571</v>
      </c>
      <c r="BO88" s="6"/>
      <c r="BT88" s="1" t="str">
        <f>BU88&amp;";"&amp;BV88&amp;";"&amp;BW88&amp;";"&amp;BX88</f>
        <v>10030615;10030613;10030616;</v>
      </c>
      <c r="BU88" s="1">
        <f>SUMIF([1]Sheet1!$B:$B,"="&amp;BU87,[1]Sheet1!$A:$A)</f>
        <v>10030615</v>
      </c>
      <c r="BV88" s="1">
        <f>SUMIF([1]Sheet1!$B:$B,"="&amp;BV87,[1]Sheet1!$A:$A)</f>
        <v>10030613</v>
      </c>
      <c r="BW88" s="1">
        <f>SUMIF([1]Sheet1!$B:$B,"="&amp;BW87,[1]Sheet1!$A:$A)</f>
        <v>10030616</v>
      </c>
      <c r="BX88" s="4"/>
      <c r="CC88" s="1" t="str">
        <f>CD88&amp;";"&amp;CE88&amp;";"&amp;CF88&amp;";"&amp;CG88</f>
        <v>10030637;10030636;10030638;</v>
      </c>
      <c r="CD88" s="75">
        <v>10030637</v>
      </c>
      <c r="CE88" s="75">
        <v>10030636</v>
      </c>
      <c r="CF88" s="75">
        <v>10030638</v>
      </c>
      <c r="CG88" s="4"/>
    </row>
    <row r="89" spans="4:85">
      <c r="AB89" s="4" t="s">
        <v>103</v>
      </c>
      <c r="AC89" s="4">
        <f>SUMIF(后台ID!$B:$B,装备属性!AB89,后台ID!$A:$A)</f>
        <v>10030219</v>
      </c>
      <c r="AD89" s="4">
        <v>0.01</v>
      </c>
      <c r="AE89" s="4">
        <v>1</v>
      </c>
      <c r="AF89" s="4">
        <v>1</v>
      </c>
      <c r="AK89" s="6"/>
      <c r="AL89" s="6"/>
      <c r="AM89" s="51"/>
      <c r="AN89" s="51"/>
      <c r="AO89" s="51"/>
      <c r="AP89" s="12"/>
      <c r="AQ89" s="12"/>
      <c r="AR89" s="12"/>
      <c r="AS89" s="12"/>
      <c r="AT89" s="12"/>
      <c r="AU89" s="12"/>
      <c r="BD89" s="7"/>
      <c r="BI89" s="47" t="s">
        <v>567</v>
      </c>
      <c r="BJ89" s="6" t="s">
        <v>510</v>
      </c>
      <c r="BK89" s="6" t="s">
        <v>511</v>
      </c>
      <c r="BN89" s="45" t="s">
        <v>568</v>
      </c>
      <c r="BO89" s="6" t="s">
        <v>664</v>
      </c>
    </row>
    <row r="90" spans="4:85">
      <c r="E90" s="3"/>
      <c r="F90" s="3"/>
      <c r="G90" s="3"/>
      <c r="H90" s="3"/>
      <c r="I90" s="3"/>
      <c r="J90" s="1"/>
      <c r="K90" s="1"/>
      <c r="L90" s="1"/>
      <c r="AB90" s="4" t="s">
        <v>104</v>
      </c>
      <c r="AC90" s="4">
        <f>SUMIF(后台ID!$B:$B,装备属性!AB90,后台ID!$A:$A)</f>
        <v>10030221</v>
      </c>
      <c r="AD90" s="4">
        <v>0.03</v>
      </c>
      <c r="AE90" s="4">
        <v>1</v>
      </c>
      <c r="AF90" s="4">
        <v>1</v>
      </c>
      <c r="AK90" s="6"/>
      <c r="AL90" s="6"/>
      <c r="AM90" s="12"/>
      <c r="AN90" s="12"/>
      <c r="AO90" s="12"/>
      <c r="AP90" s="7"/>
      <c r="AQ90" s="12"/>
      <c r="AR90" s="12"/>
      <c r="AS90" s="12"/>
      <c r="AT90" s="12"/>
      <c r="AU90" s="12"/>
      <c r="BD90" s="7"/>
    </row>
    <row r="91" spans="4:85">
      <c r="E91" s="3"/>
      <c r="F91" s="3"/>
      <c r="G91" s="3"/>
      <c r="H91" s="3"/>
      <c r="I91" s="3"/>
      <c r="J91" s="1"/>
      <c r="K91" s="1"/>
      <c r="L91" s="1"/>
      <c r="AB91" s="1" t="s">
        <v>307</v>
      </c>
      <c r="AC91" s="4">
        <f>SUMIF(后台ID!$B:$B,装备属性!AB91,后台ID!$A:$A)</f>
        <v>10010001</v>
      </c>
      <c r="AD91" s="4">
        <v>0.1</v>
      </c>
      <c r="AE91" s="4">
        <v>1</v>
      </c>
      <c r="AF91" s="4">
        <v>1</v>
      </c>
      <c r="AK91" s="6"/>
      <c r="AL91" s="6"/>
      <c r="AM91" s="12"/>
      <c r="AN91" s="12"/>
      <c r="AO91" s="12"/>
      <c r="AP91" s="6"/>
      <c r="AQ91" s="12"/>
      <c r="AR91" s="12"/>
      <c r="AS91" s="12"/>
      <c r="AT91" s="12"/>
      <c r="AU91" s="12"/>
      <c r="AX91" s="1" t="s">
        <v>486</v>
      </c>
      <c r="AY91" s="1" t="s">
        <v>487</v>
      </c>
      <c r="AZ91" s="1" t="s">
        <v>488</v>
      </c>
      <c r="BC91" s="36" t="s">
        <v>569</v>
      </c>
      <c r="BD91" s="12" t="s">
        <v>572</v>
      </c>
      <c r="BI91" s="1" t="s">
        <v>504</v>
      </c>
      <c r="BJ91" s="1" t="s">
        <v>524</v>
      </c>
      <c r="BK91" s="1" t="s">
        <v>503</v>
      </c>
      <c r="BN91" s="45" t="s">
        <v>658</v>
      </c>
      <c r="BO91" s="50" t="s">
        <v>663</v>
      </c>
      <c r="BT91" s="3" t="s">
        <v>566</v>
      </c>
      <c r="BU91" s="47" t="s">
        <v>553</v>
      </c>
      <c r="BV91" s="47" t="s">
        <v>552</v>
      </c>
      <c r="BY91" s="45" t="s">
        <v>500</v>
      </c>
      <c r="BZ91" s="51" t="s">
        <v>663</v>
      </c>
    </row>
    <row r="92" spans="4:85">
      <c r="E92" s="3"/>
      <c r="F92" s="3"/>
      <c r="G92" s="3"/>
      <c r="H92" s="3"/>
      <c r="I92" s="3"/>
      <c r="J92" s="1"/>
      <c r="K92" s="1"/>
      <c r="L92" s="1"/>
      <c r="AB92" s="1" t="s">
        <v>307</v>
      </c>
      <c r="AC92" s="4">
        <f>SUMIF(后台ID!$B:$B,装备属性!AB92,后台ID!$A:$A)</f>
        <v>10010001</v>
      </c>
      <c r="AD92" s="4">
        <v>0.02</v>
      </c>
      <c r="AE92" s="4">
        <v>1</v>
      </c>
      <c r="AF92" s="4">
        <v>1</v>
      </c>
      <c r="AK92" s="12"/>
      <c r="AL92" s="12"/>
      <c r="AM92" s="12"/>
      <c r="AN92" s="12"/>
      <c r="AO92" s="12"/>
      <c r="AP92" s="7"/>
      <c r="AQ92" s="12"/>
      <c r="AR92" s="12"/>
      <c r="AS92" s="12"/>
      <c r="AT92" s="12"/>
      <c r="AU92" s="12"/>
      <c r="BN92" s="36" t="s">
        <v>655</v>
      </c>
      <c r="BO92" t="s">
        <v>661</v>
      </c>
    </row>
    <row r="93" spans="4:85">
      <c r="BN93" s="45" t="s">
        <v>659</v>
      </c>
      <c r="BO93" t="s">
        <v>662</v>
      </c>
      <c r="BT93" s="3" t="s">
        <v>665</v>
      </c>
      <c r="BY93" s="45" t="s">
        <v>658</v>
      </c>
      <c r="BZ93" s="50" t="s">
        <v>660</v>
      </c>
      <c r="CE93" s="72" t="s">
        <v>1140</v>
      </c>
    </row>
    <row r="94" spans="4:85">
      <c r="E94" s="3"/>
      <c r="F94" s="3"/>
      <c r="G94" s="3"/>
      <c r="H94" s="3"/>
      <c r="I94" s="3"/>
      <c r="J94" s="1"/>
      <c r="K94" s="1"/>
      <c r="L94" s="1"/>
      <c r="BN94" s="5"/>
      <c r="BY94" s="36" t="s">
        <v>655</v>
      </c>
      <c r="BZ94" t="s">
        <v>666</v>
      </c>
      <c r="CE94" s="73" t="s">
        <v>1141</v>
      </c>
    </row>
    <row r="95" spans="4:85">
      <c r="E95" s="3"/>
      <c r="F95" s="3"/>
      <c r="G95" s="3"/>
      <c r="H95" s="3"/>
      <c r="I95" s="3"/>
      <c r="J95" s="1"/>
      <c r="K95" s="1"/>
      <c r="L95" s="1"/>
      <c r="BY95" s="45" t="s">
        <v>659</v>
      </c>
      <c r="BZ95" s="3" t="s">
        <v>667</v>
      </c>
      <c r="CE95" s="73" t="s">
        <v>1142</v>
      </c>
    </row>
    <row r="96" spans="4:85">
      <c r="E96" s="3"/>
      <c r="F96" s="3"/>
      <c r="G96" s="3"/>
      <c r="H96" s="3"/>
      <c r="I96" s="3"/>
      <c r="J96" s="1"/>
      <c r="K96" s="1"/>
      <c r="L96" s="1"/>
      <c r="AM96" s="70" t="s">
        <v>1136</v>
      </c>
      <c r="AN96" t="s">
        <v>236</v>
      </c>
      <c r="AO96" t="s">
        <v>238</v>
      </c>
      <c r="CE96" s="73" t="s">
        <v>1143</v>
      </c>
    </row>
    <row r="97" spans="5:83">
      <c r="AB97" s="36" t="s">
        <v>303</v>
      </c>
      <c r="AC97" s="36" t="s">
        <v>304</v>
      </c>
      <c r="AD97" s="36" t="s">
        <v>305</v>
      </c>
      <c r="AE97" s="36" t="s">
        <v>428</v>
      </c>
      <c r="AF97" s="36" t="s">
        <v>429</v>
      </c>
      <c r="AG97" s="5" t="s">
        <v>431</v>
      </c>
      <c r="AM97" s="70"/>
      <c r="BT97" s="6"/>
      <c r="BU97" s="6"/>
      <c r="BV97" s="6"/>
      <c r="BW97" s="6"/>
      <c r="BX97" s="6"/>
      <c r="BY97" s="6"/>
      <c r="BZ97" s="6"/>
      <c r="CA97" s="6"/>
      <c r="CE97" s="73" t="s">
        <v>1144</v>
      </c>
    </row>
    <row r="98" spans="5:83">
      <c r="AB98" s="1" t="s">
        <v>430</v>
      </c>
      <c r="AC98" s="4">
        <v>1</v>
      </c>
      <c r="AD98" s="4">
        <v>1</v>
      </c>
      <c r="AE98" s="4">
        <v>1</v>
      </c>
      <c r="AF98" s="4">
        <v>100</v>
      </c>
      <c r="AG98" s="4">
        <f t="shared" ref="AG98:AG103" si="40">(AF98+AE98)*0.5</f>
        <v>50.5</v>
      </c>
      <c r="AM98" s="70" t="s">
        <v>1137</v>
      </c>
      <c r="AN98" t="s">
        <v>252</v>
      </c>
      <c r="AO98" t="s">
        <v>246</v>
      </c>
      <c r="AP98" t="s">
        <v>255</v>
      </c>
      <c r="AQ98" t="s">
        <v>244</v>
      </c>
      <c r="AX98" s="3" t="s">
        <v>472</v>
      </c>
      <c r="AY98" s="3">
        <v>0</v>
      </c>
      <c r="AZ98" s="3">
        <v>3</v>
      </c>
      <c r="BA98" s="3">
        <v>7</v>
      </c>
      <c r="BB98" s="3">
        <v>2</v>
      </c>
      <c r="BC98" s="3">
        <v>6</v>
      </c>
      <c r="BD98" s="3">
        <v>2</v>
      </c>
      <c r="BE98" s="3">
        <v>6</v>
      </c>
      <c r="BI98" s="4" t="s">
        <v>514</v>
      </c>
      <c r="BJ98" s="4">
        <v>0</v>
      </c>
      <c r="BK98" s="4">
        <v>3</v>
      </c>
      <c r="BL98" s="4">
        <v>10</v>
      </c>
      <c r="BM98" s="4">
        <v>3</v>
      </c>
      <c r="BN98" s="4">
        <v>8</v>
      </c>
      <c r="BO98" s="4">
        <v>3</v>
      </c>
      <c r="BP98" s="4">
        <v>8</v>
      </c>
      <c r="BT98" s="4" t="s">
        <v>531</v>
      </c>
      <c r="BU98" s="6">
        <f>ROUND(AV$3*BB100,0)</f>
        <v>0</v>
      </c>
      <c r="BV98" s="6">
        <v>5</v>
      </c>
      <c r="BW98" s="6">
        <v>14</v>
      </c>
      <c r="BX98" s="6">
        <v>4</v>
      </c>
      <c r="BY98" s="6">
        <v>11</v>
      </c>
      <c r="BZ98" s="6">
        <v>4</v>
      </c>
      <c r="CA98" s="6">
        <v>11</v>
      </c>
      <c r="CE98" s="73" t="s">
        <v>1145</v>
      </c>
    </row>
    <row r="99" spans="5:83">
      <c r="AB99" s="1" t="s">
        <v>430</v>
      </c>
      <c r="AC99" s="4">
        <v>1</v>
      </c>
      <c r="AD99" s="4">
        <v>0.5</v>
      </c>
      <c r="AE99" s="4">
        <v>1</v>
      </c>
      <c r="AF99" s="4">
        <v>200</v>
      </c>
      <c r="AG99" s="4">
        <f t="shared" si="40"/>
        <v>100.5</v>
      </c>
      <c r="AM99" s="70"/>
      <c r="AX99" s="3" t="s">
        <v>638</v>
      </c>
      <c r="AY99" s="3">
        <v>0</v>
      </c>
      <c r="AZ99" s="3">
        <v>1</v>
      </c>
      <c r="BA99" s="3">
        <v>6</v>
      </c>
      <c r="BB99" s="3">
        <v>1</v>
      </c>
      <c r="BC99" s="3">
        <v>3</v>
      </c>
      <c r="BD99" s="3">
        <v>1</v>
      </c>
      <c r="BE99" s="3">
        <v>3</v>
      </c>
      <c r="BI99" s="4" t="s">
        <v>505</v>
      </c>
      <c r="BJ99" s="4">
        <v>0</v>
      </c>
      <c r="BK99" s="4">
        <v>3</v>
      </c>
      <c r="BL99" s="4">
        <v>8</v>
      </c>
      <c r="BM99" s="4">
        <v>2</v>
      </c>
      <c r="BN99" s="4">
        <v>6</v>
      </c>
      <c r="BO99" s="4">
        <v>2</v>
      </c>
      <c r="BP99" s="4">
        <v>8</v>
      </c>
      <c r="BT99" s="4" t="s">
        <v>541</v>
      </c>
      <c r="BU99" s="6">
        <f>ROUND(AV$3*BB101,0)</f>
        <v>0</v>
      </c>
      <c r="BV99" s="6">
        <v>3</v>
      </c>
      <c r="BW99" s="6">
        <v>12</v>
      </c>
      <c r="BX99" s="6">
        <v>3</v>
      </c>
      <c r="BY99" s="6">
        <v>9</v>
      </c>
      <c r="BZ99" s="6">
        <v>3</v>
      </c>
      <c r="CA99" s="6">
        <v>9</v>
      </c>
      <c r="CE99" s="73" t="s">
        <v>1146</v>
      </c>
    </row>
    <row r="100" spans="5:83">
      <c r="E100" s="3"/>
      <c r="F100" s="3"/>
      <c r="G100" s="3"/>
      <c r="H100" s="3"/>
      <c r="I100" s="3"/>
      <c r="J100" s="1"/>
      <c r="K100" s="1"/>
      <c r="L100" s="1"/>
      <c r="AB100" s="1" t="s">
        <v>430</v>
      </c>
      <c r="AC100" s="4">
        <v>1</v>
      </c>
      <c r="AD100" s="4">
        <v>1</v>
      </c>
      <c r="AE100" s="4">
        <v>1</v>
      </c>
      <c r="AF100" s="4">
        <v>100</v>
      </c>
      <c r="AG100" s="4">
        <f t="shared" si="40"/>
        <v>50.5</v>
      </c>
      <c r="AM100" s="70" t="s">
        <v>1138</v>
      </c>
      <c r="AN100" t="s">
        <v>240</v>
      </c>
      <c r="AO100" t="s">
        <v>242</v>
      </c>
      <c r="AX100" s="3" t="s">
        <v>473</v>
      </c>
      <c r="AY100" s="3">
        <v>0</v>
      </c>
      <c r="AZ100" s="3">
        <v>4</v>
      </c>
      <c r="BA100" s="3">
        <v>9</v>
      </c>
      <c r="BB100" s="3">
        <v>0</v>
      </c>
      <c r="BC100" s="3">
        <v>0</v>
      </c>
      <c r="BD100" s="3">
        <v>1</v>
      </c>
      <c r="BE100" s="3">
        <v>3</v>
      </c>
      <c r="BI100" s="19" t="s">
        <v>515</v>
      </c>
      <c r="BJ100" s="19">
        <v>0</v>
      </c>
      <c r="BK100" s="4">
        <v>4</v>
      </c>
      <c r="BL100" s="4">
        <v>13</v>
      </c>
      <c r="BM100" s="4">
        <v>0</v>
      </c>
      <c r="BN100" s="4">
        <v>0</v>
      </c>
      <c r="BO100" s="4">
        <v>2</v>
      </c>
      <c r="BP100" s="4">
        <v>4</v>
      </c>
      <c r="BT100" s="19" t="s">
        <v>532</v>
      </c>
      <c r="BU100" s="20">
        <v>0</v>
      </c>
      <c r="BV100" s="6">
        <v>6</v>
      </c>
      <c r="BW100" s="6">
        <v>18</v>
      </c>
      <c r="BX100" s="6">
        <v>0</v>
      </c>
      <c r="BY100" s="6">
        <v>0</v>
      </c>
      <c r="BZ100" s="6">
        <v>3</v>
      </c>
      <c r="CA100" s="6">
        <v>6</v>
      </c>
      <c r="CE100" s="73" t="s">
        <v>1147</v>
      </c>
    </row>
    <row r="101" spans="5:83">
      <c r="E101" s="3"/>
      <c r="F101" s="3"/>
      <c r="G101" s="3"/>
      <c r="H101" s="3"/>
      <c r="I101" s="3"/>
      <c r="J101" s="1"/>
      <c r="K101" s="1"/>
      <c r="L101" s="1"/>
      <c r="AB101" s="1" t="s">
        <v>430</v>
      </c>
      <c r="AC101" s="4">
        <v>1</v>
      </c>
      <c r="AD101" s="4">
        <v>0.5</v>
      </c>
      <c r="AE101" s="4">
        <v>1</v>
      </c>
      <c r="AF101" s="4">
        <v>200</v>
      </c>
      <c r="AG101" s="4">
        <f t="shared" si="40"/>
        <v>100.5</v>
      </c>
      <c r="AM101" s="70"/>
      <c r="AX101" s="3" t="s">
        <v>639</v>
      </c>
      <c r="AY101" s="3">
        <v>0</v>
      </c>
      <c r="AZ101" s="3">
        <v>1</v>
      </c>
      <c r="BA101" s="3">
        <v>8</v>
      </c>
      <c r="BB101" s="3">
        <v>0</v>
      </c>
      <c r="BC101" s="3">
        <v>0</v>
      </c>
      <c r="BD101" s="3">
        <v>1</v>
      </c>
      <c r="BE101" s="3">
        <v>2</v>
      </c>
      <c r="BI101" s="19" t="s">
        <v>506</v>
      </c>
      <c r="BJ101" s="19">
        <v>0</v>
      </c>
      <c r="BK101" s="4">
        <v>4</v>
      </c>
      <c r="BL101" s="4">
        <v>11</v>
      </c>
      <c r="BM101" s="4">
        <v>0</v>
      </c>
      <c r="BN101" s="4">
        <v>0</v>
      </c>
      <c r="BO101" s="4">
        <v>1</v>
      </c>
      <c r="BP101" s="4">
        <v>3</v>
      </c>
      <c r="BT101" s="19" t="s">
        <v>542</v>
      </c>
      <c r="BU101" s="20">
        <v>0</v>
      </c>
      <c r="BV101" s="6">
        <v>5</v>
      </c>
      <c r="BW101" s="6">
        <v>15</v>
      </c>
      <c r="BX101" s="6">
        <v>0</v>
      </c>
      <c r="BY101" s="6">
        <v>0</v>
      </c>
      <c r="BZ101" s="6">
        <v>2</v>
      </c>
      <c r="CA101" s="6">
        <v>4</v>
      </c>
      <c r="CE101" s="73" t="s">
        <v>1148</v>
      </c>
    </row>
    <row r="102" spans="5:83">
      <c r="AB102" s="1" t="s">
        <v>430</v>
      </c>
      <c r="AC102" s="4">
        <v>1</v>
      </c>
      <c r="AD102" s="4">
        <v>1</v>
      </c>
      <c r="AE102" s="4">
        <v>1</v>
      </c>
      <c r="AF102" s="4">
        <v>100</v>
      </c>
      <c r="AG102" s="4">
        <f t="shared" si="40"/>
        <v>50.5</v>
      </c>
      <c r="AM102" s="70" t="s">
        <v>1139</v>
      </c>
      <c r="AN102" t="s">
        <v>622</v>
      </c>
      <c r="AO102" t="s">
        <v>248</v>
      </c>
      <c r="AP102" t="s">
        <v>251</v>
      </c>
      <c r="AX102" s="3" t="s">
        <v>474</v>
      </c>
      <c r="AY102" s="3">
        <v>0</v>
      </c>
      <c r="AZ102" s="3">
        <v>2</v>
      </c>
      <c r="BA102" s="3">
        <v>5</v>
      </c>
      <c r="BB102" s="3">
        <v>2</v>
      </c>
      <c r="BC102" s="3">
        <v>6</v>
      </c>
      <c r="BD102" s="3">
        <v>0</v>
      </c>
      <c r="BE102" s="3">
        <v>0</v>
      </c>
      <c r="BI102" s="19" t="s">
        <v>516</v>
      </c>
      <c r="BJ102" s="19">
        <v>0</v>
      </c>
      <c r="BK102" s="4">
        <v>2</v>
      </c>
      <c r="BL102" s="4">
        <v>7</v>
      </c>
      <c r="BM102" s="4">
        <v>3</v>
      </c>
      <c r="BN102" s="4">
        <v>8</v>
      </c>
      <c r="BO102" s="4">
        <v>0</v>
      </c>
      <c r="BP102" s="4">
        <v>0</v>
      </c>
      <c r="BT102" s="19" t="s">
        <v>533</v>
      </c>
      <c r="BU102" s="20">
        <v>0</v>
      </c>
      <c r="BV102" s="6">
        <v>4</v>
      </c>
      <c r="BW102" s="6">
        <v>11</v>
      </c>
      <c r="BX102" s="6">
        <v>4</v>
      </c>
      <c r="BY102" s="6">
        <v>11</v>
      </c>
      <c r="BZ102" s="6">
        <v>0</v>
      </c>
      <c r="CA102" s="6">
        <v>0</v>
      </c>
      <c r="CE102" s="72" t="s">
        <v>1149</v>
      </c>
    </row>
    <row r="103" spans="5:83">
      <c r="AB103" s="1" t="s">
        <v>430</v>
      </c>
      <c r="AC103" s="4">
        <v>1</v>
      </c>
      <c r="AD103" s="4">
        <v>0.5</v>
      </c>
      <c r="AE103" s="4">
        <v>1</v>
      </c>
      <c r="AF103" s="4">
        <v>200</v>
      </c>
      <c r="AG103" s="4">
        <f t="shared" si="40"/>
        <v>100.5</v>
      </c>
      <c r="AX103" s="3" t="s">
        <v>640</v>
      </c>
      <c r="AY103" s="3">
        <v>0</v>
      </c>
      <c r="AZ103" s="3">
        <v>1</v>
      </c>
      <c r="BA103" s="3">
        <v>4</v>
      </c>
      <c r="BB103" s="3">
        <v>2</v>
      </c>
      <c r="BC103" s="3">
        <v>4</v>
      </c>
      <c r="BD103" s="3">
        <v>0</v>
      </c>
      <c r="BE103" s="3">
        <v>0</v>
      </c>
      <c r="BI103" s="19" t="s">
        <v>507</v>
      </c>
      <c r="BJ103" s="19">
        <v>0</v>
      </c>
      <c r="BK103" s="4">
        <v>2</v>
      </c>
      <c r="BL103" s="4">
        <v>6</v>
      </c>
      <c r="BM103" s="4">
        <v>2</v>
      </c>
      <c r="BN103" s="4">
        <v>6</v>
      </c>
      <c r="BO103" s="4">
        <v>0</v>
      </c>
      <c r="BP103" s="4">
        <v>0</v>
      </c>
      <c r="BT103" s="19" t="s">
        <v>543</v>
      </c>
      <c r="BU103" s="20">
        <v>0</v>
      </c>
      <c r="BV103" s="6">
        <v>3</v>
      </c>
      <c r="BW103" s="6">
        <v>9</v>
      </c>
      <c r="BX103" s="6">
        <v>4</v>
      </c>
      <c r="BY103" s="6">
        <v>9</v>
      </c>
      <c r="BZ103" s="6">
        <v>0</v>
      </c>
      <c r="CA103" s="6">
        <v>0</v>
      </c>
      <c r="CE103" s="74" t="s">
        <v>1150</v>
      </c>
    </row>
    <row r="104" spans="5:83">
      <c r="AB104" s="4" t="s">
        <v>64</v>
      </c>
      <c r="AC104" s="4">
        <f>SUMIF(后台ID!$B:$B,装备属性!AB104,后台ID!$A:$A)</f>
        <v>10030201</v>
      </c>
      <c r="AD104" s="4">
        <v>0.15</v>
      </c>
      <c r="AE104" s="4">
        <v>1</v>
      </c>
      <c r="AX104" s="3" t="s">
        <v>475</v>
      </c>
      <c r="AY104" s="3">
        <v>0</v>
      </c>
      <c r="AZ104" s="3">
        <v>2</v>
      </c>
      <c r="BA104" s="3">
        <v>7</v>
      </c>
      <c r="BB104" s="3">
        <v>0</v>
      </c>
      <c r="BC104" s="3">
        <v>0</v>
      </c>
      <c r="BD104" s="3">
        <v>2</v>
      </c>
      <c r="BE104" s="3">
        <v>5</v>
      </c>
      <c r="BI104" s="19" t="s">
        <v>517</v>
      </c>
      <c r="BJ104" s="19">
        <v>0</v>
      </c>
      <c r="BK104" s="4">
        <v>3</v>
      </c>
      <c r="BL104" s="4">
        <v>11</v>
      </c>
      <c r="BM104" s="4">
        <v>0</v>
      </c>
      <c r="BN104" s="4">
        <v>0</v>
      </c>
      <c r="BO104" s="4">
        <v>2</v>
      </c>
      <c r="BP104" s="4">
        <v>5</v>
      </c>
      <c r="BT104" s="19" t="s">
        <v>534</v>
      </c>
      <c r="BU104" s="20">
        <v>0</v>
      </c>
      <c r="BV104" s="6">
        <v>5</v>
      </c>
      <c r="BW104" s="6">
        <v>15</v>
      </c>
      <c r="BX104" s="6">
        <v>0</v>
      </c>
      <c r="BY104" s="6">
        <v>0</v>
      </c>
      <c r="BZ104" s="6">
        <v>4</v>
      </c>
      <c r="CA104" s="6">
        <v>11</v>
      </c>
    </row>
    <row r="105" spans="5:83">
      <c r="AB105" s="4" t="s">
        <v>340</v>
      </c>
      <c r="AC105" s="4">
        <f>SUMIF(后台ID!$B:$B,装备属性!AB105,后台ID!$A:$A)</f>
        <v>10030202</v>
      </c>
      <c r="AD105" s="4">
        <v>0.15</v>
      </c>
      <c r="AE105" s="4">
        <v>1</v>
      </c>
      <c r="AX105" s="3" t="s">
        <v>641</v>
      </c>
      <c r="AY105" s="3">
        <v>0</v>
      </c>
      <c r="AZ105" s="3">
        <v>1</v>
      </c>
      <c r="BA105" s="3">
        <v>5</v>
      </c>
      <c r="BB105" s="3">
        <v>0</v>
      </c>
      <c r="BC105" s="3">
        <v>0</v>
      </c>
      <c r="BD105" s="3">
        <v>1</v>
      </c>
      <c r="BE105" s="3">
        <v>3</v>
      </c>
      <c r="BI105" s="4" t="s">
        <v>508</v>
      </c>
      <c r="BJ105" s="4">
        <v>0</v>
      </c>
      <c r="BK105" s="4">
        <v>2</v>
      </c>
      <c r="BL105" s="4">
        <v>9</v>
      </c>
      <c r="BM105" s="4">
        <v>0</v>
      </c>
      <c r="BN105" s="4">
        <v>0</v>
      </c>
      <c r="BO105" s="4">
        <v>1</v>
      </c>
      <c r="BP105" s="4">
        <v>4</v>
      </c>
      <c r="BT105" s="4" t="s">
        <v>544</v>
      </c>
      <c r="BU105" s="6">
        <v>0</v>
      </c>
      <c r="BV105" s="6">
        <v>4</v>
      </c>
      <c r="BW105" s="6">
        <v>13</v>
      </c>
      <c r="BX105" s="6">
        <v>0</v>
      </c>
      <c r="BY105" s="6">
        <v>0</v>
      </c>
      <c r="BZ105" s="6">
        <v>3</v>
      </c>
      <c r="CA105" s="6">
        <v>9</v>
      </c>
    </row>
    <row r="106" spans="5:83">
      <c r="AB106" s="4" t="s">
        <v>259</v>
      </c>
      <c r="AC106" s="4">
        <f>SUMIF(后台ID!$B:$B,装备属性!AB106,后台ID!$A:$A)</f>
        <v>10030203</v>
      </c>
      <c r="AD106" s="4">
        <v>0.15</v>
      </c>
      <c r="AE106" s="4">
        <v>1</v>
      </c>
      <c r="AX106" s="3" t="s">
        <v>476</v>
      </c>
      <c r="AY106" s="3">
        <v>0</v>
      </c>
      <c r="AZ106" s="3">
        <v>4</v>
      </c>
      <c r="BA106" s="3">
        <v>11</v>
      </c>
      <c r="BB106" s="3">
        <v>1</v>
      </c>
      <c r="BC106" s="3">
        <v>3</v>
      </c>
      <c r="BD106" s="3">
        <v>1</v>
      </c>
      <c r="BE106" s="3">
        <v>3</v>
      </c>
      <c r="BI106" s="19" t="s">
        <v>518</v>
      </c>
      <c r="BJ106" s="4">
        <v>0</v>
      </c>
      <c r="BK106" s="4">
        <v>5</v>
      </c>
      <c r="BL106" s="4">
        <v>15</v>
      </c>
      <c r="BM106" s="4">
        <v>2</v>
      </c>
      <c r="BN106" s="4">
        <v>4</v>
      </c>
      <c r="BO106" s="4">
        <v>2</v>
      </c>
      <c r="BP106" s="4">
        <v>4</v>
      </c>
      <c r="BT106" s="19" t="s">
        <v>535</v>
      </c>
      <c r="BU106" s="6">
        <v>0</v>
      </c>
      <c r="BV106" s="6">
        <v>7</v>
      </c>
      <c r="BW106" s="6">
        <v>21</v>
      </c>
      <c r="BX106" s="6">
        <v>3</v>
      </c>
      <c r="BY106" s="6">
        <v>6</v>
      </c>
      <c r="BZ106" s="6">
        <v>3</v>
      </c>
      <c r="CA106" s="6">
        <v>6</v>
      </c>
    </row>
    <row r="107" spans="5:83">
      <c r="AB107" s="16" t="s">
        <v>295</v>
      </c>
      <c r="AC107" s="4">
        <f>SUMIF(后台ID!$B:$B,装备属性!AB107,后台ID!$A:$A)</f>
        <v>10030204</v>
      </c>
      <c r="AD107" s="4">
        <v>0.15</v>
      </c>
      <c r="AE107" s="4">
        <v>1</v>
      </c>
      <c r="AX107" s="3" t="s">
        <v>642</v>
      </c>
      <c r="AY107" s="3">
        <v>0</v>
      </c>
      <c r="AZ107" s="3">
        <v>2</v>
      </c>
      <c r="BA107" s="3">
        <v>9</v>
      </c>
      <c r="BB107" s="3">
        <v>1</v>
      </c>
      <c r="BC107" s="3">
        <v>2</v>
      </c>
      <c r="BD107" s="3">
        <v>1</v>
      </c>
      <c r="BE107" s="3">
        <v>2</v>
      </c>
      <c r="BI107" s="19" t="s">
        <v>512</v>
      </c>
      <c r="BJ107" s="4">
        <v>0</v>
      </c>
      <c r="BK107" s="4">
        <v>4</v>
      </c>
      <c r="BL107" s="4">
        <v>13</v>
      </c>
      <c r="BM107" s="4">
        <v>2</v>
      </c>
      <c r="BN107" s="4">
        <v>3</v>
      </c>
      <c r="BO107" s="4">
        <v>2</v>
      </c>
      <c r="BP107" s="4">
        <v>3</v>
      </c>
      <c r="BT107" s="19" t="s">
        <v>545</v>
      </c>
      <c r="BU107" s="6">
        <v>0</v>
      </c>
      <c r="BV107" s="6">
        <v>5</v>
      </c>
      <c r="BW107" s="6">
        <v>18</v>
      </c>
      <c r="BX107" s="6">
        <v>2</v>
      </c>
      <c r="BY107" s="6">
        <v>5</v>
      </c>
      <c r="BZ107" s="6">
        <v>2</v>
      </c>
      <c r="CA107" s="6">
        <v>5</v>
      </c>
    </row>
    <row r="108" spans="5:83">
      <c r="AB108" s="4" t="s">
        <v>294</v>
      </c>
      <c r="AC108" s="4">
        <f>SUMIF(后台ID!$B:$B,装备属性!AB108,后台ID!$A:$A)</f>
        <v>10030205</v>
      </c>
      <c r="AD108" s="4">
        <v>0.15</v>
      </c>
      <c r="AE108" s="4">
        <v>1</v>
      </c>
      <c r="AX108" s="3" t="s">
        <v>477</v>
      </c>
      <c r="AY108" s="3">
        <v>0</v>
      </c>
      <c r="AZ108" s="3">
        <v>3</v>
      </c>
      <c r="BA108" s="3">
        <v>18</v>
      </c>
      <c r="BB108" s="3">
        <v>1</v>
      </c>
      <c r="BC108" s="3">
        <v>3</v>
      </c>
      <c r="BD108" s="3">
        <v>0</v>
      </c>
      <c r="BE108" s="3">
        <v>0</v>
      </c>
      <c r="BI108" s="19" t="s">
        <v>519</v>
      </c>
      <c r="BJ108" s="19">
        <v>0</v>
      </c>
      <c r="BK108" s="4">
        <v>5</v>
      </c>
      <c r="BL108" s="4">
        <v>30</v>
      </c>
      <c r="BM108" s="4">
        <v>2</v>
      </c>
      <c r="BN108" s="4">
        <v>4</v>
      </c>
      <c r="BO108" s="4">
        <v>0</v>
      </c>
      <c r="BP108" s="4">
        <v>0</v>
      </c>
      <c r="BT108" s="19" t="s">
        <v>536</v>
      </c>
      <c r="BU108" s="20">
        <v>0</v>
      </c>
      <c r="BV108" s="6">
        <v>7</v>
      </c>
      <c r="BW108" s="6">
        <v>41</v>
      </c>
      <c r="BX108" s="6">
        <v>3</v>
      </c>
      <c r="BY108" s="6">
        <v>8</v>
      </c>
      <c r="BZ108" s="6">
        <v>0</v>
      </c>
      <c r="CA108" s="6">
        <v>0</v>
      </c>
    </row>
    <row r="109" spans="5:83">
      <c r="AB109" s="4" t="s">
        <v>293</v>
      </c>
      <c r="AC109" s="4">
        <f>SUMIF(后台ID!$B:$B,装备属性!AB109,后台ID!$A:$A)</f>
        <v>10030206</v>
      </c>
      <c r="AD109" s="4">
        <v>0.15</v>
      </c>
      <c r="AE109" s="4">
        <v>1</v>
      </c>
      <c r="AX109" s="3" t="s">
        <v>643</v>
      </c>
      <c r="AY109" s="3">
        <v>0</v>
      </c>
      <c r="AZ109" s="3">
        <v>2</v>
      </c>
      <c r="BA109" s="3">
        <v>15</v>
      </c>
      <c r="BB109" s="3">
        <v>1</v>
      </c>
      <c r="BC109" s="3">
        <v>2</v>
      </c>
      <c r="BD109" s="3">
        <v>0</v>
      </c>
      <c r="BE109" s="3">
        <v>0</v>
      </c>
      <c r="BI109" s="19" t="s">
        <v>513</v>
      </c>
      <c r="BJ109" s="4">
        <v>0</v>
      </c>
      <c r="BK109" s="4">
        <v>3</v>
      </c>
      <c r="BL109" s="4">
        <v>21</v>
      </c>
      <c r="BM109" s="4">
        <v>1</v>
      </c>
      <c r="BN109" s="4">
        <v>3</v>
      </c>
      <c r="BO109" s="4">
        <v>0</v>
      </c>
      <c r="BP109" s="4">
        <v>0</v>
      </c>
      <c r="BT109" s="19" t="s">
        <v>546</v>
      </c>
      <c r="BU109" s="6">
        <v>0</v>
      </c>
      <c r="BV109" s="6">
        <v>5</v>
      </c>
      <c r="BW109" s="6">
        <v>35</v>
      </c>
      <c r="BX109" s="6">
        <v>3</v>
      </c>
      <c r="BY109" s="6">
        <v>6</v>
      </c>
      <c r="BZ109" s="6">
        <v>0</v>
      </c>
      <c r="CA109" s="6">
        <v>0</v>
      </c>
    </row>
    <row r="110" spans="5:83">
      <c r="AB110" s="4" t="s">
        <v>292</v>
      </c>
      <c r="AC110" s="4">
        <f>SUMIF(后台ID!$B:$B,装备属性!AB110,后台ID!$A:$A)</f>
        <v>10030207</v>
      </c>
      <c r="AD110" s="4">
        <v>0.15</v>
      </c>
      <c r="AE110" s="4">
        <v>1</v>
      </c>
      <c r="AX110" s="3" t="s">
        <v>478</v>
      </c>
      <c r="AY110" s="3">
        <v>0</v>
      </c>
      <c r="AZ110" s="3">
        <v>3</v>
      </c>
      <c r="BA110" s="3">
        <v>17</v>
      </c>
      <c r="BB110" s="3">
        <v>0</v>
      </c>
      <c r="BC110" s="3">
        <v>0</v>
      </c>
      <c r="BD110" s="3">
        <v>2</v>
      </c>
      <c r="BE110" s="3">
        <v>4</v>
      </c>
      <c r="BI110" s="19" t="s">
        <v>520</v>
      </c>
      <c r="BJ110" s="19">
        <v>0</v>
      </c>
      <c r="BK110" s="4">
        <v>6</v>
      </c>
      <c r="BL110" s="4">
        <v>24</v>
      </c>
      <c r="BM110" s="4">
        <v>0</v>
      </c>
      <c r="BN110" s="4">
        <v>0</v>
      </c>
      <c r="BO110" s="4">
        <v>2</v>
      </c>
      <c r="BP110" s="4">
        <v>4</v>
      </c>
      <c r="BT110" s="19" t="s">
        <v>537</v>
      </c>
      <c r="BU110" s="20">
        <v>0</v>
      </c>
      <c r="BV110" s="6">
        <v>8</v>
      </c>
      <c r="BW110" s="6">
        <v>32</v>
      </c>
      <c r="BX110" s="6">
        <v>0</v>
      </c>
      <c r="BY110" s="6">
        <v>0</v>
      </c>
      <c r="BZ110" s="6">
        <v>2</v>
      </c>
      <c r="CA110" s="6">
        <v>5</v>
      </c>
    </row>
    <row r="111" spans="5:83">
      <c r="AB111" s="4" t="s">
        <v>65</v>
      </c>
      <c r="AC111" s="4">
        <f>SUMIF(后台ID!$B:$B,装备属性!AB111,后台ID!$A:$A)</f>
        <v>10030208</v>
      </c>
      <c r="AD111" s="4">
        <v>0.15</v>
      </c>
      <c r="AE111" s="4">
        <v>1</v>
      </c>
      <c r="AX111" s="3" t="s">
        <v>644</v>
      </c>
      <c r="AY111" s="3">
        <v>0</v>
      </c>
      <c r="AZ111" s="3">
        <v>1</v>
      </c>
      <c r="BA111" s="3">
        <v>15</v>
      </c>
      <c r="BB111" s="3">
        <v>0</v>
      </c>
      <c r="BC111" s="3">
        <v>0</v>
      </c>
      <c r="BD111" s="3">
        <v>1</v>
      </c>
      <c r="BE111" s="3">
        <v>2</v>
      </c>
      <c r="BI111" s="19" t="s">
        <v>527</v>
      </c>
      <c r="BJ111" s="4">
        <v>0</v>
      </c>
      <c r="BK111" s="4">
        <v>5</v>
      </c>
      <c r="BL111" s="4">
        <v>20</v>
      </c>
      <c r="BM111" s="4">
        <v>0</v>
      </c>
      <c r="BN111" s="4">
        <v>0</v>
      </c>
      <c r="BO111" s="4">
        <v>1</v>
      </c>
      <c r="BP111" s="4">
        <v>3</v>
      </c>
      <c r="BT111" s="19" t="s">
        <v>547</v>
      </c>
      <c r="BU111" s="6">
        <v>0</v>
      </c>
      <c r="BV111" s="6">
        <v>7</v>
      </c>
      <c r="BW111" s="6">
        <v>28</v>
      </c>
      <c r="BX111" s="6">
        <v>0</v>
      </c>
      <c r="BY111" s="6">
        <v>0</v>
      </c>
      <c r="BZ111" s="6">
        <v>2</v>
      </c>
      <c r="CA111" s="6">
        <v>5</v>
      </c>
    </row>
    <row r="112" spans="5:83">
      <c r="AB112" s="4" t="s">
        <v>433</v>
      </c>
      <c r="AC112" s="4">
        <f>SUMIF(后台ID!$B:$B,装备属性!AB112,后台ID!$A:$A)</f>
        <v>10030209</v>
      </c>
      <c r="AD112" s="4">
        <v>0.15</v>
      </c>
      <c r="AE112" s="4">
        <v>1</v>
      </c>
      <c r="AX112" s="3" t="s">
        <v>616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I112" s="19" t="s">
        <v>619</v>
      </c>
      <c r="BJ112" s="19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</v>
      </c>
      <c r="BP112" s="4">
        <v>0</v>
      </c>
      <c r="BT112" s="19" t="s">
        <v>623</v>
      </c>
      <c r="BU112" s="20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</row>
    <row r="113" spans="28:79">
      <c r="AB113" s="4" t="s">
        <v>66</v>
      </c>
      <c r="AC113" s="4">
        <f>SUMIF(后台ID!$B:$B,装备属性!AB113,后台ID!$A:$A)</f>
        <v>10030210</v>
      </c>
      <c r="AD113" s="4">
        <v>0.15</v>
      </c>
      <c r="AE113" s="4">
        <v>1</v>
      </c>
      <c r="AX113" s="3" t="s">
        <v>479</v>
      </c>
      <c r="AY113" s="3">
        <v>200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I113" s="19" t="s">
        <v>521</v>
      </c>
      <c r="BJ113" s="19">
        <v>320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P113" s="4">
        <v>0</v>
      </c>
      <c r="BT113" s="19" t="s">
        <v>538</v>
      </c>
      <c r="BU113" s="20">
        <v>500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</row>
    <row r="114" spans="28:79">
      <c r="AB114" s="4" t="s">
        <v>67</v>
      </c>
      <c r="AC114" s="4">
        <f>SUMIF(后台ID!$B:$B,装备属性!AB114,后台ID!$A:$A)</f>
        <v>10030211</v>
      </c>
      <c r="AD114" s="4">
        <v>0.15</v>
      </c>
      <c r="AE114" s="4">
        <v>1</v>
      </c>
      <c r="AX114" s="3" t="s">
        <v>645</v>
      </c>
      <c r="AY114" s="3">
        <v>150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I114" s="19" t="s">
        <v>484</v>
      </c>
      <c r="BJ114" s="19">
        <v>250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T114" s="19" t="s">
        <v>548</v>
      </c>
      <c r="BU114" s="20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</row>
    <row r="115" spans="28:79">
      <c r="AB115" s="4" t="s">
        <v>100</v>
      </c>
      <c r="AC115" s="4">
        <f>SUMIF(后台ID!$B:$B,装备属性!AB115,后台ID!$A:$A)</f>
        <v>10030212</v>
      </c>
      <c r="AD115" s="4">
        <v>0.15</v>
      </c>
      <c r="AE115" s="4">
        <v>1</v>
      </c>
      <c r="AX115" s="3" t="s">
        <v>493</v>
      </c>
      <c r="AY115" s="3">
        <v>0</v>
      </c>
      <c r="AZ115" s="3">
        <v>5</v>
      </c>
      <c r="BA115" s="3">
        <v>60</v>
      </c>
      <c r="BB115" s="3">
        <v>0</v>
      </c>
      <c r="BC115" s="3">
        <v>0</v>
      </c>
      <c r="BD115" s="3">
        <v>0</v>
      </c>
      <c r="BE115" s="3">
        <v>0</v>
      </c>
      <c r="BI115" s="51" t="s">
        <v>522</v>
      </c>
      <c r="BJ115" s="19">
        <v>0</v>
      </c>
      <c r="BK115" s="4">
        <v>7</v>
      </c>
      <c r="BL115" s="26">
        <v>90</v>
      </c>
      <c r="BM115" s="4">
        <v>0</v>
      </c>
      <c r="BN115" s="4">
        <v>0</v>
      </c>
      <c r="BO115" s="4">
        <v>0</v>
      </c>
      <c r="BP115" s="4">
        <v>0</v>
      </c>
      <c r="BT115" s="51" t="s">
        <v>539</v>
      </c>
      <c r="BU115" s="20">
        <v>0</v>
      </c>
      <c r="BV115" s="6">
        <v>15</v>
      </c>
      <c r="BW115" s="49">
        <v>125</v>
      </c>
      <c r="BX115" s="6">
        <v>0</v>
      </c>
      <c r="BY115" s="6">
        <v>0</v>
      </c>
      <c r="BZ115" s="6">
        <v>0</v>
      </c>
      <c r="CA115" s="6">
        <v>0</v>
      </c>
    </row>
    <row r="116" spans="28:79">
      <c r="AB116" s="1" t="s">
        <v>342</v>
      </c>
      <c r="AC116" s="4">
        <f>SUMIF(后台ID!$B:$B,装备属性!AB116,后台ID!$A:$A)</f>
        <v>10030213</v>
      </c>
      <c r="AD116" s="4">
        <v>0.15</v>
      </c>
      <c r="AE116" s="4">
        <v>1</v>
      </c>
      <c r="AX116" s="3" t="s">
        <v>646</v>
      </c>
      <c r="AY116" s="3">
        <v>0</v>
      </c>
      <c r="AZ116" s="3">
        <v>7</v>
      </c>
      <c r="BA116" s="3">
        <v>45</v>
      </c>
      <c r="BB116" s="3">
        <v>0</v>
      </c>
      <c r="BC116" s="3">
        <v>0</v>
      </c>
      <c r="BD116" s="3">
        <v>0</v>
      </c>
      <c r="BE116" s="3">
        <v>0</v>
      </c>
      <c r="BI116" s="19" t="s">
        <v>497</v>
      </c>
      <c r="BJ116" s="4">
        <v>0</v>
      </c>
      <c r="BK116" s="4">
        <v>5</v>
      </c>
      <c r="BL116" s="4">
        <v>75</v>
      </c>
      <c r="BM116" s="4">
        <v>0</v>
      </c>
      <c r="BN116" s="4">
        <v>0</v>
      </c>
      <c r="BO116" s="4">
        <v>0</v>
      </c>
      <c r="BP116" s="4">
        <v>0</v>
      </c>
      <c r="BT116" s="19" t="s">
        <v>549</v>
      </c>
      <c r="BU116" s="6">
        <v>0</v>
      </c>
      <c r="BV116" s="6">
        <v>10</v>
      </c>
      <c r="BW116" s="6">
        <v>105</v>
      </c>
      <c r="BX116" s="6">
        <v>0</v>
      </c>
      <c r="BY116" s="6">
        <v>0</v>
      </c>
      <c r="BZ116" s="6">
        <v>0</v>
      </c>
      <c r="CA116" s="6">
        <v>0</v>
      </c>
    </row>
    <row r="117" spans="28:79">
      <c r="AB117" s="4" t="s">
        <v>70</v>
      </c>
      <c r="AC117" s="4">
        <f>SUMIF(后台ID!$B:$B,装备属性!AB117,后台ID!$A:$A)</f>
        <v>10030214</v>
      </c>
      <c r="AD117" s="4">
        <v>0.15</v>
      </c>
      <c r="AE117" s="4">
        <v>1</v>
      </c>
      <c r="AX117" s="3" t="s">
        <v>480</v>
      </c>
      <c r="AY117" s="3">
        <v>80</v>
      </c>
      <c r="AZ117" s="3">
        <v>0</v>
      </c>
      <c r="BA117" s="3">
        <v>0</v>
      </c>
      <c r="BB117" s="3">
        <v>3</v>
      </c>
      <c r="BC117" s="3">
        <v>10</v>
      </c>
      <c r="BD117" s="3">
        <v>2</v>
      </c>
      <c r="BE117" s="3">
        <v>7</v>
      </c>
      <c r="BI117" s="19" t="s">
        <v>523</v>
      </c>
      <c r="BJ117" s="19">
        <v>140</v>
      </c>
      <c r="BK117" s="4">
        <v>0</v>
      </c>
      <c r="BL117" s="4">
        <v>0</v>
      </c>
      <c r="BM117" s="4">
        <v>5</v>
      </c>
      <c r="BN117" s="4">
        <v>14</v>
      </c>
      <c r="BO117" s="4">
        <v>5</v>
      </c>
      <c r="BP117" s="4">
        <v>10</v>
      </c>
      <c r="BT117" s="19" t="s">
        <v>540</v>
      </c>
      <c r="BU117" s="20">
        <v>210</v>
      </c>
      <c r="BV117" s="6">
        <v>0</v>
      </c>
      <c r="BW117" s="6">
        <v>0</v>
      </c>
      <c r="BX117" s="6">
        <v>8</v>
      </c>
      <c r="BY117" s="6">
        <v>18</v>
      </c>
      <c r="BZ117" s="6">
        <v>6</v>
      </c>
      <c r="CA117" s="6">
        <v>16</v>
      </c>
    </row>
    <row r="118" spans="28:79">
      <c r="AB118" s="4" t="s">
        <v>69</v>
      </c>
      <c r="AC118" s="4">
        <f>SUMIF(后台ID!$B:$B,装备属性!AB118,后台ID!$A:$A)</f>
        <v>10030215</v>
      </c>
      <c r="AD118" s="4">
        <v>0.15</v>
      </c>
      <c r="AE118" s="4">
        <v>1</v>
      </c>
      <c r="AX118" s="3" t="s">
        <v>647</v>
      </c>
      <c r="AY118" s="3">
        <v>60</v>
      </c>
      <c r="AZ118" s="3">
        <v>0</v>
      </c>
      <c r="BA118" s="3">
        <v>0</v>
      </c>
      <c r="BB118" s="3">
        <v>2</v>
      </c>
      <c r="BC118" s="3">
        <v>9</v>
      </c>
      <c r="BD118" s="3">
        <v>2</v>
      </c>
      <c r="BE118" s="3">
        <v>5</v>
      </c>
      <c r="BI118" s="4" t="s">
        <v>483</v>
      </c>
      <c r="BJ118" s="4">
        <v>110</v>
      </c>
      <c r="BK118" s="4">
        <v>0</v>
      </c>
      <c r="BL118" s="4">
        <v>0</v>
      </c>
      <c r="BM118" s="4">
        <v>4</v>
      </c>
      <c r="BN118" s="4">
        <v>12</v>
      </c>
      <c r="BO118" s="4">
        <v>4</v>
      </c>
      <c r="BP118" s="4">
        <v>8</v>
      </c>
      <c r="BT118" s="4" t="s">
        <v>550</v>
      </c>
      <c r="BU118" s="6">
        <v>175</v>
      </c>
      <c r="BV118" s="6">
        <v>0</v>
      </c>
      <c r="BW118" s="6">
        <v>0</v>
      </c>
      <c r="BX118" s="6">
        <v>5</v>
      </c>
      <c r="BY118" s="6">
        <v>15</v>
      </c>
      <c r="BZ118" s="6">
        <v>5</v>
      </c>
      <c r="CA118" s="6">
        <v>12</v>
      </c>
    </row>
    <row r="119" spans="28:79">
      <c r="AB119" s="4" t="s">
        <v>71</v>
      </c>
      <c r="AC119" s="4">
        <f>SUMIF(后台ID!$B:$B,装备属性!AB119,后台ID!$A:$A)</f>
        <v>10030216</v>
      </c>
      <c r="AD119" s="4">
        <v>0.15</v>
      </c>
      <c r="AE119" s="4">
        <v>1</v>
      </c>
      <c r="AX119" s="3" t="s">
        <v>648</v>
      </c>
      <c r="AY119" s="3">
        <v>0</v>
      </c>
      <c r="AZ119" s="3">
        <v>1</v>
      </c>
      <c r="BA119" s="3">
        <v>4</v>
      </c>
      <c r="BB119" s="3">
        <v>2</v>
      </c>
      <c r="BC119" s="3">
        <v>4</v>
      </c>
      <c r="BD119" s="3">
        <v>0</v>
      </c>
      <c r="BE119" s="3">
        <v>0</v>
      </c>
      <c r="BI119" s="51" t="s">
        <v>510</v>
      </c>
      <c r="BJ119" s="19">
        <v>0</v>
      </c>
      <c r="BK119" s="4">
        <v>5</v>
      </c>
      <c r="BL119" s="4">
        <v>28</v>
      </c>
      <c r="BM119" s="4">
        <v>2</v>
      </c>
      <c r="BN119" s="4">
        <v>4</v>
      </c>
      <c r="BO119" s="4">
        <v>0</v>
      </c>
      <c r="BP119" s="4">
        <v>0</v>
      </c>
      <c r="BT119" s="51" t="s">
        <v>553</v>
      </c>
      <c r="BU119" s="20">
        <v>0</v>
      </c>
      <c r="BV119" s="6">
        <v>8</v>
      </c>
      <c r="BW119" s="6">
        <v>35</v>
      </c>
      <c r="BX119" s="6">
        <v>2</v>
      </c>
      <c r="BY119" s="6">
        <v>6</v>
      </c>
      <c r="BZ119" s="6">
        <v>0</v>
      </c>
      <c r="CA119" s="6">
        <v>0</v>
      </c>
    </row>
    <row r="120" spans="28:79">
      <c r="AB120" s="4" t="s">
        <v>72</v>
      </c>
      <c r="AC120" s="4">
        <f>SUMIF(后台ID!$B:$B,装备属性!AB120,后台ID!$A:$A)</f>
        <v>10030217</v>
      </c>
      <c r="AD120" s="4">
        <v>0.15</v>
      </c>
      <c r="AE120" s="4">
        <v>1</v>
      </c>
      <c r="AX120" s="3" t="s">
        <v>649</v>
      </c>
      <c r="AY120" s="3">
        <v>0</v>
      </c>
      <c r="AZ120" s="3">
        <v>2</v>
      </c>
      <c r="BA120" s="3">
        <v>6</v>
      </c>
      <c r="BB120" s="3">
        <v>0</v>
      </c>
      <c r="BC120" s="3">
        <v>0</v>
      </c>
      <c r="BD120" s="3">
        <v>2</v>
      </c>
      <c r="BE120" s="3">
        <v>3</v>
      </c>
      <c r="BI120" s="51" t="s">
        <v>511</v>
      </c>
      <c r="BJ120" s="19">
        <v>0</v>
      </c>
      <c r="BK120" s="4">
        <v>5</v>
      </c>
      <c r="BL120" s="4">
        <v>22</v>
      </c>
      <c r="BM120" s="4">
        <v>0</v>
      </c>
      <c r="BN120" s="4">
        <v>0</v>
      </c>
      <c r="BO120" s="4">
        <v>1</v>
      </c>
      <c r="BP120" s="4">
        <v>3</v>
      </c>
      <c r="BT120" s="51" t="s">
        <v>552</v>
      </c>
      <c r="BU120" s="20">
        <v>0</v>
      </c>
      <c r="BV120" s="6">
        <v>8</v>
      </c>
      <c r="BW120" s="6">
        <v>28</v>
      </c>
      <c r="BX120" s="6">
        <v>0</v>
      </c>
      <c r="BY120" s="6">
        <v>0</v>
      </c>
      <c r="BZ120" s="6">
        <v>2</v>
      </c>
      <c r="CA120" s="6">
        <v>4</v>
      </c>
    </row>
    <row r="121" spans="28:79">
      <c r="AB121" s="4" t="s">
        <v>102</v>
      </c>
      <c r="AC121" s="4">
        <f>SUMIF(后台ID!$B:$B,装备属性!AB121,后台ID!$A:$A)</f>
        <v>10030218</v>
      </c>
      <c r="AD121" s="4">
        <v>0.15</v>
      </c>
      <c r="AE121" s="4">
        <v>1</v>
      </c>
      <c r="AX121" s="3"/>
      <c r="AY121" s="3"/>
      <c r="AZ121" s="3"/>
      <c r="BA121" s="3"/>
      <c r="BB121" s="3"/>
      <c r="BC121" s="3"/>
      <c r="BD121" s="3"/>
      <c r="BE121" s="3"/>
      <c r="BI121" s="1" t="s">
        <v>504</v>
      </c>
      <c r="BJ121" s="19">
        <v>110</v>
      </c>
      <c r="BK121" s="4">
        <v>0</v>
      </c>
      <c r="BL121" s="4">
        <v>0</v>
      </c>
      <c r="BM121" s="4">
        <v>5</v>
      </c>
      <c r="BN121" s="4">
        <v>13</v>
      </c>
      <c r="BO121" s="4">
        <v>5</v>
      </c>
      <c r="BP121" s="4">
        <v>9</v>
      </c>
      <c r="BT121" s="1" t="s">
        <v>554</v>
      </c>
      <c r="BU121" s="20">
        <v>190</v>
      </c>
      <c r="BV121" s="6">
        <v>0</v>
      </c>
      <c r="BW121" s="6">
        <v>0</v>
      </c>
      <c r="BX121" s="6">
        <v>8</v>
      </c>
      <c r="BY121" s="6">
        <v>15</v>
      </c>
      <c r="BZ121" s="6">
        <v>6</v>
      </c>
      <c r="CA121" s="6">
        <v>12</v>
      </c>
    </row>
    <row r="122" spans="28:79">
      <c r="AB122" s="4" t="s">
        <v>103</v>
      </c>
      <c r="AC122" s="4">
        <f>SUMIF(后台ID!$B:$B,装备属性!AB122,后台ID!$A:$A)</f>
        <v>10030219</v>
      </c>
      <c r="AD122" s="4">
        <v>0.15</v>
      </c>
      <c r="AE122" s="4">
        <v>1</v>
      </c>
      <c r="AX122" s="3" t="s">
        <v>650</v>
      </c>
      <c r="AY122" s="3">
        <v>70</v>
      </c>
      <c r="AZ122" s="3">
        <v>0</v>
      </c>
      <c r="BA122" s="3">
        <v>0</v>
      </c>
      <c r="BB122" s="3">
        <v>3</v>
      </c>
      <c r="BC122" s="3">
        <v>9</v>
      </c>
      <c r="BD122" s="3">
        <v>2</v>
      </c>
      <c r="BE122" s="3">
        <v>6</v>
      </c>
      <c r="BI122" s="1" t="s">
        <v>524</v>
      </c>
      <c r="BJ122" s="4">
        <v>0</v>
      </c>
      <c r="BK122" s="4">
        <v>3</v>
      </c>
      <c r="BL122" s="4">
        <v>8</v>
      </c>
      <c r="BM122" s="4">
        <v>3</v>
      </c>
      <c r="BN122" s="4">
        <v>6</v>
      </c>
      <c r="BO122" s="4">
        <v>3</v>
      </c>
      <c r="BP122" s="4">
        <v>8</v>
      </c>
      <c r="BT122" s="1" t="s">
        <v>555</v>
      </c>
      <c r="BU122" s="6">
        <f>ROUND(AV$3*BB155,0)</f>
        <v>0</v>
      </c>
      <c r="BV122" s="6">
        <v>5</v>
      </c>
      <c r="BW122" s="6">
        <v>12</v>
      </c>
      <c r="BX122" s="6">
        <v>4</v>
      </c>
      <c r="BY122" s="6">
        <v>9</v>
      </c>
      <c r="BZ122" s="6">
        <v>4</v>
      </c>
      <c r="CA122" s="6">
        <v>9</v>
      </c>
    </row>
    <row r="123" spans="28:79">
      <c r="AB123" s="4" t="s">
        <v>297</v>
      </c>
      <c r="AC123" s="4">
        <f>SUMIF(后台ID!$B:$B,装备属性!AB123,后台ID!$A:$A)</f>
        <v>10030220</v>
      </c>
      <c r="AD123" s="4">
        <v>0.15</v>
      </c>
      <c r="AE123" s="4">
        <v>1</v>
      </c>
      <c r="AX123" s="3" t="s">
        <v>651</v>
      </c>
      <c r="AY123" s="3">
        <v>0</v>
      </c>
      <c r="AZ123" s="3">
        <v>3</v>
      </c>
      <c r="BA123" s="3">
        <v>6</v>
      </c>
      <c r="BB123" s="3">
        <v>1</v>
      </c>
      <c r="BC123" s="3">
        <v>4</v>
      </c>
      <c r="BD123" s="3">
        <v>1</v>
      </c>
      <c r="BE123" s="3">
        <v>4</v>
      </c>
      <c r="BI123" s="1" t="s">
        <v>503</v>
      </c>
      <c r="BJ123" s="4">
        <v>0</v>
      </c>
      <c r="BK123" s="4">
        <v>6</v>
      </c>
      <c r="BL123" s="4">
        <v>13</v>
      </c>
      <c r="BM123" s="4">
        <v>2</v>
      </c>
      <c r="BN123" s="4">
        <v>3</v>
      </c>
      <c r="BO123" s="4">
        <v>2</v>
      </c>
      <c r="BP123" s="4">
        <v>3</v>
      </c>
      <c r="BT123" s="1" t="s">
        <v>556</v>
      </c>
      <c r="BU123" s="6">
        <v>0</v>
      </c>
      <c r="BV123" s="6">
        <v>9</v>
      </c>
      <c r="BW123" s="6">
        <v>18</v>
      </c>
      <c r="BX123" s="6">
        <v>3</v>
      </c>
      <c r="BY123" s="6">
        <v>5</v>
      </c>
      <c r="BZ123" s="6">
        <v>3</v>
      </c>
      <c r="CA123" s="6">
        <v>5</v>
      </c>
    </row>
    <row r="124" spans="28:79">
      <c r="AB124" s="4" t="s">
        <v>104</v>
      </c>
      <c r="AC124" s="4">
        <f>SUMIF(后台ID!$B:$B,装备属性!AB124,后台ID!$A:$A)</f>
        <v>10030221</v>
      </c>
      <c r="AD124" s="4">
        <v>0.15</v>
      </c>
      <c r="AE124" s="4">
        <v>1</v>
      </c>
      <c r="AX124" s="3" t="s">
        <v>652</v>
      </c>
      <c r="AY124" s="3">
        <v>0</v>
      </c>
      <c r="AZ124" s="3">
        <v>4</v>
      </c>
      <c r="BA124" s="3">
        <v>9</v>
      </c>
      <c r="BB124" s="3">
        <v>1</v>
      </c>
      <c r="BC124" s="3">
        <v>2</v>
      </c>
      <c r="BD124" s="3">
        <v>1</v>
      </c>
      <c r="BE124" s="3">
        <v>2</v>
      </c>
      <c r="BI124" s="1" t="s">
        <v>525</v>
      </c>
      <c r="BJ124" s="19">
        <v>0</v>
      </c>
      <c r="BK124" s="4">
        <v>4</v>
      </c>
      <c r="BL124" s="4">
        <v>12</v>
      </c>
      <c r="BM124" s="4">
        <v>0</v>
      </c>
      <c r="BN124" s="4">
        <v>0</v>
      </c>
      <c r="BO124" s="4">
        <v>1</v>
      </c>
      <c r="BP124" s="4">
        <v>4</v>
      </c>
      <c r="BT124" s="1" t="s">
        <v>557</v>
      </c>
      <c r="BU124" s="20">
        <v>0</v>
      </c>
      <c r="BV124" s="6">
        <v>7</v>
      </c>
      <c r="BW124" s="6">
        <v>15</v>
      </c>
      <c r="BX124" s="6">
        <v>0</v>
      </c>
      <c r="BY124" s="6">
        <v>0</v>
      </c>
      <c r="BZ124" s="6">
        <v>2</v>
      </c>
      <c r="CA124" s="6">
        <v>5</v>
      </c>
    </row>
    <row r="125" spans="28:79">
      <c r="AB125" s="4" t="s">
        <v>298</v>
      </c>
      <c r="AC125" s="4">
        <f>SUMIF(后台ID!$B:$B,装备属性!AB125,后台ID!$A:$A)</f>
        <v>0</v>
      </c>
      <c r="AD125" s="4">
        <v>0.15</v>
      </c>
      <c r="AE125" s="4">
        <v>1</v>
      </c>
      <c r="AX125" s="3" t="s">
        <v>635</v>
      </c>
      <c r="AY125" s="3">
        <v>0</v>
      </c>
      <c r="AZ125" s="3">
        <v>5</v>
      </c>
      <c r="BA125" s="3">
        <v>50</v>
      </c>
      <c r="BB125" s="3">
        <v>0</v>
      </c>
      <c r="BC125" s="3">
        <v>0</v>
      </c>
      <c r="BD125" s="3">
        <v>0</v>
      </c>
      <c r="BE125" s="3">
        <v>0</v>
      </c>
      <c r="BI125" s="1" t="s">
        <v>528</v>
      </c>
      <c r="BJ125" s="19">
        <v>0</v>
      </c>
      <c r="BK125" s="4">
        <v>3</v>
      </c>
      <c r="BL125" s="4">
        <v>6</v>
      </c>
      <c r="BM125" s="4">
        <v>3</v>
      </c>
      <c r="BN125" s="4">
        <v>6</v>
      </c>
      <c r="BO125" s="4">
        <v>0</v>
      </c>
      <c r="BP125" s="4">
        <v>0</v>
      </c>
      <c r="BT125" s="1" t="s">
        <v>558</v>
      </c>
      <c r="BU125" s="20">
        <v>0</v>
      </c>
      <c r="BV125" s="6">
        <v>4</v>
      </c>
      <c r="BW125" s="6">
        <v>9</v>
      </c>
      <c r="BX125" s="6">
        <v>5</v>
      </c>
      <c r="BY125" s="6">
        <v>10</v>
      </c>
      <c r="BZ125" s="6">
        <v>0</v>
      </c>
      <c r="CA125" s="6">
        <v>0</v>
      </c>
    </row>
    <row r="126" spans="28:79">
      <c r="AX126" s="3" t="s">
        <v>633</v>
      </c>
      <c r="AY126" s="3">
        <v>175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I126" s="1" t="s">
        <v>529</v>
      </c>
      <c r="BJ126" s="19">
        <v>0</v>
      </c>
      <c r="BK126" s="4">
        <v>3</v>
      </c>
      <c r="BL126" s="4">
        <v>9</v>
      </c>
      <c r="BM126" s="4">
        <v>0</v>
      </c>
      <c r="BN126" s="4">
        <v>0</v>
      </c>
      <c r="BO126" s="4">
        <v>2</v>
      </c>
      <c r="BP126" s="4">
        <v>4</v>
      </c>
      <c r="BT126" s="1" t="s">
        <v>559</v>
      </c>
      <c r="BU126" s="6">
        <v>0</v>
      </c>
      <c r="BV126" s="6">
        <v>6</v>
      </c>
      <c r="BW126" s="6">
        <v>13</v>
      </c>
      <c r="BX126" s="6">
        <v>0</v>
      </c>
      <c r="BY126" s="6">
        <v>0</v>
      </c>
      <c r="BZ126" s="6">
        <v>4</v>
      </c>
      <c r="CA126" s="6">
        <v>10</v>
      </c>
    </row>
    <row r="127" spans="28:79">
      <c r="BI127" s="1" t="s">
        <v>637</v>
      </c>
      <c r="BJ127" s="19">
        <v>0</v>
      </c>
      <c r="BK127" s="4">
        <v>0</v>
      </c>
      <c r="BL127" s="4">
        <v>0</v>
      </c>
      <c r="BM127" s="4">
        <v>0</v>
      </c>
      <c r="BN127" s="4">
        <v>0</v>
      </c>
      <c r="BO127" s="4">
        <v>0</v>
      </c>
      <c r="BP127" s="4">
        <v>0</v>
      </c>
    </row>
    <row r="128" spans="28:79">
      <c r="AB128" s="36" t="s">
        <v>303</v>
      </c>
      <c r="AC128" s="36" t="s">
        <v>304</v>
      </c>
      <c r="AD128" s="36" t="s">
        <v>305</v>
      </c>
      <c r="AE128" s="36" t="s">
        <v>428</v>
      </c>
      <c r="AF128" s="36" t="s">
        <v>429</v>
      </c>
      <c r="AG128" s="5" t="s">
        <v>431</v>
      </c>
    </row>
    <row r="129" spans="28:33">
      <c r="AB129" s="1" t="s">
        <v>430</v>
      </c>
      <c r="AC129" s="4">
        <v>1</v>
      </c>
      <c r="AD129" s="4">
        <v>1</v>
      </c>
      <c r="AE129" s="4">
        <v>1</v>
      </c>
      <c r="AF129" s="4">
        <v>100</v>
      </c>
      <c r="AG129" s="4">
        <f t="shared" ref="AG129:AG134" si="41">(AF129+AE129)*0.5</f>
        <v>50.5</v>
      </c>
    </row>
    <row r="130" spans="28:33">
      <c r="AB130" s="1" t="s">
        <v>430</v>
      </c>
      <c r="AC130" s="4">
        <v>1</v>
      </c>
      <c r="AD130" s="4">
        <v>0.5</v>
      </c>
      <c r="AE130" s="4">
        <v>1</v>
      </c>
      <c r="AF130" s="4">
        <v>200</v>
      </c>
      <c r="AG130" s="4">
        <f t="shared" si="41"/>
        <v>100.5</v>
      </c>
    </row>
    <row r="131" spans="28:33">
      <c r="AB131" s="1" t="s">
        <v>430</v>
      </c>
      <c r="AC131" s="4">
        <v>1</v>
      </c>
      <c r="AD131" s="4">
        <v>1</v>
      </c>
      <c r="AE131" s="4">
        <v>1</v>
      </c>
      <c r="AF131" s="4">
        <v>100</v>
      </c>
      <c r="AG131" s="4">
        <f t="shared" si="41"/>
        <v>50.5</v>
      </c>
    </row>
    <row r="132" spans="28:33">
      <c r="AB132" s="1" t="s">
        <v>430</v>
      </c>
      <c r="AC132" s="4">
        <v>1</v>
      </c>
      <c r="AD132" s="4">
        <v>0.5</v>
      </c>
      <c r="AE132" s="4">
        <v>1</v>
      </c>
      <c r="AF132" s="4">
        <v>200</v>
      </c>
      <c r="AG132" s="4">
        <f t="shared" si="41"/>
        <v>100.5</v>
      </c>
    </row>
    <row r="133" spans="28:33">
      <c r="AB133" s="1" t="s">
        <v>430</v>
      </c>
      <c r="AC133" s="4">
        <v>1</v>
      </c>
      <c r="AD133" s="4">
        <v>1</v>
      </c>
      <c r="AE133" s="4">
        <v>1</v>
      </c>
      <c r="AF133" s="4">
        <v>100</v>
      </c>
      <c r="AG133" s="4">
        <f t="shared" si="41"/>
        <v>50.5</v>
      </c>
    </row>
    <row r="134" spans="28:33">
      <c r="AB134" s="1" t="s">
        <v>430</v>
      </c>
      <c r="AC134" s="4">
        <v>1</v>
      </c>
      <c r="AD134" s="4">
        <v>0.5</v>
      </c>
      <c r="AE134" s="4">
        <v>1</v>
      </c>
      <c r="AF134" s="4">
        <v>200</v>
      </c>
      <c r="AG134" s="4">
        <f t="shared" si="41"/>
        <v>100.5</v>
      </c>
    </row>
    <row r="135" spans="28:33">
      <c r="AB135" s="4" t="s">
        <v>64</v>
      </c>
      <c r="AC135" s="4">
        <f>SUMIF(后台ID!$B:$B,装备属性!AB135,后台ID!$A:$A)</f>
        <v>10030201</v>
      </c>
      <c r="AD135" s="4">
        <v>0.3</v>
      </c>
      <c r="AE135" s="4">
        <v>1</v>
      </c>
    </row>
    <row r="136" spans="28:33">
      <c r="AB136" s="4" t="s">
        <v>340</v>
      </c>
      <c r="AC136" s="4">
        <f>SUMIF(后台ID!$B:$B,装备属性!AB136,后台ID!$A:$A)</f>
        <v>10030202</v>
      </c>
      <c r="AD136" s="4">
        <v>0.3</v>
      </c>
      <c r="AE136" s="4">
        <v>1</v>
      </c>
    </row>
    <row r="137" spans="28:33">
      <c r="AB137" s="4" t="s">
        <v>259</v>
      </c>
      <c r="AC137" s="4">
        <f>SUMIF(后台ID!$B:$B,装备属性!AB137,后台ID!$A:$A)</f>
        <v>10030203</v>
      </c>
      <c r="AD137" s="4">
        <v>0.3</v>
      </c>
      <c r="AE137" s="4">
        <v>1</v>
      </c>
    </row>
    <row r="138" spans="28:33">
      <c r="AB138" s="16" t="s">
        <v>295</v>
      </c>
      <c r="AC138" s="4">
        <f>SUMIF(后台ID!$B:$B,装备属性!AB138,后台ID!$A:$A)</f>
        <v>10030204</v>
      </c>
      <c r="AD138" s="4">
        <v>0.3</v>
      </c>
      <c r="AE138" s="4">
        <v>1</v>
      </c>
    </row>
    <row r="139" spans="28:33">
      <c r="AB139" s="4" t="s">
        <v>294</v>
      </c>
      <c r="AC139" s="4">
        <f>SUMIF(后台ID!$B:$B,装备属性!AB139,后台ID!$A:$A)</f>
        <v>10030205</v>
      </c>
      <c r="AD139" s="4">
        <v>0.3</v>
      </c>
      <c r="AE139" s="4">
        <v>1</v>
      </c>
    </row>
    <row r="140" spans="28:33">
      <c r="AB140" s="4" t="s">
        <v>293</v>
      </c>
      <c r="AC140" s="4">
        <f>SUMIF(后台ID!$B:$B,装备属性!AB140,后台ID!$A:$A)</f>
        <v>10030206</v>
      </c>
      <c r="AD140" s="4">
        <v>0.3</v>
      </c>
      <c r="AE140" s="4">
        <v>1</v>
      </c>
    </row>
    <row r="141" spans="28:33">
      <c r="AB141" s="4" t="s">
        <v>292</v>
      </c>
      <c r="AC141" s="4">
        <f>SUMIF(后台ID!$B:$B,装备属性!AB141,后台ID!$A:$A)</f>
        <v>10030207</v>
      </c>
      <c r="AD141" s="4">
        <v>0.3</v>
      </c>
      <c r="AE141" s="4">
        <v>1</v>
      </c>
    </row>
    <row r="142" spans="28:33">
      <c r="AB142" s="4" t="s">
        <v>65</v>
      </c>
      <c r="AC142" s="4">
        <f>SUMIF(后台ID!$B:$B,装备属性!AB142,后台ID!$A:$A)</f>
        <v>10030208</v>
      </c>
      <c r="AD142" s="4">
        <v>0.3</v>
      </c>
      <c r="AE142" s="4">
        <v>1</v>
      </c>
    </row>
    <row r="143" spans="28:33">
      <c r="AB143" s="4" t="s">
        <v>433</v>
      </c>
      <c r="AC143" s="4">
        <f>SUMIF(后台ID!$B:$B,装备属性!AB143,后台ID!$A:$A)</f>
        <v>10030209</v>
      </c>
      <c r="AD143" s="4">
        <v>0.3</v>
      </c>
      <c r="AE143" s="4">
        <v>1</v>
      </c>
    </row>
    <row r="144" spans="28:33">
      <c r="AB144" s="4" t="s">
        <v>66</v>
      </c>
      <c r="AC144" s="4">
        <f>SUMIF(后台ID!$B:$B,装备属性!AB144,后台ID!$A:$A)</f>
        <v>10030210</v>
      </c>
      <c r="AD144" s="4">
        <v>0.3</v>
      </c>
      <c r="AE144" s="4">
        <v>1</v>
      </c>
    </row>
    <row r="145" spans="28:31">
      <c r="AB145" s="4" t="s">
        <v>67</v>
      </c>
      <c r="AC145" s="4">
        <f>SUMIF(后台ID!$B:$B,装备属性!AB145,后台ID!$A:$A)</f>
        <v>10030211</v>
      </c>
      <c r="AD145" s="4">
        <v>0.3</v>
      </c>
      <c r="AE145" s="4">
        <v>1</v>
      </c>
    </row>
    <row r="146" spans="28:31">
      <c r="AB146" s="4" t="s">
        <v>100</v>
      </c>
      <c r="AC146" s="4">
        <f>SUMIF(后台ID!$B:$B,装备属性!AB146,后台ID!$A:$A)</f>
        <v>10030212</v>
      </c>
      <c r="AD146" s="4">
        <v>0.3</v>
      </c>
      <c r="AE146" s="4">
        <v>1</v>
      </c>
    </row>
    <row r="147" spans="28:31">
      <c r="AB147" s="1" t="s">
        <v>342</v>
      </c>
      <c r="AC147" s="4">
        <f>SUMIF(后台ID!$B:$B,装备属性!AB147,后台ID!$A:$A)</f>
        <v>10030213</v>
      </c>
      <c r="AD147" s="4">
        <v>0.3</v>
      </c>
      <c r="AE147" s="4">
        <v>1</v>
      </c>
    </row>
    <row r="148" spans="28:31">
      <c r="AB148" s="4" t="s">
        <v>70</v>
      </c>
      <c r="AC148" s="4">
        <f>SUMIF(后台ID!$B:$B,装备属性!AB148,后台ID!$A:$A)</f>
        <v>10030214</v>
      </c>
      <c r="AD148" s="4">
        <v>0.3</v>
      </c>
      <c r="AE148" s="4">
        <v>1</v>
      </c>
    </row>
    <row r="149" spans="28:31">
      <c r="AB149" s="4" t="s">
        <v>69</v>
      </c>
      <c r="AC149" s="4">
        <f>SUMIF(后台ID!$B:$B,装备属性!AB149,后台ID!$A:$A)</f>
        <v>10030215</v>
      </c>
      <c r="AD149" s="4">
        <v>0.3</v>
      </c>
      <c r="AE149" s="4">
        <v>1</v>
      </c>
    </row>
    <row r="150" spans="28:31">
      <c r="AB150" s="4" t="s">
        <v>71</v>
      </c>
      <c r="AC150" s="4">
        <f>SUMIF(后台ID!$B:$B,装备属性!AB150,后台ID!$A:$A)</f>
        <v>10030216</v>
      </c>
      <c r="AD150" s="4">
        <v>0.3</v>
      </c>
      <c r="AE150" s="4">
        <v>1</v>
      </c>
    </row>
    <row r="151" spans="28:31">
      <c r="AB151" s="4" t="s">
        <v>72</v>
      </c>
      <c r="AC151" s="4">
        <f>SUMIF(后台ID!$B:$B,装备属性!AB151,后台ID!$A:$A)</f>
        <v>10030217</v>
      </c>
      <c r="AD151" s="4">
        <v>0.3</v>
      </c>
      <c r="AE151" s="4">
        <v>1</v>
      </c>
    </row>
    <row r="152" spans="28:31">
      <c r="AB152" s="4" t="s">
        <v>102</v>
      </c>
      <c r="AC152" s="4">
        <f>SUMIF(后台ID!$B:$B,装备属性!AB152,后台ID!$A:$A)</f>
        <v>10030218</v>
      </c>
      <c r="AD152" s="4">
        <v>0.3</v>
      </c>
      <c r="AE152" s="4">
        <v>1</v>
      </c>
    </row>
    <row r="153" spans="28:31">
      <c r="AB153" s="4" t="s">
        <v>103</v>
      </c>
      <c r="AC153" s="4">
        <f>SUMIF(后台ID!$B:$B,装备属性!AB153,后台ID!$A:$A)</f>
        <v>10030219</v>
      </c>
      <c r="AD153" s="4">
        <v>0.3</v>
      </c>
      <c r="AE153" s="4">
        <v>1</v>
      </c>
    </row>
    <row r="154" spans="28:31">
      <c r="AB154" s="4" t="s">
        <v>297</v>
      </c>
      <c r="AC154" s="4">
        <f>SUMIF(后台ID!$B:$B,装备属性!AB154,后台ID!$A:$A)</f>
        <v>10030220</v>
      </c>
      <c r="AD154" s="4">
        <v>0.3</v>
      </c>
      <c r="AE154" s="4">
        <v>1</v>
      </c>
    </row>
    <row r="155" spans="28:31">
      <c r="AB155" s="4" t="s">
        <v>104</v>
      </c>
      <c r="AC155" s="4">
        <f>SUMIF(后台ID!$B:$B,装备属性!AB155,后台ID!$A:$A)</f>
        <v>10030221</v>
      </c>
      <c r="AD155" s="4">
        <v>0.3</v>
      </c>
      <c r="AE155" s="4">
        <v>1</v>
      </c>
    </row>
    <row r="156" spans="28:31">
      <c r="AB156" s="4" t="s">
        <v>298</v>
      </c>
      <c r="AC156" s="4">
        <f>SUMIF(后台ID!$B:$B,装备属性!AB156,后台ID!$A:$A)</f>
        <v>0</v>
      </c>
      <c r="AD156" s="4">
        <v>0.3</v>
      </c>
      <c r="AE156" s="4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Z50"/>
  <sheetViews>
    <sheetView topLeftCell="AM1" workbookViewId="0">
      <selection activeCell="AX12" sqref="AX12"/>
    </sheetView>
  </sheetViews>
  <sheetFormatPr defaultRowHeight="13.5"/>
  <cols>
    <col min="2" max="2" width="19.5" style="5" bestFit="1" customWidth="1"/>
    <col min="3" max="3" width="9" style="5"/>
    <col min="4" max="4" width="13.75" style="5" customWidth="1"/>
    <col min="5" max="6" width="12.25" bestFit="1" customWidth="1"/>
    <col min="7" max="7" width="9" style="5"/>
    <col min="8" max="8" width="13.875" style="5" customWidth="1"/>
    <col min="9" max="10" width="12.25" bestFit="1" customWidth="1"/>
    <col min="11" max="11" width="11.25" bestFit="1" customWidth="1"/>
    <col min="12" max="13" width="16" bestFit="1" customWidth="1"/>
    <col min="14" max="14" width="12.375" bestFit="1" customWidth="1"/>
    <col min="15" max="17" width="16" bestFit="1" customWidth="1"/>
    <col min="18" max="18" width="12.375" bestFit="1" customWidth="1"/>
    <col min="19" max="21" width="16" bestFit="1" customWidth="1"/>
    <col min="22" max="22" width="12.375" bestFit="1" customWidth="1"/>
    <col min="23" max="25" width="16" bestFit="1" customWidth="1"/>
    <col min="26" max="26" width="12.375" bestFit="1" customWidth="1"/>
    <col min="27" max="27" width="11.25" bestFit="1" customWidth="1"/>
    <col min="28" max="29" width="16" bestFit="1" customWidth="1"/>
    <col min="30" max="30" width="12.375" bestFit="1" customWidth="1"/>
    <col min="31" max="31" width="11.25" bestFit="1" customWidth="1"/>
    <col min="32" max="33" width="16" bestFit="1" customWidth="1"/>
    <col min="34" max="34" width="12.375" bestFit="1" customWidth="1"/>
    <col min="35" max="35" width="11.25" bestFit="1" customWidth="1"/>
    <col min="36" max="37" width="16" bestFit="1" customWidth="1"/>
    <col min="38" max="38" width="12.375" bestFit="1" customWidth="1"/>
    <col min="39" max="41" width="16" bestFit="1" customWidth="1"/>
    <col min="42" max="42" width="12.375" bestFit="1" customWidth="1"/>
    <col min="43" max="45" width="16" bestFit="1" customWidth="1"/>
    <col min="46" max="46" width="13.375" bestFit="1" customWidth="1"/>
    <col min="47" max="48" width="16" bestFit="1" customWidth="1"/>
    <col min="49" max="49" width="13.375" bestFit="1" customWidth="1"/>
    <col min="50" max="50" width="12.25" bestFit="1" customWidth="1"/>
    <col min="51" max="52" width="16.875" bestFit="1" customWidth="1"/>
  </cols>
  <sheetData>
    <row r="1" spans="1:52" s="7" customFormat="1" ht="20.100000000000001" customHeight="1">
      <c r="A1" s="45" t="s">
        <v>432</v>
      </c>
      <c r="B1" s="45" t="s">
        <v>303</v>
      </c>
      <c r="C1" s="45" t="s">
        <v>434</v>
      </c>
      <c r="D1" s="45" t="s">
        <v>305</v>
      </c>
      <c r="E1" s="45" t="s">
        <v>428</v>
      </c>
      <c r="F1" s="45" t="s">
        <v>429</v>
      </c>
      <c r="G1" s="45" t="s">
        <v>305</v>
      </c>
      <c r="H1" s="45" t="s">
        <v>611</v>
      </c>
      <c r="I1" s="45" t="s">
        <v>428</v>
      </c>
      <c r="J1" s="45" t="s">
        <v>429</v>
      </c>
      <c r="M1" s="37" t="s">
        <v>345</v>
      </c>
      <c r="N1" s="37" t="s">
        <v>346</v>
      </c>
      <c r="O1" s="37" t="s">
        <v>347</v>
      </c>
      <c r="P1" s="37" t="s">
        <v>348</v>
      </c>
      <c r="Q1" s="37" t="s">
        <v>349</v>
      </c>
      <c r="R1" s="37" t="s">
        <v>350</v>
      </c>
      <c r="S1" s="37" t="s">
        <v>351</v>
      </c>
      <c r="T1" s="37" t="s">
        <v>352</v>
      </c>
      <c r="U1" s="37" t="s">
        <v>353</v>
      </c>
      <c r="V1" s="37" t="s">
        <v>354</v>
      </c>
      <c r="W1" s="37" t="s">
        <v>355</v>
      </c>
      <c r="X1" s="37" t="s">
        <v>356</v>
      </c>
      <c r="Y1" s="37" t="s">
        <v>357</v>
      </c>
      <c r="Z1" s="37" t="s">
        <v>358</v>
      </c>
      <c r="AA1" s="37" t="s">
        <v>359</v>
      </c>
      <c r="AB1" s="37" t="s">
        <v>360</v>
      </c>
      <c r="AC1" s="37" t="s">
        <v>361</v>
      </c>
      <c r="AD1" s="37" t="s">
        <v>362</v>
      </c>
      <c r="AE1" s="37" t="s">
        <v>363</v>
      </c>
      <c r="AF1" s="37" t="s">
        <v>364</v>
      </c>
      <c r="AG1" s="37" t="s">
        <v>365</v>
      </c>
      <c r="AH1" s="37" t="s">
        <v>366</v>
      </c>
      <c r="AI1" s="37" t="s">
        <v>367</v>
      </c>
      <c r="AJ1" s="37" t="s">
        <v>368</v>
      </c>
      <c r="AK1" s="37" t="s">
        <v>369</v>
      </c>
      <c r="AL1" s="37" t="s">
        <v>370</v>
      </c>
      <c r="AM1" s="37" t="s">
        <v>371</v>
      </c>
      <c r="AN1" s="37" t="s">
        <v>372</v>
      </c>
      <c r="AO1" s="37" t="s">
        <v>373</v>
      </c>
      <c r="AP1" s="37" t="s">
        <v>374</v>
      </c>
      <c r="AQ1" s="37" t="s">
        <v>375</v>
      </c>
      <c r="AR1" s="37" t="s">
        <v>376</v>
      </c>
      <c r="AS1" s="37" t="s">
        <v>377</v>
      </c>
      <c r="AT1" s="37" t="s">
        <v>378</v>
      </c>
      <c r="AU1" s="37" t="s">
        <v>379</v>
      </c>
      <c r="AV1" s="37" t="s">
        <v>380</v>
      </c>
      <c r="AW1" s="37" t="s">
        <v>381</v>
      </c>
      <c r="AX1" s="37" t="s">
        <v>382</v>
      </c>
      <c r="AY1" s="37" t="s">
        <v>383</v>
      </c>
      <c r="AZ1" s="37" t="s">
        <v>384</v>
      </c>
    </row>
    <row r="2" spans="1:52">
      <c r="A2" s="3">
        <v>1</v>
      </c>
      <c r="B2" s="30" t="s">
        <v>531</v>
      </c>
      <c r="C2" s="4"/>
      <c r="D2" s="24">
        <v>9.5000000000000015E-2</v>
      </c>
      <c r="E2" s="4">
        <v>1</v>
      </c>
      <c r="F2" s="4">
        <v>1</v>
      </c>
      <c r="G2" s="4">
        <f>ROUND(D2*1000000,0)</f>
        <v>95000</v>
      </c>
      <c r="H2" s="4">
        <f>SUMIF([1]Sheet1!$B:$B,"="&amp;掉落生成!B2,[1]Sheet1!$A:$A)</f>
        <v>10030601</v>
      </c>
      <c r="I2" s="4">
        <v>1</v>
      </c>
      <c r="J2" s="4">
        <v>1</v>
      </c>
      <c r="K2" s="4">
        <v>10010041</v>
      </c>
      <c r="M2" s="37" t="s">
        <v>385</v>
      </c>
      <c r="N2" s="37" t="s">
        <v>385</v>
      </c>
      <c r="O2" s="37" t="s">
        <v>385</v>
      </c>
      <c r="P2" s="37" t="s">
        <v>385</v>
      </c>
      <c r="Q2" s="37" t="s">
        <v>385</v>
      </c>
      <c r="R2" s="37" t="s">
        <v>385</v>
      </c>
      <c r="S2" s="37" t="s">
        <v>385</v>
      </c>
      <c r="T2" s="37" t="s">
        <v>385</v>
      </c>
      <c r="U2" s="37" t="s">
        <v>385</v>
      </c>
      <c r="V2" s="37" t="s">
        <v>385</v>
      </c>
      <c r="W2" s="37" t="s">
        <v>385</v>
      </c>
      <c r="X2" s="37" t="s">
        <v>385</v>
      </c>
      <c r="Y2" s="37" t="s">
        <v>385</v>
      </c>
      <c r="Z2" s="37" t="s">
        <v>385</v>
      </c>
      <c r="AA2" s="37" t="s">
        <v>385</v>
      </c>
      <c r="AB2" s="37" t="s">
        <v>385</v>
      </c>
      <c r="AC2" s="37" t="s">
        <v>385</v>
      </c>
      <c r="AD2" s="37" t="s">
        <v>385</v>
      </c>
      <c r="AE2" s="37" t="s">
        <v>385</v>
      </c>
      <c r="AF2" s="37" t="s">
        <v>385</v>
      </c>
      <c r="AG2" s="37" t="s">
        <v>385</v>
      </c>
      <c r="AH2" s="37" t="s">
        <v>385</v>
      </c>
      <c r="AI2" s="37" t="s">
        <v>385</v>
      </c>
      <c r="AJ2" s="37" t="s">
        <v>385</v>
      </c>
      <c r="AK2" s="37" t="s">
        <v>385</v>
      </c>
      <c r="AL2" s="37" t="s">
        <v>385</v>
      </c>
      <c r="AM2" s="37" t="s">
        <v>385</v>
      </c>
      <c r="AN2" s="37" t="s">
        <v>385</v>
      </c>
      <c r="AO2" s="37" t="s">
        <v>385</v>
      </c>
      <c r="AP2" s="37" t="s">
        <v>385</v>
      </c>
      <c r="AQ2" s="37" t="s">
        <v>385</v>
      </c>
      <c r="AR2" s="37" t="s">
        <v>385</v>
      </c>
      <c r="AS2" s="37" t="s">
        <v>385</v>
      </c>
      <c r="AT2" s="37" t="s">
        <v>385</v>
      </c>
      <c r="AU2" s="37" t="s">
        <v>385</v>
      </c>
      <c r="AV2" s="37" t="s">
        <v>385</v>
      </c>
      <c r="AW2" s="37" t="s">
        <v>385</v>
      </c>
      <c r="AX2" s="37" t="s">
        <v>385</v>
      </c>
      <c r="AY2" s="37" t="s">
        <v>385</v>
      </c>
      <c r="AZ2" s="37" t="s">
        <v>385</v>
      </c>
    </row>
    <row r="3" spans="1:52">
      <c r="A3" s="3">
        <v>2</v>
      </c>
      <c r="B3" s="30" t="s">
        <v>532</v>
      </c>
      <c r="C3" s="4"/>
      <c r="D3" s="24">
        <v>0.19000000000000003</v>
      </c>
      <c r="E3" s="4">
        <v>1</v>
      </c>
      <c r="F3" s="4">
        <v>1</v>
      </c>
      <c r="G3" s="4">
        <f t="shared" ref="G3:G4" si="0">ROUND(D3*1000000,0)</f>
        <v>190000</v>
      </c>
      <c r="H3" s="4">
        <f>SUMIF([1]Sheet1!$B:$B,"="&amp;掉落生成!B3,[1]Sheet1!$A:$A)</f>
        <v>0</v>
      </c>
      <c r="I3" s="4">
        <v>1</v>
      </c>
      <c r="J3" s="4">
        <v>1</v>
      </c>
      <c r="K3" s="4">
        <v>10010042</v>
      </c>
      <c r="M3" s="37">
        <v>8</v>
      </c>
      <c r="N3" s="37">
        <v>8</v>
      </c>
      <c r="O3" s="37">
        <v>8</v>
      </c>
      <c r="P3" s="37">
        <v>8</v>
      </c>
      <c r="Q3" s="37">
        <v>8</v>
      </c>
      <c r="R3" s="37">
        <v>8</v>
      </c>
      <c r="S3" s="37">
        <v>8</v>
      </c>
      <c r="T3" s="37">
        <v>8</v>
      </c>
      <c r="U3" s="37">
        <v>8</v>
      </c>
      <c r="V3" s="37">
        <v>8</v>
      </c>
      <c r="W3" s="37">
        <v>8</v>
      </c>
      <c r="X3" s="37">
        <v>8</v>
      </c>
      <c r="Y3" s="37">
        <v>8</v>
      </c>
      <c r="Z3" s="37">
        <v>8</v>
      </c>
      <c r="AA3" s="37">
        <v>8</v>
      </c>
      <c r="AB3" s="37">
        <v>8</v>
      </c>
      <c r="AC3" s="37">
        <v>8</v>
      </c>
      <c r="AD3" s="37">
        <v>8</v>
      </c>
      <c r="AE3" s="37">
        <v>8</v>
      </c>
      <c r="AF3" s="37">
        <v>8</v>
      </c>
      <c r="AG3" s="37">
        <v>8</v>
      </c>
      <c r="AH3" s="37">
        <v>8</v>
      </c>
      <c r="AI3" s="37">
        <v>8</v>
      </c>
      <c r="AJ3" s="37">
        <v>8</v>
      </c>
      <c r="AK3" s="37">
        <v>8</v>
      </c>
      <c r="AL3" s="37">
        <v>8</v>
      </c>
      <c r="AM3" s="37">
        <v>8</v>
      </c>
      <c r="AN3" s="37">
        <v>8</v>
      </c>
      <c r="AO3" s="37">
        <v>8</v>
      </c>
      <c r="AP3" s="37">
        <v>8</v>
      </c>
      <c r="AQ3" s="37">
        <v>8</v>
      </c>
      <c r="AR3" s="37">
        <v>8</v>
      </c>
      <c r="AS3" s="37">
        <v>8</v>
      </c>
      <c r="AT3" s="37">
        <v>8</v>
      </c>
      <c r="AU3" s="37">
        <v>8</v>
      </c>
      <c r="AV3" s="37">
        <v>8</v>
      </c>
      <c r="AW3" s="37">
        <v>8</v>
      </c>
      <c r="AX3" s="37">
        <v>8</v>
      </c>
      <c r="AY3" s="37">
        <v>8</v>
      </c>
      <c r="AZ3" s="37">
        <v>8</v>
      </c>
    </row>
    <row r="4" spans="1:52">
      <c r="A4" s="3">
        <v>3</v>
      </c>
      <c r="B4" s="30" t="s">
        <v>533</v>
      </c>
      <c r="C4" s="4"/>
      <c r="D4" s="24">
        <v>0.14249999999999999</v>
      </c>
      <c r="E4" s="4">
        <v>1</v>
      </c>
      <c r="F4" s="4">
        <v>1</v>
      </c>
      <c r="G4" s="4">
        <f t="shared" si="0"/>
        <v>142500</v>
      </c>
      <c r="H4" s="4">
        <f>SUMIF([1]Sheet1!$B:$B,"="&amp;掉落生成!B4,[1]Sheet1!$A:$A)</f>
        <v>10030605</v>
      </c>
      <c r="I4" s="4">
        <v>1</v>
      </c>
      <c r="J4" s="4">
        <v>1</v>
      </c>
      <c r="K4" s="4">
        <v>10010063</v>
      </c>
      <c r="M4" s="37" t="s">
        <v>386</v>
      </c>
      <c r="N4" s="37" t="s">
        <v>386</v>
      </c>
      <c r="O4" s="37" t="s">
        <v>386</v>
      </c>
      <c r="P4" s="37" t="s">
        <v>386</v>
      </c>
      <c r="Q4" s="37" t="s">
        <v>386</v>
      </c>
      <c r="R4" s="37" t="s">
        <v>386</v>
      </c>
      <c r="S4" s="37" t="s">
        <v>386</v>
      </c>
      <c r="T4" s="37" t="s">
        <v>386</v>
      </c>
      <c r="U4" s="37" t="s">
        <v>386</v>
      </c>
      <c r="V4" s="37" t="s">
        <v>386</v>
      </c>
      <c r="W4" s="37" t="s">
        <v>386</v>
      </c>
      <c r="X4" s="37" t="s">
        <v>386</v>
      </c>
      <c r="Y4" s="37" t="s">
        <v>386</v>
      </c>
      <c r="Z4" s="37" t="s">
        <v>386</v>
      </c>
      <c r="AA4" s="37" t="s">
        <v>386</v>
      </c>
      <c r="AB4" s="37" t="s">
        <v>386</v>
      </c>
      <c r="AC4" s="37" t="s">
        <v>386</v>
      </c>
      <c r="AD4" s="37" t="s">
        <v>386</v>
      </c>
      <c r="AE4" s="37" t="s">
        <v>386</v>
      </c>
      <c r="AF4" s="37" t="s">
        <v>386</v>
      </c>
      <c r="AG4" s="37" t="s">
        <v>386</v>
      </c>
      <c r="AH4" s="37" t="s">
        <v>386</v>
      </c>
      <c r="AI4" s="37" t="s">
        <v>386</v>
      </c>
      <c r="AJ4" s="37" t="s">
        <v>386</v>
      </c>
      <c r="AK4" s="37" t="s">
        <v>387</v>
      </c>
      <c r="AL4" s="37" t="s">
        <v>387</v>
      </c>
      <c r="AM4" s="37" t="s">
        <v>387</v>
      </c>
      <c r="AN4" s="37" t="s">
        <v>387</v>
      </c>
      <c r="AO4" s="37" t="s">
        <v>386</v>
      </c>
      <c r="AP4" s="37" t="s">
        <v>386</v>
      </c>
      <c r="AQ4" s="37" t="s">
        <v>386</v>
      </c>
      <c r="AR4" s="37" t="s">
        <v>386</v>
      </c>
      <c r="AS4" s="37" t="s">
        <v>386</v>
      </c>
      <c r="AT4" s="37" t="s">
        <v>386</v>
      </c>
      <c r="AU4" s="37" t="s">
        <v>386</v>
      </c>
      <c r="AV4" s="37" t="s">
        <v>386</v>
      </c>
      <c r="AW4" s="37" t="s">
        <v>386</v>
      </c>
      <c r="AX4" s="37" t="s">
        <v>386</v>
      </c>
      <c r="AY4" s="37" t="s">
        <v>386</v>
      </c>
      <c r="AZ4" s="37" t="s">
        <v>386</v>
      </c>
    </row>
    <row r="5" spans="1:52">
      <c r="A5" s="3">
        <v>4</v>
      </c>
      <c r="B5" s="30" t="s">
        <v>534</v>
      </c>
      <c r="C5" s="4"/>
      <c r="D5" s="24">
        <v>9.5000000000000015E-2</v>
      </c>
      <c r="E5" s="4">
        <v>1</v>
      </c>
      <c r="F5" s="4">
        <v>1</v>
      </c>
      <c r="G5" s="4">
        <f t="shared" ref="G5" si="1">ROUND(D5*1000000,0)</f>
        <v>95000</v>
      </c>
      <c r="H5" s="4">
        <f>SUMIF([1]Sheet1!$B:$B,"="&amp;掉落生成!B5,[1]Sheet1!$A:$A)</f>
        <v>10030607</v>
      </c>
      <c r="I5" s="4">
        <v>1</v>
      </c>
      <c r="J5" s="4">
        <v>1</v>
      </c>
      <c r="K5" s="53">
        <v>10010073</v>
      </c>
      <c r="M5" s="37" t="s">
        <v>388</v>
      </c>
      <c r="N5" s="37" t="s">
        <v>389</v>
      </c>
      <c r="O5" s="37" t="s">
        <v>390</v>
      </c>
      <c r="P5" s="37" t="s">
        <v>391</v>
      </c>
      <c r="Q5" s="37" t="s">
        <v>392</v>
      </c>
      <c r="R5" s="37" t="s">
        <v>393</v>
      </c>
      <c r="S5" s="37" t="s">
        <v>394</v>
      </c>
      <c r="T5" s="37" t="s">
        <v>395</v>
      </c>
      <c r="U5" s="37" t="s">
        <v>396</v>
      </c>
      <c r="V5" s="37" t="s">
        <v>397</v>
      </c>
      <c r="W5" s="37" t="s">
        <v>398</v>
      </c>
      <c r="X5" s="37" t="s">
        <v>399</v>
      </c>
      <c r="Y5" s="37" t="s">
        <v>400</v>
      </c>
      <c r="Z5" s="37" t="s">
        <v>401</v>
      </c>
      <c r="AA5" s="37" t="s">
        <v>402</v>
      </c>
      <c r="AB5" s="37" t="s">
        <v>403</v>
      </c>
      <c r="AC5" s="37" t="s">
        <v>404</v>
      </c>
      <c r="AD5" s="37" t="s">
        <v>405</v>
      </c>
      <c r="AE5" s="37" t="s">
        <v>406</v>
      </c>
      <c r="AF5" s="37" t="s">
        <v>407</v>
      </c>
      <c r="AG5" s="37" t="s">
        <v>408</v>
      </c>
      <c r="AH5" s="37" t="s">
        <v>409</v>
      </c>
      <c r="AI5" s="37" t="s">
        <v>410</v>
      </c>
      <c r="AJ5" s="37" t="s">
        <v>411</v>
      </c>
      <c r="AK5" s="37" t="s">
        <v>412</v>
      </c>
      <c r="AL5" s="37" t="s">
        <v>413</v>
      </c>
      <c r="AM5" s="37" t="s">
        <v>414</v>
      </c>
      <c r="AN5" s="37" t="s">
        <v>415</v>
      </c>
      <c r="AO5" s="37" t="s">
        <v>416</v>
      </c>
      <c r="AP5" s="37" t="s">
        <v>417</v>
      </c>
      <c r="AQ5" s="37" t="s">
        <v>418</v>
      </c>
      <c r="AR5" s="37" t="s">
        <v>419</v>
      </c>
      <c r="AS5" s="37" t="s">
        <v>420</v>
      </c>
      <c r="AT5" s="37" t="s">
        <v>421</v>
      </c>
      <c r="AU5" s="37" t="s">
        <v>422</v>
      </c>
      <c r="AV5" s="37" t="s">
        <v>423</v>
      </c>
      <c r="AW5" s="37" t="s">
        <v>424</v>
      </c>
      <c r="AX5" s="37" t="s">
        <v>425</v>
      </c>
      <c r="AY5" s="37" t="s">
        <v>426</v>
      </c>
      <c r="AZ5" s="37" t="s">
        <v>427</v>
      </c>
    </row>
    <row r="6" spans="1:52">
      <c r="A6" s="3">
        <v>5</v>
      </c>
      <c r="B6" s="30" t="s">
        <v>535</v>
      </c>
      <c r="C6" s="4"/>
      <c r="D6" s="24">
        <v>0.14249999999999999</v>
      </c>
      <c r="E6" s="4">
        <v>1</v>
      </c>
      <c r="F6" s="4">
        <v>1</v>
      </c>
      <c r="G6" s="4">
        <f t="shared" ref="G6:G12" si="2">ROUND(D6*1000000,0)</f>
        <v>142500</v>
      </c>
      <c r="H6" s="4">
        <f>SUMIF([1]Sheet1!$B:$B,"="&amp;掉落生成!B6,[1]Sheet1!$A:$A)</f>
        <v>10030609</v>
      </c>
      <c r="I6" s="4">
        <v>1</v>
      </c>
      <c r="J6" s="4">
        <v>1</v>
      </c>
      <c r="M6" s="1">
        <f>G2</f>
        <v>95000</v>
      </c>
      <c r="N6" s="1">
        <f>H2</f>
        <v>10030601</v>
      </c>
      <c r="O6" s="1">
        <f>I2</f>
        <v>1</v>
      </c>
      <c r="P6" s="1">
        <f>J2</f>
        <v>1</v>
      </c>
      <c r="Q6" s="1">
        <f>G3</f>
        <v>190000</v>
      </c>
      <c r="R6" s="1">
        <f>H3</f>
        <v>0</v>
      </c>
      <c r="S6" s="1">
        <f>I3</f>
        <v>1</v>
      </c>
      <c r="T6" s="1">
        <f>J3</f>
        <v>1</v>
      </c>
      <c r="U6" s="1">
        <f>G4</f>
        <v>142500</v>
      </c>
      <c r="V6" s="1">
        <f>H4</f>
        <v>10030605</v>
      </c>
      <c r="W6" s="1">
        <f>I4</f>
        <v>1</v>
      </c>
      <c r="X6" s="1">
        <f>J4</f>
        <v>1</v>
      </c>
      <c r="Y6" s="1">
        <f>G5</f>
        <v>95000</v>
      </c>
      <c r="Z6" s="1">
        <f>H5</f>
        <v>10030607</v>
      </c>
      <c r="AA6" s="1">
        <f>I5</f>
        <v>1</v>
      </c>
      <c r="AB6" s="1">
        <f>J5</f>
        <v>1</v>
      </c>
      <c r="AC6" s="1">
        <f>G6</f>
        <v>142500</v>
      </c>
      <c r="AD6" s="1">
        <f>H6</f>
        <v>10030609</v>
      </c>
      <c r="AE6" s="1">
        <f>I6</f>
        <v>1</v>
      </c>
      <c r="AF6" s="1">
        <f>J6</f>
        <v>1</v>
      </c>
      <c r="AG6" s="1">
        <f>G7</f>
        <v>52250</v>
      </c>
      <c r="AH6" s="1">
        <f>H7</f>
        <v>10030611</v>
      </c>
      <c r="AI6" s="1">
        <f>I7</f>
        <v>1</v>
      </c>
      <c r="AJ6" s="1">
        <f>J7</f>
        <v>1</v>
      </c>
      <c r="AK6" s="1">
        <f>G8</f>
        <v>66500</v>
      </c>
      <c r="AL6" s="1">
        <f>H8</f>
        <v>10030613</v>
      </c>
      <c r="AM6" s="1">
        <f>I8</f>
        <v>1</v>
      </c>
      <c r="AN6" s="1">
        <f>J8</f>
        <v>1</v>
      </c>
      <c r="AO6" s="1">
        <f>G9</f>
        <v>47500</v>
      </c>
      <c r="AP6" s="1">
        <f>H9</f>
        <v>10030615</v>
      </c>
      <c r="AQ6" s="1">
        <f>I9</f>
        <v>1</v>
      </c>
      <c r="AR6" s="1">
        <f>J9</f>
        <v>1</v>
      </c>
      <c r="AS6" s="1">
        <f>G10</f>
        <v>47500</v>
      </c>
      <c r="AT6" s="1">
        <f>H10</f>
        <v>10030616</v>
      </c>
      <c r="AU6" s="1">
        <f>I10</f>
        <v>1</v>
      </c>
      <c r="AV6" s="1">
        <f>J10</f>
        <v>1</v>
      </c>
      <c r="AW6" s="1">
        <f>G11</f>
        <v>23750</v>
      </c>
      <c r="AX6" s="1">
        <f>H11</f>
        <v>10030618</v>
      </c>
      <c r="AY6" s="1">
        <f>I11</f>
        <v>1</v>
      </c>
      <c r="AZ6" s="1">
        <f>J11</f>
        <v>1</v>
      </c>
    </row>
    <row r="7" spans="1:52">
      <c r="A7" s="3">
        <v>6</v>
      </c>
      <c r="B7" s="30" t="s">
        <v>536</v>
      </c>
      <c r="C7" s="4"/>
      <c r="D7" s="24">
        <v>5.2250000000000005E-2</v>
      </c>
      <c r="E7" s="4">
        <v>1</v>
      </c>
      <c r="F7" s="4">
        <v>1</v>
      </c>
      <c r="G7" s="4">
        <f t="shared" si="2"/>
        <v>52250</v>
      </c>
      <c r="H7" s="4">
        <f>SUMIF([1]Sheet1!$B:$B,"="&amp;掉落生成!B7,[1]Sheet1!$A:$A)</f>
        <v>10030611</v>
      </c>
      <c r="I7" s="4">
        <v>1</v>
      </c>
      <c r="J7" s="4">
        <v>1</v>
      </c>
      <c r="M7" s="1">
        <f>G12</f>
        <v>47500</v>
      </c>
      <c r="N7" s="1">
        <f>H12</f>
        <v>10030620</v>
      </c>
      <c r="O7" s="1">
        <f>I12</f>
        <v>1</v>
      </c>
      <c r="P7" s="1">
        <f>J12</f>
        <v>1</v>
      </c>
      <c r="Q7" s="1">
        <f>G13</f>
        <v>0</v>
      </c>
      <c r="R7" s="1">
        <f>H13</f>
        <v>0</v>
      </c>
      <c r="S7" s="1">
        <f>I13</f>
        <v>0</v>
      </c>
      <c r="T7" s="1">
        <f>J13</f>
        <v>0</v>
      </c>
      <c r="U7" s="1">
        <f>G14</f>
        <v>0</v>
      </c>
      <c r="V7" s="1">
        <f>H14</f>
        <v>0</v>
      </c>
      <c r="W7" s="1">
        <f>I14</f>
        <v>0</v>
      </c>
      <c r="X7" s="1">
        <f>J14</f>
        <v>0</v>
      </c>
      <c r="Y7" s="1">
        <f>G15</f>
        <v>0</v>
      </c>
      <c r="Z7" s="1">
        <f>H15</f>
        <v>0</v>
      </c>
      <c r="AA7" s="1">
        <f>I15</f>
        <v>0</v>
      </c>
      <c r="AB7" s="1">
        <f>J15</f>
        <v>0</v>
      </c>
      <c r="AC7" s="1">
        <f>G16</f>
        <v>0</v>
      </c>
      <c r="AD7" s="1">
        <f>H16</f>
        <v>0</v>
      </c>
      <c r="AE7" s="1">
        <f>I16</f>
        <v>0</v>
      </c>
      <c r="AF7" s="1">
        <f>J16</f>
        <v>0</v>
      </c>
      <c r="AG7" s="1">
        <f>G17</f>
        <v>0</v>
      </c>
      <c r="AH7" s="1">
        <f>H17</f>
        <v>0</v>
      </c>
      <c r="AI7" s="1">
        <f>I17</f>
        <v>0</v>
      </c>
      <c r="AJ7" s="1">
        <f>J17</f>
        <v>0</v>
      </c>
      <c r="AK7" s="1">
        <f>G18</f>
        <v>0</v>
      </c>
      <c r="AL7" s="1">
        <f>H18</f>
        <v>0</v>
      </c>
      <c r="AM7" s="1">
        <f>I18</f>
        <v>0</v>
      </c>
      <c r="AN7" s="1">
        <f>J18</f>
        <v>0</v>
      </c>
      <c r="AO7" s="1">
        <f>G19</f>
        <v>0</v>
      </c>
      <c r="AP7" s="1">
        <f>H19</f>
        <v>0</v>
      </c>
      <c r="AQ7" s="1">
        <f>I19</f>
        <v>0</v>
      </c>
      <c r="AR7" s="1">
        <f>J19</f>
        <v>0</v>
      </c>
      <c r="AS7" s="1">
        <f>G20</f>
        <v>0</v>
      </c>
      <c r="AT7" s="1">
        <f>H20</f>
        <v>0</v>
      </c>
      <c r="AU7" s="1">
        <f>I20</f>
        <v>0</v>
      </c>
      <c r="AV7" s="1">
        <f>J20</f>
        <v>0</v>
      </c>
      <c r="AW7" s="1">
        <f>G21</f>
        <v>0</v>
      </c>
      <c r="AX7" s="1">
        <f>H21</f>
        <v>0</v>
      </c>
      <c r="AY7" s="1">
        <f>I21</f>
        <v>0</v>
      </c>
      <c r="AZ7" s="1">
        <f>J21</f>
        <v>0</v>
      </c>
    </row>
    <row r="8" spans="1:52">
      <c r="A8" s="3">
        <v>7</v>
      </c>
      <c r="B8" s="30" t="s">
        <v>537</v>
      </c>
      <c r="C8" s="4"/>
      <c r="D8" s="24">
        <v>6.6500000000000004E-2</v>
      </c>
      <c r="E8" s="4">
        <v>1</v>
      </c>
      <c r="F8" s="4">
        <v>1</v>
      </c>
      <c r="G8" s="4">
        <f t="shared" si="2"/>
        <v>66500</v>
      </c>
      <c r="H8" s="4">
        <f>SUMIF([1]Sheet1!$B:$B,"="&amp;掉落生成!B8,[1]Sheet1!$A:$A)</f>
        <v>10030613</v>
      </c>
      <c r="I8" s="4">
        <v>1</v>
      </c>
      <c r="J8" s="4">
        <v>1</v>
      </c>
      <c r="M8" s="1">
        <f>G22</f>
        <v>0</v>
      </c>
      <c r="N8" s="1">
        <f>H22</f>
        <v>0</v>
      </c>
      <c r="O8" s="1">
        <f>I22</f>
        <v>0</v>
      </c>
      <c r="P8" s="1">
        <f>J22</f>
        <v>0</v>
      </c>
      <c r="Q8" s="1">
        <f>G23</f>
        <v>0</v>
      </c>
      <c r="R8" s="1">
        <f>H23</f>
        <v>0</v>
      </c>
      <c r="S8" s="1">
        <f>I23</f>
        <v>0</v>
      </c>
      <c r="T8" s="1">
        <f>J23</f>
        <v>0</v>
      </c>
      <c r="U8" s="1">
        <f>G24</f>
        <v>0</v>
      </c>
      <c r="V8" s="1">
        <f>H24</f>
        <v>0</v>
      </c>
      <c r="W8" s="1">
        <f>I24</f>
        <v>0</v>
      </c>
      <c r="X8" s="1">
        <f>J24</f>
        <v>0</v>
      </c>
      <c r="Y8" s="1">
        <f>G25</f>
        <v>0</v>
      </c>
      <c r="Z8" s="1">
        <f>H25</f>
        <v>0</v>
      </c>
      <c r="AA8" s="1">
        <f>I25</f>
        <v>0</v>
      </c>
      <c r="AB8" s="1">
        <f>J25</f>
        <v>0</v>
      </c>
      <c r="AC8" s="1">
        <f>G26</f>
        <v>0</v>
      </c>
      <c r="AD8" s="1">
        <f>H26</f>
        <v>0</v>
      </c>
      <c r="AE8" s="1">
        <f>I26</f>
        <v>0</v>
      </c>
      <c r="AF8" s="1">
        <f>J26</f>
        <v>0</v>
      </c>
      <c r="AG8" s="1">
        <f>G27</f>
        <v>0</v>
      </c>
      <c r="AH8" s="1">
        <f>H27</f>
        <v>0</v>
      </c>
      <c r="AI8" s="1">
        <f>I27</f>
        <v>0</v>
      </c>
      <c r="AJ8" s="1">
        <f>J27</f>
        <v>0</v>
      </c>
      <c r="AK8" s="1">
        <f>G28</f>
        <v>0</v>
      </c>
      <c r="AL8" s="1">
        <f>H28</f>
        <v>0</v>
      </c>
      <c r="AM8" s="1">
        <f>I28</f>
        <v>0</v>
      </c>
      <c r="AN8" s="1">
        <f>J28</f>
        <v>0</v>
      </c>
      <c r="AO8" s="1">
        <f>G29</f>
        <v>0</v>
      </c>
      <c r="AP8" s="1">
        <f>H29</f>
        <v>0</v>
      </c>
      <c r="AQ8" s="1">
        <f>I29</f>
        <v>0</v>
      </c>
      <c r="AR8" s="1">
        <f>J29</f>
        <v>0</v>
      </c>
      <c r="AS8" s="1">
        <f>G30</f>
        <v>0</v>
      </c>
      <c r="AT8" s="1">
        <f>H30</f>
        <v>0</v>
      </c>
      <c r="AU8" s="1">
        <f>I30</f>
        <v>0</v>
      </c>
      <c r="AV8" s="1">
        <f>J30</f>
        <v>0</v>
      </c>
      <c r="AW8" s="1">
        <f>G31</f>
        <v>0</v>
      </c>
      <c r="AX8" s="1">
        <f>H31</f>
        <v>0</v>
      </c>
      <c r="AY8" s="1">
        <f>I31</f>
        <v>0</v>
      </c>
      <c r="AZ8" s="1">
        <f>J31</f>
        <v>0</v>
      </c>
    </row>
    <row r="9" spans="1:52">
      <c r="A9" s="3">
        <v>8</v>
      </c>
      <c r="B9" s="30" t="s">
        <v>618</v>
      </c>
      <c r="C9" s="4"/>
      <c r="D9" s="24">
        <v>4.7500000000000007E-2</v>
      </c>
      <c r="E9" s="4">
        <v>1</v>
      </c>
      <c r="F9" s="4">
        <v>1</v>
      </c>
      <c r="G9" s="4">
        <f t="shared" si="2"/>
        <v>47500</v>
      </c>
      <c r="H9" s="4">
        <f>SUMIF([1]Sheet1!$B:$B,"="&amp;掉落生成!B9,[1]Sheet1!$A:$A)</f>
        <v>10030615</v>
      </c>
      <c r="I9" s="4">
        <v>1</v>
      </c>
      <c r="J9" s="4">
        <v>1</v>
      </c>
    </row>
    <row r="10" spans="1:52">
      <c r="A10" s="3">
        <v>9</v>
      </c>
      <c r="B10" s="30" t="s">
        <v>538</v>
      </c>
      <c r="C10" s="4"/>
      <c r="D10" s="24">
        <v>4.7500000000000007E-2</v>
      </c>
      <c r="E10" s="4">
        <v>1</v>
      </c>
      <c r="F10" s="4">
        <v>1</v>
      </c>
      <c r="G10" s="4">
        <f t="shared" si="2"/>
        <v>47500</v>
      </c>
      <c r="H10" s="4">
        <f>SUMIF([1]Sheet1!$B:$B,"="&amp;掉落生成!B10,[1]Sheet1!$A:$A)</f>
        <v>10030616</v>
      </c>
      <c r="I10" s="4">
        <v>1</v>
      </c>
      <c r="J10" s="4">
        <v>1</v>
      </c>
    </row>
    <row r="11" spans="1:52">
      <c r="A11" s="3">
        <v>10</v>
      </c>
      <c r="B11" s="30" t="s">
        <v>539</v>
      </c>
      <c r="C11" s="4"/>
      <c r="D11" s="24">
        <v>2.3750000000000004E-2</v>
      </c>
      <c r="E11" s="4">
        <v>1</v>
      </c>
      <c r="F11" s="4">
        <v>1</v>
      </c>
      <c r="G11" s="4">
        <f t="shared" si="2"/>
        <v>23750</v>
      </c>
      <c r="H11" s="4">
        <f>SUMIF([1]Sheet1!$B:$B,"="&amp;掉落生成!B11,[1]Sheet1!$A:$A)</f>
        <v>10030618</v>
      </c>
      <c r="I11" s="4">
        <v>1</v>
      </c>
      <c r="J11" s="4">
        <v>1</v>
      </c>
    </row>
    <row r="12" spans="1:52">
      <c r="A12" s="3">
        <v>11</v>
      </c>
      <c r="B12" s="30" t="s">
        <v>540</v>
      </c>
      <c r="C12" s="4"/>
      <c r="D12" s="24">
        <v>4.7500000000000007E-2</v>
      </c>
      <c r="E12" s="4">
        <v>1</v>
      </c>
      <c r="F12" s="4">
        <v>1</v>
      </c>
      <c r="G12" s="4">
        <f t="shared" si="2"/>
        <v>47500</v>
      </c>
      <c r="H12" s="4">
        <f>SUMIF([1]Sheet1!$B:$B,"="&amp;掉落生成!B12,[1]Sheet1!$A:$A)</f>
        <v>10030620</v>
      </c>
      <c r="I12" s="4">
        <v>1</v>
      </c>
      <c r="J12" s="4">
        <v>1</v>
      </c>
    </row>
    <row r="13" spans="1:52">
      <c r="A13" s="3">
        <v>12</v>
      </c>
      <c r="B13" s="32"/>
      <c r="C13" s="4"/>
      <c r="D13" s="24"/>
      <c r="E13" s="4"/>
      <c r="F13" s="4"/>
      <c r="G13" s="4"/>
      <c r="H13" s="4"/>
      <c r="I13" s="4"/>
      <c r="J13" s="4"/>
    </row>
    <row r="14" spans="1:52">
      <c r="A14" s="3">
        <v>13</v>
      </c>
      <c r="B14" s="32"/>
      <c r="C14" s="4"/>
      <c r="D14" s="24"/>
      <c r="E14" s="4"/>
      <c r="F14" s="4"/>
      <c r="G14" s="4"/>
      <c r="H14" s="4"/>
      <c r="I14" s="4"/>
      <c r="J14" s="4"/>
    </row>
    <row r="15" spans="1:52">
      <c r="A15" s="3">
        <v>14</v>
      </c>
      <c r="B15" s="1"/>
      <c r="C15" s="4"/>
      <c r="D15" s="4"/>
      <c r="E15" s="4"/>
      <c r="F15" s="4"/>
      <c r="G15" s="4"/>
      <c r="H15" s="4"/>
      <c r="I15" s="4"/>
      <c r="J15" s="4"/>
    </row>
    <row r="16" spans="1:52">
      <c r="A16" s="3">
        <v>15</v>
      </c>
      <c r="B16" s="1"/>
      <c r="C16" s="4"/>
      <c r="D16" s="4"/>
      <c r="E16" s="4"/>
      <c r="F16" s="4"/>
      <c r="G16" s="4"/>
      <c r="H16" s="4"/>
      <c r="I16" s="4"/>
      <c r="J16" s="4"/>
    </row>
    <row r="17" spans="1:10">
      <c r="A17" s="3">
        <v>16</v>
      </c>
      <c r="B17" s="1"/>
      <c r="C17" s="4"/>
      <c r="D17" s="4"/>
      <c r="E17" s="4"/>
      <c r="F17" s="4"/>
      <c r="G17" s="4"/>
      <c r="H17" s="4"/>
      <c r="I17" s="4"/>
      <c r="J17" s="4"/>
    </row>
    <row r="18" spans="1:10">
      <c r="A18" s="3">
        <v>17</v>
      </c>
      <c r="B18" s="1"/>
      <c r="C18" s="4"/>
      <c r="D18" s="4"/>
      <c r="E18" s="4"/>
      <c r="F18" s="4"/>
      <c r="G18" s="4"/>
      <c r="H18" s="4"/>
      <c r="I18" s="4"/>
      <c r="J18" s="4"/>
    </row>
    <row r="19" spans="1:10">
      <c r="A19" s="1">
        <v>18</v>
      </c>
      <c r="B19" s="1"/>
      <c r="C19" s="4"/>
      <c r="D19" s="4"/>
      <c r="E19" s="4"/>
      <c r="F19" s="4"/>
      <c r="G19" s="4"/>
      <c r="H19" s="4"/>
      <c r="I19" s="4"/>
      <c r="J19" s="4"/>
    </row>
    <row r="20" spans="1:10">
      <c r="A20" s="4">
        <v>19</v>
      </c>
      <c r="B20" s="1"/>
      <c r="C20" s="4"/>
      <c r="D20" s="4"/>
      <c r="E20" s="4"/>
      <c r="F20" s="4"/>
      <c r="G20" s="4"/>
      <c r="H20" s="4"/>
      <c r="I20" s="4"/>
      <c r="J20" s="4"/>
    </row>
    <row r="21" spans="1:10">
      <c r="A21" s="1">
        <v>20</v>
      </c>
      <c r="B21" s="1"/>
      <c r="C21" s="4"/>
      <c r="D21" s="4"/>
      <c r="E21" s="4"/>
      <c r="F21" s="4"/>
      <c r="G21" s="4"/>
      <c r="H21" s="4"/>
      <c r="I21" s="4"/>
      <c r="J21" s="4"/>
    </row>
    <row r="22" spans="1:10">
      <c r="A22" s="4">
        <v>21</v>
      </c>
      <c r="B22" s="1"/>
      <c r="C22" s="4"/>
      <c r="D22" s="4"/>
      <c r="E22" s="4"/>
      <c r="F22" s="4"/>
      <c r="G22" s="4"/>
      <c r="H22" s="4"/>
      <c r="I22" s="4"/>
      <c r="J22" s="4"/>
    </row>
    <row r="23" spans="1:10">
      <c r="A23" s="1">
        <v>22</v>
      </c>
      <c r="B23" s="1"/>
      <c r="C23" s="4"/>
      <c r="D23" s="4"/>
      <c r="E23" s="4"/>
      <c r="F23" s="4"/>
      <c r="G23" s="4"/>
      <c r="H23" s="4"/>
      <c r="I23" s="4"/>
      <c r="J23" s="4"/>
    </row>
    <row r="24" spans="1:10">
      <c r="A24" s="4">
        <v>23</v>
      </c>
      <c r="B24" s="1"/>
      <c r="C24" s="4"/>
      <c r="D24" s="4"/>
      <c r="E24" s="4"/>
      <c r="F24" s="4"/>
      <c r="G24" s="4"/>
      <c r="H24" s="4"/>
      <c r="I24" s="4"/>
      <c r="J24" s="4"/>
    </row>
    <row r="25" spans="1:10">
      <c r="A25" s="1">
        <v>24</v>
      </c>
      <c r="B25" s="1"/>
      <c r="C25" s="4"/>
      <c r="D25" s="4"/>
      <c r="E25" s="4"/>
      <c r="F25" s="4"/>
      <c r="G25" s="4"/>
      <c r="H25" s="4"/>
      <c r="I25" s="4"/>
      <c r="J25" s="4"/>
    </row>
    <row r="26" spans="1:10">
      <c r="A26" s="4">
        <v>25</v>
      </c>
      <c r="B26" s="30"/>
      <c r="C26" s="4"/>
      <c r="D26" s="4"/>
      <c r="E26" s="4"/>
      <c r="F26" s="4"/>
      <c r="G26" s="4"/>
      <c r="H26" s="4"/>
      <c r="I26" s="4"/>
      <c r="J26" s="4"/>
    </row>
    <row r="27" spans="1:10">
      <c r="A27" s="1">
        <v>26</v>
      </c>
      <c r="B27" s="30"/>
      <c r="C27" s="4"/>
      <c r="D27" s="4"/>
      <c r="E27" s="4"/>
      <c r="F27" s="4"/>
      <c r="G27" s="4"/>
      <c r="H27" s="4"/>
      <c r="I27" s="4"/>
      <c r="J27" s="4"/>
    </row>
    <row r="28" spans="1:10">
      <c r="A28" s="4"/>
      <c r="B28" s="4"/>
      <c r="C28" s="4"/>
      <c r="D28" s="4"/>
      <c r="E28" s="3"/>
      <c r="F28" s="3"/>
      <c r="G28" s="4"/>
      <c r="H28" s="4"/>
      <c r="I28" s="4"/>
      <c r="J28" s="4"/>
    </row>
    <row r="29" spans="1:10">
      <c r="A29" s="1"/>
      <c r="B29" s="4"/>
      <c r="C29" s="4"/>
      <c r="D29" s="4"/>
      <c r="E29" s="3"/>
      <c r="F29" s="3"/>
      <c r="G29" s="4"/>
      <c r="H29" s="4"/>
      <c r="I29" s="4"/>
      <c r="J29" s="4"/>
    </row>
    <row r="30" spans="1:10">
      <c r="B30" s="4"/>
      <c r="C30" s="4"/>
      <c r="D30" s="4"/>
      <c r="E30" s="3"/>
      <c r="F30" s="3"/>
      <c r="H30" s="4"/>
      <c r="I30" s="4"/>
      <c r="J30" s="4"/>
    </row>
    <row r="31" spans="1:10">
      <c r="B31" s="4"/>
      <c r="C31" s="4"/>
      <c r="D31" s="4"/>
      <c r="E31" s="3"/>
      <c r="F31" s="3"/>
      <c r="H31" s="4"/>
      <c r="I31" s="4"/>
      <c r="J31" s="4"/>
    </row>
    <row r="32" spans="1:10">
      <c r="B32" s="4"/>
      <c r="C32" s="4"/>
      <c r="D32" s="4"/>
      <c r="E32" s="3"/>
      <c r="F32" s="3"/>
      <c r="H32" s="4"/>
      <c r="I32" s="4"/>
      <c r="J32" s="4"/>
    </row>
    <row r="33" spans="2:10">
      <c r="B33" s="4"/>
      <c r="C33" s="4"/>
      <c r="D33" s="4"/>
      <c r="E33" s="3"/>
      <c r="F33" s="3"/>
      <c r="H33" s="4"/>
      <c r="I33" s="4"/>
      <c r="J33" s="4"/>
    </row>
    <row r="34" spans="2:10">
      <c r="B34" s="4"/>
      <c r="C34" s="4"/>
      <c r="D34" s="4"/>
      <c r="E34" s="3"/>
      <c r="F34" s="3"/>
      <c r="H34" s="4"/>
      <c r="I34" s="4"/>
      <c r="J34" s="4"/>
    </row>
    <row r="35" spans="2:10">
      <c r="B35" s="4"/>
      <c r="C35" s="4"/>
      <c r="D35" s="4"/>
      <c r="E35" s="3"/>
      <c r="F35" s="3"/>
      <c r="H35" s="4"/>
      <c r="I35" s="4"/>
      <c r="J35" s="4"/>
    </row>
    <row r="36" spans="2:10">
      <c r="B36" s="4"/>
      <c r="C36" s="4"/>
      <c r="D36" s="4"/>
      <c r="E36" s="3"/>
      <c r="F36" s="3"/>
      <c r="H36" s="4"/>
      <c r="I36" s="4"/>
      <c r="J36" s="4"/>
    </row>
    <row r="37" spans="2:10">
      <c r="B37" s="4"/>
      <c r="C37" s="4"/>
      <c r="D37" s="4"/>
      <c r="E37" s="3"/>
      <c r="F37" s="3"/>
      <c r="H37" s="4"/>
      <c r="I37" s="4"/>
      <c r="J37" s="4"/>
    </row>
    <row r="38" spans="2:10">
      <c r="B38" s="4"/>
      <c r="C38" s="4"/>
      <c r="D38" s="4"/>
      <c r="E38" s="3"/>
      <c r="F38" s="3"/>
      <c r="H38" s="4"/>
      <c r="I38" s="4"/>
      <c r="J38" s="4"/>
    </row>
    <row r="39" spans="2:10">
      <c r="B39" s="4"/>
      <c r="C39" s="4"/>
      <c r="D39" s="4"/>
      <c r="E39" s="3"/>
      <c r="F39" s="3"/>
      <c r="H39" s="4"/>
      <c r="I39" s="4"/>
      <c r="J39" s="4"/>
    </row>
    <row r="40" spans="2:10">
      <c r="B40" s="4"/>
      <c r="C40" s="4"/>
      <c r="D40" s="4"/>
      <c r="E40" s="3"/>
      <c r="F40" s="3"/>
      <c r="H40" s="4"/>
      <c r="I40" s="4"/>
      <c r="J40" s="4"/>
    </row>
    <row r="41" spans="2:10">
      <c r="B41" s="4"/>
      <c r="C41" s="4"/>
      <c r="D41" s="4"/>
      <c r="E41" s="3"/>
      <c r="F41" s="3"/>
      <c r="H41" s="4"/>
      <c r="I41" s="4"/>
      <c r="J41" s="4"/>
    </row>
    <row r="42" spans="2:10">
      <c r="B42" s="4"/>
      <c r="C42" s="4"/>
      <c r="D42" s="4"/>
      <c r="E42" s="3"/>
      <c r="F42" s="3"/>
      <c r="H42" s="4"/>
      <c r="I42" s="4"/>
      <c r="J42" s="4"/>
    </row>
    <row r="43" spans="2:10">
      <c r="B43" s="4"/>
      <c r="C43" s="4"/>
      <c r="D43" s="4"/>
      <c r="E43" s="3"/>
      <c r="F43" s="3"/>
      <c r="H43" s="4"/>
      <c r="I43" s="4"/>
      <c r="J43" s="4"/>
    </row>
    <row r="44" spans="2:10">
      <c r="B44" s="4"/>
      <c r="C44" s="4"/>
      <c r="D44" s="4"/>
      <c r="E44" s="3"/>
      <c r="F44" s="3"/>
      <c r="H44" s="4"/>
      <c r="I44" s="4"/>
      <c r="J44" s="4"/>
    </row>
    <row r="45" spans="2:10">
      <c r="B45" s="4"/>
      <c r="C45" s="4"/>
      <c r="D45" s="4"/>
      <c r="E45" s="3"/>
      <c r="F45" s="3"/>
      <c r="H45" s="4"/>
      <c r="I45" s="4"/>
      <c r="J45" s="4"/>
    </row>
    <row r="46" spans="2:10">
      <c r="B46" s="4"/>
      <c r="C46" s="4"/>
      <c r="D46" s="4"/>
      <c r="E46" s="3"/>
      <c r="F46" s="3"/>
      <c r="H46" s="4"/>
      <c r="I46" s="4"/>
      <c r="J46" s="4"/>
    </row>
    <row r="47" spans="2:10">
      <c r="B47" s="4"/>
      <c r="C47" s="4"/>
      <c r="D47" s="4"/>
      <c r="E47" s="3"/>
      <c r="F47" s="3"/>
      <c r="H47" s="4"/>
      <c r="I47" s="4"/>
      <c r="J47" s="4"/>
    </row>
    <row r="48" spans="2:10">
      <c r="B48" s="4"/>
      <c r="C48" s="4"/>
      <c r="D48" s="4"/>
      <c r="E48" s="3"/>
      <c r="F48" s="3"/>
      <c r="H48" s="4"/>
      <c r="I48" s="4"/>
      <c r="J48" s="4"/>
    </row>
    <row r="49" spans="2:10">
      <c r="B49" s="4"/>
      <c r="C49" s="4"/>
      <c r="D49" s="4"/>
      <c r="E49" s="3"/>
      <c r="F49" s="3"/>
      <c r="H49" s="4"/>
      <c r="I49" s="4"/>
      <c r="J49" s="4"/>
    </row>
    <row r="50" spans="2:10">
      <c r="B50" s="4"/>
      <c r="C50" s="4"/>
      <c r="D50" s="4"/>
      <c r="E50" s="3"/>
      <c r="F50" s="3"/>
      <c r="H50" s="4"/>
      <c r="I50" s="4"/>
      <c r="J50" s="4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82"/>
  <sheetViews>
    <sheetView workbookViewId="0">
      <selection activeCell="B48" sqref="B48"/>
    </sheetView>
  </sheetViews>
  <sheetFormatPr defaultRowHeight="13.5"/>
  <cols>
    <col min="2" max="2" width="11.375" bestFit="1" customWidth="1"/>
  </cols>
  <sheetData>
    <row r="1" spans="1:2">
      <c r="A1" s="30">
        <v>1</v>
      </c>
      <c r="B1" s="30" t="s">
        <v>306</v>
      </c>
    </row>
    <row r="2" spans="1:2">
      <c r="A2" s="31">
        <v>10010001</v>
      </c>
      <c r="B2" s="32" t="s">
        <v>307</v>
      </c>
    </row>
    <row r="3" spans="1:2">
      <c r="A3" s="31">
        <v>10010002</v>
      </c>
      <c r="B3" s="32" t="s">
        <v>308</v>
      </c>
    </row>
    <row r="4" spans="1:2">
      <c r="A4" s="31">
        <v>10010003</v>
      </c>
      <c r="B4" s="33" t="s">
        <v>309</v>
      </c>
    </row>
    <row r="5" spans="1:2">
      <c r="A5" s="31">
        <v>10010011</v>
      </c>
      <c r="B5" s="32" t="s">
        <v>310</v>
      </c>
    </row>
    <row r="6" spans="1:2">
      <c r="A6" s="31">
        <v>10010012</v>
      </c>
      <c r="B6" s="32" t="s">
        <v>311</v>
      </c>
    </row>
    <row r="7" spans="1:2">
      <c r="A7" s="31">
        <v>10010031</v>
      </c>
      <c r="B7" s="32" t="s">
        <v>312</v>
      </c>
    </row>
    <row r="8" spans="1:2">
      <c r="A8" s="31">
        <v>10010032</v>
      </c>
      <c r="B8" s="32" t="s">
        <v>313</v>
      </c>
    </row>
    <row r="9" spans="1:2">
      <c r="A9" s="31">
        <v>10010033</v>
      </c>
      <c r="B9" s="32" t="s">
        <v>314</v>
      </c>
    </row>
    <row r="10" spans="1:2">
      <c r="A10" s="34">
        <v>10020001</v>
      </c>
      <c r="B10" s="35" t="s">
        <v>315</v>
      </c>
    </row>
    <row r="11" spans="1:2">
      <c r="A11" s="34">
        <v>10020002</v>
      </c>
      <c r="B11" s="32" t="s">
        <v>316</v>
      </c>
    </row>
    <row r="12" spans="1:2">
      <c r="A12" s="34">
        <v>10020003</v>
      </c>
      <c r="B12" s="32" t="s">
        <v>317</v>
      </c>
    </row>
    <row r="13" spans="1:2">
      <c r="A13" s="35">
        <v>10031001</v>
      </c>
      <c r="B13" s="35" t="s">
        <v>318</v>
      </c>
    </row>
    <row r="14" spans="1:2">
      <c r="A14" s="35">
        <v>10031002</v>
      </c>
      <c r="B14" s="35" t="s">
        <v>319</v>
      </c>
    </row>
    <row r="15" spans="1:2">
      <c r="A15" s="35">
        <v>10031003</v>
      </c>
      <c r="B15" s="35" t="s">
        <v>320</v>
      </c>
    </row>
    <row r="16" spans="1:2">
      <c r="A16" s="35">
        <v>10031004</v>
      </c>
      <c r="B16" s="35" t="s">
        <v>321</v>
      </c>
    </row>
    <row r="17" spans="1:2">
      <c r="A17" s="35" t="s">
        <v>322</v>
      </c>
      <c r="B17" s="35" t="s">
        <v>323</v>
      </c>
    </row>
    <row r="18" spans="1:2">
      <c r="A18" s="35" t="s">
        <v>324</v>
      </c>
      <c r="B18" s="35" t="s">
        <v>323</v>
      </c>
    </row>
    <row r="19" spans="1:2">
      <c r="A19" s="35">
        <v>10031007</v>
      </c>
      <c r="B19" s="35" t="s">
        <v>323</v>
      </c>
    </row>
    <row r="20" spans="1:2">
      <c r="A20" s="35">
        <v>10031008</v>
      </c>
      <c r="B20" s="35" t="s">
        <v>325</v>
      </c>
    </row>
    <row r="21" spans="1:2">
      <c r="A21" s="35">
        <v>10031009</v>
      </c>
      <c r="B21" s="35" t="s">
        <v>326</v>
      </c>
    </row>
    <row r="22" spans="1:2">
      <c r="A22" s="35">
        <v>10031010</v>
      </c>
      <c r="B22" s="35" t="s">
        <v>327</v>
      </c>
    </row>
    <row r="23" spans="1:2">
      <c r="A23" s="35">
        <v>10031011</v>
      </c>
      <c r="B23" s="35" t="s">
        <v>328</v>
      </c>
    </row>
    <row r="24" spans="1:2">
      <c r="A24" s="35">
        <v>10031012</v>
      </c>
      <c r="B24" s="32" t="s">
        <v>329</v>
      </c>
    </row>
    <row r="25" spans="1:2">
      <c r="A25" s="35">
        <v>10031013</v>
      </c>
      <c r="B25" s="32" t="s">
        <v>330</v>
      </c>
    </row>
    <row r="26" spans="1:2">
      <c r="A26" s="32">
        <v>10030101</v>
      </c>
      <c r="B26" s="32" t="s">
        <v>331</v>
      </c>
    </row>
    <row r="27" spans="1:2">
      <c r="A27" s="32">
        <v>10030102</v>
      </c>
      <c r="B27" s="32" t="s">
        <v>63</v>
      </c>
    </row>
    <row r="28" spans="1:2">
      <c r="A28" s="32">
        <v>10030103</v>
      </c>
      <c r="B28" s="32" t="s">
        <v>289</v>
      </c>
    </row>
    <row r="29" spans="1:2">
      <c r="A29" s="32">
        <v>10030104</v>
      </c>
      <c r="B29" s="32" t="s">
        <v>332</v>
      </c>
    </row>
    <row r="30" spans="1:2">
      <c r="A30" s="32">
        <v>10030105</v>
      </c>
      <c r="B30" s="32" t="s">
        <v>291</v>
      </c>
    </row>
    <row r="31" spans="1:2">
      <c r="A31" s="32">
        <v>10030106</v>
      </c>
      <c r="B31" s="32" t="s">
        <v>60</v>
      </c>
    </row>
    <row r="32" spans="1:2">
      <c r="A32" s="32">
        <v>10030107</v>
      </c>
      <c r="B32" s="32" t="s">
        <v>40</v>
      </c>
    </row>
    <row r="33" spans="1:2">
      <c r="A33" s="32" t="s">
        <v>333</v>
      </c>
      <c r="B33" s="32" t="s">
        <v>68</v>
      </c>
    </row>
    <row r="34" spans="1:2">
      <c r="A34" s="32">
        <v>10030109</v>
      </c>
      <c r="B34" s="32" t="s">
        <v>41</v>
      </c>
    </row>
    <row r="35" spans="1:2">
      <c r="A35" s="32">
        <v>10030110</v>
      </c>
      <c r="B35" s="32" t="s">
        <v>43</v>
      </c>
    </row>
    <row r="36" spans="1:2">
      <c r="A36" s="32" t="s">
        <v>334</v>
      </c>
      <c r="B36" s="32" t="s">
        <v>335</v>
      </c>
    </row>
    <row r="37" spans="1:2">
      <c r="A37" s="32" t="s">
        <v>336</v>
      </c>
      <c r="B37" s="32" t="s">
        <v>52</v>
      </c>
    </row>
    <row r="38" spans="1:2">
      <c r="A38" s="32" t="s">
        <v>337</v>
      </c>
      <c r="B38" s="32" t="s">
        <v>338</v>
      </c>
    </row>
    <row r="39" spans="1:2">
      <c r="A39" s="32" t="s">
        <v>339</v>
      </c>
      <c r="B39" s="32" t="s">
        <v>51</v>
      </c>
    </row>
    <row r="40" spans="1:2">
      <c r="A40" s="31">
        <v>10030201</v>
      </c>
      <c r="B40" s="32" t="s">
        <v>64</v>
      </c>
    </row>
    <row r="41" spans="1:2">
      <c r="A41" s="31">
        <v>10030202</v>
      </c>
      <c r="B41" s="32" t="s">
        <v>340</v>
      </c>
    </row>
    <row r="42" spans="1:2">
      <c r="A42" s="31">
        <v>10030203</v>
      </c>
      <c r="B42" s="32" t="s">
        <v>259</v>
      </c>
    </row>
    <row r="43" spans="1:2">
      <c r="A43" s="31">
        <v>10030204</v>
      </c>
      <c r="B43" s="32" t="s">
        <v>295</v>
      </c>
    </row>
    <row r="44" spans="1:2">
      <c r="A44" s="31">
        <v>10030205</v>
      </c>
      <c r="B44" s="32" t="s">
        <v>294</v>
      </c>
    </row>
    <row r="45" spans="1:2">
      <c r="A45" s="31">
        <v>10030206</v>
      </c>
      <c r="B45" s="32" t="s">
        <v>293</v>
      </c>
    </row>
    <row r="46" spans="1:2">
      <c r="A46" s="31">
        <v>10030207</v>
      </c>
      <c r="B46" s="32" t="s">
        <v>292</v>
      </c>
    </row>
    <row r="47" spans="1:2">
      <c r="A47" s="31">
        <v>10030208</v>
      </c>
      <c r="B47" s="32" t="s">
        <v>65</v>
      </c>
    </row>
    <row r="48" spans="1:2">
      <c r="A48" s="31">
        <v>10030209</v>
      </c>
      <c r="B48" s="32" t="s">
        <v>341</v>
      </c>
    </row>
    <row r="49" spans="1:2">
      <c r="A49" s="31">
        <v>10030210</v>
      </c>
      <c r="B49" s="32" t="s">
        <v>66</v>
      </c>
    </row>
    <row r="50" spans="1:2">
      <c r="A50" s="31">
        <v>10030211</v>
      </c>
      <c r="B50" s="32" t="s">
        <v>67</v>
      </c>
    </row>
    <row r="51" spans="1:2">
      <c r="A51" s="31">
        <v>10030212</v>
      </c>
      <c r="B51" s="32" t="s">
        <v>100</v>
      </c>
    </row>
    <row r="52" spans="1:2">
      <c r="A52" s="31">
        <v>10030213</v>
      </c>
      <c r="B52" s="32" t="s">
        <v>342</v>
      </c>
    </row>
    <row r="53" spans="1:2">
      <c r="A53" s="31">
        <v>10030214</v>
      </c>
      <c r="B53" s="32" t="s">
        <v>70</v>
      </c>
    </row>
    <row r="54" spans="1:2">
      <c r="A54" s="31">
        <v>10030215</v>
      </c>
      <c r="B54" s="32" t="s">
        <v>69</v>
      </c>
    </row>
    <row r="55" spans="1:2">
      <c r="A55" s="31">
        <v>10030216</v>
      </c>
      <c r="B55" s="32" t="s">
        <v>71</v>
      </c>
    </row>
    <row r="56" spans="1:2">
      <c r="A56" s="31">
        <v>10030217</v>
      </c>
      <c r="B56" s="32" t="s">
        <v>72</v>
      </c>
    </row>
    <row r="57" spans="1:2">
      <c r="A57" s="31">
        <v>10030218</v>
      </c>
      <c r="B57" s="32" t="s">
        <v>102</v>
      </c>
    </row>
    <row r="58" spans="1:2">
      <c r="A58" s="31">
        <v>10030219</v>
      </c>
      <c r="B58" s="32" t="s">
        <v>103</v>
      </c>
    </row>
    <row r="59" spans="1:2">
      <c r="A59" s="31">
        <v>10030220</v>
      </c>
      <c r="B59" s="32" t="s">
        <v>297</v>
      </c>
    </row>
    <row r="60" spans="1:2">
      <c r="A60" s="31">
        <v>10030221</v>
      </c>
      <c r="B60" s="32" t="s">
        <v>104</v>
      </c>
    </row>
    <row r="61" spans="1:2">
      <c r="A61" s="34">
        <v>10030222</v>
      </c>
      <c r="B61" s="35" t="s">
        <v>299</v>
      </c>
    </row>
    <row r="62" spans="1:2">
      <c r="A62" s="34">
        <v>10030301</v>
      </c>
      <c r="B62" s="30" t="s">
        <v>236</v>
      </c>
    </row>
    <row r="63" spans="1:2">
      <c r="A63" s="34">
        <v>10030302</v>
      </c>
      <c r="B63" s="30" t="s">
        <v>237</v>
      </c>
    </row>
    <row r="64" spans="1:2">
      <c r="A64" s="34">
        <v>10030303</v>
      </c>
      <c r="B64" s="30" t="s">
        <v>238</v>
      </c>
    </row>
    <row r="65" spans="1:2">
      <c r="A65" s="34">
        <v>10030304</v>
      </c>
      <c r="B65" s="30" t="s">
        <v>239</v>
      </c>
    </row>
    <row r="66" spans="1:2">
      <c r="A66" s="34">
        <v>10030305</v>
      </c>
      <c r="B66" s="30" t="s">
        <v>240</v>
      </c>
    </row>
    <row r="67" spans="1:2">
      <c r="A67" s="34">
        <v>10030306</v>
      </c>
      <c r="B67" s="30" t="s">
        <v>241</v>
      </c>
    </row>
    <row r="68" spans="1:2">
      <c r="A68" s="34">
        <v>10030307</v>
      </c>
      <c r="B68" s="30" t="s">
        <v>242</v>
      </c>
    </row>
    <row r="69" spans="1:2">
      <c r="A69" s="34">
        <v>10030308</v>
      </c>
      <c r="B69" s="30" t="s">
        <v>243</v>
      </c>
    </row>
    <row r="70" spans="1:2">
      <c r="A70" s="34">
        <v>10030309</v>
      </c>
      <c r="B70" s="30" t="s">
        <v>244</v>
      </c>
    </row>
    <row r="71" spans="1:2">
      <c r="A71" s="34">
        <v>10030310</v>
      </c>
      <c r="B71" s="30" t="s">
        <v>245</v>
      </c>
    </row>
    <row r="72" spans="1:2">
      <c r="A72" s="34">
        <v>10030311</v>
      </c>
      <c r="B72" s="30" t="s">
        <v>246</v>
      </c>
    </row>
    <row r="73" spans="1:2">
      <c r="A73" s="34">
        <v>10030312</v>
      </c>
      <c r="B73" s="30" t="s">
        <v>247</v>
      </c>
    </row>
    <row r="74" spans="1:2">
      <c r="A74" s="34">
        <v>10030313</v>
      </c>
      <c r="B74" s="30" t="s">
        <v>248</v>
      </c>
    </row>
    <row r="75" spans="1:2">
      <c r="A75" s="34">
        <v>10030314</v>
      </c>
      <c r="B75" s="30" t="s">
        <v>249</v>
      </c>
    </row>
    <row r="76" spans="1:2">
      <c r="A76" s="34">
        <v>10030315</v>
      </c>
      <c r="B76" s="30" t="s">
        <v>250</v>
      </c>
    </row>
    <row r="77" spans="1:2">
      <c r="A77" s="34">
        <v>10030316</v>
      </c>
      <c r="B77" s="30" t="s">
        <v>251</v>
      </c>
    </row>
    <row r="78" spans="1:2">
      <c r="A78" s="34">
        <v>10030317</v>
      </c>
      <c r="B78" s="30" t="s">
        <v>252</v>
      </c>
    </row>
    <row r="79" spans="1:2">
      <c r="A79" s="34">
        <v>10030318</v>
      </c>
      <c r="B79" s="30" t="s">
        <v>253</v>
      </c>
    </row>
    <row r="80" spans="1:2">
      <c r="A80" s="34">
        <v>10030319</v>
      </c>
      <c r="B80" s="30" t="s">
        <v>254</v>
      </c>
    </row>
    <row r="81" spans="1:2">
      <c r="A81" s="34">
        <v>10030320</v>
      </c>
      <c r="B81" s="30" t="s">
        <v>255</v>
      </c>
    </row>
    <row r="82" spans="1:2">
      <c r="A82" s="31">
        <v>10030321</v>
      </c>
      <c r="B82" s="30" t="s">
        <v>256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/>
  <dimension ref="A1:AN196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M49" activeCellId="3" sqref="M21 M31 M40 M49"/>
    </sheetView>
  </sheetViews>
  <sheetFormatPr defaultRowHeight="13.5"/>
  <cols>
    <col min="1" max="1" width="9" style="1"/>
    <col min="2" max="2" width="13" style="5" bestFit="1" customWidth="1"/>
    <col min="3" max="6" width="9" style="5"/>
    <col min="7" max="7" width="9" style="4"/>
    <col min="9" max="9" width="9" style="5"/>
    <col min="13" max="15" width="9" style="5"/>
    <col min="16" max="16" width="18.625" style="5" bestFit="1" customWidth="1"/>
    <col min="17" max="20" width="9" style="5"/>
    <col min="23" max="25" width="9" style="4"/>
    <col min="26" max="26" width="11.375" style="4" bestFit="1" customWidth="1"/>
    <col min="27" max="31" width="9" style="4"/>
    <col min="33" max="33" width="16" bestFit="1" customWidth="1"/>
  </cols>
  <sheetData>
    <row r="1" spans="1:40" s="8" customFormat="1" ht="15" customHeight="1">
      <c r="A1" s="9" t="s">
        <v>75</v>
      </c>
      <c r="B1" s="9" t="s">
        <v>76</v>
      </c>
      <c r="C1" s="6" t="s">
        <v>0</v>
      </c>
      <c r="D1" s="6" t="s">
        <v>1</v>
      </c>
      <c r="E1" s="6" t="s">
        <v>9</v>
      </c>
      <c r="F1" s="6" t="s">
        <v>10</v>
      </c>
      <c r="G1" s="9" t="s">
        <v>78</v>
      </c>
      <c r="H1" s="6" t="s">
        <v>79</v>
      </c>
      <c r="I1" s="9" t="s">
        <v>80</v>
      </c>
      <c r="J1" s="6" t="s">
        <v>1</v>
      </c>
      <c r="K1" s="6" t="s">
        <v>9</v>
      </c>
      <c r="L1" s="6" t="s">
        <v>10</v>
      </c>
      <c r="M1" s="9" t="s">
        <v>81</v>
      </c>
      <c r="N1" s="6" t="s">
        <v>82</v>
      </c>
      <c r="O1" s="6" t="s">
        <v>86</v>
      </c>
      <c r="P1" s="6" t="s">
        <v>89</v>
      </c>
      <c r="Q1" s="6" t="s">
        <v>83</v>
      </c>
      <c r="R1" s="6" t="s">
        <v>84</v>
      </c>
      <c r="S1" s="60"/>
      <c r="T1" s="60"/>
      <c r="V1" s="8" t="s">
        <v>258</v>
      </c>
      <c r="W1" s="9" t="s">
        <v>87</v>
      </c>
      <c r="X1" s="27" t="s">
        <v>257</v>
      </c>
      <c r="Y1" s="6" t="s">
        <v>85</v>
      </c>
      <c r="Z1" s="6" t="s">
        <v>88</v>
      </c>
      <c r="AA1" s="6" t="s">
        <v>0</v>
      </c>
      <c r="AB1" s="6" t="s">
        <v>1</v>
      </c>
      <c r="AC1" s="6" t="s">
        <v>9</v>
      </c>
      <c r="AD1" s="6" t="s">
        <v>10</v>
      </c>
      <c r="AE1" s="6"/>
    </row>
    <row r="2" spans="1:40">
      <c r="A2" s="4">
        <v>1</v>
      </c>
      <c r="B2" s="4">
        <v>1</v>
      </c>
      <c r="C2" s="4">
        <f>LOOKUP($B2,属性成长!$A$2:$A$66,属性成长!C$2:C$66)</f>
        <v>35</v>
      </c>
      <c r="D2" s="4">
        <f>LOOKUP($B2,属性成长!$A$2:$A$66,属性成长!D$2:D$66)</f>
        <v>5</v>
      </c>
      <c r="E2" s="4">
        <f>LOOKUP($B2,属性成长!$A$2:$A$66,属性成长!E$2:E$66)</f>
        <v>1</v>
      </c>
      <c r="F2" s="4">
        <f>LOOKUP($B2,属性成长!$A$2:$A$66,属性成长!F$2:F$66)</f>
        <v>1</v>
      </c>
      <c r="G2" s="4">
        <v>1</v>
      </c>
      <c r="H2" s="1">
        <v>0</v>
      </c>
      <c r="I2" s="4">
        <f>LOOKUP($G2,装备属性!$B$2:$B$8,装备属性!E$2:E$8)*$H2</f>
        <v>0</v>
      </c>
      <c r="J2" s="4">
        <f>LOOKUP($G2,装备属性!$B$2:$B$8,装备属性!F$2:F$8)*$H2</f>
        <v>0</v>
      </c>
      <c r="K2" s="4">
        <f>LOOKUP($G2,装备属性!$B$2:$B$8,装备属性!G$2:G$8)*$H2</f>
        <v>0</v>
      </c>
      <c r="L2" s="4">
        <f>LOOKUP($G2,装备属性!$B$2:$B$8,装备属性!H$2:H$8)*$H2</f>
        <v>0</v>
      </c>
      <c r="M2" s="4">
        <f t="shared" ref="M2:M33" si="0">ROUND(C2+I2,0)</f>
        <v>35</v>
      </c>
      <c r="N2" s="4">
        <f t="shared" ref="N2:N33" si="1">ROUND(D2+J2,0)</f>
        <v>5</v>
      </c>
      <c r="O2" s="4">
        <v>1</v>
      </c>
      <c r="P2" s="4">
        <f>N2*O2</f>
        <v>5</v>
      </c>
      <c r="Q2" s="4">
        <f t="shared" ref="Q2:Q33" si="2">ROUND(E2+K2,0)</f>
        <v>1</v>
      </c>
      <c r="R2" s="4">
        <f t="shared" ref="R2:R33" si="3">ROUND(F2+L2,0)</f>
        <v>1</v>
      </c>
      <c r="S2" s="4"/>
      <c r="T2" s="4"/>
      <c r="V2" s="3">
        <f>W2*10+X2</f>
        <v>11</v>
      </c>
      <c r="W2" s="4">
        <v>1</v>
      </c>
      <c r="X2" s="4">
        <v>1</v>
      </c>
      <c r="Y2" s="4">
        <v>5</v>
      </c>
      <c r="Z2" s="4">
        <v>20</v>
      </c>
      <c r="AA2" s="4">
        <f>LOOKUP(W2,$A$2:$A$66,$P$2:$P$66)*Y2</f>
        <v>25</v>
      </c>
      <c r="AB2" s="4">
        <f>ROUND(LOOKUP(W2,$A$2:$A$66,M$2:M$66)/Z2+(LOOKUP($W2,$A$2:$A$66,$Q$2:$Q$66)+LOOKUP(W2,$A$2:$A$66,$R$2:$R$66))/2,0)</f>
        <v>3</v>
      </c>
      <c r="AC2" s="4">
        <v>0</v>
      </c>
      <c r="AD2" s="4">
        <v>0</v>
      </c>
      <c r="AG2" s="55" t="s">
        <v>674</v>
      </c>
      <c r="AH2" s="55">
        <v>1</v>
      </c>
      <c r="AI2" s="55">
        <v>30</v>
      </c>
      <c r="AJ2">
        <f>AI2*10+AH2</f>
        <v>301</v>
      </c>
      <c r="AK2">
        <f>LOOKUP($AJ2,$V$2:$V$196,AA$2:AA$196)</f>
        <v>1270</v>
      </c>
      <c r="AL2" s="54">
        <f t="shared" ref="AL2:AN2" si="4">LOOKUP($AJ2,$V$2:$V$196,AB$2:AB$196)</f>
        <v>52</v>
      </c>
      <c r="AM2" s="54">
        <f t="shared" si="4"/>
        <v>0</v>
      </c>
      <c r="AN2" s="54">
        <f t="shared" si="4"/>
        <v>0</v>
      </c>
    </row>
    <row r="3" spans="1:40">
      <c r="A3" s="4">
        <v>2</v>
      </c>
      <c r="B3" s="4">
        <v>2</v>
      </c>
      <c r="C3" s="4">
        <f>LOOKUP(B3,属性成长!A3:A67,属性成长!C3:C67)</f>
        <v>42</v>
      </c>
      <c r="D3" s="4">
        <f>LOOKUP($B3,属性成长!$A$2:$A$66,属性成长!D$2:D$66)</f>
        <v>5</v>
      </c>
      <c r="E3" s="4">
        <f>LOOKUP($B3,属性成长!$A$2:$A$66,属性成长!E$2:E$66)</f>
        <v>1</v>
      </c>
      <c r="F3" s="4">
        <f>LOOKUP($B3,属性成长!$A$2:$A$66,属性成长!F$2:F$66)</f>
        <v>1</v>
      </c>
      <c r="G3" s="4">
        <v>1</v>
      </c>
      <c r="H3" s="1">
        <v>0.1</v>
      </c>
      <c r="I3" s="4">
        <f>LOOKUP($G3,装备属性!$B$2:$B$8,装备属性!E$2:E$8)*$H3</f>
        <v>3.5</v>
      </c>
      <c r="J3" s="4">
        <f>LOOKUP($G3,装备属性!$B$2:$B$8,装备属性!F$2:F$8)*$H3</f>
        <v>2.5</v>
      </c>
      <c r="K3" s="4">
        <f>LOOKUP($G3,装备属性!$B$2:$B$8,装备属性!G$2:G$8)*$H3</f>
        <v>0.5</v>
      </c>
      <c r="L3" s="4">
        <f>LOOKUP($G3,装备属性!$B$2:$B$8,装备属性!H$2:H$8)*$H3</f>
        <v>0.5</v>
      </c>
      <c r="M3" s="4">
        <f t="shared" si="0"/>
        <v>46</v>
      </c>
      <c r="N3" s="4">
        <f t="shared" si="1"/>
        <v>8</v>
      </c>
      <c r="O3" s="4">
        <v>1</v>
      </c>
      <c r="P3" s="4">
        <f t="shared" ref="P3:P66" si="5">N3*O3</f>
        <v>8</v>
      </c>
      <c r="Q3" s="4">
        <f t="shared" si="2"/>
        <v>2</v>
      </c>
      <c r="R3" s="4">
        <f t="shared" si="3"/>
        <v>2</v>
      </c>
      <c r="S3" s="4"/>
      <c r="T3" s="4"/>
      <c r="V3" s="3">
        <f t="shared" ref="V3:V66" si="6">W3*10+X3</f>
        <v>12</v>
      </c>
      <c r="W3" s="4">
        <v>1</v>
      </c>
      <c r="X3" s="4">
        <v>2</v>
      </c>
      <c r="Y3" s="4">
        <v>10</v>
      </c>
      <c r="Z3" s="4">
        <v>15</v>
      </c>
      <c r="AA3" s="4">
        <f t="shared" ref="AA3:AA66" si="7">LOOKUP(W3,$A$2:$A$66,$P$2:$P$66)*Y3</f>
        <v>50</v>
      </c>
      <c r="AB3" s="4">
        <f t="shared" ref="AB3:AB66" si="8">ROUND(LOOKUP(W3,$A$2:$A$66,M$2:M$66)/Z3+(LOOKUP($W3,$A$2:$A$66,$Q$2:$Q$66)+LOOKUP(W3,$A$2:$A$66,$R$2:$R$66))/2,0)</f>
        <v>3</v>
      </c>
      <c r="AC3" s="4">
        <v>0</v>
      </c>
      <c r="AD3" s="4">
        <v>0</v>
      </c>
      <c r="AG3" s="55" t="s">
        <v>675</v>
      </c>
      <c r="AH3" s="55">
        <v>1</v>
      </c>
      <c r="AI3" s="55">
        <v>30</v>
      </c>
      <c r="AJ3" s="54">
        <f t="shared" ref="AJ3:AJ47" si="9">AI3*10+AH3</f>
        <v>301</v>
      </c>
      <c r="AK3" s="54">
        <f t="shared" ref="AK3:AK47" si="10">LOOKUP($AJ3,$V$2:$V$196,AA$2:AA$196)</f>
        <v>1270</v>
      </c>
      <c r="AL3" s="54">
        <f t="shared" ref="AL3:AL47" si="11">LOOKUP($AJ3,$V$2:$V$196,AB$2:AB$196)</f>
        <v>52</v>
      </c>
      <c r="AM3" s="54">
        <f t="shared" ref="AM3:AM47" si="12">LOOKUP($AJ3,$V$2:$V$196,AC$2:AC$196)</f>
        <v>0</v>
      </c>
      <c r="AN3" s="54">
        <f t="shared" ref="AN3:AN47" si="13">LOOKUP($AJ3,$V$2:$V$196,AD$2:AD$196)</f>
        <v>0</v>
      </c>
    </row>
    <row r="4" spans="1:40">
      <c r="A4" s="4">
        <v>3</v>
      </c>
      <c r="B4" s="4">
        <v>3</v>
      </c>
      <c r="C4" s="4">
        <f>LOOKUP(B4,属性成长!A4:A68,属性成长!C4:C68)</f>
        <v>49</v>
      </c>
      <c r="D4" s="4">
        <f>LOOKUP($B4,属性成长!$A$2:$A$66,属性成长!D$2:D$66)</f>
        <v>5</v>
      </c>
      <c r="E4" s="4">
        <f>LOOKUP($B4,属性成长!$A$2:$A$66,属性成长!E$2:E$66)</f>
        <v>1</v>
      </c>
      <c r="F4" s="4">
        <f>LOOKUP($B4,属性成长!$A$2:$A$66,属性成长!F$2:F$66)</f>
        <v>1</v>
      </c>
      <c r="G4" s="4">
        <v>1</v>
      </c>
      <c r="H4" s="1">
        <v>0.2</v>
      </c>
      <c r="I4" s="4">
        <f>LOOKUP($G4,装备属性!$B$2:$B$8,装备属性!E$2:E$8)*$H4</f>
        <v>7</v>
      </c>
      <c r="J4" s="4">
        <f>LOOKUP($G4,装备属性!$B$2:$B$8,装备属性!F$2:F$8)*$H4</f>
        <v>5</v>
      </c>
      <c r="K4" s="4">
        <f>LOOKUP($G4,装备属性!$B$2:$B$8,装备属性!G$2:G$8)*$H4</f>
        <v>1</v>
      </c>
      <c r="L4" s="4">
        <f>LOOKUP($G4,装备属性!$B$2:$B$8,装备属性!H$2:H$8)*$H4</f>
        <v>1</v>
      </c>
      <c r="M4" s="4">
        <f t="shared" si="0"/>
        <v>56</v>
      </c>
      <c r="N4" s="4">
        <f t="shared" si="1"/>
        <v>10</v>
      </c>
      <c r="O4" s="4">
        <v>1</v>
      </c>
      <c r="P4" s="4">
        <f t="shared" si="5"/>
        <v>10</v>
      </c>
      <c r="Q4" s="4">
        <f t="shared" si="2"/>
        <v>2</v>
      </c>
      <c r="R4" s="4">
        <f t="shared" si="3"/>
        <v>2</v>
      </c>
      <c r="S4" s="4"/>
      <c r="T4" s="4"/>
      <c r="V4" s="3">
        <f t="shared" si="6"/>
        <v>13</v>
      </c>
      <c r="W4" s="4">
        <v>1</v>
      </c>
      <c r="X4" s="4">
        <v>3</v>
      </c>
      <c r="Y4" s="4">
        <v>15</v>
      </c>
      <c r="Z4" s="4">
        <v>10</v>
      </c>
      <c r="AA4" s="4">
        <f t="shared" si="7"/>
        <v>75</v>
      </c>
      <c r="AB4" s="4">
        <f t="shared" si="8"/>
        <v>5</v>
      </c>
      <c r="AC4" s="4">
        <v>0</v>
      </c>
      <c r="AD4" s="4">
        <v>0</v>
      </c>
      <c r="AG4" s="55" t="s">
        <v>676</v>
      </c>
      <c r="AH4" s="55">
        <v>3</v>
      </c>
      <c r="AI4" s="55">
        <v>32</v>
      </c>
      <c r="AJ4" s="54">
        <f t="shared" si="9"/>
        <v>323</v>
      </c>
      <c r="AK4" s="54">
        <f t="shared" si="10"/>
        <v>6600</v>
      </c>
      <c r="AL4" s="54">
        <f t="shared" si="11"/>
        <v>97</v>
      </c>
      <c r="AM4" s="54">
        <f t="shared" si="12"/>
        <v>0</v>
      </c>
      <c r="AN4" s="54">
        <f t="shared" si="13"/>
        <v>0</v>
      </c>
    </row>
    <row r="5" spans="1:40">
      <c r="A5" s="4">
        <v>4</v>
      </c>
      <c r="B5" s="4">
        <v>4</v>
      </c>
      <c r="C5" s="4">
        <f>LOOKUP(B5,属性成长!A5:A69,属性成长!C5:C69)</f>
        <v>56</v>
      </c>
      <c r="D5" s="4">
        <f>LOOKUP($B5,属性成长!$A$2:$A$66,属性成长!D$2:D$66)</f>
        <v>5</v>
      </c>
      <c r="E5" s="4">
        <f>LOOKUP($B5,属性成长!$A$2:$A$66,属性成长!E$2:E$66)</f>
        <v>1</v>
      </c>
      <c r="F5" s="4">
        <f>LOOKUP($B5,属性成长!$A$2:$A$66,属性成长!F$2:F$66)</f>
        <v>1</v>
      </c>
      <c r="G5" s="4">
        <v>1</v>
      </c>
      <c r="H5" s="1">
        <v>0.3</v>
      </c>
      <c r="I5" s="4">
        <f>LOOKUP($G5,装备属性!$B$2:$B$8,装备属性!E$2:E$8)*$H5</f>
        <v>10.5</v>
      </c>
      <c r="J5" s="4">
        <f>LOOKUP($G5,装备属性!$B$2:$B$8,装备属性!F$2:F$8)*$H5</f>
        <v>7.5</v>
      </c>
      <c r="K5" s="4">
        <f>LOOKUP($G5,装备属性!$B$2:$B$8,装备属性!G$2:G$8)*$H5</f>
        <v>1.5</v>
      </c>
      <c r="L5" s="4">
        <f>LOOKUP($G5,装备属性!$B$2:$B$8,装备属性!H$2:H$8)*$H5</f>
        <v>1.5</v>
      </c>
      <c r="M5" s="4">
        <f t="shared" si="0"/>
        <v>67</v>
      </c>
      <c r="N5" s="4">
        <f t="shared" si="1"/>
        <v>13</v>
      </c>
      <c r="O5" s="4">
        <v>1</v>
      </c>
      <c r="P5" s="4">
        <f t="shared" si="5"/>
        <v>13</v>
      </c>
      <c r="Q5" s="4">
        <f t="shared" si="2"/>
        <v>3</v>
      </c>
      <c r="R5" s="4">
        <f t="shared" si="3"/>
        <v>3</v>
      </c>
      <c r="S5" s="4"/>
      <c r="T5" s="4"/>
      <c r="V5" s="3">
        <f t="shared" si="6"/>
        <v>21</v>
      </c>
      <c r="W5" s="4">
        <f>W2+1</f>
        <v>2</v>
      </c>
      <c r="X5" s="4">
        <f>X2</f>
        <v>1</v>
      </c>
      <c r="Y5" s="4">
        <v>5</v>
      </c>
      <c r="Z5" s="4">
        <v>20</v>
      </c>
      <c r="AA5" s="4">
        <f t="shared" si="7"/>
        <v>40</v>
      </c>
      <c r="AB5" s="4">
        <f t="shared" si="8"/>
        <v>4</v>
      </c>
      <c r="AC5" s="4">
        <v>0</v>
      </c>
      <c r="AD5" s="4">
        <v>0</v>
      </c>
      <c r="AG5" s="55" t="s">
        <v>677</v>
      </c>
      <c r="AH5" s="55">
        <v>1</v>
      </c>
      <c r="AI5" s="55">
        <v>32</v>
      </c>
      <c r="AJ5" s="54">
        <f t="shared" si="9"/>
        <v>321</v>
      </c>
      <c r="AK5" s="54">
        <f t="shared" si="10"/>
        <v>1320</v>
      </c>
      <c r="AL5" s="54">
        <f t="shared" si="11"/>
        <v>54</v>
      </c>
      <c r="AM5" s="54">
        <f t="shared" si="12"/>
        <v>0</v>
      </c>
      <c r="AN5" s="54">
        <f t="shared" si="13"/>
        <v>0</v>
      </c>
    </row>
    <row r="6" spans="1:40">
      <c r="A6" s="4">
        <v>5</v>
      </c>
      <c r="B6" s="4">
        <v>5</v>
      </c>
      <c r="C6" s="4">
        <f>LOOKUP(B6,属性成长!A6:A70,属性成长!C6:C70)</f>
        <v>63</v>
      </c>
      <c r="D6" s="4">
        <f>LOOKUP($B6,属性成长!$A$2:$A$66,属性成长!D$2:D$66)</f>
        <v>6</v>
      </c>
      <c r="E6" s="4">
        <f>LOOKUP($B6,属性成长!$A$2:$A$66,属性成长!E$2:E$66)</f>
        <v>1</v>
      </c>
      <c r="F6" s="4">
        <f>LOOKUP($B6,属性成长!$A$2:$A$66,属性成长!F$2:F$66)</f>
        <v>1</v>
      </c>
      <c r="G6" s="4">
        <v>1</v>
      </c>
      <c r="H6" s="1">
        <v>0.4</v>
      </c>
      <c r="I6" s="4">
        <f>LOOKUP($G6,装备属性!$B$2:$B$8,装备属性!E$2:E$8)*$H6</f>
        <v>14</v>
      </c>
      <c r="J6" s="4">
        <f>LOOKUP($G6,装备属性!$B$2:$B$8,装备属性!F$2:F$8)*$H6</f>
        <v>10</v>
      </c>
      <c r="K6" s="4">
        <f>LOOKUP($G6,装备属性!$B$2:$B$8,装备属性!G$2:G$8)*$H6</f>
        <v>2</v>
      </c>
      <c r="L6" s="4">
        <f>LOOKUP($G6,装备属性!$B$2:$B$8,装备属性!H$2:H$8)*$H6</f>
        <v>2</v>
      </c>
      <c r="M6" s="4">
        <f t="shared" si="0"/>
        <v>77</v>
      </c>
      <c r="N6" s="4">
        <f t="shared" si="1"/>
        <v>16</v>
      </c>
      <c r="O6" s="4">
        <v>1</v>
      </c>
      <c r="P6" s="4">
        <f t="shared" si="5"/>
        <v>16</v>
      </c>
      <c r="Q6" s="4">
        <f t="shared" si="2"/>
        <v>3</v>
      </c>
      <c r="R6" s="4">
        <f t="shared" si="3"/>
        <v>3</v>
      </c>
      <c r="S6" s="4"/>
      <c r="T6" s="4"/>
      <c r="V6" s="3">
        <f t="shared" si="6"/>
        <v>22</v>
      </c>
      <c r="W6" s="4">
        <f t="shared" ref="W6:W69" si="14">W3+1</f>
        <v>2</v>
      </c>
      <c r="X6" s="4">
        <f t="shared" ref="X6:X69" si="15">X3</f>
        <v>2</v>
      </c>
      <c r="Y6" s="4">
        <v>10</v>
      </c>
      <c r="Z6" s="4">
        <v>15</v>
      </c>
      <c r="AA6" s="4">
        <f t="shared" si="7"/>
        <v>80</v>
      </c>
      <c r="AB6" s="4">
        <f t="shared" si="8"/>
        <v>5</v>
      </c>
      <c r="AC6" s="4">
        <v>0</v>
      </c>
      <c r="AD6" s="4">
        <v>0</v>
      </c>
      <c r="AG6" s="55" t="s">
        <v>678</v>
      </c>
      <c r="AH6" s="55">
        <v>1</v>
      </c>
      <c r="AI6" s="55">
        <v>32</v>
      </c>
      <c r="AJ6" s="54">
        <f t="shared" si="9"/>
        <v>321</v>
      </c>
      <c r="AK6" s="54">
        <f t="shared" si="10"/>
        <v>1320</v>
      </c>
      <c r="AL6" s="54">
        <f t="shared" si="11"/>
        <v>54</v>
      </c>
      <c r="AM6" s="54">
        <f t="shared" si="12"/>
        <v>0</v>
      </c>
      <c r="AN6" s="54">
        <f t="shared" si="13"/>
        <v>0</v>
      </c>
    </row>
    <row r="7" spans="1:40">
      <c r="A7" s="4">
        <v>6</v>
      </c>
      <c r="B7" s="4">
        <v>6</v>
      </c>
      <c r="C7" s="4">
        <f>LOOKUP(B7,属性成长!A7:A71,属性成长!C7:C71)</f>
        <v>70</v>
      </c>
      <c r="D7" s="4">
        <f>LOOKUP($B7,属性成长!$A$2:$A$66,属性成长!D$2:D$66)</f>
        <v>6</v>
      </c>
      <c r="E7" s="4">
        <f>LOOKUP($B7,属性成长!$A$2:$A$66,属性成长!E$2:E$66)</f>
        <v>1</v>
      </c>
      <c r="F7" s="4">
        <f>LOOKUP($B7,属性成长!$A$2:$A$66,属性成长!F$2:F$66)</f>
        <v>1</v>
      </c>
      <c r="G7" s="4">
        <v>1</v>
      </c>
      <c r="H7" s="1">
        <v>0.5</v>
      </c>
      <c r="I7" s="4">
        <f>LOOKUP($G7,装备属性!$B$2:$B$8,装备属性!E$2:E$8)*$H7</f>
        <v>17.5</v>
      </c>
      <c r="J7" s="4">
        <f>LOOKUP($G7,装备属性!$B$2:$B$8,装备属性!F$2:F$8)*$H7</f>
        <v>12.5</v>
      </c>
      <c r="K7" s="4">
        <f>LOOKUP($G7,装备属性!$B$2:$B$8,装备属性!G$2:G$8)*$H7</f>
        <v>2.5</v>
      </c>
      <c r="L7" s="4">
        <f>LOOKUP($G7,装备属性!$B$2:$B$8,装备属性!H$2:H$8)*$H7</f>
        <v>2.5</v>
      </c>
      <c r="M7" s="4">
        <f t="shared" si="0"/>
        <v>88</v>
      </c>
      <c r="N7" s="4">
        <f t="shared" si="1"/>
        <v>19</v>
      </c>
      <c r="O7" s="4">
        <v>1</v>
      </c>
      <c r="P7" s="4">
        <f t="shared" si="5"/>
        <v>19</v>
      </c>
      <c r="Q7" s="4">
        <f t="shared" si="2"/>
        <v>4</v>
      </c>
      <c r="R7" s="4">
        <f t="shared" si="3"/>
        <v>4</v>
      </c>
      <c r="S7" s="4"/>
      <c r="T7" s="4"/>
      <c r="V7" s="3">
        <f t="shared" si="6"/>
        <v>23</v>
      </c>
      <c r="W7" s="4">
        <f t="shared" si="14"/>
        <v>2</v>
      </c>
      <c r="X7" s="4">
        <f t="shared" si="15"/>
        <v>3</v>
      </c>
      <c r="Y7" s="4">
        <v>15</v>
      </c>
      <c r="Z7" s="4">
        <v>10</v>
      </c>
      <c r="AA7" s="4">
        <f t="shared" si="7"/>
        <v>120</v>
      </c>
      <c r="AB7" s="4">
        <f t="shared" si="8"/>
        <v>7</v>
      </c>
      <c r="AC7" s="4">
        <v>0</v>
      </c>
      <c r="AD7" s="4">
        <v>0</v>
      </c>
      <c r="AG7" s="55" t="s">
        <v>679</v>
      </c>
      <c r="AH7" s="55">
        <v>3</v>
      </c>
      <c r="AI7" s="55">
        <v>34</v>
      </c>
      <c r="AJ7" s="54">
        <f t="shared" si="9"/>
        <v>343</v>
      </c>
      <c r="AK7" s="54">
        <f t="shared" si="10"/>
        <v>6950</v>
      </c>
      <c r="AL7" s="54">
        <f t="shared" si="11"/>
        <v>103</v>
      </c>
      <c r="AM7" s="54">
        <f t="shared" si="12"/>
        <v>0</v>
      </c>
      <c r="AN7" s="54">
        <f t="shared" si="13"/>
        <v>0</v>
      </c>
    </row>
    <row r="8" spans="1:40">
      <c r="A8" s="4">
        <v>7</v>
      </c>
      <c r="B8" s="4">
        <v>7</v>
      </c>
      <c r="C8" s="4">
        <f>LOOKUP(B8,属性成长!A8:A72,属性成长!C8:C72)</f>
        <v>77</v>
      </c>
      <c r="D8" s="4">
        <f>LOOKUP($B8,属性成长!$A$2:$A$66,属性成长!D$2:D$66)</f>
        <v>6</v>
      </c>
      <c r="E8" s="4">
        <f>LOOKUP($B8,属性成长!$A$2:$A$66,属性成长!E$2:E$66)</f>
        <v>1</v>
      </c>
      <c r="F8" s="4">
        <f>LOOKUP($B8,属性成长!$A$2:$A$66,属性成长!F$2:F$66)</f>
        <v>1</v>
      </c>
      <c r="G8" s="4">
        <v>1</v>
      </c>
      <c r="H8" s="1">
        <v>0.6</v>
      </c>
      <c r="I8" s="4">
        <f>LOOKUP($G8,装备属性!$B$2:$B$8,装备属性!E$2:E$8)*$H8</f>
        <v>21</v>
      </c>
      <c r="J8" s="4">
        <f>LOOKUP($G8,装备属性!$B$2:$B$8,装备属性!F$2:F$8)*$H8</f>
        <v>15</v>
      </c>
      <c r="K8" s="4">
        <f>LOOKUP($G8,装备属性!$B$2:$B$8,装备属性!G$2:G$8)*$H8</f>
        <v>3</v>
      </c>
      <c r="L8" s="4">
        <f>LOOKUP($G8,装备属性!$B$2:$B$8,装备属性!H$2:H$8)*$H8</f>
        <v>3</v>
      </c>
      <c r="M8" s="4">
        <f t="shared" si="0"/>
        <v>98</v>
      </c>
      <c r="N8" s="4">
        <f t="shared" si="1"/>
        <v>21</v>
      </c>
      <c r="O8" s="4">
        <v>1</v>
      </c>
      <c r="P8" s="4">
        <f t="shared" si="5"/>
        <v>21</v>
      </c>
      <c r="Q8" s="4">
        <f t="shared" si="2"/>
        <v>4</v>
      </c>
      <c r="R8" s="4">
        <f t="shared" si="3"/>
        <v>4</v>
      </c>
      <c r="S8" s="4"/>
      <c r="T8" s="4"/>
      <c r="V8" s="3">
        <f t="shared" si="6"/>
        <v>31</v>
      </c>
      <c r="W8" s="4">
        <f t="shared" si="14"/>
        <v>3</v>
      </c>
      <c r="X8" s="4">
        <f t="shared" si="15"/>
        <v>1</v>
      </c>
      <c r="Y8" s="4">
        <v>5</v>
      </c>
      <c r="Z8" s="4">
        <v>20</v>
      </c>
      <c r="AA8" s="4">
        <f t="shared" si="7"/>
        <v>50</v>
      </c>
      <c r="AB8" s="4">
        <f t="shared" si="8"/>
        <v>5</v>
      </c>
      <c r="AC8" s="4">
        <v>0</v>
      </c>
      <c r="AD8" s="4">
        <v>0</v>
      </c>
      <c r="AG8" s="55" t="s">
        <v>680</v>
      </c>
      <c r="AH8" s="55">
        <v>1</v>
      </c>
      <c r="AI8" s="55">
        <v>34</v>
      </c>
      <c r="AJ8" s="54">
        <f t="shared" si="9"/>
        <v>341</v>
      </c>
      <c r="AK8" s="54">
        <f t="shared" si="10"/>
        <v>1390</v>
      </c>
      <c r="AL8" s="54">
        <f t="shared" si="11"/>
        <v>57</v>
      </c>
      <c r="AM8" s="54">
        <f t="shared" si="12"/>
        <v>0</v>
      </c>
      <c r="AN8" s="54">
        <f t="shared" si="13"/>
        <v>0</v>
      </c>
    </row>
    <row r="9" spans="1:40">
      <c r="A9" s="4">
        <v>8</v>
      </c>
      <c r="B9" s="4">
        <v>8</v>
      </c>
      <c r="C9" s="4">
        <f>LOOKUP(B9,属性成长!A9:A73,属性成长!C9:C73)</f>
        <v>84</v>
      </c>
      <c r="D9" s="4">
        <f>LOOKUP($B9,属性成长!$A$2:$A$66,属性成长!D$2:D$66)</f>
        <v>6</v>
      </c>
      <c r="E9" s="4">
        <f>LOOKUP($B9,属性成长!$A$2:$A$66,属性成长!E$2:E$66)</f>
        <v>1</v>
      </c>
      <c r="F9" s="4">
        <f>LOOKUP($B9,属性成长!$A$2:$A$66,属性成长!F$2:F$66)</f>
        <v>1</v>
      </c>
      <c r="G9" s="4">
        <v>1</v>
      </c>
      <c r="H9" s="1">
        <v>0.7</v>
      </c>
      <c r="I9" s="4">
        <f>LOOKUP($G9,装备属性!$B$2:$B$8,装备属性!E$2:E$8)*$H9</f>
        <v>24.5</v>
      </c>
      <c r="J9" s="4">
        <f>LOOKUP($G9,装备属性!$B$2:$B$8,装备属性!F$2:F$8)*$H9</f>
        <v>17.5</v>
      </c>
      <c r="K9" s="4">
        <f>LOOKUP($G9,装备属性!$B$2:$B$8,装备属性!G$2:G$8)*$H9</f>
        <v>3.5</v>
      </c>
      <c r="L9" s="4">
        <f>LOOKUP($G9,装备属性!$B$2:$B$8,装备属性!H$2:H$8)*$H9</f>
        <v>3.5</v>
      </c>
      <c r="M9" s="4">
        <f t="shared" si="0"/>
        <v>109</v>
      </c>
      <c r="N9" s="4">
        <f t="shared" si="1"/>
        <v>24</v>
      </c>
      <c r="O9" s="4">
        <v>1</v>
      </c>
      <c r="P9" s="4">
        <f t="shared" si="5"/>
        <v>24</v>
      </c>
      <c r="Q9" s="4">
        <f t="shared" si="2"/>
        <v>5</v>
      </c>
      <c r="R9" s="4">
        <f t="shared" si="3"/>
        <v>5</v>
      </c>
      <c r="S9" s="4">
        <v>10</v>
      </c>
      <c r="T9" s="4">
        <f>LOOKUP(S9,B:B,M:M)</f>
        <v>133</v>
      </c>
      <c r="U9" s="24"/>
      <c r="V9" s="3">
        <f t="shared" si="6"/>
        <v>32</v>
      </c>
      <c r="W9" s="4">
        <f t="shared" si="14"/>
        <v>3</v>
      </c>
      <c r="X9" s="4">
        <f t="shared" si="15"/>
        <v>2</v>
      </c>
      <c r="Y9" s="4">
        <v>10</v>
      </c>
      <c r="Z9" s="4">
        <v>15</v>
      </c>
      <c r="AA9" s="4">
        <f t="shared" si="7"/>
        <v>100</v>
      </c>
      <c r="AB9" s="4">
        <f t="shared" si="8"/>
        <v>6</v>
      </c>
      <c r="AC9" s="4">
        <v>0</v>
      </c>
      <c r="AD9" s="4">
        <v>0</v>
      </c>
      <c r="AG9" s="55" t="s">
        <v>681</v>
      </c>
      <c r="AH9" s="55">
        <v>1</v>
      </c>
      <c r="AI9" s="55">
        <v>34</v>
      </c>
      <c r="AJ9" s="54">
        <f t="shared" si="9"/>
        <v>341</v>
      </c>
      <c r="AK9" s="54">
        <f t="shared" si="10"/>
        <v>1390</v>
      </c>
      <c r="AL9" s="54">
        <f t="shared" si="11"/>
        <v>57</v>
      </c>
      <c r="AM9" s="54">
        <f t="shared" si="12"/>
        <v>0</v>
      </c>
      <c r="AN9" s="54">
        <f t="shared" si="13"/>
        <v>0</v>
      </c>
    </row>
    <row r="10" spans="1:40">
      <c r="A10" s="4">
        <v>9</v>
      </c>
      <c r="B10" s="4">
        <v>9</v>
      </c>
      <c r="C10" s="4">
        <f>LOOKUP(B10,属性成长!A10:A74,属性成长!C10:C74)</f>
        <v>91</v>
      </c>
      <c r="D10" s="4">
        <f>LOOKUP($B10,属性成长!$A$2:$A$66,属性成长!D$2:D$66)</f>
        <v>7</v>
      </c>
      <c r="E10" s="4">
        <f>LOOKUP($B10,属性成长!$A$2:$A$66,属性成长!E$2:E$66)</f>
        <v>1</v>
      </c>
      <c r="F10" s="4">
        <f>LOOKUP($B10,属性成长!$A$2:$A$66,属性成长!F$2:F$66)</f>
        <v>1</v>
      </c>
      <c r="G10" s="4">
        <v>1</v>
      </c>
      <c r="H10" s="1">
        <v>0.8</v>
      </c>
      <c r="I10" s="4">
        <f>LOOKUP($G10,装备属性!$B$2:$B$8,装备属性!E$2:E$8)*$H10</f>
        <v>28</v>
      </c>
      <c r="J10" s="4">
        <f>LOOKUP($G10,装备属性!$B$2:$B$8,装备属性!F$2:F$8)*$H10</f>
        <v>20</v>
      </c>
      <c r="K10" s="4">
        <f>LOOKUP($G10,装备属性!$B$2:$B$8,装备属性!G$2:G$8)*$H10</f>
        <v>4</v>
      </c>
      <c r="L10" s="4">
        <f>LOOKUP($G10,装备属性!$B$2:$B$8,装备属性!H$2:H$8)*$H10</f>
        <v>4</v>
      </c>
      <c r="M10" s="4">
        <f t="shared" si="0"/>
        <v>119</v>
      </c>
      <c r="N10" s="4">
        <f t="shared" si="1"/>
        <v>27</v>
      </c>
      <c r="O10" s="4">
        <v>1</v>
      </c>
      <c r="P10" s="4">
        <f t="shared" si="5"/>
        <v>27</v>
      </c>
      <c r="Q10" s="4">
        <f t="shared" si="2"/>
        <v>5</v>
      </c>
      <c r="R10" s="4">
        <f t="shared" si="3"/>
        <v>5</v>
      </c>
      <c r="S10" s="4">
        <v>20</v>
      </c>
      <c r="T10" s="4">
        <f t="shared" ref="T10:T14" si="16">LOOKUP(S10,B:B,M:M)</f>
        <v>265</v>
      </c>
      <c r="U10" s="24">
        <f>T10/T9</f>
        <v>1.9924812030075187</v>
      </c>
      <c r="V10" s="3">
        <f t="shared" si="6"/>
        <v>33</v>
      </c>
      <c r="W10" s="4">
        <f t="shared" si="14"/>
        <v>3</v>
      </c>
      <c r="X10" s="4">
        <f t="shared" si="15"/>
        <v>3</v>
      </c>
      <c r="Y10" s="4">
        <v>15</v>
      </c>
      <c r="Z10" s="4">
        <v>10</v>
      </c>
      <c r="AA10" s="4">
        <f t="shared" si="7"/>
        <v>150</v>
      </c>
      <c r="AB10" s="4">
        <f t="shared" si="8"/>
        <v>8</v>
      </c>
      <c r="AC10" s="4">
        <v>0</v>
      </c>
      <c r="AD10" s="4">
        <v>0</v>
      </c>
      <c r="AG10" s="55" t="s">
        <v>682</v>
      </c>
      <c r="AH10" s="55">
        <v>1</v>
      </c>
      <c r="AI10" s="55">
        <v>35</v>
      </c>
      <c r="AJ10" s="54">
        <f t="shared" si="9"/>
        <v>351</v>
      </c>
      <c r="AK10" s="54">
        <f t="shared" si="10"/>
        <v>1420</v>
      </c>
      <c r="AL10" s="54">
        <f t="shared" si="11"/>
        <v>59</v>
      </c>
      <c r="AM10" s="54">
        <f t="shared" si="12"/>
        <v>0</v>
      </c>
      <c r="AN10" s="54">
        <f t="shared" si="13"/>
        <v>0</v>
      </c>
    </row>
    <row r="11" spans="1:40">
      <c r="A11" s="4">
        <v>10</v>
      </c>
      <c r="B11" s="4">
        <v>10</v>
      </c>
      <c r="C11" s="4">
        <f>LOOKUP(B11,属性成长!A11:A75,属性成长!C11:C75)</f>
        <v>98</v>
      </c>
      <c r="D11" s="4">
        <f>LOOKUP($B11,属性成长!$A$2:$A$66,属性成长!D$2:D$66)</f>
        <v>7</v>
      </c>
      <c r="E11" s="4">
        <f>LOOKUP($B11,属性成长!$A$2:$A$66,属性成长!E$2:E$66)</f>
        <v>1</v>
      </c>
      <c r="F11" s="4">
        <f>LOOKUP($B11,属性成长!$A$2:$A$66,属性成长!F$2:F$66)</f>
        <v>1</v>
      </c>
      <c r="G11" s="4">
        <v>10</v>
      </c>
      <c r="H11" s="1">
        <v>0.5</v>
      </c>
      <c r="I11" s="4">
        <f>LOOKUP($G11,装备属性!$B$2:$B$8,装备属性!E$2:E$8)*$H11</f>
        <v>35</v>
      </c>
      <c r="J11" s="4">
        <f>LOOKUP($G11,装备属性!$B$2:$B$8,装备属性!F$2:F$8)*$H11</f>
        <v>25</v>
      </c>
      <c r="K11" s="4">
        <f>LOOKUP($G11,装备属性!$B$2:$B$8,装备属性!G$2:G$8)*$H11</f>
        <v>5</v>
      </c>
      <c r="L11" s="4">
        <f>LOOKUP($G11,装备属性!$B$2:$B$8,装备属性!H$2:H$8)*$H11</f>
        <v>5</v>
      </c>
      <c r="M11" s="4">
        <f t="shared" si="0"/>
        <v>133</v>
      </c>
      <c r="N11" s="4">
        <f t="shared" si="1"/>
        <v>32</v>
      </c>
      <c r="O11" s="4">
        <v>1</v>
      </c>
      <c r="P11" s="4">
        <f t="shared" si="5"/>
        <v>32</v>
      </c>
      <c r="Q11" s="4">
        <f t="shared" si="2"/>
        <v>6</v>
      </c>
      <c r="R11" s="4">
        <f t="shared" si="3"/>
        <v>6</v>
      </c>
      <c r="S11" s="4">
        <v>30</v>
      </c>
      <c r="T11" s="4">
        <f t="shared" si="16"/>
        <v>530</v>
      </c>
      <c r="U11" s="24">
        <f t="shared" ref="U11:U14" si="17">T11/T10</f>
        <v>2</v>
      </c>
      <c r="V11" s="3">
        <f t="shared" si="6"/>
        <v>41</v>
      </c>
      <c r="W11" s="4">
        <f t="shared" si="14"/>
        <v>4</v>
      </c>
      <c r="X11" s="4">
        <f t="shared" si="15"/>
        <v>1</v>
      </c>
      <c r="Y11" s="4">
        <v>5</v>
      </c>
      <c r="Z11" s="4">
        <v>20</v>
      </c>
      <c r="AA11" s="4">
        <f t="shared" si="7"/>
        <v>65</v>
      </c>
      <c r="AB11" s="4">
        <f t="shared" si="8"/>
        <v>6</v>
      </c>
      <c r="AC11" s="4">
        <v>0</v>
      </c>
      <c r="AD11" s="4">
        <v>0</v>
      </c>
      <c r="AG11" s="55" t="s">
        <v>683</v>
      </c>
      <c r="AH11" s="55">
        <v>1</v>
      </c>
      <c r="AI11" s="55">
        <v>35</v>
      </c>
      <c r="AJ11" s="54">
        <f t="shared" si="9"/>
        <v>351</v>
      </c>
      <c r="AK11" s="54">
        <f t="shared" si="10"/>
        <v>1420</v>
      </c>
      <c r="AL11" s="54">
        <f t="shared" si="11"/>
        <v>59</v>
      </c>
      <c r="AM11" s="54">
        <f t="shared" si="12"/>
        <v>0</v>
      </c>
      <c r="AN11" s="54">
        <f t="shared" si="13"/>
        <v>0</v>
      </c>
    </row>
    <row r="12" spans="1:40">
      <c r="A12" s="4">
        <v>11</v>
      </c>
      <c r="B12" s="4">
        <v>11</v>
      </c>
      <c r="C12" s="4">
        <f>LOOKUP(B12,属性成长!A12:A76,属性成长!C12:C76)</f>
        <v>105</v>
      </c>
      <c r="D12" s="4">
        <f>LOOKUP($B12,属性成长!$A$2:$A$66,属性成长!D$2:D$66)</f>
        <v>7</v>
      </c>
      <c r="E12" s="4">
        <f>LOOKUP($B12,属性成长!$A$2:$A$66,属性成长!E$2:E$66)</f>
        <v>1</v>
      </c>
      <c r="F12" s="4">
        <f>LOOKUP($B12,属性成长!$A$2:$A$66,属性成长!F$2:F$66)</f>
        <v>1</v>
      </c>
      <c r="G12" s="4">
        <v>10</v>
      </c>
      <c r="H12" s="1">
        <v>0.6</v>
      </c>
      <c r="I12" s="4">
        <f>LOOKUP($G12,装备属性!$B$2:$B$8,装备属性!E$2:E$8)*$H12</f>
        <v>42</v>
      </c>
      <c r="J12" s="4">
        <f>LOOKUP($G12,装备属性!$B$2:$B$8,装备属性!F$2:F$8)*$H12</f>
        <v>30</v>
      </c>
      <c r="K12" s="4">
        <f>LOOKUP($G12,装备属性!$B$2:$B$8,装备属性!G$2:G$8)*$H12</f>
        <v>6</v>
      </c>
      <c r="L12" s="4">
        <f>LOOKUP($G12,装备属性!$B$2:$B$8,装备属性!H$2:H$8)*$H12</f>
        <v>6</v>
      </c>
      <c r="M12" s="4">
        <f t="shared" si="0"/>
        <v>147</v>
      </c>
      <c r="N12" s="4">
        <f t="shared" si="1"/>
        <v>37</v>
      </c>
      <c r="O12" s="4">
        <v>1</v>
      </c>
      <c r="P12" s="4">
        <f t="shared" si="5"/>
        <v>37</v>
      </c>
      <c r="Q12" s="4">
        <f t="shared" si="2"/>
        <v>7</v>
      </c>
      <c r="R12" s="4">
        <f t="shared" si="3"/>
        <v>7</v>
      </c>
      <c r="S12" s="4">
        <v>40</v>
      </c>
      <c r="T12" s="4">
        <f t="shared" si="16"/>
        <v>805</v>
      </c>
      <c r="U12" s="24">
        <f t="shared" si="17"/>
        <v>1.5188679245283019</v>
      </c>
      <c r="V12" s="3">
        <f t="shared" si="6"/>
        <v>42</v>
      </c>
      <c r="W12" s="4">
        <f t="shared" si="14"/>
        <v>4</v>
      </c>
      <c r="X12" s="4">
        <f t="shared" si="15"/>
        <v>2</v>
      </c>
      <c r="Y12" s="4">
        <v>10</v>
      </c>
      <c r="Z12" s="4">
        <v>15</v>
      </c>
      <c r="AA12" s="4">
        <f t="shared" si="7"/>
        <v>130</v>
      </c>
      <c r="AB12" s="4">
        <f t="shared" si="8"/>
        <v>7</v>
      </c>
      <c r="AC12" s="4">
        <v>0</v>
      </c>
      <c r="AD12" s="4">
        <v>0</v>
      </c>
      <c r="AG12" s="55" t="s">
        <v>684</v>
      </c>
      <c r="AH12" s="55">
        <v>1</v>
      </c>
      <c r="AI12" s="55">
        <v>36</v>
      </c>
      <c r="AJ12" s="54">
        <f t="shared" si="9"/>
        <v>361</v>
      </c>
      <c r="AK12" s="54">
        <f t="shared" si="10"/>
        <v>1450</v>
      </c>
      <c r="AL12" s="54">
        <f t="shared" si="11"/>
        <v>60</v>
      </c>
      <c r="AM12" s="54">
        <f t="shared" si="12"/>
        <v>0</v>
      </c>
      <c r="AN12" s="54">
        <f t="shared" si="13"/>
        <v>0</v>
      </c>
    </row>
    <row r="13" spans="1:40">
      <c r="A13" s="4">
        <v>12</v>
      </c>
      <c r="B13" s="4">
        <v>12</v>
      </c>
      <c r="C13" s="4">
        <f>LOOKUP(B13,属性成长!A13:A77,属性成长!C13:C77)</f>
        <v>114</v>
      </c>
      <c r="D13" s="4">
        <f>LOOKUP($B13,属性成长!$A$2:$A$66,属性成长!D$2:D$66)</f>
        <v>7</v>
      </c>
      <c r="E13" s="4">
        <f>LOOKUP($B13,属性成长!$A$2:$A$66,属性成长!E$2:E$66)</f>
        <v>1</v>
      </c>
      <c r="F13" s="4">
        <f>LOOKUP($B13,属性成长!$A$2:$A$66,属性成长!F$2:F$66)</f>
        <v>1</v>
      </c>
      <c r="G13" s="4">
        <v>10</v>
      </c>
      <c r="H13" s="1">
        <v>0.7</v>
      </c>
      <c r="I13" s="4">
        <f>LOOKUP($G13,装备属性!$B$2:$B$8,装备属性!E$2:E$8)*$H13</f>
        <v>49</v>
      </c>
      <c r="J13" s="4">
        <f>LOOKUP($G13,装备属性!$B$2:$B$8,装备属性!F$2:F$8)*$H13</f>
        <v>35</v>
      </c>
      <c r="K13" s="4">
        <f>LOOKUP($G13,装备属性!$B$2:$B$8,装备属性!G$2:G$8)*$H13</f>
        <v>7</v>
      </c>
      <c r="L13" s="4">
        <f>LOOKUP($G13,装备属性!$B$2:$B$8,装备属性!H$2:H$8)*$H13</f>
        <v>7</v>
      </c>
      <c r="M13" s="4">
        <f t="shared" si="0"/>
        <v>163</v>
      </c>
      <c r="N13" s="4">
        <f t="shared" si="1"/>
        <v>42</v>
      </c>
      <c r="O13" s="4">
        <v>1</v>
      </c>
      <c r="P13" s="4">
        <f t="shared" si="5"/>
        <v>42</v>
      </c>
      <c r="Q13" s="4">
        <f t="shared" si="2"/>
        <v>8</v>
      </c>
      <c r="R13" s="4">
        <f t="shared" si="3"/>
        <v>8</v>
      </c>
      <c r="S13" s="4">
        <v>50</v>
      </c>
      <c r="T13" s="4">
        <f t="shared" si="16"/>
        <v>1168</v>
      </c>
      <c r="U13" s="24">
        <f t="shared" si="17"/>
        <v>1.4509316770186336</v>
      </c>
      <c r="V13" s="3">
        <f t="shared" si="6"/>
        <v>43</v>
      </c>
      <c r="W13" s="4">
        <f t="shared" si="14"/>
        <v>4</v>
      </c>
      <c r="X13" s="4">
        <f t="shared" si="15"/>
        <v>3</v>
      </c>
      <c r="Y13" s="4">
        <v>15</v>
      </c>
      <c r="Z13" s="4">
        <v>10</v>
      </c>
      <c r="AA13" s="4">
        <f t="shared" si="7"/>
        <v>195</v>
      </c>
      <c r="AB13" s="4">
        <f t="shared" si="8"/>
        <v>10</v>
      </c>
      <c r="AC13" s="4">
        <v>0</v>
      </c>
      <c r="AD13" s="4">
        <v>0</v>
      </c>
      <c r="AG13" s="55" t="s">
        <v>685</v>
      </c>
      <c r="AH13" s="55">
        <v>3</v>
      </c>
      <c r="AI13" s="55">
        <v>36</v>
      </c>
      <c r="AJ13" s="54">
        <f t="shared" si="9"/>
        <v>363</v>
      </c>
      <c r="AK13" s="54">
        <f t="shared" si="10"/>
        <v>7250</v>
      </c>
      <c r="AL13" s="54">
        <f t="shared" si="11"/>
        <v>108</v>
      </c>
      <c r="AM13" s="54">
        <f t="shared" si="12"/>
        <v>0</v>
      </c>
      <c r="AN13" s="54">
        <f t="shared" si="13"/>
        <v>0</v>
      </c>
    </row>
    <row r="14" spans="1:40">
      <c r="A14" s="4">
        <v>13</v>
      </c>
      <c r="B14" s="4">
        <v>13</v>
      </c>
      <c r="C14" s="4">
        <f>LOOKUP(B14,属性成长!A14:A78,属性成长!C14:C78)</f>
        <v>123</v>
      </c>
      <c r="D14" s="4">
        <f>LOOKUP($B14,属性成长!$A$2:$A$66,属性成长!D$2:D$66)</f>
        <v>8</v>
      </c>
      <c r="E14" s="4">
        <f>LOOKUP($B14,属性成长!$A$2:$A$66,属性成长!E$2:E$66)</f>
        <v>1</v>
      </c>
      <c r="F14" s="4">
        <f>LOOKUP($B14,属性成长!$A$2:$A$66,属性成长!F$2:F$66)</f>
        <v>1</v>
      </c>
      <c r="G14" s="4">
        <v>10</v>
      </c>
      <c r="H14" s="1">
        <v>0.8</v>
      </c>
      <c r="I14" s="4">
        <f>LOOKUP($G14,装备属性!$B$2:$B$8,装备属性!E$2:E$8)*$H14</f>
        <v>56</v>
      </c>
      <c r="J14" s="4">
        <f>LOOKUP($G14,装备属性!$B$2:$B$8,装备属性!F$2:F$8)*$H14</f>
        <v>40</v>
      </c>
      <c r="K14" s="4">
        <f>LOOKUP($G14,装备属性!$B$2:$B$8,装备属性!G$2:G$8)*$H14</f>
        <v>8</v>
      </c>
      <c r="L14" s="4">
        <f>LOOKUP($G14,装备属性!$B$2:$B$8,装备属性!H$2:H$8)*$H14</f>
        <v>8</v>
      </c>
      <c r="M14" s="4">
        <f t="shared" si="0"/>
        <v>179</v>
      </c>
      <c r="N14" s="4">
        <f t="shared" si="1"/>
        <v>48</v>
      </c>
      <c r="O14" s="4">
        <v>1</v>
      </c>
      <c r="P14" s="4">
        <f t="shared" si="5"/>
        <v>48</v>
      </c>
      <c r="Q14" s="4">
        <f t="shared" si="2"/>
        <v>9</v>
      </c>
      <c r="R14" s="4">
        <f t="shared" si="3"/>
        <v>9</v>
      </c>
      <c r="S14" s="4">
        <v>60</v>
      </c>
      <c r="T14" s="4">
        <f t="shared" si="16"/>
        <v>1289</v>
      </c>
      <c r="U14" s="24">
        <f t="shared" si="17"/>
        <v>1.1035958904109588</v>
      </c>
      <c r="V14" s="3">
        <f t="shared" si="6"/>
        <v>51</v>
      </c>
      <c r="W14" s="4">
        <f t="shared" si="14"/>
        <v>5</v>
      </c>
      <c r="X14" s="4">
        <f t="shared" si="15"/>
        <v>1</v>
      </c>
      <c r="Y14" s="4">
        <v>5</v>
      </c>
      <c r="Z14" s="4">
        <v>20</v>
      </c>
      <c r="AA14" s="4">
        <f t="shared" si="7"/>
        <v>80</v>
      </c>
      <c r="AB14" s="4">
        <f t="shared" si="8"/>
        <v>7</v>
      </c>
      <c r="AC14" s="4">
        <v>0</v>
      </c>
      <c r="AD14" s="4">
        <v>0</v>
      </c>
      <c r="AG14" s="55" t="s">
        <v>686</v>
      </c>
      <c r="AH14" s="55">
        <v>1</v>
      </c>
      <c r="AI14" s="55">
        <v>38</v>
      </c>
      <c r="AJ14" s="54">
        <f t="shared" si="9"/>
        <v>381</v>
      </c>
      <c r="AK14" s="54">
        <f t="shared" si="10"/>
        <v>1510</v>
      </c>
      <c r="AL14" s="54">
        <f t="shared" si="11"/>
        <v>63</v>
      </c>
      <c r="AM14" s="54">
        <f t="shared" si="12"/>
        <v>0</v>
      </c>
      <c r="AN14" s="54">
        <f t="shared" si="13"/>
        <v>0</v>
      </c>
    </row>
    <row r="15" spans="1:40">
      <c r="A15" s="4">
        <v>14</v>
      </c>
      <c r="B15" s="4">
        <v>14</v>
      </c>
      <c r="C15" s="4">
        <f>LOOKUP(B15,属性成长!A15:A79,属性成长!C15:C79)</f>
        <v>132</v>
      </c>
      <c r="D15" s="4">
        <f>LOOKUP($B15,属性成长!$A$2:$A$66,属性成长!D$2:D$66)</f>
        <v>8</v>
      </c>
      <c r="E15" s="4">
        <f>LOOKUP($B15,属性成长!$A$2:$A$66,属性成长!E$2:E$66)</f>
        <v>1</v>
      </c>
      <c r="F15" s="4">
        <f>LOOKUP($B15,属性成长!$A$2:$A$66,属性成长!F$2:F$66)</f>
        <v>1</v>
      </c>
      <c r="G15" s="4">
        <v>10</v>
      </c>
      <c r="H15" s="1">
        <v>0.9</v>
      </c>
      <c r="I15" s="4">
        <f>LOOKUP($G15,装备属性!$B$2:$B$8,装备属性!E$2:E$8)*$H15</f>
        <v>63</v>
      </c>
      <c r="J15" s="4">
        <f>LOOKUP($G15,装备属性!$B$2:$B$8,装备属性!F$2:F$8)*$H15</f>
        <v>45</v>
      </c>
      <c r="K15" s="4">
        <f>LOOKUP($G15,装备属性!$B$2:$B$8,装备属性!G$2:G$8)*$H15</f>
        <v>9</v>
      </c>
      <c r="L15" s="4">
        <f>LOOKUP($G15,装备属性!$B$2:$B$8,装备属性!H$2:H$8)*$H15</f>
        <v>9</v>
      </c>
      <c r="M15" s="4">
        <f t="shared" si="0"/>
        <v>195</v>
      </c>
      <c r="N15" s="4">
        <f t="shared" si="1"/>
        <v>53</v>
      </c>
      <c r="O15" s="4">
        <v>1</v>
      </c>
      <c r="P15" s="4">
        <f t="shared" si="5"/>
        <v>53</v>
      </c>
      <c r="Q15" s="4">
        <f t="shared" si="2"/>
        <v>10</v>
      </c>
      <c r="R15" s="4">
        <f t="shared" si="3"/>
        <v>10</v>
      </c>
      <c r="S15" s="4"/>
      <c r="T15" s="4"/>
      <c r="V15" s="3">
        <f t="shared" si="6"/>
        <v>52</v>
      </c>
      <c r="W15" s="4">
        <f t="shared" si="14"/>
        <v>5</v>
      </c>
      <c r="X15" s="4">
        <f t="shared" si="15"/>
        <v>2</v>
      </c>
      <c r="Y15" s="4">
        <v>10</v>
      </c>
      <c r="Z15" s="4">
        <v>15</v>
      </c>
      <c r="AA15" s="4">
        <f t="shared" si="7"/>
        <v>160</v>
      </c>
      <c r="AB15" s="4">
        <f t="shared" si="8"/>
        <v>8</v>
      </c>
      <c r="AC15" s="4">
        <v>0</v>
      </c>
      <c r="AD15" s="4">
        <v>0</v>
      </c>
      <c r="AG15" s="55" t="s">
        <v>687</v>
      </c>
      <c r="AH15" s="55">
        <v>1</v>
      </c>
      <c r="AI15" s="55">
        <v>37</v>
      </c>
      <c r="AJ15" s="54">
        <f t="shared" si="9"/>
        <v>371</v>
      </c>
      <c r="AK15" s="54">
        <f t="shared" si="10"/>
        <v>1480</v>
      </c>
      <c r="AL15" s="54">
        <f t="shared" si="11"/>
        <v>62</v>
      </c>
      <c r="AM15" s="54">
        <f t="shared" si="12"/>
        <v>0</v>
      </c>
      <c r="AN15" s="54">
        <f t="shared" si="13"/>
        <v>0</v>
      </c>
    </row>
    <row r="16" spans="1:40">
      <c r="A16" s="4">
        <v>15</v>
      </c>
      <c r="B16" s="4">
        <v>15</v>
      </c>
      <c r="C16" s="4">
        <f>LOOKUP(B16,属性成长!A16:A80,属性成长!C16:C80)</f>
        <v>141</v>
      </c>
      <c r="D16" s="4">
        <f>LOOKUP($B16,属性成长!$A$2:$A$66,属性成长!D$2:D$66)</f>
        <v>8</v>
      </c>
      <c r="E16" s="4">
        <f>LOOKUP($B16,属性成长!$A$2:$A$66,属性成长!E$2:E$66)</f>
        <v>1</v>
      </c>
      <c r="F16" s="4">
        <f>LOOKUP($B16,属性成长!$A$2:$A$66,属性成长!F$2:F$66)</f>
        <v>1</v>
      </c>
      <c r="G16" s="4">
        <v>10</v>
      </c>
      <c r="H16" s="1">
        <v>1</v>
      </c>
      <c r="I16" s="4">
        <f>LOOKUP($G16,装备属性!$B$2:$B$8,装备属性!E$2:E$8)*$H16</f>
        <v>70</v>
      </c>
      <c r="J16" s="4">
        <f>LOOKUP($G16,装备属性!$B$2:$B$8,装备属性!F$2:F$8)*$H16</f>
        <v>50</v>
      </c>
      <c r="K16" s="4">
        <f>LOOKUP($G16,装备属性!$B$2:$B$8,装备属性!G$2:G$8)*$H16</f>
        <v>10</v>
      </c>
      <c r="L16" s="4">
        <f>LOOKUP($G16,装备属性!$B$2:$B$8,装备属性!H$2:H$8)*$H16</f>
        <v>10</v>
      </c>
      <c r="M16" s="4">
        <f t="shared" si="0"/>
        <v>211</v>
      </c>
      <c r="N16" s="4">
        <f t="shared" si="1"/>
        <v>58</v>
      </c>
      <c r="O16" s="4">
        <v>1</v>
      </c>
      <c r="P16" s="4">
        <f t="shared" si="5"/>
        <v>58</v>
      </c>
      <c r="Q16" s="4">
        <f t="shared" si="2"/>
        <v>11</v>
      </c>
      <c r="R16" s="4">
        <f t="shared" si="3"/>
        <v>11</v>
      </c>
      <c r="S16" s="4"/>
      <c r="T16" s="4"/>
      <c r="V16" s="3">
        <f t="shared" si="6"/>
        <v>53</v>
      </c>
      <c r="W16" s="4">
        <f t="shared" si="14"/>
        <v>5</v>
      </c>
      <c r="X16" s="4">
        <f t="shared" si="15"/>
        <v>3</v>
      </c>
      <c r="Y16" s="4">
        <v>20</v>
      </c>
      <c r="Z16" s="4">
        <v>10</v>
      </c>
      <c r="AA16" s="4">
        <f t="shared" si="7"/>
        <v>320</v>
      </c>
      <c r="AB16" s="4">
        <f t="shared" si="8"/>
        <v>11</v>
      </c>
      <c r="AC16" s="4">
        <v>0</v>
      </c>
      <c r="AD16" s="4">
        <v>0</v>
      </c>
      <c r="AG16" s="55" t="s">
        <v>688</v>
      </c>
      <c r="AH16" s="55">
        <v>1</v>
      </c>
      <c r="AI16" s="55">
        <v>37</v>
      </c>
      <c r="AJ16" s="54">
        <f t="shared" si="9"/>
        <v>371</v>
      </c>
      <c r="AK16" s="54">
        <f t="shared" si="10"/>
        <v>1480</v>
      </c>
      <c r="AL16" s="54">
        <f t="shared" si="11"/>
        <v>62</v>
      </c>
      <c r="AM16" s="54">
        <f t="shared" si="12"/>
        <v>0</v>
      </c>
      <c r="AN16" s="54">
        <f t="shared" si="13"/>
        <v>0</v>
      </c>
    </row>
    <row r="17" spans="1:40">
      <c r="A17" s="4">
        <v>16</v>
      </c>
      <c r="B17" s="4">
        <v>16</v>
      </c>
      <c r="C17" s="4">
        <f>LOOKUP(B17,属性成长!A17:A81,属性成长!C17:C81)</f>
        <v>150</v>
      </c>
      <c r="D17" s="4">
        <f>LOOKUP($B17,属性成长!$A$2:$A$66,属性成长!D$2:D$66)</f>
        <v>8</v>
      </c>
      <c r="E17" s="4">
        <f>LOOKUP($B17,属性成长!$A$2:$A$66,属性成长!E$2:E$66)</f>
        <v>1</v>
      </c>
      <c r="F17" s="4">
        <f>LOOKUP($B17,属性成长!$A$2:$A$66,属性成长!F$2:F$66)</f>
        <v>1</v>
      </c>
      <c r="G17" s="4">
        <v>10</v>
      </c>
      <c r="H17" s="1">
        <v>1</v>
      </c>
      <c r="I17" s="4">
        <f>LOOKUP($G17,装备属性!$B$2:$B$8,装备属性!E$2:E$8)*$H17</f>
        <v>70</v>
      </c>
      <c r="J17" s="4">
        <f>LOOKUP($G17,装备属性!$B$2:$B$8,装备属性!F$2:F$8)*$H17</f>
        <v>50</v>
      </c>
      <c r="K17" s="4">
        <f>LOOKUP($G17,装备属性!$B$2:$B$8,装备属性!G$2:G$8)*$H17</f>
        <v>10</v>
      </c>
      <c r="L17" s="4">
        <f>LOOKUP($G17,装备属性!$B$2:$B$8,装备属性!H$2:H$8)*$H17</f>
        <v>10</v>
      </c>
      <c r="M17" s="4">
        <f t="shared" si="0"/>
        <v>220</v>
      </c>
      <c r="N17" s="4">
        <f t="shared" si="1"/>
        <v>58</v>
      </c>
      <c r="O17" s="4">
        <v>1</v>
      </c>
      <c r="P17" s="4">
        <f>N17*O17</f>
        <v>58</v>
      </c>
      <c r="Q17" s="4">
        <f t="shared" si="2"/>
        <v>11</v>
      </c>
      <c r="R17" s="4">
        <f t="shared" si="3"/>
        <v>11</v>
      </c>
      <c r="S17" s="4">
        <v>10</v>
      </c>
      <c r="T17" s="4">
        <f>LOOKUP(S17,N:N,M:M)</f>
        <v>56</v>
      </c>
      <c r="U17" s="24"/>
      <c r="V17" s="3">
        <f t="shared" si="6"/>
        <v>61</v>
      </c>
      <c r="W17" s="4">
        <f t="shared" si="14"/>
        <v>6</v>
      </c>
      <c r="X17" s="4">
        <f t="shared" si="15"/>
        <v>1</v>
      </c>
      <c r="Y17" s="4">
        <v>5</v>
      </c>
      <c r="Z17" s="4">
        <v>20</v>
      </c>
      <c r="AA17" s="4">
        <f t="shared" si="7"/>
        <v>95</v>
      </c>
      <c r="AB17" s="4">
        <f t="shared" si="8"/>
        <v>8</v>
      </c>
      <c r="AC17" s="4">
        <v>0</v>
      </c>
      <c r="AD17" s="4">
        <v>0</v>
      </c>
      <c r="AG17" s="55" t="s">
        <v>689</v>
      </c>
      <c r="AH17" s="55">
        <v>3</v>
      </c>
      <c r="AI17" s="55">
        <v>39</v>
      </c>
      <c r="AJ17" s="54">
        <f t="shared" si="9"/>
        <v>393</v>
      </c>
      <c r="AK17" s="54">
        <f t="shared" si="10"/>
        <v>7700</v>
      </c>
      <c r="AL17" s="54">
        <f t="shared" si="11"/>
        <v>118</v>
      </c>
      <c r="AM17" s="54">
        <f t="shared" si="12"/>
        <v>0</v>
      </c>
      <c r="AN17" s="54">
        <f t="shared" si="13"/>
        <v>0</v>
      </c>
    </row>
    <row r="18" spans="1:40">
      <c r="A18" s="4">
        <v>17</v>
      </c>
      <c r="B18" s="4">
        <v>17</v>
      </c>
      <c r="C18" s="4">
        <f>LOOKUP(B18,属性成长!A18:A82,属性成长!C18:C82)</f>
        <v>159</v>
      </c>
      <c r="D18" s="4">
        <f>LOOKUP($B18,属性成长!$A$2:$A$66,属性成长!D$2:D$66)</f>
        <v>9</v>
      </c>
      <c r="E18" s="4">
        <f>LOOKUP($B18,属性成长!$A$2:$A$66,属性成长!E$2:E$66)</f>
        <v>1</v>
      </c>
      <c r="F18" s="4">
        <f>LOOKUP($B18,属性成长!$A$2:$A$66,属性成长!F$2:F$66)</f>
        <v>1</v>
      </c>
      <c r="G18" s="4">
        <v>10</v>
      </c>
      <c r="H18" s="1">
        <v>1</v>
      </c>
      <c r="I18" s="4">
        <f>LOOKUP($G18,装备属性!$B$2:$B$8,装备属性!E$2:E$8)*$H18</f>
        <v>70</v>
      </c>
      <c r="J18" s="4">
        <f>LOOKUP($G18,装备属性!$B$2:$B$8,装备属性!F$2:F$8)*$H18</f>
        <v>50</v>
      </c>
      <c r="K18" s="4">
        <f>LOOKUP($G18,装备属性!$B$2:$B$8,装备属性!G$2:G$8)*$H18</f>
        <v>10</v>
      </c>
      <c r="L18" s="4">
        <f>LOOKUP($G18,装备属性!$B$2:$B$8,装备属性!H$2:H$8)*$H18</f>
        <v>10</v>
      </c>
      <c r="M18" s="4">
        <f t="shared" si="0"/>
        <v>229</v>
      </c>
      <c r="N18" s="4">
        <f t="shared" si="1"/>
        <v>59</v>
      </c>
      <c r="O18" s="4">
        <v>1</v>
      </c>
      <c r="P18" s="4">
        <f t="shared" si="5"/>
        <v>59</v>
      </c>
      <c r="Q18" s="4">
        <f t="shared" si="2"/>
        <v>11</v>
      </c>
      <c r="R18" s="4">
        <f t="shared" si="3"/>
        <v>11</v>
      </c>
      <c r="S18" s="4">
        <v>20</v>
      </c>
      <c r="T18" s="4">
        <f t="shared" ref="T18:T22" si="18">LOOKUP(S18,N:N,M:M)</f>
        <v>88</v>
      </c>
      <c r="U18" s="24">
        <f>T18/T17</f>
        <v>1.5714285714285714</v>
      </c>
      <c r="V18" s="3">
        <f t="shared" si="6"/>
        <v>62</v>
      </c>
      <c r="W18" s="4">
        <f t="shared" si="14"/>
        <v>6</v>
      </c>
      <c r="X18" s="4">
        <f t="shared" si="15"/>
        <v>2</v>
      </c>
      <c r="Y18" s="4">
        <v>10</v>
      </c>
      <c r="Z18" s="4">
        <v>15</v>
      </c>
      <c r="AA18" s="4">
        <f t="shared" si="7"/>
        <v>190</v>
      </c>
      <c r="AB18" s="4">
        <f t="shared" si="8"/>
        <v>10</v>
      </c>
      <c r="AC18" s="4">
        <v>0</v>
      </c>
      <c r="AD18" s="4">
        <v>0</v>
      </c>
      <c r="AG18" s="55" t="s">
        <v>690</v>
      </c>
      <c r="AH18" s="55">
        <v>1</v>
      </c>
      <c r="AI18" s="55">
        <v>40</v>
      </c>
      <c r="AJ18" s="54">
        <f t="shared" si="9"/>
        <v>401</v>
      </c>
      <c r="AK18" s="54">
        <f t="shared" si="10"/>
        <v>1780</v>
      </c>
      <c r="AL18" s="54">
        <f t="shared" si="11"/>
        <v>76</v>
      </c>
      <c r="AM18" s="54">
        <f t="shared" si="12"/>
        <v>0</v>
      </c>
      <c r="AN18" s="54">
        <f t="shared" si="13"/>
        <v>0</v>
      </c>
    </row>
    <row r="19" spans="1:40">
      <c r="A19" s="4">
        <v>18</v>
      </c>
      <c r="B19" s="4">
        <v>18</v>
      </c>
      <c r="C19" s="4">
        <f>LOOKUP(B19,属性成长!A19:A83,属性成长!C19:C83)</f>
        <v>168</v>
      </c>
      <c r="D19" s="4">
        <f>LOOKUP($B19,属性成长!$A$2:$A$66,属性成长!D$2:D$66)</f>
        <v>9</v>
      </c>
      <c r="E19" s="4">
        <f>LOOKUP($B19,属性成长!$A$2:$A$66,属性成长!E$2:E$66)</f>
        <v>1</v>
      </c>
      <c r="F19" s="4">
        <f>LOOKUP($B19,属性成长!$A$2:$A$66,属性成长!F$2:F$66)</f>
        <v>1</v>
      </c>
      <c r="G19" s="4">
        <v>10</v>
      </c>
      <c r="H19" s="1">
        <v>1</v>
      </c>
      <c r="I19" s="4">
        <f>LOOKUP($G19,装备属性!$B$2:$B$8,装备属性!E$2:E$8)*$H19</f>
        <v>70</v>
      </c>
      <c r="J19" s="4">
        <f>LOOKUP($G19,装备属性!$B$2:$B$8,装备属性!F$2:F$8)*$H19</f>
        <v>50</v>
      </c>
      <c r="K19" s="4">
        <f>LOOKUP($G19,装备属性!$B$2:$B$8,装备属性!G$2:G$8)*$H19</f>
        <v>10</v>
      </c>
      <c r="L19" s="4">
        <f>LOOKUP($G19,装备属性!$B$2:$B$8,装备属性!H$2:H$8)*$H19</f>
        <v>10</v>
      </c>
      <c r="M19" s="4">
        <f t="shared" si="0"/>
        <v>238</v>
      </c>
      <c r="N19" s="4">
        <f t="shared" si="1"/>
        <v>59</v>
      </c>
      <c r="O19" s="4">
        <v>1</v>
      </c>
      <c r="P19" s="4">
        <f t="shared" si="5"/>
        <v>59</v>
      </c>
      <c r="Q19" s="4">
        <f t="shared" si="2"/>
        <v>11</v>
      </c>
      <c r="R19" s="4">
        <f t="shared" si="3"/>
        <v>11</v>
      </c>
      <c r="S19" s="4">
        <v>30</v>
      </c>
      <c r="T19" s="4">
        <f t="shared" si="18"/>
        <v>119</v>
      </c>
      <c r="U19" s="24">
        <f t="shared" ref="U19:U22" si="19">T19/T18</f>
        <v>1.3522727272727273</v>
      </c>
      <c r="V19" s="3">
        <f t="shared" si="6"/>
        <v>63</v>
      </c>
      <c r="W19" s="4">
        <f t="shared" si="14"/>
        <v>6</v>
      </c>
      <c r="X19" s="4">
        <f t="shared" si="15"/>
        <v>3</v>
      </c>
      <c r="Y19" s="4">
        <v>20</v>
      </c>
      <c r="Z19" s="4">
        <v>10</v>
      </c>
      <c r="AA19" s="4">
        <f t="shared" si="7"/>
        <v>380</v>
      </c>
      <c r="AB19" s="4">
        <f t="shared" si="8"/>
        <v>13</v>
      </c>
      <c r="AC19" s="4">
        <v>0</v>
      </c>
      <c r="AD19" s="4">
        <v>0</v>
      </c>
      <c r="AG19" s="55" t="s">
        <v>686</v>
      </c>
      <c r="AH19" s="55">
        <v>1</v>
      </c>
      <c r="AI19" s="55">
        <v>40</v>
      </c>
      <c r="AJ19" s="54">
        <f t="shared" si="9"/>
        <v>401</v>
      </c>
      <c r="AK19" s="54">
        <f t="shared" si="10"/>
        <v>1780</v>
      </c>
      <c r="AL19" s="54">
        <f t="shared" si="11"/>
        <v>76</v>
      </c>
      <c r="AM19" s="54">
        <f t="shared" si="12"/>
        <v>0</v>
      </c>
      <c r="AN19" s="54">
        <f t="shared" si="13"/>
        <v>0</v>
      </c>
    </row>
    <row r="20" spans="1:40">
      <c r="A20" s="4">
        <v>19</v>
      </c>
      <c r="B20" s="4">
        <v>19</v>
      </c>
      <c r="C20" s="4">
        <f>LOOKUP(B20,属性成长!A20:A84,属性成长!C20:C84)</f>
        <v>177</v>
      </c>
      <c r="D20" s="4">
        <f>LOOKUP($B20,属性成长!$A$2:$A$66,属性成长!D$2:D$66)</f>
        <v>9</v>
      </c>
      <c r="E20" s="4">
        <f>LOOKUP($B20,属性成长!$A$2:$A$66,属性成长!E$2:E$66)</f>
        <v>1</v>
      </c>
      <c r="F20" s="4">
        <f>LOOKUP($B20,属性成长!$A$2:$A$66,属性成长!F$2:F$66)</f>
        <v>1</v>
      </c>
      <c r="G20" s="4">
        <v>10</v>
      </c>
      <c r="H20" s="1">
        <v>1</v>
      </c>
      <c r="I20" s="4">
        <f>LOOKUP($G20,装备属性!$B$2:$B$8,装备属性!E$2:E$8)*$H20</f>
        <v>70</v>
      </c>
      <c r="J20" s="4">
        <f>LOOKUP($G20,装备属性!$B$2:$B$8,装备属性!F$2:F$8)*$H20</f>
        <v>50</v>
      </c>
      <c r="K20" s="4">
        <f>LOOKUP($G20,装备属性!$B$2:$B$8,装备属性!G$2:G$8)*$H20</f>
        <v>10</v>
      </c>
      <c r="L20" s="4">
        <f>LOOKUP($G20,装备属性!$B$2:$B$8,装备属性!H$2:H$8)*$H20</f>
        <v>10</v>
      </c>
      <c r="M20" s="4">
        <f t="shared" si="0"/>
        <v>247</v>
      </c>
      <c r="N20" s="4">
        <f t="shared" si="1"/>
        <v>59</v>
      </c>
      <c r="O20" s="4">
        <v>1</v>
      </c>
      <c r="P20" s="4">
        <f t="shared" si="5"/>
        <v>59</v>
      </c>
      <c r="Q20" s="4">
        <f t="shared" si="2"/>
        <v>11</v>
      </c>
      <c r="R20" s="4">
        <f t="shared" si="3"/>
        <v>11</v>
      </c>
      <c r="S20" s="4">
        <v>40</v>
      </c>
      <c r="T20" s="4">
        <f t="shared" si="18"/>
        <v>147</v>
      </c>
      <c r="U20" s="24">
        <f t="shared" si="19"/>
        <v>1.2352941176470589</v>
      </c>
      <c r="V20" s="3">
        <f t="shared" si="6"/>
        <v>71</v>
      </c>
      <c r="W20" s="4">
        <f t="shared" si="14"/>
        <v>7</v>
      </c>
      <c r="X20" s="4">
        <f t="shared" si="15"/>
        <v>1</v>
      </c>
      <c r="Y20" s="4">
        <v>5</v>
      </c>
      <c r="Z20" s="4">
        <f>Z17</f>
        <v>20</v>
      </c>
      <c r="AA20" s="4">
        <f t="shared" si="7"/>
        <v>105</v>
      </c>
      <c r="AB20" s="4">
        <f t="shared" si="8"/>
        <v>9</v>
      </c>
      <c r="AC20" s="4">
        <v>0</v>
      </c>
      <c r="AD20" s="4">
        <v>0</v>
      </c>
      <c r="AG20" s="55" t="s">
        <v>691</v>
      </c>
      <c r="AH20" s="55">
        <v>3</v>
      </c>
      <c r="AI20" s="55">
        <v>42</v>
      </c>
      <c r="AJ20" s="54">
        <f t="shared" si="9"/>
        <v>423</v>
      </c>
      <c r="AK20" s="54">
        <f t="shared" si="10"/>
        <v>9350</v>
      </c>
      <c r="AL20" s="54">
        <f t="shared" si="11"/>
        <v>144</v>
      </c>
      <c r="AM20" s="54">
        <f t="shared" si="12"/>
        <v>0</v>
      </c>
      <c r="AN20" s="54">
        <f t="shared" si="13"/>
        <v>0</v>
      </c>
    </row>
    <row r="21" spans="1:40">
      <c r="A21" s="4">
        <v>20</v>
      </c>
      <c r="B21" s="4">
        <v>20</v>
      </c>
      <c r="C21" s="4">
        <f>LOOKUP(B21,属性成长!A21:A85,属性成长!C21:C85)</f>
        <v>188</v>
      </c>
      <c r="D21" s="4">
        <f>LOOKUP($B21,属性成长!$A$2:$A$66,属性成长!D$2:D$66)</f>
        <v>9</v>
      </c>
      <c r="E21" s="4">
        <f>LOOKUP($B21,属性成长!$A$2:$A$66,属性成长!E$2:E$66)</f>
        <v>2</v>
      </c>
      <c r="F21" s="4">
        <f>LOOKUP($B21,属性成长!$A$2:$A$66,属性成长!F$2:F$66)</f>
        <v>2</v>
      </c>
      <c r="G21" s="4">
        <v>20</v>
      </c>
      <c r="H21" s="1">
        <v>0.55000000000000004</v>
      </c>
      <c r="I21" s="4">
        <f>LOOKUP($G21,装备属性!$B$2:$B$8,装备属性!E$2:E$8)*$H21</f>
        <v>77</v>
      </c>
      <c r="J21" s="4">
        <f>LOOKUP($G21,装备属性!$B$2:$B$8,装备属性!F$2:F$8)*$H21</f>
        <v>55.000000000000007</v>
      </c>
      <c r="K21" s="4">
        <f>LOOKUP($G21,装备属性!$B$2:$B$8,装备属性!G$2:G$8)*$H21</f>
        <v>11</v>
      </c>
      <c r="L21" s="4">
        <f>LOOKUP($G21,装备属性!$B$2:$B$8,装备属性!H$2:H$8)*$H21</f>
        <v>11</v>
      </c>
      <c r="M21" s="4">
        <f t="shared" si="0"/>
        <v>265</v>
      </c>
      <c r="N21" s="4">
        <f t="shared" si="1"/>
        <v>64</v>
      </c>
      <c r="O21" s="4">
        <v>1</v>
      </c>
      <c r="P21" s="4">
        <f t="shared" si="5"/>
        <v>64</v>
      </c>
      <c r="Q21" s="4">
        <f t="shared" si="2"/>
        <v>13</v>
      </c>
      <c r="R21" s="4">
        <f t="shared" si="3"/>
        <v>13</v>
      </c>
      <c r="S21" s="4">
        <v>50</v>
      </c>
      <c r="T21" s="4">
        <f t="shared" si="18"/>
        <v>179</v>
      </c>
      <c r="U21" s="24">
        <f t="shared" si="19"/>
        <v>1.217687074829932</v>
      </c>
      <c r="V21" s="3">
        <f t="shared" si="6"/>
        <v>72</v>
      </c>
      <c r="W21" s="4">
        <f t="shared" si="14"/>
        <v>7</v>
      </c>
      <c r="X21" s="4">
        <f t="shared" si="15"/>
        <v>2</v>
      </c>
      <c r="Y21" s="4">
        <v>10</v>
      </c>
      <c r="Z21" s="4">
        <f t="shared" ref="Z21:Z84" si="20">Z18</f>
        <v>15</v>
      </c>
      <c r="AA21" s="4">
        <f t="shared" si="7"/>
        <v>210</v>
      </c>
      <c r="AB21" s="4">
        <f t="shared" si="8"/>
        <v>11</v>
      </c>
      <c r="AC21" s="4">
        <v>0</v>
      </c>
      <c r="AD21" s="4">
        <v>0</v>
      </c>
      <c r="AG21" s="55" t="s">
        <v>692</v>
      </c>
      <c r="AH21" s="55">
        <v>1</v>
      </c>
      <c r="AI21" s="55">
        <v>42</v>
      </c>
      <c r="AJ21" s="54">
        <f t="shared" si="9"/>
        <v>421</v>
      </c>
      <c r="AK21" s="54">
        <f t="shared" si="10"/>
        <v>1870</v>
      </c>
      <c r="AL21" s="54">
        <f t="shared" si="11"/>
        <v>80</v>
      </c>
      <c r="AM21" s="54">
        <f t="shared" si="12"/>
        <v>0</v>
      </c>
      <c r="AN21" s="54">
        <f t="shared" si="13"/>
        <v>0</v>
      </c>
    </row>
    <row r="22" spans="1:40">
      <c r="A22" s="4">
        <v>21</v>
      </c>
      <c r="B22" s="4">
        <v>21</v>
      </c>
      <c r="C22" s="4">
        <f>LOOKUP(B22,属性成长!A22:A86,属性成长!C22:C86)</f>
        <v>199</v>
      </c>
      <c r="D22" s="4">
        <f>LOOKUP($B22,属性成长!$A$2:$A$66,属性成长!D$2:D$66)</f>
        <v>10</v>
      </c>
      <c r="E22" s="4">
        <f>LOOKUP($B22,属性成长!$A$2:$A$66,属性成长!E$2:E$66)</f>
        <v>2</v>
      </c>
      <c r="F22" s="4">
        <f>LOOKUP($B22,属性成长!$A$2:$A$66,属性成长!F$2:F$66)</f>
        <v>2</v>
      </c>
      <c r="G22" s="4">
        <v>20</v>
      </c>
      <c r="H22" s="1">
        <v>0.6</v>
      </c>
      <c r="I22" s="4">
        <f>LOOKUP($G22,装备属性!$B$2:$B$8,装备属性!E$2:E$8)*$H22</f>
        <v>84</v>
      </c>
      <c r="J22" s="4">
        <f>LOOKUP($G22,装备属性!$B$2:$B$8,装备属性!F$2:F$8)*$H22</f>
        <v>60</v>
      </c>
      <c r="K22" s="4">
        <f>LOOKUP($G22,装备属性!$B$2:$B$8,装备属性!G$2:G$8)*$H22</f>
        <v>12</v>
      </c>
      <c r="L22" s="4">
        <f>LOOKUP($G22,装备属性!$B$2:$B$8,装备属性!H$2:H$8)*$H22</f>
        <v>12</v>
      </c>
      <c r="M22" s="4">
        <f t="shared" si="0"/>
        <v>283</v>
      </c>
      <c r="N22" s="4">
        <f t="shared" si="1"/>
        <v>70</v>
      </c>
      <c r="O22" s="4">
        <v>1</v>
      </c>
      <c r="P22" s="4">
        <f t="shared" si="5"/>
        <v>70</v>
      </c>
      <c r="Q22" s="4">
        <f t="shared" si="2"/>
        <v>14</v>
      </c>
      <c r="R22" s="4">
        <f t="shared" si="3"/>
        <v>14</v>
      </c>
      <c r="S22" s="4">
        <v>60</v>
      </c>
      <c r="T22" s="4">
        <f t="shared" si="18"/>
        <v>247</v>
      </c>
      <c r="U22" s="24">
        <f t="shared" si="19"/>
        <v>1.3798882681564246</v>
      </c>
      <c r="V22" s="3">
        <f t="shared" si="6"/>
        <v>73</v>
      </c>
      <c r="W22" s="4">
        <f t="shared" si="14"/>
        <v>7</v>
      </c>
      <c r="X22" s="4">
        <f t="shared" si="15"/>
        <v>3</v>
      </c>
      <c r="Y22" s="4">
        <v>20</v>
      </c>
      <c r="Z22" s="4">
        <f t="shared" si="20"/>
        <v>10</v>
      </c>
      <c r="AA22" s="4">
        <f t="shared" si="7"/>
        <v>420</v>
      </c>
      <c r="AB22" s="4">
        <f t="shared" si="8"/>
        <v>14</v>
      </c>
      <c r="AC22" s="4">
        <v>0</v>
      </c>
      <c r="AD22" s="4">
        <v>0</v>
      </c>
      <c r="AG22" s="55" t="s">
        <v>693</v>
      </c>
      <c r="AH22" s="55">
        <v>1</v>
      </c>
      <c r="AI22" s="55">
        <v>42</v>
      </c>
      <c r="AJ22" s="54">
        <f t="shared" si="9"/>
        <v>421</v>
      </c>
      <c r="AK22" s="54">
        <f t="shared" si="10"/>
        <v>1870</v>
      </c>
      <c r="AL22" s="54">
        <f t="shared" si="11"/>
        <v>80</v>
      </c>
      <c r="AM22" s="54">
        <f t="shared" si="12"/>
        <v>0</v>
      </c>
      <c r="AN22" s="54">
        <f t="shared" si="13"/>
        <v>0</v>
      </c>
    </row>
    <row r="23" spans="1:40">
      <c r="A23" s="4">
        <v>22</v>
      </c>
      <c r="B23" s="4">
        <v>22</v>
      </c>
      <c r="C23" s="4">
        <f>LOOKUP(B23,属性成长!A23:A87,属性成长!C23:C87)</f>
        <v>210</v>
      </c>
      <c r="D23" s="4">
        <f>LOOKUP($B23,属性成长!$A$2:$A$66,属性成长!D$2:D$66)</f>
        <v>10</v>
      </c>
      <c r="E23" s="4">
        <f>LOOKUP($B23,属性成长!$A$2:$A$66,属性成长!E$2:E$66)</f>
        <v>2</v>
      </c>
      <c r="F23" s="4">
        <f>LOOKUP($B23,属性成长!$A$2:$A$66,属性成长!F$2:F$66)</f>
        <v>2</v>
      </c>
      <c r="G23" s="4">
        <v>20</v>
      </c>
      <c r="H23" s="1">
        <v>0.65</v>
      </c>
      <c r="I23" s="4">
        <f>LOOKUP($G23,装备属性!$B$2:$B$8,装备属性!E$2:E$8)*$H23</f>
        <v>91</v>
      </c>
      <c r="J23" s="4">
        <f>LOOKUP($G23,装备属性!$B$2:$B$8,装备属性!F$2:F$8)*$H23</f>
        <v>65</v>
      </c>
      <c r="K23" s="4">
        <f>LOOKUP($G23,装备属性!$B$2:$B$8,装备属性!G$2:G$8)*$H23</f>
        <v>13</v>
      </c>
      <c r="L23" s="4">
        <f>LOOKUP($G23,装备属性!$B$2:$B$8,装备属性!H$2:H$8)*$H23</f>
        <v>13</v>
      </c>
      <c r="M23" s="4">
        <f t="shared" si="0"/>
        <v>301</v>
      </c>
      <c r="N23" s="4">
        <f t="shared" si="1"/>
        <v>75</v>
      </c>
      <c r="O23" s="4">
        <v>1</v>
      </c>
      <c r="P23" s="4">
        <f t="shared" si="5"/>
        <v>75</v>
      </c>
      <c r="Q23" s="4">
        <f t="shared" si="2"/>
        <v>15</v>
      </c>
      <c r="R23" s="4">
        <f t="shared" si="3"/>
        <v>15</v>
      </c>
      <c r="S23" s="4"/>
      <c r="T23" s="4"/>
      <c r="V23" s="3">
        <f t="shared" si="6"/>
        <v>81</v>
      </c>
      <c r="W23" s="4">
        <f t="shared" si="14"/>
        <v>8</v>
      </c>
      <c r="X23" s="4">
        <f t="shared" si="15"/>
        <v>1</v>
      </c>
      <c r="Y23" s="4">
        <v>5</v>
      </c>
      <c r="Z23" s="4">
        <f t="shared" si="20"/>
        <v>20</v>
      </c>
      <c r="AA23" s="4">
        <f t="shared" si="7"/>
        <v>120</v>
      </c>
      <c r="AB23" s="4">
        <f t="shared" si="8"/>
        <v>10</v>
      </c>
      <c r="AC23" s="4">
        <v>0</v>
      </c>
      <c r="AD23" s="4">
        <v>0</v>
      </c>
      <c r="AG23" s="55" t="s">
        <v>694</v>
      </c>
      <c r="AH23" s="55">
        <v>3</v>
      </c>
      <c r="AI23" s="55">
        <v>44</v>
      </c>
      <c r="AJ23" s="54">
        <f t="shared" si="9"/>
        <v>443</v>
      </c>
      <c r="AK23" s="54">
        <f t="shared" si="10"/>
        <v>9750</v>
      </c>
      <c r="AL23" s="54">
        <f t="shared" si="11"/>
        <v>152</v>
      </c>
      <c r="AM23" s="54">
        <f t="shared" si="12"/>
        <v>0</v>
      </c>
      <c r="AN23" s="54">
        <f t="shared" si="13"/>
        <v>0</v>
      </c>
    </row>
    <row r="24" spans="1:40">
      <c r="A24" s="4">
        <v>23</v>
      </c>
      <c r="B24" s="4">
        <v>23</v>
      </c>
      <c r="C24" s="4">
        <f>LOOKUP(B24,属性成长!A24:A88,属性成长!C24:C88)</f>
        <v>221</v>
      </c>
      <c r="D24" s="4">
        <f>LOOKUP($B24,属性成长!$A$2:$A$66,属性成长!D$2:D$66)</f>
        <v>10</v>
      </c>
      <c r="E24" s="4">
        <f>LOOKUP($B24,属性成长!$A$2:$A$66,属性成长!E$2:E$66)</f>
        <v>2</v>
      </c>
      <c r="F24" s="4">
        <f>LOOKUP($B24,属性成长!$A$2:$A$66,属性成长!F$2:F$66)</f>
        <v>2</v>
      </c>
      <c r="G24" s="4">
        <v>20</v>
      </c>
      <c r="H24" s="1">
        <v>0.7</v>
      </c>
      <c r="I24" s="4">
        <f>LOOKUP($G24,装备属性!$B$2:$B$8,装备属性!E$2:E$8)*$H24</f>
        <v>98</v>
      </c>
      <c r="J24" s="4">
        <f>LOOKUP($G24,装备属性!$B$2:$B$8,装备属性!F$2:F$8)*$H24</f>
        <v>70</v>
      </c>
      <c r="K24" s="4">
        <f>LOOKUP($G24,装备属性!$B$2:$B$8,装备属性!G$2:G$8)*$H24</f>
        <v>14</v>
      </c>
      <c r="L24" s="4">
        <f>LOOKUP($G24,装备属性!$B$2:$B$8,装备属性!H$2:H$8)*$H24</f>
        <v>14</v>
      </c>
      <c r="M24" s="4">
        <f t="shared" si="0"/>
        <v>319</v>
      </c>
      <c r="N24" s="4">
        <f t="shared" si="1"/>
        <v>80</v>
      </c>
      <c r="O24" s="4">
        <v>1</v>
      </c>
      <c r="P24" s="4">
        <f t="shared" si="5"/>
        <v>80</v>
      </c>
      <c r="Q24" s="4">
        <f t="shared" si="2"/>
        <v>16</v>
      </c>
      <c r="R24" s="4">
        <f t="shared" si="3"/>
        <v>16</v>
      </c>
      <c r="S24" s="4"/>
      <c r="T24" s="4"/>
      <c r="V24" s="3">
        <f t="shared" si="6"/>
        <v>82</v>
      </c>
      <c r="W24" s="4">
        <f t="shared" si="14"/>
        <v>8</v>
      </c>
      <c r="X24" s="4">
        <f t="shared" si="15"/>
        <v>2</v>
      </c>
      <c r="Y24" s="4">
        <v>10</v>
      </c>
      <c r="Z24" s="4">
        <f t="shared" si="20"/>
        <v>15</v>
      </c>
      <c r="AA24" s="4">
        <f t="shared" si="7"/>
        <v>240</v>
      </c>
      <c r="AB24" s="4">
        <f t="shared" si="8"/>
        <v>12</v>
      </c>
      <c r="AC24" s="4">
        <v>0</v>
      </c>
      <c r="AD24" s="4">
        <v>0</v>
      </c>
      <c r="AG24" s="55" t="s">
        <v>695</v>
      </c>
      <c r="AH24" s="55">
        <v>1</v>
      </c>
      <c r="AI24" s="55">
        <v>45</v>
      </c>
      <c r="AJ24" s="54">
        <f t="shared" si="9"/>
        <v>451</v>
      </c>
      <c r="AK24" s="54">
        <f t="shared" si="10"/>
        <v>2000</v>
      </c>
      <c r="AL24" s="54">
        <f t="shared" si="11"/>
        <v>86</v>
      </c>
      <c r="AM24" s="54">
        <f t="shared" si="12"/>
        <v>0</v>
      </c>
      <c r="AN24" s="54">
        <f t="shared" si="13"/>
        <v>0</v>
      </c>
    </row>
    <row r="25" spans="1:40">
      <c r="A25" s="4">
        <v>24</v>
      </c>
      <c r="B25" s="4">
        <v>24</v>
      </c>
      <c r="C25" s="4">
        <f>LOOKUP(B25,属性成长!A25:A89,属性成长!C25:C89)</f>
        <v>232</v>
      </c>
      <c r="D25" s="4">
        <f>LOOKUP($B25,属性成长!$A$2:$A$66,属性成长!D$2:D$66)</f>
        <v>10</v>
      </c>
      <c r="E25" s="4">
        <f>LOOKUP($B25,属性成长!$A$2:$A$66,属性成长!E$2:E$66)</f>
        <v>2</v>
      </c>
      <c r="F25" s="4">
        <f>LOOKUP($B25,属性成长!$A$2:$A$66,属性成长!F$2:F$66)</f>
        <v>2</v>
      </c>
      <c r="G25" s="4">
        <v>20</v>
      </c>
      <c r="H25" s="1">
        <v>0.75</v>
      </c>
      <c r="I25" s="4">
        <f>LOOKUP($G25,装备属性!$B$2:$B$8,装备属性!E$2:E$8)*$H25</f>
        <v>105</v>
      </c>
      <c r="J25" s="4">
        <f>LOOKUP($G25,装备属性!$B$2:$B$8,装备属性!F$2:F$8)*$H25</f>
        <v>75</v>
      </c>
      <c r="K25" s="4">
        <f>LOOKUP($G25,装备属性!$B$2:$B$8,装备属性!G$2:G$8)*$H25</f>
        <v>15</v>
      </c>
      <c r="L25" s="4">
        <f>LOOKUP($G25,装备属性!$B$2:$B$8,装备属性!H$2:H$8)*$H25</f>
        <v>15</v>
      </c>
      <c r="M25" s="4">
        <f t="shared" si="0"/>
        <v>337</v>
      </c>
      <c r="N25" s="4">
        <f t="shared" si="1"/>
        <v>85</v>
      </c>
      <c r="O25" s="4">
        <v>1</v>
      </c>
      <c r="P25" s="4">
        <f t="shared" si="5"/>
        <v>85</v>
      </c>
      <c r="Q25" s="4">
        <f t="shared" si="2"/>
        <v>17</v>
      </c>
      <c r="R25" s="4">
        <f t="shared" si="3"/>
        <v>17</v>
      </c>
      <c r="S25" s="4"/>
      <c r="T25" s="4"/>
      <c r="V25" s="3">
        <f t="shared" si="6"/>
        <v>83</v>
      </c>
      <c r="W25" s="4">
        <f t="shared" si="14"/>
        <v>8</v>
      </c>
      <c r="X25" s="4">
        <f t="shared" si="15"/>
        <v>3</v>
      </c>
      <c r="Y25" s="4">
        <v>20</v>
      </c>
      <c r="Z25" s="4">
        <f t="shared" si="20"/>
        <v>10</v>
      </c>
      <c r="AA25" s="4">
        <f t="shared" si="7"/>
        <v>480</v>
      </c>
      <c r="AB25" s="4">
        <f t="shared" si="8"/>
        <v>16</v>
      </c>
      <c r="AC25" s="4">
        <v>0</v>
      </c>
      <c r="AD25" s="4">
        <v>0</v>
      </c>
      <c r="AG25" s="55" t="s">
        <v>696</v>
      </c>
      <c r="AH25" s="55">
        <v>1</v>
      </c>
      <c r="AI25" s="55">
        <v>44</v>
      </c>
      <c r="AJ25" s="54">
        <f t="shared" si="9"/>
        <v>441</v>
      </c>
      <c r="AK25" s="54">
        <f t="shared" si="10"/>
        <v>1950</v>
      </c>
      <c r="AL25" s="54">
        <f t="shared" si="11"/>
        <v>84</v>
      </c>
      <c r="AM25" s="54">
        <f t="shared" si="12"/>
        <v>0</v>
      </c>
      <c r="AN25" s="54">
        <f t="shared" si="13"/>
        <v>0</v>
      </c>
    </row>
    <row r="26" spans="1:40">
      <c r="A26" s="4">
        <v>25</v>
      </c>
      <c r="B26" s="4">
        <v>25</v>
      </c>
      <c r="C26" s="4">
        <f>LOOKUP(B26,属性成长!A26:A90,属性成长!C26:C90)</f>
        <v>243</v>
      </c>
      <c r="D26" s="4">
        <f>LOOKUP($B26,属性成长!$A$2:$A$66,属性成长!D$2:D$66)</f>
        <v>11</v>
      </c>
      <c r="E26" s="4">
        <f>LOOKUP($B26,属性成长!$A$2:$A$66,属性成长!E$2:E$66)</f>
        <v>2</v>
      </c>
      <c r="F26" s="4">
        <f>LOOKUP($B26,属性成长!$A$2:$A$66,属性成长!F$2:F$66)</f>
        <v>2</v>
      </c>
      <c r="G26" s="4">
        <v>20</v>
      </c>
      <c r="H26" s="1">
        <v>0.8</v>
      </c>
      <c r="I26" s="4">
        <f>LOOKUP($G26,装备属性!$B$2:$B$8,装备属性!E$2:E$8)*$H26</f>
        <v>112</v>
      </c>
      <c r="J26" s="4">
        <f>LOOKUP($G26,装备属性!$B$2:$B$8,装备属性!F$2:F$8)*$H26</f>
        <v>80</v>
      </c>
      <c r="K26" s="4">
        <f>LOOKUP($G26,装备属性!$B$2:$B$8,装备属性!G$2:G$8)*$H26</f>
        <v>16</v>
      </c>
      <c r="L26" s="4">
        <f>LOOKUP($G26,装备属性!$B$2:$B$8,装备属性!H$2:H$8)*$H26</f>
        <v>16</v>
      </c>
      <c r="M26" s="4">
        <f t="shared" si="0"/>
        <v>355</v>
      </c>
      <c r="N26" s="4">
        <f t="shared" si="1"/>
        <v>91</v>
      </c>
      <c r="O26" s="4">
        <v>1</v>
      </c>
      <c r="P26" s="4">
        <f t="shared" si="5"/>
        <v>91</v>
      </c>
      <c r="Q26" s="4">
        <f t="shared" si="2"/>
        <v>18</v>
      </c>
      <c r="R26" s="4">
        <f t="shared" si="3"/>
        <v>18</v>
      </c>
      <c r="S26" s="4"/>
      <c r="T26" s="4"/>
      <c r="V26" s="3">
        <f t="shared" si="6"/>
        <v>91</v>
      </c>
      <c r="W26" s="4">
        <f t="shared" si="14"/>
        <v>9</v>
      </c>
      <c r="X26" s="4">
        <f t="shared" si="15"/>
        <v>1</v>
      </c>
      <c r="Y26" s="4">
        <v>5</v>
      </c>
      <c r="Z26" s="4">
        <f t="shared" si="20"/>
        <v>20</v>
      </c>
      <c r="AA26" s="4">
        <f t="shared" si="7"/>
        <v>135</v>
      </c>
      <c r="AB26" s="4">
        <f t="shared" si="8"/>
        <v>11</v>
      </c>
      <c r="AC26" s="4">
        <v>0</v>
      </c>
      <c r="AD26" s="4">
        <v>0</v>
      </c>
      <c r="AG26" s="55" t="s">
        <v>697</v>
      </c>
      <c r="AH26" s="55">
        <v>1</v>
      </c>
      <c r="AI26" s="55">
        <v>44</v>
      </c>
      <c r="AJ26" s="54">
        <f t="shared" si="9"/>
        <v>441</v>
      </c>
      <c r="AK26" s="54">
        <f t="shared" si="10"/>
        <v>1950</v>
      </c>
      <c r="AL26" s="54">
        <f t="shared" si="11"/>
        <v>84</v>
      </c>
      <c r="AM26" s="54">
        <f t="shared" si="12"/>
        <v>0</v>
      </c>
      <c r="AN26" s="54">
        <f t="shared" si="13"/>
        <v>0</v>
      </c>
    </row>
    <row r="27" spans="1:40">
      <c r="A27" s="4">
        <v>26</v>
      </c>
      <c r="B27" s="4">
        <v>26</v>
      </c>
      <c r="C27" s="4">
        <f>LOOKUP(B27,属性成长!A27:A91,属性成长!C27:C91)</f>
        <v>254</v>
      </c>
      <c r="D27" s="4">
        <f>LOOKUP($B27,属性成长!$A$2:$A$66,属性成长!D$2:D$66)</f>
        <v>11</v>
      </c>
      <c r="E27" s="4">
        <f>LOOKUP($B27,属性成长!$A$2:$A$66,属性成长!E$2:E$66)</f>
        <v>2</v>
      </c>
      <c r="F27" s="4">
        <f>LOOKUP($B27,属性成长!$A$2:$A$66,属性成长!F$2:F$66)</f>
        <v>2</v>
      </c>
      <c r="G27" s="4">
        <v>20</v>
      </c>
      <c r="H27" s="1">
        <v>0.85</v>
      </c>
      <c r="I27" s="4">
        <f>LOOKUP($G27,装备属性!$B$2:$B$8,装备属性!E$2:E$8)*$H27</f>
        <v>119</v>
      </c>
      <c r="J27" s="4">
        <f>LOOKUP($G27,装备属性!$B$2:$B$8,装备属性!F$2:F$8)*$H27</f>
        <v>85</v>
      </c>
      <c r="K27" s="4">
        <f>LOOKUP($G27,装备属性!$B$2:$B$8,装备属性!G$2:G$8)*$H27</f>
        <v>17</v>
      </c>
      <c r="L27" s="4">
        <f>LOOKUP($G27,装备属性!$B$2:$B$8,装备属性!H$2:H$8)*$H27</f>
        <v>17</v>
      </c>
      <c r="M27" s="4">
        <f t="shared" si="0"/>
        <v>373</v>
      </c>
      <c r="N27" s="4">
        <f t="shared" si="1"/>
        <v>96</v>
      </c>
      <c r="O27" s="4">
        <v>1</v>
      </c>
      <c r="P27" s="4">
        <f t="shared" si="5"/>
        <v>96</v>
      </c>
      <c r="Q27" s="4">
        <f t="shared" si="2"/>
        <v>19</v>
      </c>
      <c r="R27" s="4">
        <f t="shared" si="3"/>
        <v>19</v>
      </c>
      <c r="S27" s="4"/>
      <c r="T27" s="4"/>
      <c r="V27" s="3">
        <f t="shared" si="6"/>
        <v>92</v>
      </c>
      <c r="W27" s="4">
        <f t="shared" si="14"/>
        <v>9</v>
      </c>
      <c r="X27" s="4">
        <f t="shared" si="15"/>
        <v>2</v>
      </c>
      <c r="Y27" s="4">
        <v>10</v>
      </c>
      <c r="Z27" s="4">
        <f t="shared" si="20"/>
        <v>15</v>
      </c>
      <c r="AA27" s="4">
        <f t="shared" si="7"/>
        <v>270</v>
      </c>
      <c r="AB27" s="4">
        <f t="shared" si="8"/>
        <v>13</v>
      </c>
      <c r="AC27" s="4">
        <v>0</v>
      </c>
      <c r="AD27" s="4">
        <v>0</v>
      </c>
      <c r="AG27" s="55" t="s">
        <v>698</v>
      </c>
      <c r="AH27" s="55">
        <v>3</v>
      </c>
      <c r="AI27" s="55">
        <v>46</v>
      </c>
      <c r="AJ27" s="54">
        <f t="shared" si="9"/>
        <v>463</v>
      </c>
      <c r="AK27" s="54">
        <f t="shared" si="10"/>
        <v>10200</v>
      </c>
      <c r="AL27" s="54">
        <f t="shared" si="11"/>
        <v>160</v>
      </c>
      <c r="AM27" s="54">
        <f t="shared" si="12"/>
        <v>0</v>
      </c>
      <c r="AN27" s="54">
        <f t="shared" si="13"/>
        <v>0</v>
      </c>
    </row>
    <row r="28" spans="1:40">
      <c r="A28" s="4">
        <v>27</v>
      </c>
      <c r="B28" s="4">
        <v>27</v>
      </c>
      <c r="C28" s="4">
        <f>LOOKUP(B28,属性成长!A28:A92,属性成长!C28:C92)</f>
        <v>265</v>
      </c>
      <c r="D28" s="4">
        <f>LOOKUP($B28,属性成长!$A$2:$A$66,属性成长!D$2:D$66)</f>
        <v>11</v>
      </c>
      <c r="E28" s="4">
        <f>LOOKUP($B28,属性成长!$A$2:$A$66,属性成长!E$2:E$66)</f>
        <v>2</v>
      </c>
      <c r="F28" s="4">
        <f>LOOKUP($B28,属性成长!$A$2:$A$66,属性成长!F$2:F$66)</f>
        <v>2</v>
      </c>
      <c r="G28" s="4">
        <v>20</v>
      </c>
      <c r="H28" s="1">
        <v>0.9</v>
      </c>
      <c r="I28" s="4">
        <f>LOOKUP($G28,装备属性!$B$2:$B$8,装备属性!E$2:E$8)*$H28</f>
        <v>126</v>
      </c>
      <c r="J28" s="4">
        <f>LOOKUP($G28,装备属性!$B$2:$B$8,装备属性!F$2:F$8)*$H28</f>
        <v>90</v>
      </c>
      <c r="K28" s="4">
        <f>LOOKUP($G28,装备属性!$B$2:$B$8,装备属性!G$2:G$8)*$H28</f>
        <v>18</v>
      </c>
      <c r="L28" s="4">
        <f>LOOKUP($G28,装备属性!$B$2:$B$8,装备属性!H$2:H$8)*$H28</f>
        <v>18</v>
      </c>
      <c r="M28" s="4">
        <f t="shared" si="0"/>
        <v>391</v>
      </c>
      <c r="N28" s="4">
        <f t="shared" si="1"/>
        <v>101</v>
      </c>
      <c r="O28" s="4">
        <v>1</v>
      </c>
      <c r="P28" s="4">
        <f t="shared" si="5"/>
        <v>101</v>
      </c>
      <c r="Q28" s="4">
        <f t="shared" si="2"/>
        <v>20</v>
      </c>
      <c r="R28" s="4">
        <f t="shared" si="3"/>
        <v>20</v>
      </c>
      <c r="S28" s="4"/>
      <c r="T28" s="4"/>
      <c r="V28" s="3">
        <f t="shared" si="6"/>
        <v>93</v>
      </c>
      <c r="W28" s="4">
        <f t="shared" si="14"/>
        <v>9</v>
      </c>
      <c r="X28" s="4">
        <f t="shared" si="15"/>
        <v>3</v>
      </c>
      <c r="Y28" s="4">
        <v>20</v>
      </c>
      <c r="Z28" s="4">
        <f t="shared" si="20"/>
        <v>10</v>
      </c>
      <c r="AA28" s="4">
        <f t="shared" si="7"/>
        <v>540</v>
      </c>
      <c r="AB28" s="4">
        <f t="shared" si="8"/>
        <v>17</v>
      </c>
      <c r="AC28" s="4">
        <v>0</v>
      </c>
      <c r="AD28" s="4">
        <v>0</v>
      </c>
      <c r="AG28" s="55" t="s">
        <v>699</v>
      </c>
      <c r="AH28" s="55">
        <v>1</v>
      </c>
      <c r="AI28" s="55">
        <v>46</v>
      </c>
      <c r="AJ28" s="54">
        <f t="shared" si="9"/>
        <v>461</v>
      </c>
      <c r="AK28" s="54">
        <f t="shared" si="10"/>
        <v>2040</v>
      </c>
      <c r="AL28" s="54">
        <f t="shared" si="11"/>
        <v>89</v>
      </c>
      <c r="AM28" s="54">
        <f t="shared" si="12"/>
        <v>0</v>
      </c>
      <c r="AN28" s="54">
        <f t="shared" si="13"/>
        <v>0</v>
      </c>
    </row>
    <row r="29" spans="1:40">
      <c r="A29" s="4">
        <v>28</v>
      </c>
      <c r="B29" s="4">
        <v>28</v>
      </c>
      <c r="C29" s="4">
        <f>LOOKUP(B29,属性成长!A29:A93,属性成长!C29:C93)</f>
        <v>276</v>
      </c>
      <c r="D29" s="4">
        <f>LOOKUP($B29,属性成长!$A$2:$A$66,属性成长!D$2:D$66)</f>
        <v>11</v>
      </c>
      <c r="E29" s="4">
        <f>LOOKUP($B29,属性成长!$A$2:$A$66,属性成长!E$2:E$66)</f>
        <v>2</v>
      </c>
      <c r="F29" s="4">
        <f>LOOKUP($B29,属性成长!$A$2:$A$66,属性成长!F$2:F$66)</f>
        <v>2</v>
      </c>
      <c r="G29" s="4">
        <v>20</v>
      </c>
      <c r="H29" s="1">
        <v>0.94999999999999896</v>
      </c>
      <c r="I29" s="4">
        <f>LOOKUP($G29,装备属性!$B$2:$B$8,装备属性!E$2:E$8)*$H29</f>
        <v>132.99999999999986</v>
      </c>
      <c r="J29" s="4">
        <f>LOOKUP($G29,装备属性!$B$2:$B$8,装备属性!F$2:F$8)*$H29</f>
        <v>94.999999999999901</v>
      </c>
      <c r="K29" s="4">
        <f>LOOKUP($G29,装备属性!$B$2:$B$8,装备属性!G$2:G$8)*$H29</f>
        <v>18.999999999999979</v>
      </c>
      <c r="L29" s="4">
        <f>LOOKUP($G29,装备属性!$B$2:$B$8,装备属性!H$2:H$8)*$H29</f>
        <v>18.999999999999979</v>
      </c>
      <c r="M29" s="4">
        <f t="shared" si="0"/>
        <v>409</v>
      </c>
      <c r="N29" s="4">
        <f t="shared" si="1"/>
        <v>106</v>
      </c>
      <c r="O29" s="4">
        <v>1</v>
      </c>
      <c r="P29" s="4">
        <f t="shared" si="5"/>
        <v>106</v>
      </c>
      <c r="Q29" s="4">
        <f t="shared" si="2"/>
        <v>21</v>
      </c>
      <c r="R29" s="4">
        <f t="shared" si="3"/>
        <v>21</v>
      </c>
      <c r="S29" s="4"/>
      <c r="T29" s="4"/>
      <c r="V29" s="3">
        <f t="shared" si="6"/>
        <v>101</v>
      </c>
      <c r="W29" s="4">
        <f t="shared" si="14"/>
        <v>10</v>
      </c>
      <c r="X29" s="4">
        <f t="shared" si="15"/>
        <v>1</v>
      </c>
      <c r="Y29" s="4">
        <v>8</v>
      </c>
      <c r="Z29" s="4">
        <f t="shared" si="20"/>
        <v>20</v>
      </c>
      <c r="AA29" s="4">
        <f t="shared" si="7"/>
        <v>256</v>
      </c>
      <c r="AB29" s="4">
        <f t="shared" si="8"/>
        <v>13</v>
      </c>
      <c r="AC29" s="4">
        <v>0</v>
      </c>
      <c r="AD29" s="4">
        <v>0</v>
      </c>
      <c r="AG29" s="55" t="s">
        <v>700</v>
      </c>
      <c r="AH29" s="55">
        <v>1</v>
      </c>
      <c r="AI29" s="55">
        <v>47</v>
      </c>
      <c r="AJ29" s="54">
        <f t="shared" si="9"/>
        <v>471</v>
      </c>
      <c r="AK29" s="54">
        <f t="shared" si="10"/>
        <v>2080</v>
      </c>
      <c r="AL29" s="54">
        <f t="shared" si="11"/>
        <v>90</v>
      </c>
      <c r="AM29" s="54">
        <f t="shared" si="12"/>
        <v>0</v>
      </c>
      <c r="AN29" s="54">
        <f t="shared" si="13"/>
        <v>0</v>
      </c>
    </row>
    <row r="30" spans="1:40">
      <c r="A30" s="4">
        <v>29</v>
      </c>
      <c r="B30" s="4">
        <v>29</v>
      </c>
      <c r="C30" s="4">
        <f>LOOKUP(B30,属性成长!A30:A94,属性成长!C30:C94)</f>
        <v>287</v>
      </c>
      <c r="D30" s="4">
        <f>LOOKUP($B30,属性成长!$A$2:$A$66,属性成长!D$2:D$66)</f>
        <v>12</v>
      </c>
      <c r="E30" s="4">
        <f>LOOKUP($B30,属性成长!$A$2:$A$66,属性成长!E$2:E$66)</f>
        <v>2</v>
      </c>
      <c r="F30" s="4">
        <f>LOOKUP($B30,属性成长!$A$2:$A$66,属性成长!F$2:F$66)</f>
        <v>2</v>
      </c>
      <c r="G30" s="4">
        <v>20</v>
      </c>
      <c r="H30" s="1">
        <v>0.999999999999999</v>
      </c>
      <c r="I30" s="4">
        <f>LOOKUP($G30,装备属性!$B$2:$B$8,装备属性!E$2:E$8)*$H30</f>
        <v>139.99999999999986</v>
      </c>
      <c r="J30" s="4">
        <f>LOOKUP($G30,装备属性!$B$2:$B$8,装备属性!F$2:F$8)*$H30</f>
        <v>99.999999999999901</v>
      </c>
      <c r="K30" s="4">
        <f>LOOKUP($G30,装备属性!$B$2:$B$8,装备属性!G$2:G$8)*$H30</f>
        <v>19.999999999999979</v>
      </c>
      <c r="L30" s="4">
        <f>LOOKUP($G30,装备属性!$B$2:$B$8,装备属性!H$2:H$8)*$H30</f>
        <v>19.999999999999979</v>
      </c>
      <c r="M30" s="4">
        <f t="shared" si="0"/>
        <v>427</v>
      </c>
      <c r="N30" s="4">
        <f t="shared" si="1"/>
        <v>112</v>
      </c>
      <c r="O30" s="4">
        <v>1</v>
      </c>
      <c r="P30" s="4">
        <f t="shared" si="5"/>
        <v>112</v>
      </c>
      <c r="Q30" s="4">
        <f t="shared" si="2"/>
        <v>22</v>
      </c>
      <c r="R30" s="4">
        <f t="shared" si="3"/>
        <v>22</v>
      </c>
      <c r="S30" s="4"/>
      <c r="T30" s="4"/>
      <c r="V30" s="3">
        <f t="shared" si="6"/>
        <v>102</v>
      </c>
      <c r="W30" s="4">
        <f t="shared" si="14"/>
        <v>10</v>
      </c>
      <c r="X30" s="4">
        <f t="shared" si="15"/>
        <v>2</v>
      </c>
      <c r="Y30" s="4">
        <v>15</v>
      </c>
      <c r="Z30" s="4">
        <f t="shared" si="20"/>
        <v>15</v>
      </c>
      <c r="AA30" s="4">
        <f t="shared" si="7"/>
        <v>480</v>
      </c>
      <c r="AB30" s="4">
        <f t="shared" si="8"/>
        <v>15</v>
      </c>
      <c r="AC30" s="4">
        <v>0</v>
      </c>
      <c r="AD30" s="4">
        <v>0</v>
      </c>
      <c r="AG30" s="55" t="s">
        <v>701</v>
      </c>
      <c r="AH30" s="55">
        <v>3</v>
      </c>
      <c r="AI30" s="55">
        <v>49</v>
      </c>
      <c r="AJ30" s="54">
        <f t="shared" si="9"/>
        <v>493</v>
      </c>
      <c r="AK30" s="54">
        <f t="shared" si="10"/>
        <v>10850</v>
      </c>
      <c r="AL30" s="54">
        <f t="shared" si="11"/>
        <v>172</v>
      </c>
      <c r="AM30" s="54">
        <f t="shared" si="12"/>
        <v>0</v>
      </c>
      <c r="AN30" s="54">
        <f t="shared" si="13"/>
        <v>0</v>
      </c>
    </row>
    <row r="31" spans="1:40">
      <c r="A31" s="4">
        <v>30</v>
      </c>
      <c r="B31" s="4">
        <v>30</v>
      </c>
      <c r="C31" s="4">
        <f>LOOKUP(B31,属性成长!A31:A95,属性成长!C31:C95)</f>
        <v>300</v>
      </c>
      <c r="D31" s="4">
        <f>LOOKUP($B31,属性成长!$A$2:$A$66,属性成长!D$2:D$66)</f>
        <v>12</v>
      </c>
      <c r="E31" s="4">
        <f>LOOKUP($B31,属性成长!$A$2:$A$66,属性成长!E$2:E$66)</f>
        <v>2</v>
      </c>
      <c r="F31" s="4">
        <f>LOOKUP($B31,属性成长!$A$2:$A$66,属性成长!F$2:F$66)</f>
        <v>2</v>
      </c>
      <c r="G31" s="4">
        <v>30</v>
      </c>
      <c r="H31" s="1">
        <v>0.82</v>
      </c>
      <c r="I31" s="4">
        <f>LOOKUP($G31,装备属性!$B$2:$B$8,装备属性!E$2:E$8)*$H31</f>
        <v>229.6</v>
      </c>
      <c r="J31" s="4">
        <f>LOOKUP($G31,装备属性!$B$2:$B$8,装备属性!F$2:F$8)*$H31</f>
        <v>114.8</v>
      </c>
      <c r="K31" s="4">
        <f>LOOKUP($G31,装备属性!$B$2:$B$8,装备属性!G$2:G$8)*$H31</f>
        <v>22.959999999999997</v>
      </c>
      <c r="L31" s="4">
        <f>LOOKUP($G31,装备属性!$B$2:$B$8,装备属性!H$2:H$8)*$H31</f>
        <v>22.959999999999997</v>
      </c>
      <c r="M31" s="4">
        <f t="shared" si="0"/>
        <v>530</v>
      </c>
      <c r="N31" s="4">
        <f t="shared" si="1"/>
        <v>127</v>
      </c>
      <c r="O31" s="4">
        <v>1</v>
      </c>
      <c r="P31" s="4">
        <f t="shared" si="5"/>
        <v>127</v>
      </c>
      <c r="Q31" s="4">
        <f t="shared" si="2"/>
        <v>25</v>
      </c>
      <c r="R31" s="4">
        <f t="shared" si="3"/>
        <v>25</v>
      </c>
      <c r="S31" s="4"/>
      <c r="T31" s="4"/>
      <c r="V31" s="3">
        <f t="shared" si="6"/>
        <v>103</v>
      </c>
      <c r="W31" s="4">
        <f t="shared" si="14"/>
        <v>10</v>
      </c>
      <c r="X31" s="4">
        <f t="shared" si="15"/>
        <v>3</v>
      </c>
      <c r="Y31" s="4">
        <v>25</v>
      </c>
      <c r="Z31" s="4">
        <v>8</v>
      </c>
      <c r="AA31" s="4">
        <f t="shared" si="7"/>
        <v>800</v>
      </c>
      <c r="AB31" s="4">
        <f t="shared" si="8"/>
        <v>23</v>
      </c>
      <c r="AC31" s="4">
        <v>0</v>
      </c>
      <c r="AD31" s="4">
        <v>0</v>
      </c>
      <c r="AG31" s="55" t="s">
        <v>702</v>
      </c>
      <c r="AH31" s="55">
        <v>1</v>
      </c>
      <c r="AI31" s="55">
        <v>50</v>
      </c>
      <c r="AJ31" s="54">
        <f t="shared" si="9"/>
        <v>501</v>
      </c>
      <c r="AK31" s="54">
        <f t="shared" si="10"/>
        <v>2430</v>
      </c>
      <c r="AL31" s="54">
        <f t="shared" si="11"/>
        <v>106</v>
      </c>
      <c r="AM31" s="54">
        <f t="shared" si="12"/>
        <v>0</v>
      </c>
      <c r="AN31" s="54">
        <f t="shared" si="13"/>
        <v>0</v>
      </c>
    </row>
    <row r="32" spans="1:40">
      <c r="A32" s="4">
        <v>31</v>
      </c>
      <c r="B32" s="4">
        <v>31</v>
      </c>
      <c r="C32" s="4">
        <f>LOOKUP(B32,属性成长!A32:A96,属性成长!C32:C96)</f>
        <v>313</v>
      </c>
      <c r="D32" s="4">
        <f>LOOKUP($B32,属性成长!$A$2:$A$66,属性成长!D$2:D$66)</f>
        <v>12</v>
      </c>
      <c r="E32" s="4">
        <f>LOOKUP($B32,属性成长!$A$2:$A$66,属性成长!E$2:E$66)</f>
        <v>2</v>
      </c>
      <c r="F32" s="4">
        <f>LOOKUP($B32,属性成长!$A$2:$A$66,属性成长!F$2:F$66)</f>
        <v>2</v>
      </c>
      <c r="G32" s="4">
        <v>30</v>
      </c>
      <c r="H32" s="1">
        <f>H31+0.02</f>
        <v>0.84</v>
      </c>
      <c r="I32" s="4">
        <f>LOOKUP($G32,装备属性!$B$2:$B$8,装备属性!E$2:E$8)*$H32</f>
        <v>235.2</v>
      </c>
      <c r="J32" s="4">
        <f>LOOKUP($G32,装备属性!$B$2:$B$8,装备属性!F$2:F$8)*$H32</f>
        <v>117.6</v>
      </c>
      <c r="K32" s="4">
        <f>LOOKUP($G32,装备属性!$B$2:$B$8,装备属性!G$2:G$8)*$H32</f>
        <v>23.52</v>
      </c>
      <c r="L32" s="4">
        <f>LOOKUP($G32,装备属性!$B$2:$B$8,装备属性!H$2:H$8)*$H32</f>
        <v>23.52</v>
      </c>
      <c r="M32" s="4">
        <f t="shared" si="0"/>
        <v>548</v>
      </c>
      <c r="N32" s="4">
        <f t="shared" si="1"/>
        <v>130</v>
      </c>
      <c r="O32" s="4">
        <v>1</v>
      </c>
      <c r="P32" s="4">
        <f t="shared" si="5"/>
        <v>130</v>
      </c>
      <c r="Q32" s="4">
        <f t="shared" si="2"/>
        <v>26</v>
      </c>
      <c r="R32" s="4">
        <f t="shared" si="3"/>
        <v>26</v>
      </c>
      <c r="S32" s="4"/>
      <c r="T32" s="4"/>
      <c r="V32" s="3">
        <f t="shared" si="6"/>
        <v>111</v>
      </c>
      <c r="W32" s="4">
        <f t="shared" si="14"/>
        <v>11</v>
      </c>
      <c r="X32" s="4">
        <f t="shared" si="15"/>
        <v>1</v>
      </c>
      <c r="Y32" s="4">
        <f>Y29</f>
        <v>8</v>
      </c>
      <c r="Z32" s="4">
        <f t="shared" si="20"/>
        <v>20</v>
      </c>
      <c r="AA32" s="4">
        <f t="shared" si="7"/>
        <v>296</v>
      </c>
      <c r="AB32" s="4">
        <f t="shared" si="8"/>
        <v>14</v>
      </c>
      <c r="AC32" s="4">
        <v>0</v>
      </c>
      <c r="AD32" s="4">
        <v>0</v>
      </c>
      <c r="AG32" s="55" t="s">
        <v>703</v>
      </c>
      <c r="AH32" s="55">
        <v>1</v>
      </c>
      <c r="AI32" s="55">
        <v>51</v>
      </c>
      <c r="AJ32" s="54">
        <f t="shared" si="9"/>
        <v>511</v>
      </c>
      <c r="AK32" s="54">
        <f t="shared" si="10"/>
        <v>2480</v>
      </c>
      <c r="AL32" s="54">
        <f t="shared" si="11"/>
        <v>109</v>
      </c>
      <c r="AM32" s="54">
        <f t="shared" si="12"/>
        <v>0</v>
      </c>
      <c r="AN32" s="54">
        <f t="shared" si="13"/>
        <v>0</v>
      </c>
    </row>
    <row r="33" spans="1:40">
      <c r="A33" s="4">
        <v>32</v>
      </c>
      <c r="B33" s="4">
        <v>32</v>
      </c>
      <c r="C33" s="4">
        <f>LOOKUP(B33,属性成长!A33:A97,属性成长!C33:C97)</f>
        <v>326</v>
      </c>
      <c r="D33" s="4">
        <f>LOOKUP($B33,属性成长!$A$2:$A$66,属性成长!D$2:D$66)</f>
        <v>12</v>
      </c>
      <c r="E33" s="4">
        <f>LOOKUP($B33,属性成长!$A$2:$A$66,属性成长!E$2:E$66)</f>
        <v>2</v>
      </c>
      <c r="F33" s="4">
        <f>LOOKUP($B33,属性成长!$A$2:$A$66,属性成长!F$2:F$66)</f>
        <v>2</v>
      </c>
      <c r="G33" s="4">
        <v>30</v>
      </c>
      <c r="H33" s="1">
        <f t="shared" ref="H33:H39" si="21">H32+0.02</f>
        <v>0.86</v>
      </c>
      <c r="I33" s="4">
        <f>LOOKUP($G33,装备属性!$B$2:$B$8,装备属性!E$2:E$8)*$H33</f>
        <v>240.79999999999998</v>
      </c>
      <c r="J33" s="4">
        <f>LOOKUP($G33,装备属性!$B$2:$B$8,装备属性!F$2:F$8)*$H33</f>
        <v>120.39999999999999</v>
      </c>
      <c r="K33" s="4">
        <f>LOOKUP($G33,装备属性!$B$2:$B$8,装备属性!G$2:G$8)*$H33</f>
        <v>24.08</v>
      </c>
      <c r="L33" s="4">
        <f>LOOKUP($G33,装备属性!$B$2:$B$8,装备属性!H$2:H$8)*$H33</f>
        <v>24.08</v>
      </c>
      <c r="M33" s="4">
        <f t="shared" si="0"/>
        <v>567</v>
      </c>
      <c r="N33" s="4">
        <f t="shared" si="1"/>
        <v>132</v>
      </c>
      <c r="O33" s="4">
        <v>1</v>
      </c>
      <c r="P33" s="4">
        <f t="shared" si="5"/>
        <v>132</v>
      </c>
      <c r="Q33" s="4">
        <f t="shared" si="2"/>
        <v>26</v>
      </c>
      <c r="R33" s="4">
        <f t="shared" si="3"/>
        <v>26</v>
      </c>
      <c r="S33" s="4"/>
      <c r="T33" s="4"/>
      <c r="V33" s="3">
        <f t="shared" si="6"/>
        <v>112</v>
      </c>
      <c r="W33" s="4">
        <f t="shared" si="14"/>
        <v>11</v>
      </c>
      <c r="X33" s="4">
        <f t="shared" si="15"/>
        <v>2</v>
      </c>
      <c r="Y33" s="4">
        <f t="shared" ref="Y33:Y73" si="22">Y30</f>
        <v>15</v>
      </c>
      <c r="Z33" s="4">
        <f t="shared" si="20"/>
        <v>15</v>
      </c>
      <c r="AA33" s="4">
        <f t="shared" si="7"/>
        <v>555</v>
      </c>
      <c r="AB33" s="4">
        <f t="shared" si="8"/>
        <v>17</v>
      </c>
      <c r="AC33" s="4">
        <v>0</v>
      </c>
      <c r="AD33" s="4">
        <v>0</v>
      </c>
      <c r="AG33" s="55" t="s">
        <v>704</v>
      </c>
      <c r="AH33" s="55">
        <v>3</v>
      </c>
      <c r="AI33" s="55">
        <v>52</v>
      </c>
      <c r="AJ33" s="54">
        <f t="shared" si="9"/>
        <v>523</v>
      </c>
      <c r="AK33" s="54">
        <f t="shared" si="10"/>
        <v>12700</v>
      </c>
      <c r="AL33" s="54">
        <f t="shared" si="11"/>
        <v>204</v>
      </c>
      <c r="AM33" s="54">
        <f t="shared" si="12"/>
        <v>0</v>
      </c>
      <c r="AN33" s="54">
        <f t="shared" si="13"/>
        <v>0</v>
      </c>
    </row>
    <row r="34" spans="1:40">
      <c r="A34" s="4">
        <v>33</v>
      </c>
      <c r="B34" s="4">
        <v>33</v>
      </c>
      <c r="C34" s="4">
        <f>LOOKUP(B34,属性成长!A34:A98,属性成长!C34:C98)</f>
        <v>339</v>
      </c>
      <c r="D34" s="4">
        <f>LOOKUP($B34,属性成长!$A$2:$A$66,属性成长!D$2:D$66)</f>
        <v>13</v>
      </c>
      <c r="E34" s="4">
        <f>LOOKUP($B34,属性成长!$A$2:$A$66,属性成长!E$2:E$66)</f>
        <v>2</v>
      </c>
      <c r="F34" s="4">
        <f>LOOKUP($B34,属性成长!$A$2:$A$66,属性成长!F$2:F$66)</f>
        <v>2</v>
      </c>
      <c r="G34" s="4">
        <v>30</v>
      </c>
      <c r="H34" s="1">
        <f t="shared" si="21"/>
        <v>0.88</v>
      </c>
      <c r="I34" s="4">
        <f>LOOKUP($G34,装备属性!$B$2:$B$8,装备属性!E$2:E$8)*$H34</f>
        <v>246.4</v>
      </c>
      <c r="J34" s="4">
        <f>LOOKUP($G34,装备属性!$B$2:$B$8,装备属性!F$2:F$8)*$H34</f>
        <v>123.2</v>
      </c>
      <c r="K34" s="4">
        <f>LOOKUP($G34,装备属性!$B$2:$B$8,装备属性!G$2:G$8)*$H34</f>
        <v>24.64</v>
      </c>
      <c r="L34" s="4">
        <f>LOOKUP($G34,装备属性!$B$2:$B$8,装备属性!H$2:H$8)*$H34</f>
        <v>24.64</v>
      </c>
      <c r="M34" s="4">
        <f t="shared" ref="M34:M66" si="23">ROUND(C34+I34,0)</f>
        <v>585</v>
      </c>
      <c r="N34" s="4">
        <f t="shared" ref="N34:N66" si="24">ROUND(D34+J34,0)</f>
        <v>136</v>
      </c>
      <c r="O34" s="4">
        <v>1</v>
      </c>
      <c r="P34" s="4">
        <f t="shared" si="5"/>
        <v>136</v>
      </c>
      <c r="Q34" s="4">
        <f t="shared" ref="Q34:Q66" si="25">ROUND(E34+K34,0)</f>
        <v>27</v>
      </c>
      <c r="R34" s="4">
        <f t="shared" ref="R34:R66" si="26">ROUND(F34+L34,0)</f>
        <v>27</v>
      </c>
      <c r="S34" s="4"/>
      <c r="T34" s="4"/>
      <c r="V34" s="3">
        <f t="shared" si="6"/>
        <v>113</v>
      </c>
      <c r="W34" s="4">
        <f t="shared" si="14"/>
        <v>11</v>
      </c>
      <c r="X34" s="4">
        <f t="shared" si="15"/>
        <v>3</v>
      </c>
      <c r="Y34" s="4">
        <f t="shared" si="22"/>
        <v>25</v>
      </c>
      <c r="Z34" s="4">
        <v>8</v>
      </c>
      <c r="AA34" s="4">
        <f t="shared" si="7"/>
        <v>925</v>
      </c>
      <c r="AB34" s="4">
        <f t="shared" si="8"/>
        <v>25</v>
      </c>
      <c r="AC34" s="4">
        <v>0</v>
      </c>
      <c r="AD34" s="4">
        <v>0</v>
      </c>
      <c r="AG34" s="55" t="s">
        <v>705</v>
      </c>
      <c r="AH34" s="55">
        <v>3</v>
      </c>
      <c r="AI34" s="55">
        <v>54</v>
      </c>
      <c r="AJ34" s="54">
        <f t="shared" si="9"/>
        <v>543</v>
      </c>
      <c r="AK34" s="54">
        <f t="shared" si="10"/>
        <v>13300</v>
      </c>
      <c r="AL34" s="54">
        <f t="shared" si="11"/>
        <v>215</v>
      </c>
      <c r="AM34" s="54">
        <f t="shared" si="12"/>
        <v>0</v>
      </c>
      <c r="AN34" s="54">
        <f t="shared" si="13"/>
        <v>0</v>
      </c>
    </row>
    <row r="35" spans="1:40">
      <c r="A35" s="4">
        <v>34</v>
      </c>
      <c r="B35" s="4">
        <v>34</v>
      </c>
      <c r="C35" s="4">
        <f>LOOKUP(B35,属性成长!A35:A99,属性成长!C35:C99)</f>
        <v>352</v>
      </c>
      <c r="D35" s="4">
        <f>LOOKUP($B35,属性成长!$A$2:$A$66,属性成长!D$2:D$66)</f>
        <v>13</v>
      </c>
      <c r="E35" s="4">
        <f>LOOKUP($B35,属性成长!$A$2:$A$66,属性成长!E$2:E$66)</f>
        <v>2</v>
      </c>
      <c r="F35" s="4">
        <f>LOOKUP($B35,属性成长!$A$2:$A$66,属性成长!F$2:F$66)</f>
        <v>2</v>
      </c>
      <c r="G35" s="4">
        <v>30</v>
      </c>
      <c r="H35" s="1">
        <f t="shared" si="21"/>
        <v>0.9</v>
      </c>
      <c r="I35" s="4">
        <f>LOOKUP($G35,装备属性!$B$2:$B$8,装备属性!E$2:E$8)*$H35</f>
        <v>252</v>
      </c>
      <c r="J35" s="4">
        <f>LOOKUP($G35,装备属性!$B$2:$B$8,装备属性!F$2:F$8)*$H35</f>
        <v>126</v>
      </c>
      <c r="K35" s="4">
        <f>LOOKUP($G35,装备属性!$B$2:$B$8,装备属性!G$2:G$8)*$H35</f>
        <v>25.2</v>
      </c>
      <c r="L35" s="4">
        <f>LOOKUP($G35,装备属性!$B$2:$B$8,装备属性!H$2:H$8)*$H35</f>
        <v>25.2</v>
      </c>
      <c r="M35" s="4">
        <f t="shared" si="23"/>
        <v>604</v>
      </c>
      <c r="N35" s="4">
        <f t="shared" si="24"/>
        <v>139</v>
      </c>
      <c r="O35" s="4">
        <v>1</v>
      </c>
      <c r="P35" s="4">
        <f t="shared" si="5"/>
        <v>139</v>
      </c>
      <c r="Q35" s="4">
        <f t="shared" si="25"/>
        <v>27</v>
      </c>
      <c r="R35" s="4">
        <f t="shared" si="26"/>
        <v>27</v>
      </c>
      <c r="S35" s="4"/>
      <c r="T35" s="4"/>
      <c r="V35" s="3">
        <f t="shared" si="6"/>
        <v>121</v>
      </c>
      <c r="W35" s="4">
        <f t="shared" si="14"/>
        <v>12</v>
      </c>
      <c r="X35" s="4">
        <f t="shared" si="15"/>
        <v>1</v>
      </c>
      <c r="Y35" s="4">
        <f t="shared" si="22"/>
        <v>8</v>
      </c>
      <c r="Z35" s="4">
        <f t="shared" si="20"/>
        <v>20</v>
      </c>
      <c r="AA35" s="4">
        <f t="shared" si="7"/>
        <v>336</v>
      </c>
      <c r="AB35" s="4">
        <f t="shared" si="8"/>
        <v>16</v>
      </c>
      <c r="AC35" s="4">
        <v>0</v>
      </c>
      <c r="AD35" s="4">
        <v>0</v>
      </c>
      <c r="AG35" s="55" t="s">
        <v>706</v>
      </c>
      <c r="AH35" s="55">
        <v>1</v>
      </c>
      <c r="AI35" s="55">
        <v>52</v>
      </c>
      <c r="AJ35" s="54">
        <f t="shared" si="9"/>
        <v>521</v>
      </c>
      <c r="AK35" s="54">
        <f t="shared" si="10"/>
        <v>2540</v>
      </c>
      <c r="AL35" s="54">
        <f t="shared" si="11"/>
        <v>112</v>
      </c>
      <c r="AM35" s="54">
        <f t="shared" si="12"/>
        <v>0</v>
      </c>
      <c r="AN35" s="54">
        <f t="shared" si="13"/>
        <v>0</v>
      </c>
    </row>
    <row r="36" spans="1:40">
      <c r="A36" s="4">
        <v>35</v>
      </c>
      <c r="B36" s="4">
        <v>35</v>
      </c>
      <c r="C36" s="4">
        <f>LOOKUP(B36,属性成长!A36:A100,属性成长!C36:C100)</f>
        <v>365</v>
      </c>
      <c r="D36" s="4">
        <f>LOOKUP($B36,属性成长!$A$2:$A$66,属性成长!D$2:D$66)</f>
        <v>13</v>
      </c>
      <c r="E36" s="4">
        <f>LOOKUP($B36,属性成长!$A$2:$A$66,属性成长!E$2:E$66)</f>
        <v>2</v>
      </c>
      <c r="F36" s="4">
        <f>LOOKUP($B36,属性成长!$A$2:$A$66,属性成长!F$2:F$66)</f>
        <v>2</v>
      </c>
      <c r="G36" s="4">
        <v>30</v>
      </c>
      <c r="H36" s="1">
        <f t="shared" si="21"/>
        <v>0.92</v>
      </c>
      <c r="I36" s="4">
        <f>LOOKUP($G36,装备属性!$B$2:$B$8,装备属性!E$2:E$8)*$H36</f>
        <v>257.60000000000002</v>
      </c>
      <c r="J36" s="4">
        <f>LOOKUP($G36,装备属性!$B$2:$B$8,装备属性!F$2:F$8)*$H36</f>
        <v>128.80000000000001</v>
      </c>
      <c r="K36" s="4">
        <f>LOOKUP($G36,装备属性!$B$2:$B$8,装备属性!G$2:G$8)*$H36</f>
        <v>25.76</v>
      </c>
      <c r="L36" s="4">
        <f>LOOKUP($G36,装备属性!$B$2:$B$8,装备属性!H$2:H$8)*$H36</f>
        <v>25.76</v>
      </c>
      <c r="M36" s="4">
        <f t="shared" si="23"/>
        <v>623</v>
      </c>
      <c r="N36" s="4">
        <f t="shared" si="24"/>
        <v>142</v>
      </c>
      <c r="O36" s="4">
        <v>1</v>
      </c>
      <c r="P36" s="4">
        <f t="shared" si="5"/>
        <v>142</v>
      </c>
      <c r="Q36" s="4">
        <f t="shared" si="25"/>
        <v>28</v>
      </c>
      <c r="R36" s="4">
        <f t="shared" si="26"/>
        <v>28</v>
      </c>
      <c r="S36" s="4"/>
      <c r="T36" s="4"/>
      <c r="V36" s="3">
        <f t="shared" si="6"/>
        <v>122</v>
      </c>
      <c r="W36" s="4">
        <f t="shared" si="14"/>
        <v>12</v>
      </c>
      <c r="X36" s="4">
        <f t="shared" si="15"/>
        <v>2</v>
      </c>
      <c r="Y36" s="4">
        <f t="shared" si="22"/>
        <v>15</v>
      </c>
      <c r="Z36" s="4">
        <f t="shared" si="20"/>
        <v>15</v>
      </c>
      <c r="AA36" s="4">
        <f t="shared" si="7"/>
        <v>630</v>
      </c>
      <c r="AB36" s="4">
        <f t="shared" si="8"/>
        <v>19</v>
      </c>
      <c r="AC36" s="4">
        <v>0</v>
      </c>
      <c r="AD36" s="4">
        <v>0</v>
      </c>
      <c r="AG36" s="55" t="s">
        <v>707</v>
      </c>
      <c r="AH36" s="55">
        <v>1</v>
      </c>
      <c r="AI36" s="55">
        <v>52</v>
      </c>
      <c r="AJ36" s="54">
        <f t="shared" si="9"/>
        <v>521</v>
      </c>
      <c r="AK36" s="54">
        <f t="shared" si="10"/>
        <v>2540</v>
      </c>
      <c r="AL36" s="54">
        <f t="shared" si="11"/>
        <v>112</v>
      </c>
      <c r="AM36" s="54">
        <f t="shared" si="12"/>
        <v>0</v>
      </c>
      <c r="AN36" s="54">
        <f t="shared" si="13"/>
        <v>0</v>
      </c>
    </row>
    <row r="37" spans="1:40">
      <c r="A37" s="4">
        <v>36</v>
      </c>
      <c r="B37" s="4">
        <v>36</v>
      </c>
      <c r="C37" s="4">
        <f>LOOKUP(B37,属性成长!A37:A101,属性成长!C37:C101)</f>
        <v>378</v>
      </c>
      <c r="D37" s="4">
        <f>LOOKUP($B37,属性成长!$A$2:$A$66,属性成长!D$2:D$66)</f>
        <v>13</v>
      </c>
      <c r="E37" s="4">
        <f>LOOKUP($B37,属性成长!$A$2:$A$66,属性成长!E$2:E$66)</f>
        <v>2</v>
      </c>
      <c r="F37" s="4">
        <f>LOOKUP($B37,属性成长!$A$2:$A$66,属性成长!F$2:F$66)</f>
        <v>2</v>
      </c>
      <c r="G37" s="4">
        <v>30</v>
      </c>
      <c r="H37" s="1">
        <f t="shared" si="21"/>
        <v>0.94000000000000006</v>
      </c>
      <c r="I37" s="4">
        <f>LOOKUP($G37,装备属性!$B$2:$B$8,装备属性!E$2:E$8)*$H37</f>
        <v>263.2</v>
      </c>
      <c r="J37" s="4">
        <f>LOOKUP($G37,装备属性!$B$2:$B$8,装备属性!F$2:F$8)*$H37</f>
        <v>131.6</v>
      </c>
      <c r="K37" s="4">
        <f>LOOKUP($G37,装备属性!$B$2:$B$8,装备属性!G$2:G$8)*$H37</f>
        <v>26.32</v>
      </c>
      <c r="L37" s="4">
        <f>LOOKUP($G37,装备属性!$B$2:$B$8,装备属性!H$2:H$8)*$H37</f>
        <v>26.32</v>
      </c>
      <c r="M37" s="4">
        <f t="shared" si="23"/>
        <v>641</v>
      </c>
      <c r="N37" s="4">
        <f t="shared" si="24"/>
        <v>145</v>
      </c>
      <c r="O37" s="4">
        <v>1</v>
      </c>
      <c r="P37" s="4">
        <f t="shared" si="5"/>
        <v>145</v>
      </c>
      <c r="Q37" s="4">
        <f t="shared" si="25"/>
        <v>28</v>
      </c>
      <c r="R37" s="4">
        <f t="shared" si="26"/>
        <v>28</v>
      </c>
      <c r="S37" s="4"/>
      <c r="T37" s="4"/>
      <c r="V37" s="3">
        <f t="shared" si="6"/>
        <v>123</v>
      </c>
      <c r="W37" s="4">
        <f t="shared" si="14"/>
        <v>12</v>
      </c>
      <c r="X37" s="4">
        <f t="shared" si="15"/>
        <v>3</v>
      </c>
      <c r="Y37" s="4">
        <f t="shared" si="22"/>
        <v>25</v>
      </c>
      <c r="Z37" s="4">
        <f t="shared" si="20"/>
        <v>8</v>
      </c>
      <c r="AA37" s="4">
        <f t="shared" si="7"/>
        <v>1050</v>
      </c>
      <c r="AB37" s="4">
        <f t="shared" si="8"/>
        <v>28</v>
      </c>
      <c r="AC37" s="4">
        <v>0</v>
      </c>
      <c r="AD37" s="4">
        <v>0</v>
      </c>
      <c r="AG37" s="55" t="s">
        <v>708</v>
      </c>
      <c r="AH37" s="55">
        <v>1</v>
      </c>
      <c r="AI37" s="55">
        <v>52</v>
      </c>
      <c r="AJ37" s="54">
        <f t="shared" si="9"/>
        <v>521</v>
      </c>
      <c r="AK37" s="54">
        <f t="shared" si="10"/>
        <v>2540</v>
      </c>
      <c r="AL37" s="54">
        <f t="shared" si="11"/>
        <v>112</v>
      </c>
      <c r="AM37" s="54">
        <f t="shared" si="12"/>
        <v>0</v>
      </c>
      <c r="AN37" s="54">
        <f t="shared" si="13"/>
        <v>0</v>
      </c>
    </row>
    <row r="38" spans="1:40">
      <c r="A38" s="4">
        <v>37</v>
      </c>
      <c r="B38" s="4">
        <v>37</v>
      </c>
      <c r="C38" s="4">
        <f>LOOKUP(B38,属性成长!A38:A102,属性成长!C38:C102)</f>
        <v>391</v>
      </c>
      <c r="D38" s="4">
        <f>LOOKUP($B38,属性成长!$A$2:$A$66,属性成长!D$2:D$66)</f>
        <v>14</v>
      </c>
      <c r="E38" s="4">
        <f>LOOKUP($B38,属性成长!$A$2:$A$66,属性成长!E$2:E$66)</f>
        <v>2</v>
      </c>
      <c r="F38" s="4">
        <f>LOOKUP($B38,属性成长!$A$2:$A$66,属性成长!F$2:F$66)</f>
        <v>2</v>
      </c>
      <c r="G38" s="4">
        <v>30</v>
      </c>
      <c r="H38" s="1">
        <f t="shared" si="21"/>
        <v>0.96000000000000008</v>
      </c>
      <c r="I38" s="4">
        <f>LOOKUP($G38,装备属性!$B$2:$B$8,装备属性!E$2:E$8)*$H38</f>
        <v>268.8</v>
      </c>
      <c r="J38" s="4">
        <f>LOOKUP($G38,装备属性!$B$2:$B$8,装备属性!F$2:F$8)*$H38</f>
        <v>134.4</v>
      </c>
      <c r="K38" s="4">
        <f>LOOKUP($G38,装备属性!$B$2:$B$8,装备属性!G$2:G$8)*$H38</f>
        <v>26.880000000000003</v>
      </c>
      <c r="L38" s="4">
        <f>LOOKUP($G38,装备属性!$B$2:$B$8,装备属性!H$2:H$8)*$H38</f>
        <v>26.880000000000003</v>
      </c>
      <c r="M38" s="4">
        <f t="shared" si="23"/>
        <v>660</v>
      </c>
      <c r="N38" s="4">
        <f t="shared" si="24"/>
        <v>148</v>
      </c>
      <c r="O38" s="4">
        <v>1</v>
      </c>
      <c r="P38" s="4">
        <f t="shared" si="5"/>
        <v>148</v>
      </c>
      <c r="Q38" s="4">
        <f t="shared" si="25"/>
        <v>29</v>
      </c>
      <c r="R38" s="4">
        <f t="shared" si="26"/>
        <v>29</v>
      </c>
      <c r="S38" s="4"/>
      <c r="T38" s="4"/>
      <c r="V38" s="3">
        <f t="shared" si="6"/>
        <v>131</v>
      </c>
      <c r="W38" s="4">
        <f t="shared" si="14"/>
        <v>13</v>
      </c>
      <c r="X38" s="4">
        <f t="shared" si="15"/>
        <v>1</v>
      </c>
      <c r="Y38" s="4">
        <f t="shared" si="22"/>
        <v>8</v>
      </c>
      <c r="Z38" s="4">
        <f t="shared" si="20"/>
        <v>20</v>
      </c>
      <c r="AA38" s="4">
        <f t="shared" si="7"/>
        <v>384</v>
      </c>
      <c r="AB38" s="4">
        <f t="shared" si="8"/>
        <v>18</v>
      </c>
      <c r="AC38" s="4">
        <v>0</v>
      </c>
      <c r="AD38" s="4">
        <v>0</v>
      </c>
      <c r="AG38" s="55" t="s">
        <v>709</v>
      </c>
      <c r="AH38" s="55">
        <v>1</v>
      </c>
      <c r="AI38" s="55">
        <v>53</v>
      </c>
      <c r="AJ38" s="54">
        <f t="shared" si="9"/>
        <v>531</v>
      </c>
      <c r="AK38" s="54">
        <f t="shared" si="10"/>
        <v>2600</v>
      </c>
      <c r="AL38" s="54">
        <f t="shared" si="11"/>
        <v>114</v>
      </c>
      <c r="AM38" s="54">
        <f t="shared" si="12"/>
        <v>0</v>
      </c>
      <c r="AN38" s="54">
        <f t="shared" si="13"/>
        <v>0</v>
      </c>
    </row>
    <row r="39" spans="1:40">
      <c r="A39" s="4">
        <v>38</v>
      </c>
      <c r="B39" s="4">
        <v>38</v>
      </c>
      <c r="C39" s="4">
        <f>LOOKUP(B39,属性成长!A39:A103,属性成长!C39:C103)</f>
        <v>404</v>
      </c>
      <c r="D39" s="4">
        <f>LOOKUP($B39,属性成长!$A$2:$A$66,属性成长!D$2:D$66)</f>
        <v>14</v>
      </c>
      <c r="E39" s="4">
        <f>LOOKUP($B39,属性成长!$A$2:$A$66,属性成长!E$2:E$66)</f>
        <v>2</v>
      </c>
      <c r="F39" s="4">
        <f>LOOKUP($B39,属性成长!$A$2:$A$66,属性成长!F$2:F$66)</f>
        <v>2</v>
      </c>
      <c r="G39" s="4">
        <v>30</v>
      </c>
      <c r="H39" s="1">
        <f t="shared" si="21"/>
        <v>0.98000000000000009</v>
      </c>
      <c r="I39" s="4">
        <f>LOOKUP($G39,装备属性!$B$2:$B$8,装备属性!E$2:E$8)*$H39</f>
        <v>274.40000000000003</v>
      </c>
      <c r="J39" s="4">
        <f>LOOKUP($G39,装备属性!$B$2:$B$8,装备属性!F$2:F$8)*$H39</f>
        <v>137.20000000000002</v>
      </c>
      <c r="K39" s="4">
        <f>LOOKUP($G39,装备属性!$B$2:$B$8,装备属性!G$2:G$8)*$H39</f>
        <v>27.44</v>
      </c>
      <c r="L39" s="4">
        <f>LOOKUP($G39,装备属性!$B$2:$B$8,装备属性!H$2:H$8)*$H39</f>
        <v>27.44</v>
      </c>
      <c r="M39" s="4">
        <f t="shared" si="23"/>
        <v>678</v>
      </c>
      <c r="N39" s="4">
        <f t="shared" si="24"/>
        <v>151</v>
      </c>
      <c r="O39" s="4">
        <v>1</v>
      </c>
      <c r="P39" s="4">
        <f t="shared" si="5"/>
        <v>151</v>
      </c>
      <c r="Q39" s="4">
        <f t="shared" si="25"/>
        <v>29</v>
      </c>
      <c r="R39" s="4">
        <f t="shared" si="26"/>
        <v>29</v>
      </c>
      <c r="S39" s="4"/>
      <c r="T39" s="4"/>
      <c r="V39" s="3">
        <f t="shared" si="6"/>
        <v>132</v>
      </c>
      <c r="W39" s="4">
        <f t="shared" si="14"/>
        <v>13</v>
      </c>
      <c r="X39" s="4">
        <f t="shared" si="15"/>
        <v>2</v>
      </c>
      <c r="Y39" s="4">
        <f t="shared" si="22"/>
        <v>15</v>
      </c>
      <c r="Z39" s="4">
        <f t="shared" si="20"/>
        <v>15</v>
      </c>
      <c r="AA39" s="4">
        <f t="shared" si="7"/>
        <v>720</v>
      </c>
      <c r="AB39" s="4">
        <f t="shared" si="8"/>
        <v>21</v>
      </c>
      <c r="AC39" s="4">
        <v>0</v>
      </c>
      <c r="AD39" s="4">
        <v>0</v>
      </c>
      <c r="AG39" s="55" t="s">
        <v>710</v>
      </c>
      <c r="AH39" s="55">
        <v>1</v>
      </c>
      <c r="AI39" s="55">
        <v>54</v>
      </c>
      <c r="AJ39" s="54">
        <f t="shared" si="9"/>
        <v>541</v>
      </c>
      <c r="AK39" s="54">
        <f t="shared" si="10"/>
        <v>2660</v>
      </c>
      <c r="AL39" s="54">
        <f t="shared" si="11"/>
        <v>118</v>
      </c>
      <c r="AM39" s="54">
        <f t="shared" si="12"/>
        <v>0</v>
      </c>
      <c r="AN39" s="54">
        <f t="shared" si="13"/>
        <v>0</v>
      </c>
    </row>
    <row r="40" spans="1:40">
      <c r="A40" s="4">
        <v>39</v>
      </c>
      <c r="B40" s="4">
        <v>39</v>
      </c>
      <c r="C40" s="4">
        <f>LOOKUP(B40,属性成长!A40:A104,属性成长!C40:C104)</f>
        <v>417</v>
      </c>
      <c r="D40" s="4">
        <f>LOOKUP($B40,属性成长!$A$2:$A$66,属性成长!D$2:D$66)</f>
        <v>14</v>
      </c>
      <c r="E40" s="4">
        <f>LOOKUP($B40,属性成长!$A$2:$A$66,属性成长!E$2:E$66)</f>
        <v>3</v>
      </c>
      <c r="F40" s="4">
        <f>LOOKUP($B40,属性成长!$A$2:$A$66,属性成长!F$2:F$66)</f>
        <v>3</v>
      </c>
      <c r="G40" s="4">
        <v>30</v>
      </c>
      <c r="H40" s="1">
        <v>1</v>
      </c>
      <c r="I40" s="4">
        <f>LOOKUP($G40,装备属性!$B$2:$B$8,装备属性!E$2:E$8)*$H40</f>
        <v>280</v>
      </c>
      <c r="J40" s="4">
        <f>LOOKUP($G40,装备属性!$B$2:$B$8,装备属性!F$2:F$8)*$H40</f>
        <v>140</v>
      </c>
      <c r="K40" s="4">
        <f>LOOKUP($G40,装备属性!$B$2:$B$8,装备属性!G$2:G$8)*$H40</f>
        <v>28</v>
      </c>
      <c r="L40" s="4">
        <f>LOOKUP($G40,装备属性!$B$2:$B$8,装备属性!H$2:H$8)*$H40</f>
        <v>28</v>
      </c>
      <c r="M40" s="4">
        <f t="shared" si="23"/>
        <v>697</v>
      </c>
      <c r="N40" s="4">
        <f t="shared" si="24"/>
        <v>154</v>
      </c>
      <c r="O40" s="4">
        <v>1</v>
      </c>
      <c r="P40" s="4">
        <f t="shared" si="5"/>
        <v>154</v>
      </c>
      <c r="Q40" s="4">
        <f t="shared" si="25"/>
        <v>31</v>
      </c>
      <c r="R40" s="4">
        <f t="shared" si="26"/>
        <v>31</v>
      </c>
      <c r="S40" s="4"/>
      <c r="T40" s="4"/>
      <c r="V40" s="3">
        <f t="shared" si="6"/>
        <v>133</v>
      </c>
      <c r="W40" s="4">
        <f t="shared" si="14"/>
        <v>13</v>
      </c>
      <c r="X40" s="4">
        <f t="shared" si="15"/>
        <v>3</v>
      </c>
      <c r="Y40" s="4">
        <f t="shared" si="22"/>
        <v>25</v>
      </c>
      <c r="Z40" s="4">
        <f t="shared" si="20"/>
        <v>8</v>
      </c>
      <c r="AA40" s="4">
        <f t="shared" si="7"/>
        <v>1200</v>
      </c>
      <c r="AB40" s="4">
        <f t="shared" si="8"/>
        <v>31</v>
      </c>
      <c r="AC40" s="4">
        <v>0</v>
      </c>
      <c r="AD40" s="4">
        <v>0</v>
      </c>
      <c r="AG40" s="55" t="s">
        <v>711</v>
      </c>
      <c r="AH40" s="55">
        <v>1</v>
      </c>
      <c r="AI40" s="55">
        <v>55</v>
      </c>
      <c r="AJ40" s="54">
        <f t="shared" si="9"/>
        <v>551</v>
      </c>
      <c r="AK40" s="54">
        <f t="shared" si="10"/>
        <v>2710</v>
      </c>
      <c r="AL40" s="54">
        <f t="shared" si="11"/>
        <v>120</v>
      </c>
      <c r="AM40" s="54">
        <f t="shared" si="12"/>
        <v>0</v>
      </c>
      <c r="AN40" s="54">
        <f t="shared" si="13"/>
        <v>0</v>
      </c>
    </row>
    <row r="41" spans="1:40">
      <c r="A41" s="4">
        <v>40</v>
      </c>
      <c r="B41" s="4">
        <v>40</v>
      </c>
      <c r="C41" s="4">
        <f>LOOKUP(B41,属性成长!A41:A105,属性成长!C41:C105)</f>
        <v>432</v>
      </c>
      <c r="D41" s="4">
        <f>LOOKUP($B41,属性成长!$A$2:$A$66,属性成长!D$2:D$66)</f>
        <v>14</v>
      </c>
      <c r="E41" s="4">
        <f>LOOKUP($B41,属性成长!$A$2:$A$66,属性成长!E$2:E$66)</f>
        <v>3</v>
      </c>
      <c r="F41" s="4">
        <f>LOOKUP($B41,属性成长!$A$2:$A$66,属性成长!F$2:F$66)</f>
        <v>3</v>
      </c>
      <c r="G41" s="4">
        <v>40</v>
      </c>
      <c r="H41" s="1">
        <v>0.82</v>
      </c>
      <c r="I41" s="4">
        <f>LOOKUP($G41,装备属性!$B$2:$B$8,装备属性!E$2:E$8)*$H41</f>
        <v>373.09999999999997</v>
      </c>
      <c r="J41" s="4">
        <f>LOOKUP($G41,装备属性!$B$2:$B$8,装备属性!F$2:F$8)*$H41</f>
        <v>164</v>
      </c>
      <c r="K41" s="4">
        <f>LOOKUP($G41,装备属性!$B$2:$B$8,装备属性!G$2:G$8)*$H41</f>
        <v>32.799999999999997</v>
      </c>
      <c r="L41" s="4">
        <f>LOOKUP($G41,装备属性!$B$2:$B$8,装备属性!H$2:H$8)*$H41</f>
        <v>32.799999999999997</v>
      </c>
      <c r="M41" s="4">
        <f t="shared" si="23"/>
        <v>805</v>
      </c>
      <c r="N41" s="4">
        <f t="shared" si="24"/>
        <v>178</v>
      </c>
      <c r="O41" s="4">
        <v>1</v>
      </c>
      <c r="P41" s="4">
        <f t="shared" si="5"/>
        <v>178</v>
      </c>
      <c r="Q41" s="4">
        <f t="shared" si="25"/>
        <v>36</v>
      </c>
      <c r="R41" s="4">
        <f t="shared" si="26"/>
        <v>36</v>
      </c>
      <c r="S41" s="4"/>
      <c r="T41" s="4"/>
      <c r="V41" s="3">
        <f t="shared" si="6"/>
        <v>141</v>
      </c>
      <c r="W41" s="4">
        <f t="shared" si="14"/>
        <v>14</v>
      </c>
      <c r="X41" s="4">
        <f t="shared" si="15"/>
        <v>1</v>
      </c>
      <c r="Y41" s="4">
        <f t="shared" si="22"/>
        <v>8</v>
      </c>
      <c r="Z41" s="4">
        <f t="shared" si="20"/>
        <v>20</v>
      </c>
      <c r="AA41" s="4">
        <f t="shared" si="7"/>
        <v>424</v>
      </c>
      <c r="AB41" s="4">
        <f t="shared" si="8"/>
        <v>20</v>
      </c>
      <c r="AC41" s="4">
        <v>0</v>
      </c>
      <c r="AD41" s="4">
        <v>0</v>
      </c>
      <c r="AG41" s="55" t="s">
        <v>712</v>
      </c>
      <c r="AH41" s="55">
        <v>3</v>
      </c>
      <c r="AI41" s="55">
        <v>56</v>
      </c>
      <c r="AJ41" s="54">
        <f t="shared" si="9"/>
        <v>563</v>
      </c>
      <c r="AK41" s="54">
        <f t="shared" si="10"/>
        <v>13850</v>
      </c>
      <c r="AL41" s="54">
        <f t="shared" si="11"/>
        <v>224</v>
      </c>
      <c r="AM41" s="54">
        <f t="shared" si="12"/>
        <v>0</v>
      </c>
      <c r="AN41" s="54">
        <f t="shared" si="13"/>
        <v>0</v>
      </c>
    </row>
    <row r="42" spans="1:40">
      <c r="A42" s="4">
        <v>41</v>
      </c>
      <c r="B42" s="4">
        <v>41</v>
      </c>
      <c r="C42" s="4">
        <f>LOOKUP(B42,属性成长!A42:A106,属性成长!C42:C106)</f>
        <v>447</v>
      </c>
      <c r="D42" s="4">
        <f>LOOKUP($B42,属性成长!$A$2:$A$66,属性成长!D$2:D$66)</f>
        <v>15</v>
      </c>
      <c r="E42" s="4">
        <f>LOOKUP($B42,属性成长!$A$2:$A$66,属性成长!E$2:E$66)</f>
        <v>3</v>
      </c>
      <c r="F42" s="4">
        <f>LOOKUP($B42,属性成长!$A$2:$A$66,属性成长!F$2:F$66)</f>
        <v>3</v>
      </c>
      <c r="G42" s="4">
        <v>40</v>
      </c>
      <c r="H42" s="1">
        <f>H41+0.02</f>
        <v>0.84</v>
      </c>
      <c r="I42" s="4">
        <f>LOOKUP($G42,装备属性!$B$2:$B$8,装备属性!E$2:E$8)*$H42</f>
        <v>382.2</v>
      </c>
      <c r="J42" s="4">
        <f>LOOKUP($G42,装备属性!$B$2:$B$8,装备属性!F$2:F$8)*$H42</f>
        <v>168</v>
      </c>
      <c r="K42" s="4">
        <f>LOOKUP($G42,装备属性!$B$2:$B$8,装备属性!G$2:G$8)*$H42</f>
        <v>33.6</v>
      </c>
      <c r="L42" s="4">
        <f>LOOKUP($G42,装备属性!$B$2:$B$8,装备属性!H$2:H$8)*$H42</f>
        <v>33.6</v>
      </c>
      <c r="M42" s="4">
        <f t="shared" si="23"/>
        <v>829</v>
      </c>
      <c r="N42" s="4">
        <f t="shared" si="24"/>
        <v>183</v>
      </c>
      <c r="O42" s="4">
        <v>1</v>
      </c>
      <c r="P42" s="4">
        <f t="shared" si="5"/>
        <v>183</v>
      </c>
      <c r="Q42" s="4">
        <f t="shared" si="25"/>
        <v>37</v>
      </c>
      <c r="R42" s="4">
        <f t="shared" si="26"/>
        <v>37</v>
      </c>
      <c r="S42" s="4"/>
      <c r="T42" s="4"/>
      <c r="V42" s="3">
        <f t="shared" si="6"/>
        <v>142</v>
      </c>
      <c r="W42" s="4">
        <f t="shared" si="14"/>
        <v>14</v>
      </c>
      <c r="X42" s="4">
        <f t="shared" si="15"/>
        <v>2</v>
      </c>
      <c r="Y42" s="4">
        <f t="shared" si="22"/>
        <v>15</v>
      </c>
      <c r="Z42" s="4">
        <f t="shared" si="20"/>
        <v>15</v>
      </c>
      <c r="AA42" s="4">
        <f t="shared" si="7"/>
        <v>795</v>
      </c>
      <c r="AB42" s="4">
        <f t="shared" si="8"/>
        <v>23</v>
      </c>
      <c r="AC42" s="4">
        <v>0</v>
      </c>
      <c r="AD42" s="4">
        <v>0</v>
      </c>
      <c r="AG42" s="55" t="s">
        <v>713</v>
      </c>
      <c r="AH42" s="55">
        <v>3</v>
      </c>
      <c r="AI42" s="55">
        <v>58</v>
      </c>
      <c r="AJ42" s="54">
        <f t="shared" si="9"/>
        <v>583</v>
      </c>
      <c r="AK42" s="54">
        <f t="shared" si="10"/>
        <v>14450</v>
      </c>
      <c r="AL42" s="54">
        <f t="shared" si="11"/>
        <v>235</v>
      </c>
      <c r="AM42" s="54">
        <f t="shared" si="12"/>
        <v>0</v>
      </c>
      <c r="AN42" s="54">
        <f t="shared" si="13"/>
        <v>0</v>
      </c>
    </row>
    <row r="43" spans="1:40">
      <c r="A43" s="4">
        <v>42</v>
      </c>
      <c r="B43" s="4">
        <v>42</v>
      </c>
      <c r="C43" s="4">
        <f>LOOKUP(B43,属性成长!A43:A107,属性成长!C43:C107)</f>
        <v>462</v>
      </c>
      <c r="D43" s="4">
        <f>LOOKUP($B43,属性成长!$A$2:$A$66,属性成长!D$2:D$66)</f>
        <v>15</v>
      </c>
      <c r="E43" s="4">
        <f>LOOKUP($B43,属性成长!$A$2:$A$66,属性成长!E$2:E$66)</f>
        <v>3</v>
      </c>
      <c r="F43" s="4">
        <f>LOOKUP($B43,属性成长!$A$2:$A$66,属性成长!F$2:F$66)</f>
        <v>3</v>
      </c>
      <c r="G43" s="4">
        <v>40</v>
      </c>
      <c r="H43" s="1">
        <f t="shared" ref="H43:H49" si="27">H42+0.02</f>
        <v>0.86</v>
      </c>
      <c r="I43" s="4">
        <f>LOOKUP($G43,装备属性!$B$2:$B$8,装备属性!E$2:E$8)*$H43</f>
        <v>391.3</v>
      </c>
      <c r="J43" s="4">
        <f>LOOKUP($G43,装备属性!$B$2:$B$8,装备属性!F$2:F$8)*$H43</f>
        <v>172</v>
      </c>
      <c r="K43" s="4">
        <f>LOOKUP($G43,装备属性!$B$2:$B$8,装备属性!G$2:G$8)*$H43</f>
        <v>34.4</v>
      </c>
      <c r="L43" s="4">
        <f>LOOKUP($G43,装备属性!$B$2:$B$8,装备属性!H$2:H$8)*$H43</f>
        <v>34.4</v>
      </c>
      <c r="M43" s="4">
        <f t="shared" si="23"/>
        <v>853</v>
      </c>
      <c r="N43" s="4">
        <f t="shared" si="24"/>
        <v>187</v>
      </c>
      <c r="O43" s="4">
        <v>1</v>
      </c>
      <c r="P43" s="4">
        <f t="shared" si="5"/>
        <v>187</v>
      </c>
      <c r="Q43" s="4">
        <f t="shared" si="25"/>
        <v>37</v>
      </c>
      <c r="R43" s="4">
        <f t="shared" si="26"/>
        <v>37</v>
      </c>
      <c r="S43" s="4"/>
      <c r="T43" s="4"/>
      <c r="V43" s="3">
        <f t="shared" si="6"/>
        <v>143</v>
      </c>
      <c r="W43" s="4">
        <f t="shared" si="14"/>
        <v>14</v>
      </c>
      <c r="X43" s="4">
        <f t="shared" si="15"/>
        <v>3</v>
      </c>
      <c r="Y43" s="4">
        <f t="shared" si="22"/>
        <v>25</v>
      </c>
      <c r="Z43" s="4">
        <f t="shared" si="20"/>
        <v>8</v>
      </c>
      <c r="AA43" s="4">
        <f>LOOKUP(W43,$A$2:$A$66,$P$2:$P$66)*Y43</f>
        <v>1325</v>
      </c>
      <c r="AB43" s="4">
        <f t="shared" si="8"/>
        <v>34</v>
      </c>
      <c r="AC43" s="4">
        <v>0</v>
      </c>
      <c r="AD43" s="4">
        <v>0</v>
      </c>
      <c r="AG43" s="55" t="s">
        <v>718</v>
      </c>
      <c r="AH43" s="55">
        <v>3</v>
      </c>
      <c r="AI43" s="55">
        <v>59</v>
      </c>
      <c r="AJ43" s="54">
        <f t="shared" si="9"/>
        <v>593</v>
      </c>
      <c r="AK43" s="54">
        <f t="shared" si="10"/>
        <v>14700</v>
      </c>
      <c r="AL43" s="54">
        <f t="shared" si="11"/>
        <v>240</v>
      </c>
      <c r="AM43" s="54">
        <f t="shared" si="12"/>
        <v>0</v>
      </c>
      <c r="AN43" s="54">
        <f t="shared" si="13"/>
        <v>0</v>
      </c>
    </row>
    <row r="44" spans="1:40">
      <c r="A44" s="4">
        <v>43</v>
      </c>
      <c r="B44" s="4">
        <v>43</v>
      </c>
      <c r="C44" s="4">
        <f>LOOKUP(B44,属性成长!A44:A108,属性成长!C44:C108)</f>
        <v>477</v>
      </c>
      <c r="D44" s="4">
        <f>LOOKUP($B44,属性成长!$A$2:$A$66,属性成长!D$2:D$66)</f>
        <v>15</v>
      </c>
      <c r="E44" s="4">
        <f>LOOKUP($B44,属性成长!$A$2:$A$66,属性成长!E$2:E$66)</f>
        <v>3</v>
      </c>
      <c r="F44" s="4">
        <f>LOOKUP($B44,属性成长!$A$2:$A$66,属性成长!F$2:F$66)</f>
        <v>3</v>
      </c>
      <c r="G44" s="4">
        <v>40</v>
      </c>
      <c r="H44" s="1">
        <f t="shared" si="27"/>
        <v>0.88</v>
      </c>
      <c r="I44" s="4">
        <f>LOOKUP($G44,装备属性!$B$2:$B$8,装备属性!E$2:E$8)*$H44</f>
        <v>400.4</v>
      </c>
      <c r="J44" s="4">
        <f>LOOKUP($G44,装备属性!$B$2:$B$8,装备属性!F$2:F$8)*$H44</f>
        <v>176</v>
      </c>
      <c r="K44" s="4">
        <f>LOOKUP($G44,装备属性!$B$2:$B$8,装备属性!G$2:G$8)*$H44</f>
        <v>35.200000000000003</v>
      </c>
      <c r="L44" s="4">
        <f>LOOKUP($G44,装备属性!$B$2:$B$8,装备属性!H$2:H$8)*$H44</f>
        <v>35.200000000000003</v>
      </c>
      <c r="M44" s="4">
        <f t="shared" si="23"/>
        <v>877</v>
      </c>
      <c r="N44" s="4">
        <f t="shared" si="24"/>
        <v>191</v>
      </c>
      <c r="O44" s="4">
        <v>1</v>
      </c>
      <c r="P44" s="4">
        <f t="shared" si="5"/>
        <v>191</v>
      </c>
      <c r="Q44" s="4">
        <f t="shared" si="25"/>
        <v>38</v>
      </c>
      <c r="R44" s="4">
        <f t="shared" si="26"/>
        <v>38</v>
      </c>
      <c r="S44" s="4"/>
      <c r="T44" s="4"/>
      <c r="V44" s="3">
        <f t="shared" si="6"/>
        <v>151</v>
      </c>
      <c r="W44" s="4">
        <f t="shared" si="14"/>
        <v>15</v>
      </c>
      <c r="X44" s="4">
        <f t="shared" si="15"/>
        <v>1</v>
      </c>
      <c r="Y44" s="4">
        <f t="shared" si="22"/>
        <v>8</v>
      </c>
      <c r="Z44" s="4">
        <f t="shared" si="20"/>
        <v>20</v>
      </c>
      <c r="AA44" s="4">
        <f t="shared" si="7"/>
        <v>464</v>
      </c>
      <c r="AB44" s="4">
        <f t="shared" si="8"/>
        <v>22</v>
      </c>
      <c r="AC44" s="4">
        <v>0</v>
      </c>
      <c r="AD44" s="4">
        <v>0</v>
      </c>
      <c r="AG44" s="55" t="s">
        <v>714</v>
      </c>
      <c r="AH44" s="55">
        <v>1</v>
      </c>
      <c r="AI44" s="55">
        <v>3</v>
      </c>
      <c r="AJ44" s="54">
        <f t="shared" si="9"/>
        <v>31</v>
      </c>
      <c r="AK44" s="54">
        <f t="shared" si="10"/>
        <v>50</v>
      </c>
      <c r="AL44" s="54">
        <f t="shared" si="11"/>
        <v>5</v>
      </c>
      <c r="AM44" s="54">
        <f t="shared" si="12"/>
        <v>0</v>
      </c>
      <c r="AN44" s="54">
        <f t="shared" si="13"/>
        <v>0</v>
      </c>
    </row>
    <row r="45" spans="1:40">
      <c r="A45" s="4">
        <v>44</v>
      </c>
      <c r="B45" s="4">
        <v>44</v>
      </c>
      <c r="C45" s="4">
        <f>LOOKUP(B45,属性成长!A45:A109,属性成长!C45:C109)</f>
        <v>492</v>
      </c>
      <c r="D45" s="4">
        <f>LOOKUP($B45,属性成长!$A$2:$A$66,属性成长!D$2:D$66)</f>
        <v>15</v>
      </c>
      <c r="E45" s="4">
        <f>LOOKUP($B45,属性成长!$A$2:$A$66,属性成长!E$2:E$66)</f>
        <v>3</v>
      </c>
      <c r="F45" s="4">
        <f>LOOKUP($B45,属性成长!$A$2:$A$66,属性成长!F$2:F$66)</f>
        <v>3</v>
      </c>
      <c r="G45" s="4">
        <v>40</v>
      </c>
      <c r="H45" s="1">
        <f t="shared" si="27"/>
        <v>0.9</v>
      </c>
      <c r="I45" s="4">
        <f>LOOKUP($G45,装备属性!$B$2:$B$8,装备属性!E$2:E$8)*$H45</f>
        <v>409.5</v>
      </c>
      <c r="J45" s="4">
        <f>LOOKUP($G45,装备属性!$B$2:$B$8,装备属性!F$2:F$8)*$H45</f>
        <v>180</v>
      </c>
      <c r="K45" s="4">
        <f>LOOKUP($G45,装备属性!$B$2:$B$8,装备属性!G$2:G$8)*$H45</f>
        <v>36</v>
      </c>
      <c r="L45" s="4">
        <f>LOOKUP($G45,装备属性!$B$2:$B$8,装备属性!H$2:H$8)*$H45</f>
        <v>36</v>
      </c>
      <c r="M45" s="4">
        <f t="shared" si="23"/>
        <v>902</v>
      </c>
      <c r="N45" s="4">
        <f t="shared" si="24"/>
        <v>195</v>
      </c>
      <c r="O45" s="4">
        <v>1</v>
      </c>
      <c r="P45" s="4">
        <f t="shared" si="5"/>
        <v>195</v>
      </c>
      <c r="Q45" s="4">
        <f t="shared" si="25"/>
        <v>39</v>
      </c>
      <c r="R45" s="4">
        <f t="shared" si="26"/>
        <v>39</v>
      </c>
      <c r="S45" s="4"/>
      <c r="T45" s="4"/>
      <c r="V45" s="3">
        <f t="shared" si="6"/>
        <v>152</v>
      </c>
      <c r="W45" s="4">
        <f t="shared" si="14"/>
        <v>15</v>
      </c>
      <c r="X45" s="4">
        <f t="shared" si="15"/>
        <v>2</v>
      </c>
      <c r="Y45" s="4">
        <f t="shared" si="22"/>
        <v>15</v>
      </c>
      <c r="Z45" s="4">
        <f t="shared" si="20"/>
        <v>15</v>
      </c>
      <c r="AA45" s="4">
        <f t="shared" si="7"/>
        <v>870</v>
      </c>
      <c r="AB45" s="4">
        <f t="shared" si="8"/>
        <v>25</v>
      </c>
      <c r="AC45" s="4">
        <v>0</v>
      </c>
      <c r="AD45" s="4">
        <v>0</v>
      </c>
      <c r="AG45" s="55" t="s">
        <v>715</v>
      </c>
      <c r="AH45" s="55">
        <v>1</v>
      </c>
      <c r="AI45" s="55">
        <v>5</v>
      </c>
      <c r="AJ45" s="54">
        <f t="shared" si="9"/>
        <v>51</v>
      </c>
      <c r="AK45" s="54">
        <f t="shared" si="10"/>
        <v>80</v>
      </c>
      <c r="AL45" s="54">
        <f t="shared" si="11"/>
        <v>7</v>
      </c>
      <c r="AM45" s="54">
        <f t="shared" si="12"/>
        <v>0</v>
      </c>
      <c r="AN45" s="54">
        <f t="shared" si="13"/>
        <v>0</v>
      </c>
    </row>
    <row r="46" spans="1:40">
      <c r="A46" s="4">
        <v>45</v>
      </c>
      <c r="B46" s="4">
        <v>45</v>
      </c>
      <c r="C46" s="4">
        <f>LOOKUP(B46,属性成长!A46:A110,属性成长!C46:C110)</f>
        <v>509</v>
      </c>
      <c r="D46" s="4">
        <f>LOOKUP($B46,属性成长!$A$2:$A$66,属性成长!D$2:D$66)</f>
        <v>16</v>
      </c>
      <c r="E46" s="4">
        <f>LOOKUP($B46,属性成长!$A$2:$A$66,属性成长!E$2:E$66)</f>
        <v>3</v>
      </c>
      <c r="F46" s="4">
        <f>LOOKUP($B46,属性成长!$A$2:$A$66,属性成长!F$2:F$66)</f>
        <v>3</v>
      </c>
      <c r="G46" s="4">
        <v>40</v>
      </c>
      <c r="H46" s="1">
        <f t="shared" si="27"/>
        <v>0.92</v>
      </c>
      <c r="I46" s="4">
        <f>LOOKUP($G46,装备属性!$B$2:$B$8,装备属性!E$2:E$8)*$H46</f>
        <v>418.6</v>
      </c>
      <c r="J46" s="4">
        <f>LOOKUP($G46,装备属性!$B$2:$B$8,装备属性!F$2:F$8)*$H46</f>
        <v>184</v>
      </c>
      <c r="K46" s="4">
        <f>LOOKUP($G46,装备属性!$B$2:$B$8,装备属性!G$2:G$8)*$H46</f>
        <v>36.800000000000004</v>
      </c>
      <c r="L46" s="4">
        <f>LOOKUP($G46,装备属性!$B$2:$B$8,装备属性!H$2:H$8)*$H46</f>
        <v>36.800000000000004</v>
      </c>
      <c r="M46" s="4">
        <f t="shared" si="23"/>
        <v>928</v>
      </c>
      <c r="N46" s="4">
        <f t="shared" si="24"/>
        <v>200</v>
      </c>
      <c r="O46" s="4">
        <v>1</v>
      </c>
      <c r="P46" s="4">
        <f t="shared" si="5"/>
        <v>200</v>
      </c>
      <c r="Q46" s="4">
        <f t="shared" si="25"/>
        <v>40</v>
      </c>
      <c r="R46" s="4">
        <f t="shared" si="26"/>
        <v>40</v>
      </c>
      <c r="S46" s="4"/>
      <c r="T46" s="4"/>
      <c r="V46" s="3">
        <f t="shared" si="6"/>
        <v>153</v>
      </c>
      <c r="W46" s="4">
        <f t="shared" si="14"/>
        <v>15</v>
      </c>
      <c r="X46" s="4">
        <f t="shared" si="15"/>
        <v>3</v>
      </c>
      <c r="Y46" s="4">
        <v>40</v>
      </c>
      <c r="Z46" s="4">
        <f t="shared" si="20"/>
        <v>8</v>
      </c>
      <c r="AA46" s="4">
        <f t="shared" si="7"/>
        <v>2320</v>
      </c>
      <c r="AB46" s="4">
        <f t="shared" si="8"/>
        <v>37</v>
      </c>
      <c r="AC46" s="4">
        <v>0</v>
      </c>
      <c r="AD46" s="4">
        <v>0</v>
      </c>
      <c r="AG46" s="55" t="s">
        <v>716</v>
      </c>
      <c r="AH46" s="55">
        <v>1</v>
      </c>
      <c r="AI46" s="55">
        <v>10</v>
      </c>
      <c r="AJ46" s="54">
        <f t="shared" si="9"/>
        <v>101</v>
      </c>
      <c r="AK46" s="54">
        <f t="shared" si="10"/>
        <v>256</v>
      </c>
      <c r="AL46" s="54">
        <f t="shared" si="11"/>
        <v>13</v>
      </c>
      <c r="AM46" s="54">
        <f t="shared" si="12"/>
        <v>0</v>
      </c>
      <c r="AN46" s="54">
        <f t="shared" si="13"/>
        <v>0</v>
      </c>
    </row>
    <row r="47" spans="1:40">
      <c r="A47" s="4">
        <v>46</v>
      </c>
      <c r="B47" s="4">
        <v>46</v>
      </c>
      <c r="C47" s="4">
        <f>LOOKUP(B47,属性成长!A47:A111,属性成长!C47:C111)</f>
        <v>526</v>
      </c>
      <c r="D47" s="4">
        <f>LOOKUP($B47,属性成长!$A$2:$A$66,属性成长!D$2:D$66)</f>
        <v>16</v>
      </c>
      <c r="E47" s="4">
        <f>LOOKUP($B47,属性成长!$A$2:$A$66,属性成长!E$2:E$66)</f>
        <v>3</v>
      </c>
      <c r="F47" s="4">
        <f>LOOKUP($B47,属性成长!$A$2:$A$66,属性成长!F$2:F$66)</f>
        <v>3</v>
      </c>
      <c r="G47" s="4">
        <v>40</v>
      </c>
      <c r="H47" s="1">
        <f t="shared" si="27"/>
        <v>0.94000000000000006</v>
      </c>
      <c r="I47" s="4">
        <f>LOOKUP($G47,装备属性!$B$2:$B$8,装备属性!E$2:E$8)*$H47</f>
        <v>427.70000000000005</v>
      </c>
      <c r="J47" s="4">
        <f>LOOKUP($G47,装备属性!$B$2:$B$8,装备属性!F$2:F$8)*$H47</f>
        <v>188</v>
      </c>
      <c r="K47" s="4">
        <f>LOOKUP($G47,装备属性!$B$2:$B$8,装备属性!G$2:G$8)*$H47</f>
        <v>37.6</v>
      </c>
      <c r="L47" s="4">
        <f>LOOKUP($G47,装备属性!$B$2:$B$8,装备属性!H$2:H$8)*$H47</f>
        <v>37.6</v>
      </c>
      <c r="M47" s="4">
        <f t="shared" si="23"/>
        <v>954</v>
      </c>
      <c r="N47" s="4">
        <f t="shared" si="24"/>
        <v>204</v>
      </c>
      <c r="O47" s="4">
        <v>1</v>
      </c>
      <c r="P47" s="4">
        <f t="shared" si="5"/>
        <v>204</v>
      </c>
      <c r="Q47" s="4">
        <f t="shared" si="25"/>
        <v>41</v>
      </c>
      <c r="R47" s="4">
        <f t="shared" si="26"/>
        <v>41</v>
      </c>
      <c r="S47" s="4"/>
      <c r="T47" s="4"/>
      <c r="V47" s="3">
        <f t="shared" si="6"/>
        <v>161</v>
      </c>
      <c r="W47" s="4">
        <f t="shared" si="14"/>
        <v>16</v>
      </c>
      <c r="X47" s="4">
        <f t="shared" si="15"/>
        <v>1</v>
      </c>
      <c r="Y47" s="4">
        <f t="shared" si="22"/>
        <v>8</v>
      </c>
      <c r="Z47" s="4">
        <f t="shared" si="20"/>
        <v>20</v>
      </c>
      <c r="AA47" s="4">
        <f t="shared" si="7"/>
        <v>464</v>
      </c>
      <c r="AB47" s="4">
        <f t="shared" si="8"/>
        <v>22</v>
      </c>
      <c r="AC47" s="4">
        <v>0</v>
      </c>
      <c r="AD47" s="4">
        <v>0</v>
      </c>
      <c r="AG47" s="55" t="s">
        <v>717</v>
      </c>
      <c r="AH47" s="55">
        <v>1</v>
      </c>
      <c r="AI47" s="55">
        <v>10</v>
      </c>
      <c r="AJ47" s="54">
        <f t="shared" si="9"/>
        <v>101</v>
      </c>
      <c r="AK47" s="54">
        <f t="shared" si="10"/>
        <v>256</v>
      </c>
      <c r="AL47" s="54">
        <f t="shared" si="11"/>
        <v>13</v>
      </c>
      <c r="AM47" s="54">
        <f t="shared" si="12"/>
        <v>0</v>
      </c>
      <c r="AN47" s="54">
        <f t="shared" si="13"/>
        <v>0</v>
      </c>
    </row>
    <row r="48" spans="1:40">
      <c r="A48" s="4">
        <v>47</v>
      </c>
      <c r="B48" s="4">
        <v>47</v>
      </c>
      <c r="C48" s="4">
        <f>LOOKUP(B48,属性成长!A48:A112,属性成长!C48:C112)</f>
        <v>543</v>
      </c>
      <c r="D48" s="4">
        <f>LOOKUP($B48,属性成长!$A$2:$A$66,属性成长!D$2:D$66)</f>
        <v>16</v>
      </c>
      <c r="E48" s="4">
        <f>LOOKUP($B48,属性成长!$A$2:$A$66,属性成长!E$2:E$66)</f>
        <v>3</v>
      </c>
      <c r="F48" s="4">
        <f>LOOKUP($B48,属性成长!$A$2:$A$66,属性成长!F$2:F$66)</f>
        <v>3</v>
      </c>
      <c r="G48" s="4">
        <v>40</v>
      </c>
      <c r="H48" s="1">
        <f t="shared" si="27"/>
        <v>0.96000000000000008</v>
      </c>
      <c r="I48" s="4">
        <f>LOOKUP($G48,装备属性!$B$2:$B$8,装备属性!E$2:E$8)*$H48</f>
        <v>436.8</v>
      </c>
      <c r="J48" s="4">
        <f>LOOKUP($G48,装备属性!$B$2:$B$8,装备属性!F$2:F$8)*$H48</f>
        <v>192.00000000000003</v>
      </c>
      <c r="K48" s="4">
        <f>LOOKUP($G48,装备属性!$B$2:$B$8,装备属性!G$2:G$8)*$H48</f>
        <v>38.400000000000006</v>
      </c>
      <c r="L48" s="4">
        <f>LOOKUP($G48,装备属性!$B$2:$B$8,装备属性!H$2:H$8)*$H48</f>
        <v>38.400000000000006</v>
      </c>
      <c r="M48" s="4">
        <f t="shared" si="23"/>
        <v>980</v>
      </c>
      <c r="N48" s="4">
        <f t="shared" si="24"/>
        <v>208</v>
      </c>
      <c r="O48" s="4">
        <v>1</v>
      </c>
      <c r="P48" s="4">
        <f t="shared" si="5"/>
        <v>208</v>
      </c>
      <c r="Q48" s="4">
        <f t="shared" si="25"/>
        <v>41</v>
      </c>
      <c r="R48" s="4">
        <f t="shared" si="26"/>
        <v>41</v>
      </c>
      <c r="S48" s="4"/>
      <c r="T48" s="4"/>
      <c r="V48" s="3">
        <f t="shared" si="6"/>
        <v>162</v>
      </c>
      <c r="W48" s="4">
        <f t="shared" si="14"/>
        <v>16</v>
      </c>
      <c r="X48" s="4">
        <f t="shared" si="15"/>
        <v>2</v>
      </c>
      <c r="Y48" s="4">
        <f t="shared" si="22"/>
        <v>15</v>
      </c>
      <c r="Z48" s="4">
        <f t="shared" si="20"/>
        <v>15</v>
      </c>
      <c r="AA48" s="4">
        <f t="shared" si="7"/>
        <v>870</v>
      </c>
      <c r="AB48" s="4">
        <f t="shared" si="8"/>
        <v>26</v>
      </c>
      <c r="AC48" s="4">
        <v>0</v>
      </c>
      <c r="AD48" s="4">
        <v>0</v>
      </c>
      <c r="AF48" s="60"/>
      <c r="AG48" s="60" t="s">
        <v>870</v>
      </c>
      <c r="AH48" s="60">
        <v>1</v>
      </c>
      <c r="AI48" s="60">
        <v>36</v>
      </c>
      <c r="AJ48" s="59">
        <f t="shared" ref="AJ48:AJ51" si="28">AI48*10+AH48</f>
        <v>361</v>
      </c>
      <c r="AK48" s="59">
        <f t="shared" ref="AK48:AK51" si="29">LOOKUP($AJ48,$V$2:$V$196,AA$2:AA$196)</f>
        <v>1450</v>
      </c>
      <c r="AL48" s="59">
        <f t="shared" ref="AL48:AL51" si="30">LOOKUP($AJ48,$V$2:$V$196,AB$2:AB$196)</f>
        <v>60</v>
      </c>
      <c r="AM48" s="59">
        <f t="shared" ref="AM48:AM51" si="31">LOOKUP($AJ48,$V$2:$V$196,AC$2:AC$196)</f>
        <v>0</v>
      </c>
      <c r="AN48" s="59">
        <f t="shared" ref="AN48:AN51" si="32">LOOKUP($AJ48,$V$2:$V$196,AD$2:AD$196)</f>
        <v>0</v>
      </c>
    </row>
    <row r="49" spans="1:40">
      <c r="A49" s="4">
        <v>48</v>
      </c>
      <c r="B49" s="4">
        <v>48</v>
      </c>
      <c r="C49" s="4">
        <f>LOOKUP(B49,属性成长!A49:A113,属性成长!C49:C113)</f>
        <v>560</v>
      </c>
      <c r="D49" s="4">
        <f>LOOKUP($B49,属性成长!$A$2:$A$66,属性成长!D$2:D$66)</f>
        <v>16</v>
      </c>
      <c r="E49" s="4">
        <f>LOOKUP($B49,属性成长!$A$2:$A$66,属性成长!E$2:E$66)</f>
        <v>3</v>
      </c>
      <c r="F49" s="4">
        <f>LOOKUP($B49,属性成长!$A$2:$A$66,属性成长!F$2:F$66)</f>
        <v>3</v>
      </c>
      <c r="G49" s="4">
        <v>40</v>
      </c>
      <c r="H49" s="1">
        <f t="shared" si="27"/>
        <v>0.98000000000000009</v>
      </c>
      <c r="I49" s="4">
        <f>LOOKUP($G49,装备属性!$B$2:$B$8,装备属性!E$2:E$8)*$H49</f>
        <v>445.90000000000003</v>
      </c>
      <c r="J49" s="4">
        <f>LOOKUP($G49,装备属性!$B$2:$B$8,装备属性!F$2:F$8)*$H49</f>
        <v>196.00000000000003</v>
      </c>
      <c r="K49" s="4">
        <f>LOOKUP($G49,装备属性!$B$2:$B$8,装备属性!G$2:G$8)*$H49</f>
        <v>39.200000000000003</v>
      </c>
      <c r="L49" s="4">
        <f>LOOKUP($G49,装备属性!$B$2:$B$8,装备属性!H$2:H$8)*$H49</f>
        <v>39.200000000000003</v>
      </c>
      <c r="M49" s="4">
        <f t="shared" si="23"/>
        <v>1006</v>
      </c>
      <c r="N49" s="4">
        <f t="shared" si="24"/>
        <v>212</v>
      </c>
      <c r="O49" s="4">
        <v>1</v>
      </c>
      <c r="P49" s="4">
        <f t="shared" si="5"/>
        <v>212</v>
      </c>
      <c r="Q49" s="4">
        <f t="shared" si="25"/>
        <v>42</v>
      </c>
      <c r="R49" s="4">
        <f t="shared" si="26"/>
        <v>42</v>
      </c>
      <c r="S49" s="4"/>
      <c r="T49" s="4"/>
      <c r="V49" s="3">
        <f t="shared" si="6"/>
        <v>163</v>
      </c>
      <c r="W49" s="4">
        <f t="shared" si="14"/>
        <v>16</v>
      </c>
      <c r="X49" s="4">
        <f t="shared" si="15"/>
        <v>3</v>
      </c>
      <c r="Y49" s="4">
        <v>40</v>
      </c>
      <c r="Z49" s="4">
        <f t="shared" si="20"/>
        <v>8</v>
      </c>
      <c r="AA49" s="4">
        <f t="shared" si="7"/>
        <v>2320</v>
      </c>
      <c r="AB49" s="4">
        <f t="shared" si="8"/>
        <v>39</v>
      </c>
      <c r="AC49" s="4">
        <v>0</v>
      </c>
      <c r="AD49" s="4">
        <v>0</v>
      </c>
      <c r="AF49" s="60"/>
      <c r="AG49" s="60" t="s">
        <v>871</v>
      </c>
      <c r="AH49" s="60">
        <v>1</v>
      </c>
      <c r="AI49" s="60">
        <v>43</v>
      </c>
      <c r="AJ49" s="59">
        <f t="shared" si="28"/>
        <v>431</v>
      </c>
      <c r="AK49" s="59">
        <f t="shared" si="29"/>
        <v>1910</v>
      </c>
      <c r="AL49" s="59">
        <f t="shared" si="30"/>
        <v>82</v>
      </c>
      <c r="AM49" s="59">
        <f t="shared" si="31"/>
        <v>0</v>
      </c>
      <c r="AN49" s="59">
        <f t="shared" si="32"/>
        <v>0</v>
      </c>
    </row>
    <row r="50" spans="1:40">
      <c r="A50" s="4">
        <v>49</v>
      </c>
      <c r="B50" s="4">
        <v>49</v>
      </c>
      <c r="C50" s="4">
        <f>LOOKUP(B50,属性成长!A50:A114,属性成长!C50:C114)</f>
        <v>577</v>
      </c>
      <c r="D50" s="4">
        <f>LOOKUP($B50,属性成长!$A$2:$A$66,属性成长!D$2:D$66)</f>
        <v>17</v>
      </c>
      <c r="E50" s="4">
        <f>LOOKUP($B50,属性成长!$A$2:$A$66,属性成长!E$2:E$66)</f>
        <v>3</v>
      </c>
      <c r="F50" s="4">
        <f>LOOKUP($B50,属性成长!$A$2:$A$66,属性成长!F$2:F$66)</f>
        <v>3</v>
      </c>
      <c r="G50" s="4">
        <v>40</v>
      </c>
      <c r="H50" s="1">
        <v>1</v>
      </c>
      <c r="I50" s="4">
        <f>LOOKUP($G50,装备属性!$B$2:$B$8,装备属性!E$2:E$8)*$H50</f>
        <v>455</v>
      </c>
      <c r="J50" s="4">
        <f>LOOKUP($G50,装备属性!$B$2:$B$8,装备属性!F$2:F$8)*$H50</f>
        <v>200</v>
      </c>
      <c r="K50" s="4">
        <f>LOOKUP($G50,装备属性!$B$2:$B$8,装备属性!G$2:G$8)*$H50</f>
        <v>40</v>
      </c>
      <c r="L50" s="4">
        <f>LOOKUP($G50,装备属性!$B$2:$B$8,装备属性!H$2:H$8)*$H50</f>
        <v>40</v>
      </c>
      <c r="M50" s="4">
        <f t="shared" si="23"/>
        <v>1032</v>
      </c>
      <c r="N50" s="4">
        <f t="shared" si="24"/>
        <v>217</v>
      </c>
      <c r="O50" s="4">
        <v>1</v>
      </c>
      <c r="P50" s="4">
        <f t="shared" si="5"/>
        <v>217</v>
      </c>
      <c r="Q50" s="4">
        <f t="shared" si="25"/>
        <v>43</v>
      </c>
      <c r="R50" s="4">
        <f t="shared" si="26"/>
        <v>43</v>
      </c>
      <c r="S50" s="4"/>
      <c r="T50" s="4"/>
      <c r="V50" s="3">
        <f t="shared" si="6"/>
        <v>171</v>
      </c>
      <c r="W50" s="4">
        <f t="shared" si="14"/>
        <v>17</v>
      </c>
      <c r="X50" s="4">
        <f t="shared" si="15"/>
        <v>1</v>
      </c>
      <c r="Y50" s="4">
        <f t="shared" si="22"/>
        <v>8</v>
      </c>
      <c r="Z50" s="4">
        <f t="shared" si="20"/>
        <v>20</v>
      </c>
      <c r="AA50" s="4">
        <f t="shared" si="7"/>
        <v>472</v>
      </c>
      <c r="AB50" s="4">
        <f t="shared" si="8"/>
        <v>22</v>
      </c>
      <c r="AC50" s="4">
        <v>0</v>
      </c>
      <c r="AD50" s="4">
        <v>0</v>
      </c>
      <c r="AF50" s="60"/>
      <c r="AG50" s="60" t="s">
        <v>872</v>
      </c>
      <c r="AH50" s="60">
        <v>1</v>
      </c>
      <c r="AI50" s="60">
        <v>44</v>
      </c>
      <c r="AJ50" s="59">
        <f t="shared" si="28"/>
        <v>441</v>
      </c>
      <c r="AK50" s="59">
        <f t="shared" si="29"/>
        <v>1950</v>
      </c>
      <c r="AL50" s="59">
        <f t="shared" si="30"/>
        <v>84</v>
      </c>
      <c r="AM50" s="59">
        <f t="shared" si="31"/>
        <v>0</v>
      </c>
      <c r="AN50" s="59">
        <f t="shared" si="32"/>
        <v>0</v>
      </c>
    </row>
    <row r="51" spans="1:40">
      <c r="A51" s="4">
        <v>50</v>
      </c>
      <c r="B51" s="4">
        <v>50</v>
      </c>
      <c r="C51" s="4">
        <f>LOOKUP(B51,属性成长!A51:A115,属性成长!C51:C115)</f>
        <v>594</v>
      </c>
      <c r="D51" s="4">
        <f>LOOKUP($B51,属性成长!$A$2:$A$66,属性成长!D$2:D$66)</f>
        <v>17</v>
      </c>
      <c r="E51" s="4">
        <f>LOOKUP($B51,属性成长!$A$2:$A$66,属性成长!E$2:E$66)</f>
        <v>3</v>
      </c>
      <c r="F51" s="4">
        <f>LOOKUP($B51,属性成长!$A$2:$A$66,属性成长!F$2:F$66)</f>
        <v>3</v>
      </c>
      <c r="G51" s="4">
        <v>50</v>
      </c>
      <c r="H51" s="1">
        <v>0.82</v>
      </c>
      <c r="I51" s="4">
        <f>LOOKUP($G51,装备属性!$B$2:$B$8,装备属性!E$2:E$8)*$H51</f>
        <v>574</v>
      </c>
      <c r="J51" s="4">
        <f>LOOKUP($G51,装备属性!$B$2:$B$8,装备属性!F$2:F$8)*$H51</f>
        <v>225.5</v>
      </c>
      <c r="K51" s="4">
        <f>LOOKUP($G51,装备属性!$B$2:$B$8,装备属性!G$2:G$8)*$H51</f>
        <v>45.099999999999994</v>
      </c>
      <c r="L51" s="4">
        <f>LOOKUP($G51,装备属性!$B$2:$B$8,装备属性!H$2:H$8)*$H51</f>
        <v>45.099999999999994</v>
      </c>
      <c r="M51" s="4">
        <f t="shared" si="23"/>
        <v>1168</v>
      </c>
      <c r="N51" s="4">
        <f t="shared" si="24"/>
        <v>243</v>
      </c>
      <c r="O51" s="4">
        <v>1</v>
      </c>
      <c r="P51" s="4">
        <f t="shared" si="5"/>
        <v>243</v>
      </c>
      <c r="Q51" s="4">
        <f t="shared" si="25"/>
        <v>48</v>
      </c>
      <c r="R51" s="4">
        <f t="shared" si="26"/>
        <v>48</v>
      </c>
      <c r="S51" s="4"/>
      <c r="T51" s="4"/>
      <c r="V51" s="3">
        <f t="shared" si="6"/>
        <v>172</v>
      </c>
      <c r="W51" s="4">
        <f t="shared" si="14"/>
        <v>17</v>
      </c>
      <c r="X51" s="4">
        <f t="shared" si="15"/>
        <v>2</v>
      </c>
      <c r="Y51" s="4">
        <f t="shared" si="22"/>
        <v>15</v>
      </c>
      <c r="Z51" s="4">
        <f t="shared" si="20"/>
        <v>15</v>
      </c>
      <c r="AA51" s="4">
        <f t="shared" si="7"/>
        <v>885</v>
      </c>
      <c r="AB51" s="4">
        <f t="shared" si="8"/>
        <v>26</v>
      </c>
      <c r="AC51" s="4">
        <v>0</v>
      </c>
      <c r="AD51" s="4">
        <v>0</v>
      </c>
      <c r="AF51" s="60"/>
      <c r="AG51" s="60" t="s">
        <v>873</v>
      </c>
      <c r="AH51" s="60">
        <v>1</v>
      </c>
      <c r="AI51" s="60">
        <v>45</v>
      </c>
      <c r="AJ51" s="59">
        <f t="shared" si="28"/>
        <v>451</v>
      </c>
      <c r="AK51" s="59">
        <f t="shared" si="29"/>
        <v>2000</v>
      </c>
      <c r="AL51" s="59">
        <f t="shared" si="30"/>
        <v>86</v>
      </c>
      <c r="AM51" s="59">
        <f t="shared" si="31"/>
        <v>0</v>
      </c>
      <c r="AN51" s="59">
        <f t="shared" si="32"/>
        <v>0</v>
      </c>
    </row>
    <row r="52" spans="1:40">
      <c r="A52" s="4">
        <v>51</v>
      </c>
      <c r="B52" s="4">
        <v>51</v>
      </c>
      <c r="C52" s="4">
        <f>LOOKUP(B52,属性成长!A52:A116,属性成长!C52:C116)</f>
        <v>611</v>
      </c>
      <c r="D52" s="4">
        <f>LOOKUP($B52,属性成长!$A$2:$A$66,属性成长!D$2:D$66)</f>
        <v>17</v>
      </c>
      <c r="E52" s="4">
        <f>LOOKUP($B52,属性成长!$A$2:$A$66,属性成长!E$2:E$66)</f>
        <v>3</v>
      </c>
      <c r="F52" s="4">
        <f>LOOKUP($B52,属性成长!$A$2:$A$66,属性成长!F$2:F$66)</f>
        <v>3</v>
      </c>
      <c r="G52" s="4">
        <v>50</v>
      </c>
      <c r="H52" s="1">
        <f>H51+0.02</f>
        <v>0.84</v>
      </c>
      <c r="I52" s="4">
        <f>LOOKUP($G52,装备属性!$B$2:$B$8,装备属性!E$2:E$8)*$H52</f>
        <v>588</v>
      </c>
      <c r="J52" s="4">
        <f>LOOKUP($G52,装备属性!$B$2:$B$8,装备属性!F$2:F$8)*$H52</f>
        <v>231</v>
      </c>
      <c r="K52" s="4">
        <f>LOOKUP($G52,装备属性!$B$2:$B$8,装备属性!G$2:G$8)*$H52</f>
        <v>46.199999999999996</v>
      </c>
      <c r="L52" s="4">
        <f>LOOKUP($G52,装备属性!$B$2:$B$8,装备属性!H$2:H$8)*$H52</f>
        <v>46.199999999999996</v>
      </c>
      <c r="M52" s="4">
        <f t="shared" si="23"/>
        <v>1199</v>
      </c>
      <c r="N52" s="4">
        <f t="shared" si="24"/>
        <v>248</v>
      </c>
      <c r="O52" s="4">
        <v>1</v>
      </c>
      <c r="P52" s="4">
        <f t="shared" si="5"/>
        <v>248</v>
      </c>
      <c r="Q52" s="4">
        <f t="shared" si="25"/>
        <v>49</v>
      </c>
      <c r="R52" s="4">
        <f t="shared" si="26"/>
        <v>49</v>
      </c>
      <c r="S52" s="4"/>
      <c r="T52" s="4"/>
      <c r="V52" s="3">
        <f t="shared" si="6"/>
        <v>173</v>
      </c>
      <c r="W52" s="4">
        <f t="shared" si="14"/>
        <v>17</v>
      </c>
      <c r="X52" s="4">
        <f t="shared" si="15"/>
        <v>3</v>
      </c>
      <c r="Y52" s="4">
        <v>40</v>
      </c>
      <c r="Z52" s="4">
        <f t="shared" si="20"/>
        <v>8</v>
      </c>
      <c r="AA52" s="4">
        <f t="shared" si="7"/>
        <v>2360</v>
      </c>
      <c r="AB52" s="4">
        <f t="shared" si="8"/>
        <v>40</v>
      </c>
      <c r="AC52" s="4">
        <v>0</v>
      </c>
      <c r="AD52" s="4">
        <v>0</v>
      </c>
      <c r="AF52" s="60"/>
      <c r="AG52" s="60" t="s">
        <v>874</v>
      </c>
      <c r="AH52" s="60">
        <v>1</v>
      </c>
      <c r="AI52" s="60">
        <v>49</v>
      </c>
      <c r="AJ52" s="59">
        <f t="shared" ref="AJ52:AJ54" si="33">AI52*10+AH52</f>
        <v>491</v>
      </c>
      <c r="AK52" s="59">
        <f t="shared" ref="AK52:AK54" si="34">LOOKUP($AJ52,$V$2:$V$196,AA$2:AA$196)</f>
        <v>2170</v>
      </c>
      <c r="AL52" s="59">
        <f t="shared" ref="AL52:AL54" si="35">LOOKUP($AJ52,$V$2:$V$196,AB$2:AB$196)</f>
        <v>95</v>
      </c>
      <c r="AM52" s="59">
        <f t="shared" ref="AM52:AM54" si="36">LOOKUP($AJ52,$V$2:$V$196,AC$2:AC$196)</f>
        <v>0</v>
      </c>
      <c r="AN52" s="59">
        <f t="shared" ref="AN52:AN54" si="37">LOOKUP($AJ52,$V$2:$V$196,AD$2:AD$196)</f>
        <v>0</v>
      </c>
    </row>
    <row r="53" spans="1:40">
      <c r="A53" s="4">
        <v>52</v>
      </c>
      <c r="B53" s="4">
        <v>52</v>
      </c>
      <c r="C53" s="4">
        <f>LOOKUP(B53,属性成长!A53:A117,属性成长!C53:C117)</f>
        <v>628</v>
      </c>
      <c r="D53" s="4">
        <f>LOOKUP($B53,属性成长!$A$2:$A$66,属性成长!D$2:D$66)</f>
        <v>17</v>
      </c>
      <c r="E53" s="4">
        <f>LOOKUP($B53,属性成长!$A$2:$A$66,属性成长!E$2:E$66)</f>
        <v>3</v>
      </c>
      <c r="F53" s="4">
        <f>LOOKUP($B53,属性成长!$A$2:$A$66,属性成长!F$2:F$66)</f>
        <v>3</v>
      </c>
      <c r="G53" s="4">
        <v>50</v>
      </c>
      <c r="H53" s="1">
        <f t="shared" ref="H53:H59" si="38">H52+0.02</f>
        <v>0.86</v>
      </c>
      <c r="I53" s="4">
        <f>LOOKUP($G53,装备属性!$B$2:$B$8,装备属性!E$2:E$8)*$H53</f>
        <v>602</v>
      </c>
      <c r="J53" s="4">
        <f>LOOKUP($G53,装备属性!$B$2:$B$8,装备属性!F$2:F$8)*$H53</f>
        <v>236.5</v>
      </c>
      <c r="K53" s="4">
        <f>LOOKUP($G53,装备属性!$B$2:$B$8,装备属性!G$2:G$8)*$H53</f>
        <v>47.3</v>
      </c>
      <c r="L53" s="4">
        <f>LOOKUP($G53,装备属性!$B$2:$B$8,装备属性!H$2:H$8)*$H53</f>
        <v>47.3</v>
      </c>
      <c r="M53" s="4">
        <f t="shared" si="23"/>
        <v>1230</v>
      </c>
      <c r="N53" s="4">
        <f t="shared" si="24"/>
        <v>254</v>
      </c>
      <c r="O53" s="4">
        <v>1</v>
      </c>
      <c r="P53" s="4">
        <f t="shared" si="5"/>
        <v>254</v>
      </c>
      <c r="Q53" s="4">
        <f t="shared" si="25"/>
        <v>50</v>
      </c>
      <c r="R53" s="4">
        <f t="shared" si="26"/>
        <v>50</v>
      </c>
      <c r="S53" s="4"/>
      <c r="T53" s="4"/>
      <c r="V53" s="3">
        <f t="shared" si="6"/>
        <v>181</v>
      </c>
      <c r="W53" s="4">
        <f t="shared" si="14"/>
        <v>18</v>
      </c>
      <c r="X53" s="4">
        <f t="shared" si="15"/>
        <v>1</v>
      </c>
      <c r="Y53" s="4">
        <f t="shared" si="22"/>
        <v>8</v>
      </c>
      <c r="Z53" s="4">
        <f t="shared" si="20"/>
        <v>20</v>
      </c>
      <c r="AA53" s="4">
        <f t="shared" si="7"/>
        <v>472</v>
      </c>
      <c r="AB53" s="4">
        <f t="shared" si="8"/>
        <v>23</v>
      </c>
      <c r="AC53" s="4">
        <v>0</v>
      </c>
      <c r="AD53" s="4">
        <v>0</v>
      </c>
      <c r="AF53" s="60"/>
      <c r="AG53" s="60" t="s">
        <v>875</v>
      </c>
      <c r="AH53" s="60">
        <v>1</v>
      </c>
      <c r="AI53" s="60">
        <v>52</v>
      </c>
      <c r="AJ53" s="59">
        <f t="shared" si="33"/>
        <v>521</v>
      </c>
      <c r="AK53" s="59">
        <f t="shared" si="34"/>
        <v>2540</v>
      </c>
      <c r="AL53" s="59">
        <f t="shared" si="35"/>
        <v>112</v>
      </c>
      <c r="AM53" s="59">
        <f t="shared" si="36"/>
        <v>0</v>
      </c>
      <c r="AN53" s="59">
        <f t="shared" si="37"/>
        <v>0</v>
      </c>
    </row>
    <row r="54" spans="1:40">
      <c r="A54" s="4">
        <v>53</v>
      </c>
      <c r="B54" s="4">
        <v>53</v>
      </c>
      <c r="C54" s="4">
        <f>LOOKUP(B54,属性成长!A54:A118,属性成长!C54:C118)</f>
        <v>645</v>
      </c>
      <c r="D54" s="4">
        <f>LOOKUP($B54,属性成长!$A$2:$A$66,属性成长!D$2:D$66)</f>
        <v>18</v>
      </c>
      <c r="E54" s="4">
        <f>LOOKUP($B54,属性成长!$A$2:$A$66,属性成长!E$2:E$66)</f>
        <v>3</v>
      </c>
      <c r="F54" s="4">
        <f>LOOKUP($B54,属性成长!$A$2:$A$66,属性成长!F$2:F$66)</f>
        <v>3</v>
      </c>
      <c r="G54" s="4">
        <v>50</v>
      </c>
      <c r="H54" s="1">
        <f t="shared" si="38"/>
        <v>0.88</v>
      </c>
      <c r="I54" s="4">
        <f>LOOKUP($G54,装备属性!$B$2:$B$8,装备属性!E$2:E$8)*$H54</f>
        <v>616</v>
      </c>
      <c r="J54" s="4">
        <f>LOOKUP($G54,装备属性!$B$2:$B$8,装备属性!F$2:F$8)*$H54</f>
        <v>242</v>
      </c>
      <c r="K54" s="4">
        <f>LOOKUP($G54,装备属性!$B$2:$B$8,装备属性!G$2:G$8)*$H54</f>
        <v>48.4</v>
      </c>
      <c r="L54" s="4">
        <f>LOOKUP($G54,装备属性!$B$2:$B$8,装备属性!H$2:H$8)*$H54</f>
        <v>48.4</v>
      </c>
      <c r="M54" s="4">
        <f t="shared" si="23"/>
        <v>1261</v>
      </c>
      <c r="N54" s="4">
        <f t="shared" si="24"/>
        <v>260</v>
      </c>
      <c r="O54" s="4">
        <v>1</v>
      </c>
      <c r="P54" s="4">
        <f t="shared" si="5"/>
        <v>260</v>
      </c>
      <c r="Q54" s="4">
        <f t="shared" si="25"/>
        <v>51</v>
      </c>
      <c r="R54" s="4">
        <f t="shared" si="26"/>
        <v>51</v>
      </c>
      <c r="S54" s="4"/>
      <c r="T54" s="4"/>
      <c r="V54" s="3">
        <f t="shared" si="6"/>
        <v>182</v>
      </c>
      <c r="W54" s="4">
        <f t="shared" si="14"/>
        <v>18</v>
      </c>
      <c r="X54" s="4">
        <f t="shared" si="15"/>
        <v>2</v>
      </c>
      <c r="Y54" s="4">
        <f t="shared" si="22"/>
        <v>15</v>
      </c>
      <c r="Z54" s="4">
        <f t="shared" si="20"/>
        <v>15</v>
      </c>
      <c r="AA54" s="4">
        <f t="shared" si="7"/>
        <v>885</v>
      </c>
      <c r="AB54" s="4">
        <f t="shared" si="8"/>
        <v>27</v>
      </c>
      <c r="AC54" s="4">
        <v>0</v>
      </c>
      <c r="AD54" s="4">
        <v>0</v>
      </c>
      <c r="AF54" s="60"/>
      <c r="AG54" s="60" t="s">
        <v>876</v>
      </c>
      <c r="AH54" s="60">
        <v>1</v>
      </c>
      <c r="AI54" s="60">
        <v>54</v>
      </c>
      <c r="AJ54" s="59">
        <f t="shared" si="33"/>
        <v>541</v>
      </c>
      <c r="AK54" s="59">
        <f t="shared" si="34"/>
        <v>2660</v>
      </c>
      <c r="AL54" s="59">
        <f t="shared" si="35"/>
        <v>118</v>
      </c>
      <c r="AM54" s="59">
        <f t="shared" si="36"/>
        <v>0</v>
      </c>
      <c r="AN54" s="59">
        <f t="shared" si="37"/>
        <v>0</v>
      </c>
    </row>
    <row r="55" spans="1:40">
      <c r="A55" s="4">
        <v>54</v>
      </c>
      <c r="B55" s="4">
        <v>54</v>
      </c>
      <c r="C55" s="4">
        <f>LOOKUP(B55,属性成长!A55:A119,属性成长!C55:C119)</f>
        <v>662</v>
      </c>
      <c r="D55" s="4">
        <f>LOOKUP($B55,属性成长!$A$2:$A$66,属性成长!D$2:D$66)</f>
        <v>18</v>
      </c>
      <c r="E55" s="4">
        <f>LOOKUP($B55,属性成长!$A$2:$A$66,属性成长!E$2:E$66)</f>
        <v>3</v>
      </c>
      <c r="F55" s="4">
        <f>LOOKUP($B55,属性成长!$A$2:$A$66,属性成长!F$2:F$66)</f>
        <v>3</v>
      </c>
      <c r="G55" s="4">
        <v>50</v>
      </c>
      <c r="H55" s="1">
        <f t="shared" si="38"/>
        <v>0.9</v>
      </c>
      <c r="I55" s="4">
        <f>LOOKUP($G55,装备属性!$B$2:$B$8,装备属性!E$2:E$8)*$H55</f>
        <v>630</v>
      </c>
      <c r="J55" s="4">
        <f>LOOKUP($G55,装备属性!$B$2:$B$8,装备属性!F$2:F$8)*$H55</f>
        <v>247.5</v>
      </c>
      <c r="K55" s="4">
        <f>LOOKUP($G55,装备属性!$B$2:$B$8,装备属性!G$2:G$8)*$H55</f>
        <v>49.5</v>
      </c>
      <c r="L55" s="4">
        <f>LOOKUP($G55,装备属性!$B$2:$B$8,装备属性!H$2:H$8)*$H55</f>
        <v>49.5</v>
      </c>
      <c r="M55" s="4">
        <f t="shared" si="23"/>
        <v>1292</v>
      </c>
      <c r="N55" s="4">
        <f t="shared" si="24"/>
        <v>266</v>
      </c>
      <c r="O55" s="4">
        <v>1</v>
      </c>
      <c r="P55" s="4">
        <f t="shared" si="5"/>
        <v>266</v>
      </c>
      <c r="Q55" s="4">
        <f t="shared" si="25"/>
        <v>53</v>
      </c>
      <c r="R55" s="4">
        <f t="shared" si="26"/>
        <v>53</v>
      </c>
      <c r="S55" s="4"/>
      <c r="T55" s="4"/>
      <c r="V55" s="3">
        <f t="shared" si="6"/>
        <v>183</v>
      </c>
      <c r="W55" s="4">
        <f t="shared" si="14"/>
        <v>18</v>
      </c>
      <c r="X55" s="4">
        <f t="shared" si="15"/>
        <v>3</v>
      </c>
      <c r="Y55" s="4">
        <v>40</v>
      </c>
      <c r="Z55" s="4">
        <f t="shared" si="20"/>
        <v>8</v>
      </c>
      <c r="AA55" s="4">
        <f t="shared" si="7"/>
        <v>2360</v>
      </c>
      <c r="AB55" s="4">
        <f t="shared" si="8"/>
        <v>41</v>
      </c>
      <c r="AC55" s="4">
        <v>0</v>
      </c>
      <c r="AD55" s="4">
        <v>0</v>
      </c>
    </row>
    <row r="56" spans="1:40">
      <c r="A56" s="4">
        <v>55</v>
      </c>
      <c r="B56" s="4">
        <v>55</v>
      </c>
      <c r="C56" s="4">
        <f>LOOKUP(B56,属性成长!A56:A120,属性成长!C56:C120)</f>
        <v>679</v>
      </c>
      <c r="D56" s="4">
        <f>LOOKUP($B56,属性成长!$A$2:$A$66,属性成长!D$2:D$66)</f>
        <v>18</v>
      </c>
      <c r="E56" s="4">
        <f>LOOKUP($B56,属性成长!$A$2:$A$66,属性成长!E$2:E$66)</f>
        <v>3</v>
      </c>
      <c r="F56" s="4">
        <f>LOOKUP($B56,属性成长!$A$2:$A$66,属性成长!F$2:F$66)</f>
        <v>3</v>
      </c>
      <c r="G56" s="4">
        <v>50</v>
      </c>
      <c r="H56" s="1">
        <f t="shared" si="38"/>
        <v>0.92</v>
      </c>
      <c r="I56" s="4">
        <f>LOOKUP($G56,装备属性!$B$2:$B$8,装备属性!E$2:E$8)*$H56</f>
        <v>644</v>
      </c>
      <c r="J56" s="4">
        <f>LOOKUP($G56,装备属性!$B$2:$B$8,装备属性!F$2:F$8)*$H56</f>
        <v>253</v>
      </c>
      <c r="K56" s="4">
        <f>LOOKUP($G56,装备属性!$B$2:$B$8,装备属性!G$2:G$8)*$H56</f>
        <v>50.6</v>
      </c>
      <c r="L56" s="4">
        <f>LOOKUP($G56,装备属性!$B$2:$B$8,装备属性!H$2:H$8)*$H56</f>
        <v>50.6</v>
      </c>
      <c r="M56" s="4">
        <f t="shared" si="23"/>
        <v>1323</v>
      </c>
      <c r="N56" s="4">
        <f t="shared" si="24"/>
        <v>271</v>
      </c>
      <c r="O56" s="4">
        <v>1</v>
      </c>
      <c r="P56" s="4">
        <f t="shared" si="5"/>
        <v>271</v>
      </c>
      <c r="Q56" s="4">
        <f t="shared" si="25"/>
        <v>54</v>
      </c>
      <c r="R56" s="4">
        <f t="shared" si="26"/>
        <v>54</v>
      </c>
      <c r="S56" s="4"/>
      <c r="T56" s="4"/>
      <c r="V56" s="3">
        <f t="shared" si="6"/>
        <v>191</v>
      </c>
      <c r="W56" s="4">
        <f t="shared" si="14"/>
        <v>19</v>
      </c>
      <c r="X56" s="4">
        <f t="shared" si="15"/>
        <v>1</v>
      </c>
      <c r="Y56" s="4">
        <f t="shared" si="22"/>
        <v>8</v>
      </c>
      <c r="Z56" s="4">
        <f t="shared" si="20"/>
        <v>20</v>
      </c>
      <c r="AA56" s="4">
        <f t="shared" si="7"/>
        <v>472</v>
      </c>
      <c r="AB56" s="4">
        <f t="shared" si="8"/>
        <v>23</v>
      </c>
      <c r="AC56" s="4">
        <v>0</v>
      </c>
      <c r="AD56" s="4">
        <v>0</v>
      </c>
    </row>
    <row r="57" spans="1:40">
      <c r="A57" s="4">
        <v>56</v>
      </c>
      <c r="B57" s="4">
        <v>56</v>
      </c>
      <c r="C57" s="4">
        <f>LOOKUP(B57,属性成长!A57:A121,属性成长!C57:C121)</f>
        <v>696</v>
      </c>
      <c r="D57" s="4">
        <f>LOOKUP($B57,属性成长!$A$2:$A$66,属性成长!D$2:D$66)</f>
        <v>18</v>
      </c>
      <c r="E57" s="4">
        <f>LOOKUP($B57,属性成长!$A$2:$A$66,属性成长!E$2:E$66)</f>
        <v>3</v>
      </c>
      <c r="F57" s="4">
        <f>LOOKUP($B57,属性成长!$A$2:$A$66,属性成长!F$2:F$66)</f>
        <v>3</v>
      </c>
      <c r="G57" s="4">
        <v>50</v>
      </c>
      <c r="H57" s="1">
        <f t="shared" si="38"/>
        <v>0.94000000000000006</v>
      </c>
      <c r="I57" s="4">
        <f>LOOKUP($G57,装备属性!$B$2:$B$8,装备属性!E$2:E$8)*$H57</f>
        <v>658</v>
      </c>
      <c r="J57" s="4">
        <f>LOOKUP($G57,装备属性!$B$2:$B$8,装备属性!F$2:F$8)*$H57</f>
        <v>258.5</v>
      </c>
      <c r="K57" s="4">
        <f>LOOKUP($G57,装备属性!$B$2:$B$8,装备属性!G$2:G$8)*$H57</f>
        <v>51.7</v>
      </c>
      <c r="L57" s="4">
        <f>LOOKUP($G57,装备属性!$B$2:$B$8,装备属性!H$2:H$8)*$H57</f>
        <v>51.7</v>
      </c>
      <c r="M57" s="4">
        <f t="shared" si="23"/>
        <v>1354</v>
      </c>
      <c r="N57" s="4">
        <f t="shared" si="24"/>
        <v>277</v>
      </c>
      <c r="O57" s="4">
        <v>1</v>
      </c>
      <c r="P57" s="4">
        <f t="shared" si="5"/>
        <v>277</v>
      </c>
      <c r="Q57" s="4">
        <f t="shared" si="25"/>
        <v>55</v>
      </c>
      <c r="R57" s="4">
        <f t="shared" si="26"/>
        <v>55</v>
      </c>
      <c r="S57" s="4"/>
      <c r="T57" s="4"/>
      <c r="V57" s="3">
        <f t="shared" si="6"/>
        <v>192</v>
      </c>
      <c r="W57" s="4">
        <f t="shared" si="14"/>
        <v>19</v>
      </c>
      <c r="X57" s="4">
        <f t="shared" si="15"/>
        <v>2</v>
      </c>
      <c r="Y57" s="4">
        <f t="shared" si="22"/>
        <v>15</v>
      </c>
      <c r="Z57" s="4">
        <f t="shared" si="20"/>
        <v>15</v>
      </c>
      <c r="AA57" s="4">
        <f t="shared" si="7"/>
        <v>885</v>
      </c>
      <c r="AB57" s="4">
        <f t="shared" si="8"/>
        <v>27</v>
      </c>
      <c r="AC57" s="4">
        <v>0</v>
      </c>
      <c r="AD57" s="4">
        <v>0</v>
      </c>
    </row>
    <row r="58" spans="1:40">
      <c r="A58" s="4">
        <v>57</v>
      </c>
      <c r="B58" s="4">
        <v>57</v>
      </c>
      <c r="C58" s="4">
        <f>LOOKUP(B58,属性成长!A58:A122,属性成长!C58:C122)</f>
        <v>713</v>
      </c>
      <c r="D58" s="4">
        <f>LOOKUP($B58,属性成长!$A$2:$A$66,属性成长!D$2:D$66)</f>
        <v>19</v>
      </c>
      <c r="E58" s="4">
        <f>LOOKUP($B58,属性成长!$A$2:$A$66,属性成长!E$2:E$66)</f>
        <v>3</v>
      </c>
      <c r="F58" s="4">
        <f>LOOKUP($B58,属性成长!$A$2:$A$66,属性成长!F$2:F$66)</f>
        <v>3</v>
      </c>
      <c r="G58" s="4">
        <v>50</v>
      </c>
      <c r="H58" s="1">
        <f t="shared" si="38"/>
        <v>0.96000000000000008</v>
      </c>
      <c r="I58" s="4">
        <f>LOOKUP($G58,装备属性!$B$2:$B$8,装备属性!E$2:E$8)*$H58</f>
        <v>672</v>
      </c>
      <c r="J58" s="4">
        <f>LOOKUP($G58,装备属性!$B$2:$B$8,装备属性!F$2:F$8)*$H58</f>
        <v>264</v>
      </c>
      <c r="K58" s="4">
        <f>LOOKUP($G58,装备属性!$B$2:$B$8,装备属性!G$2:G$8)*$H58</f>
        <v>52.800000000000004</v>
      </c>
      <c r="L58" s="4">
        <f>LOOKUP($G58,装备属性!$B$2:$B$8,装备属性!H$2:H$8)*$H58</f>
        <v>52.800000000000004</v>
      </c>
      <c r="M58" s="4">
        <f t="shared" si="23"/>
        <v>1385</v>
      </c>
      <c r="N58" s="4">
        <f t="shared" si="24"/>
        <v>283</v>
      </c>
      <c r="O58" s="4">
        <v>1</v>
      </c>
      <c r="P58" s="4">
        <f t="shared" si="5"/>
        <v>283</v>
      </c>
      <c r="Q58" s="4">
        <f t="shared" si="25"/>
        <v>56</v>
      </c>
      <c r="R58" s="4">
        <f t="shared" si="26"/>
        <v>56</v>
      </c>
      <c r="S58" s="4"/>
      <c r="T58" s="4"/>
      <c r="V58" s="3">
        <f t="shared" si="6"/>
        <v>193</v>
      </c>
      <c r="W58" s="4">
        <f t="shared" si="14"/>
        <v>19</v>
      </c>
      <c r="X58" s="4">
        <f t="shared" si="15"/>
        <v>3</v>
      </c>
      <c r="Y58" s="4">
        <v>40</v>
      </c>
      <c r="Z58" s="4">
        <f t="shared" si="20"/>
        <v>8</v>
      </c>
      <c r="AA58" s="4">
        <f t="shared" si="7"/>
        <v>2360</v>
      </c>
      <c r="AB58" s="4">
        <f t="shared" si="8"/>
        <v>42</v>
      </c>
      <c r="AC58" s="4">
        <v>0</v>
      </c>
      <c r="AD58" s="4">
        <v>0</v>
      </c>
    </row>
    <row r="59" spans="1:40">
      <c r="A59" s="4">
        <v>58</v>
      </c>
      <c r="B59" s="4">
        <v>58</v>
      </c>
      <c r="C59" s="4">
        <f>LOOKUP(B59,属性成长!A59:A123,属性成长!C59:C123)</f>
        <v>730</v>
      </c>
      <c r="D59" s="4">
        <f>LOOKUP($B59,属性成长!$A$2:$A$66,属性成长!D$2:D$66)</f>
        <v>19</v>
      </c>
      <c r="E59" s="4">
        <f>LOOKUP($B59,属性成长!$A$2:$A$66,属性成长!E$2:E$66)</f>
        <v>4</v>
      </c>
      <c r="F59" s="4">
        <f>LOOKUP($B59,属性成长!$A$2:$A$66,属性成长!F$2:F$66)</f>
        <v>4</v>
      </c>
      <c r="G59" s="4">
        <v>50</v>
      </c>
      <c r="H59" s="1">
        <f t="shared" si="38"/>
        <v>0.98000000000000009</v>
      </c>
      <c r="I59" s="4">
        <f>LOOKUP($G59,装备属性!$B$2:$B$8,装备属性!E$2:E$8)*$H59</f>
        <v>686.00000000000011</v>
      </c>
      <c r="J59" s="4">
        <f>LOOKUP($G59,装备属性!$B$2:$B$8,装备属性!F$2:F$8)*$H59</f>
        <v>269.5</v>
      </c>
      <c r="K59" s="4">
        <f>LOOKUP($G59,装备属性!$B$2:$B$8,装备属性!G$2:G$8)*$H59</f>
        <v>53.900000000000006</v>
      </c>
      <c r="L59" s="4">
        <f>LOOKUP($G59,装备属性!$B$2:$B$8,装备属性!H$2:H$8)*$H59</f>
        <v>53.900000000000006</v>
      </c>
      <c r="M59" s="4">
        <f t="shared" si="23"/>
        <v>1416</v>
      </c>
      <c r="N59" s="4">
        <f t="shared" si="24"/>
        <v>289</v>
      </c>
      <c r="O59" s="4">
        <v>1</v>
      </c>
      <c r="P59" s="4">
        <f t="shared" si="5"/>
        <v>289</v>
      </c>
      <c r="Q59" s="4">
        <f t="shared" si="25"/>
        <v>58</v>
      </c>
      <c r="R59" s="4">
        <f t="shared" si="26"/>
        <v>58</v>
      </c>
      <c r="S59" s="4"/>
      <c r="T59" s="4"/>
      <c r="V59" s="3">
        <f t="shared" si="6"/>
        <v>201</v>
      </c>
      <c r="W59" s="4">
        <f t="shared" si="14"/>
        <v>20</v>
      </c>
      <c r="X59" s="4">
        <f t="shared" si="15"/>
        <v>1</v>
      </c>
      <c r="Y59" s="4">
        <v>10</v>
      </c>
      <c r="Z59" s="4">
        <f t="shared" si="20"/>
        <v>20</v>
      </c>
      <c r="AA59" s="4">
        <f t="shared" si="7"/>
        <v>640</v>
      </c>
      <c r="AB59" s="4">
        <f t="shared" si="8"/>
        <v>26</v>
      </c>
      <c r="AC59" s="4">
        <v>0</v>
      </c>
      <c r="AD59" s="4">
        <v>0</v>
      </c>
    </row>
    <row r="60" spans="1:40">
      <c r="A60" s="4">
        <v>59</v>
      </c>
      <c r="B60" s="4">
        <v>59</v>
      </c>
      <c r="C60" s="4">
        <f>LOOKUP(B60,属性成长!A60:A124,属性成长!C60:C124)</f>
        <v>747</v>
      </c>
      <c r="D60" s="4">
        <f>LOOKUP($B60,属性成长!$A$2:$A$66,属性成长!D$2:D$66)</f>
        <v>19</v>
      </c>
      <c r="E60" s="4">
        <f>LOOKUP($B60,属性成长!$A$2:$A$66,属性成长!E$2:E$66)</f>
        <v>4</v>
      </c>
      <c r="F60" s="4">
        <f>LOOKUP($B60,属性成长!$A$2:$A$66,属性成长!F$2:F$66)</f>
        <v>4</v>
      </c>
      <c r="G60" s="4">
        <v>50</v>
      </c>
      <c r="H60" s="1">
        <v>1</v>
      </c>
      <c r="I60" s="4">
        <f>LOOKUP($G60,装备属性!$B$2:$B$8,装备属性!E$2:E$8)*$H60</f>
        <v>700</v>
      </c>
      <c r="J60" s="4">
        <f>LOOKUP($G60,装备属性!$B$2:$B$8,装备属性!F$2:F$8)*$H60</f>
        <v>275</v>
      </c>
      <c r="K60" s="4">
        <f>LOOKUP($G60,装备属性!$B$2:$B$8,装备属性!G$2:G$8)*$H60</f>
        <v>55</v>
      </c>
      <c r="L60" s="4">
        <f>LOOKUP($G60,装备属性!$B$2:$B$8,装备属性!H$2:H$8)*$H60</f>
        <v>55</v>
      </c>
      <c r="M60" s="4">
        <f t="shared" si="23"/>
        <v>1447</v>
      </c>
      <c r="N60" s="4">
        <f t="shared" si="24"/>
        <v>294</v>
      </c>
      <c r="O60" s="4">
        <v>1</v>
      </c>
      <c r="P60" s="4">
        <f t="shared" si="5"/>
        <v>294</v>
      </c>
      <c r="Q60" s="4">
        <f t="shared" si="25"/>
        <v>59</v>
      </c>
      <c r="R60" s="4">
        <f t="shared" si="26"/>
        <v>59</v>
      </c>
      <c r="S60" s="4"/>
      <c r="T60" s="4"/>
      <c r="V60" s="3">
        <f t="shared" si="6"/>
        <v>202</v>
      </c>
      <c r="W60" s="4">
        <f t="shared" si="14"/>
        <v>20</v>
      </c>
      <c r="X60" s="4">
        <f t="shared" si="15"/>
        <v>2</v>
      </c>
      <c r="Y60" s="4">
        <v>20</v>
      </c>
      <c r="Z60" s="4">
        <f t="shared" si="20"/>
        <v>15</v>
      </c>
      <c r="AA60" s="4">
        <f t="shared" si="7"/>
        <v>1280</v>
      </c>
      <c r="AB60" s="4">
        <f t="shared" si="8"/>
        <v>31</v>
      </c>
      <c r="AC60" s="4">
        <v>0</v>
      </c>
      <c r="AD60" s="4">
        <v>0</v>
      </c>
    </row>
    <row r="61" spans="1:40">
      <c r="A61" s="4">
        <v>60</v>
      </c>
      <c r="B61" s="4">
        <v>60</v>
      </c>
      <c r="C61" s="4">
        <f>LOOKUP(B61,属性成长!A61:A125,属性成长!C61:C125)</f>
        <v>764</v>
      </c>
      <c r="D61" s="4">
        <f>LOOKUP($B61,属性成长!$A$2:$A$66,属性成长!D$2:D$66)</f>
        <v>19</v>
      </c>
      <c r="E61" s="4">
        <f>LOOKUP($B61,属性成长!$A$2:$A$66,属性成长!E$2:E$66)</f>
        <v>4</v>
      </c>
      <c r="F61" s="4">
        <f>LOOKUP($B61,属性成长!$A$2:$A$66,属性成长!F$2:F$66)</f>
        <v>4</v>
      </c>
      <c r="G61" s="4">
        <v>60</v>
      </c>
      <c r="H61" s="1">
        <v>1</v>
      </c>
      <c r="I61" s="4">
        <f>LOOKUP($G61,装备属性!$B$2:$B$8,装备属性!E$2:E$8)*$H61</f>
        <v>525</v>
      </c>
      <c r="J61" s="4">
        <f>LOOKUP($G61,装备属性!$B$2:$B$8,装备属性!F$2:F$8)*$H61</f>
        <v>175</v>
      </c>
      <c r="K61" s="4">
        <f>LOOKUP($G61,装备属性!$B$2:$B$8,装备属性!G$2:G$8)*$H61</f>
        <v>200</v>
      </c>
      <c r="L61" s="4">
        <f>LOOKUP($G61,装备属性!$B$2:$B$8,装备属性!H$2:H$8)*$H61</f>
        <v>35</v>
      </c>
      <c r="M61" s="4">
        <f t="shared" si="23"/>
        <v>1289</v>
      </c>
      <c r="N61" s="4">
        <f t="shared" si="24"/>
        <v>194</v>
      </c>
      <c r="O61" s="4">
        <v>1</v>
      </c>
      <c r="P61" s="4">
        <f t="shared" si="5"/>
        <v>194</v>
      </c>
      <c r="Q61" s="4">
        <f t="shared" si="25"/>
        <v>204</v>
      </c>
      <c r="R61" s="4">
        <f t="shared" si="26"/>
        <v>39</v>
      </c>
      <c r="S61" s="4"/>
      <c r="T61" s="4"/>
      <c r="V61" s="3">
        <f t="shared" si="6"/>
        <v>203</v>
      </c>
      <c r="W61" s="4">
        <f t="shared" si="14"/>
        <v>20</v>
      </c>
      <c r="X61" s="4">
        <f t="shared" si="15"/>
        <v>3</v>
      </c>
      <c r="Y61" s="4">
        <v>50</v>
      </c>
      <c r="Z61" s="4">
        <f t="shared" si="20"/>
        <v>8</v>
      </c>
      <c r="AA61" s="4">
        <f t="shared" si="7"/>
        <v>3200</v>
      </c>
      <c r="AB61" s="4">
        <f t="shared" si="8"/>
        <v>46</v>
      </c>
      <c r="AC61" s="4">
        <v>0</v>
      </c>
      <c r="AD61" s="4">
        <v>0</v>
      </c>
    </row>
    <row r="62" spans="1:40">
      <c r="A62" s="4">
        <v>61</v>
      </c>
      <c r="B62" s="4">
        <v>61</v>
      </c>
      <c r="C62" s="4">
        <f>LOOKUP(B62,属性成长!A62:A126,属性成长!C62:C126)</f>
        <v>781</v>
      </c>
      <c r="D62" s="4">
        <f>LOOKUP($B62,属性成长!$A$2:$A$66,属性成长!D$2:D$66)</f>
        <v>20</v>
      </c>
      <c r="E62" s="4">
        <f>LOOKUP($B62,属性成长!$A$2:$A$66,属性成长!E$2:E$66)</f>
        <v>4</v>
      </c>
      <c r="F62" s="4">
        <f>LOOKUP($B62,属性成长!$A$2:$A$66,属性成长!F$2:F$66)</f>
        <v>4</v>
      </c>
      <c r="G62" s="4">
        <v>60</v>
      </c>
      <c r="H62" s="1">
        <v>1</v>
      </c>
      <c r="I62" s="4">
        <f>LOOKUP($G62,装备属性!$B$2:$B$8,装备属性!E$2:E$8)*$H62</f>
        <v>525</v>
      </c>
      <c r="J62" s="4">
        <f>LOOKUP($G62,装备属性!$B$2:$B$8,装备属性!F$2:F$8)*$H62</f>
        <v>175</v>
      </c>
      <c r="K62" s="4">
        <f>LOOKUP($G62,装备属性!$B$2:$B$8,装备属性!G$2:G$8)*$H62</f>
        <v>200</v>
      </c>
      <c r="L62" s="4">
        <f>LOOKUP($G62,装备属性!$B$2:$B$8,装备属性!H$2:H$8)*$H62</f>
        <v>35</v>
      </c>
      <c r="M62" s="4">
        <f t="shared" si="23"/>
        <v>1306</v>
      </c>
      <c r="N62" s="4">
        <f t="shared" si="24"/>
        <v>195</v>
      </c>
      <c r="O62" s="4">
        <v>1</v>
      </c>
      <c r="P62" s="4">
        <f t="shared" si="5"/>
        <v>195</v>
      </c>
      <c r="Q62" s="4">
        <f t="shared" si="25"/>
        <v>204</v>
      </c>
      <c r="R62" s="4">
        <f t="shared" si="26"/>
        <v>39</v>
      </c>
      <c r="S62" s="4"/>
      <c r="T62" s="4"/>
      <c r="V62" s="3">
        <f t="shared" si="6"/>
        <v>211</v>
      </c>
      <c r="W62" s="4">
        <f t="shared" si="14"/>
        <v>21</v>
      </c>
      <c r="X62" s="4">
        <f t="shared" si="15"/>
        <v>1</v>
      </c>
      <c r="Y62" s="4">
        <v>10</v>
      </c>
      <c r="Z62" s="4">
        <f t="shared" si="20"/>
        <v>20</v>
      </c>
      <c r="AA62" s="4">
        <f t="shared" si="7"/>
        <v>700</v>
      </c>
      <c r="AB62" s="4">
        <f t="shared" si="8"/>
        <v>28</v>
      </c>
      <c r="AC62" s="4">
        <v>0</v>
      </c>
      <c r="AD62" s="4">
        <v>0</v>
      </c>
    </row>
    <row r="63" spans="1:40">
      <c r="A63" s="4">
        <v>62</v>
      </c>
      <c r="B63" s="4">
        <v>62</v>
      </c>
      <c r="C63" s="4">
        <f>LOOKUP(B63,属性成长!A63:A127,属性成长!C63:C127)</f>
        <v>798</v>
      </c>
      <c r="D63" s="4">
        <f>LOOKUP($B63,属性成长!$A$2:$A$66,属性成长!D$2:D$66)</f>
        <v>20</v>
      </c>
      <c r="E63" s="4">
        <f>LOOKUP($B63,属性成长!$A$2:$A$66,属性成长!E$2:E$66)</f>
        <v>4</v>
      </c>
      <c r="F63" s="4">
        <f>LOOKUP($B63,属性成长!$A$2:$A$66,属性成长!F$2:F$66)</f>
        <v>4</v>
      </c>
      <c r="G63" s="4">
        <v>60</v>
      </c>
      <c r="H63" s="1">
        <v>1</v>
      </c>
      <c r="I63" s="4">
        <f>LOOKUP($G63,装备属性!$B$2:$B$8,装备属性!E$2:E$8)*$H63</f>
        <v>525</v>
      </c>
      <c r="J63" s="4">
        <f>LOOKUP($G63,装备属性!$B$2:$B$8,装备属性!F$2:F$8)*$H63</f>
        <v>175</v>
      </c>
      <c r="K63" s="4">
        <f>LOOKUP($G63,装备属性!$B$2:$B$8,装备属性!G$2:G$8)*$H63</f>
        <v>200</v>
      </c>
      <c r="L63" s="4">
        <f>LOOKUP($G63,装备属性!$B$2:$B$8,装备属性!H$2:H$8)*$H63</f>
        <v>35</v>
      </c>
      <c r="M63" s="4">
        <f t="shared" si="23"/>
        <v>1323</v>
      </c>
      <c r="N63" s="4">
        <f t="shared" si="24"/>
        <v>195</v>
      </c>
      <c r="O63" s="4">
        <v>1</v>
      </c>
      <c r="P63" s="4">
        <f t="shared" si="5"/>
        <v>195</v>
      </c>
      <c r="Q63" s="4">
        <f t="shared" si="25"/>
        <v>204</v>
      </c>
      <c r="R63" s="4">
        <f t="shared" si="26"/>
        <v>39</v>
      </c>
      <c r="S63" s="4"/>
      <c r="T63" s="4"/>
      <c r="V63" s="3">
        <f t="shared" si="6"/>
        <v>212</v>
      </c>
      <c r="W63" s="4">
        <f t="shared" si="14"/>
        <v>21</v>
      </c>
      <c r="X63" s="4">
        <f t="shared" si="15"/>
        <v>2</v>
      </c>
      <c r="Y63" s="4">
        <v>20</v>
      </c>
      <c r="Z63" s="4">
        <f t="shared" si="20"/>
        <v>15</v>
      </c>
      <c r="AA63" s="4">
        <f t="shared" si="7"/>
        <v>1400</v>
      </c>
      <c r="AB63" s="4">
        <f t="shared" si="8"/>
        <v>33</v>
      </c>
      <c r="AC63" s="4">
        <v>0</v>
      </c>
      <c r="AD63" s="4">
        <v>0</v>
      </c>
    </row>
    <row r="64" spans="1:40">
      <c r="A64" s="4">
        <v>63</v>
      </c>
      <c r="B64" s="4">
        <v>63</v>
      </c>
      <c r="C64" s="4">
        <f>LOOKUP(B64,属性成长!A64:A128,属性成长!C64:C128)</f>
        <v>815</v>
      </c>
      <c r="D64" s="4">
        <f>LOOKUP($B64,属性成长!$A$2:$A$66,属性成长!D$2:D$66)</f>
        <v>20</v>
      </c>
      <c r="E64" s="4">
        <f>LOOKUP($B64,属性成长!$A$2:$A$66,属性成长!E$2:E$66)</f>
        <v>4</v>
      </c>
      <c r="F64" s="4">
        <f>LOOKUP($B64,属性成长!$A$2:$A$66,属性成长!F$2:F$66)</f>
        <v>4</v>
      </c>
      <c r="G64" s="4">
        <v>60</v>
      </c>
      <c r="H64" s="1">
        <v>1</v>
      </c>
      <c r="I64" s="4">
        <f>LOOKUP($G64,装备属性!$B$2:$B$8,装备属性!E$2:E$8)*$H64</f>
        <v>525</v>
      </c>
      <c r="J64" s="4">
        <f>LOOKUP($G64,装备属性!$B$2:$B$8,装备属性!F$2:F$8)*$H64</f>
        <v>175</v>
      </c>
      <c r="K64" s="4">
        <f>LOOKUP($G64,装备属性!$B$2:$B$8,装备属性!G$2:G$8)*$H64</f>
        <v>200</v>
      </c>
      <c r="L64" s="4">
        <f>LOOKUP($G64,装备属性!$B$2:$B$8,装备属性!H$2:H$8)*$H64</f>
        <v>35</v>
      </c>
      <c r="M64" s="4">
        <f t="shared" si="23"/>
        <v>1340</v>
      </c>
      <c r="N64" s="4">
        <f t="shared" si="24"/>
        <v>195</v>
      </c>
      <c r="O64" s="4">
        <v>1</v>
      </c>
      <c r="P64" s="4">
        <f t="shared" si="5"/>
        <v>195</v>
      </c>
      <c r="Q64" s="4">
        <f t="shared" si="25"/>
        <v>204</v>
      </c>
      <c r="R64" s="4">
        <f t="shared" si="26"/>
        <v>39</v>
      </c>
      <c r="S64" s="4"/>
      <c r="T64" s="4"/>
      <c r="V64" s="3">
        <f t="shared" si="6"/>
        <v>213</v>
      </c>
      <c r="W64" s="4">
        <f t="shared" si="14"/>
        <v>21</v>
      </c>
      <c r="X64" s="4">
        <f t="shared" si="15"/>
        <v>3</v>
      </c>
      <c r="Y64" s="4">
        <v>50</v>
      </c>
      <c r="Z64" s="4">
        <f t="shared" si="20"/>
        <v>8</v>
      </c>
      <c r="AA64" s="4">
        <f t="shared" si="7"/>
        <v>3500</v>
      </c>
      <c r="AB64" s="4">
        <f t="shared" si="8"/>
        <v>49</v>
      </c>
      <c r="AC64" s="4">
        <v>0</v>
      </c>
      <c r="AD64" s="4">
        <v>0</v>
      </c>
    </row>
    <row r="65" spans="1:30">
      <c r="A65" s="4">
        <v>64</v>
      </c>
      <c r="B65" s="4">
        <v>64</v>
      </c>
      <c r="C65" s="4">
        <f>LOOKUP(B65,属性成长!A65:A129,属性成长!C65:C129)</f>
        <v>832</v>
      </c>
      <c r="D65" s="4">
        <f>LOOKUP($B65,属性成长!$A$2:$A$66,属性成长!D$2:D$66)</f>
        <v>20</v>
      </c>
      <c r="E65" s="4">
        <f>LOOKUP($B65,属性成长!$A$2:$A$66,属性成长!E$2:E$66)</f>
        <v>4</v>
      </c>
      <c r="F65" s="4">
        <f>LOOKUP($B65,属性成长!$A$2:$A$66,属性成长!F$2:F$66)</f>
        <v>4</v>
      </c>
      <c r="G65" s="4">
        <v>60</v>
      </c>
      <c r="H65" s="1">
        <v>1</v>
      </c>
      <c r="I65" s="4">
        <f>LOOKUP($G65,装备属性!$B$2:$B$8,装备属性!E$2:E$8)*$H65</f>
        <v>525</v>
      </c>
      <c r="J65" s="4">
        <f>LOOKUP($G65,装备属性!$B$2:$B$8,装备属性!F$2:F$8)*$H65</f>
        <v>175</v>
      </c>
      <c r="K65" s="4">
        <f>LOOKUP($G65,装备属性!$B$2:$B$8,装备属性!G$2:G$8)*$H65</f>
        <v>200</v>
      </c>
      <c r="L65" s="4">
        <f>LOOKUP($G65,装备属性!$B$2:$B$8,装备属性!H$2:H$8)*$H65</f>
        <v>35</v>
      </c>
      <c r="M65" s="4">
        <f t="shared" si="23"/>
        <v>1357</v>
      </c>
      <c r="N65" s="4">
        <f t="shared" si="24"/>
        <v>195</v>
      </c>
      <c r="O65" s="4">
        <v>1</v>
      </c>
      <c r="P65" s="4">
        <f t="shared" si="5"/>
        <v>195</v>
      </c>
      <c r="Q65" s="4">
        <f t="shared" si="25"/>
        <v>204</v>
      </c>
      <c r="R65" s="4">
        <f t="shared" si="26"/>
        <v>39</v>
      </c>
      <c r="S65" s="4"/>
      <c r="T65" s="4"/>
      <c r="V65" s="3">
        <f t="shared" si="6"/>
        <v>221</v>
      </c>
      <c r="W65" s="4">
        <f t="shared" si="14"/>
        <v>22</v>
      </c>
      <c r="X65" s="4">
        <f t="shared" si="15"/>
        <v>1</v>
      </c>
      <c r="Y65" s="4">
        <v>10</v>
      </c>
      <c r="Z65" s="4">
        <f t="shared" si="20"/>
        <v>20</v>
      </c>
      <c r="AA65" s="4">
        <f t="shared" si="7"/>
        <v>750</v>
      </c>
      <c r="AB65" s="4">
        <f t="shared" si="8"/>
        <v>30</v>
      </c>
      <c r="AC65" s="4">
        <v>0</v>
      </c>
      <c r="AD65" s="4">
        <v>0</v>
      </c>
    </row>
    <row r="66" spans="1:30">
      <c r="A66" s="4">
        <v>65</v>
      </c>
      <c r="B66" s="4">
        <v>65</v>
      </c>
      <c r="C66" s="4">
        <f>LOOKUP(B66,属性成长!A66:A130,属性成长!C66:C130)</f>
        <v>849</v>
      </c>
      <c r="D66" s="4">
        <f>LOOKUP($B66,属性成长!$A$2:$A$66,属性成长!D$2:D$66)</f>
        <v>21</v>
      </c>
      <c r="E66" s="4">
        <f>LOOKUP($B66,属性成长!$A$2:$A$66,属性成长!E$2:E$66)</f>
        <v>4</v>
      </c>
      <c r="F66" s="4">
        <f>LOOKUP($B66,属性成长!$A$2:$A$66,属性成长!F$2:F$66)</f>
        <v>4</v>
      </c>
      <c r="G66" s="4">
        <v>60</v>
      </c>
      <c r="H66" s="1">
        <v>1</v>
      </c>
      <c r="I66" s="4">
        <f>LOOKUP($G66,装备属性!$B$2:$B$8,装备属性!E$2:E$8)*$H66</f>
        <v>525</v>
      </c>
      <c r="J66" s="4">
        <f>LOOKUP($G66,装备属性!$B$2:$B$8,装备属性!F$2:F$8)*$H66</f>
        <v>175</v>
      </c>
      <c r="K66" s="4">
        <f>LOOKUP($G66,装备属性!$B$2:$B$8,装备属性!G$2:G$8)*$H66</f>
        <v>200</v>
      </c>
      <c r="L66" s="4">
        <f>LOOKUP($G66,装备属性!$B$2:$B$8,装备属性!H$2:H$8)*$H66</f>
        <v>35</v>
      </c>
      <c r="M66" s="4">
        <f t="shared" si="23"/>
        <v>1374</v>
      </c>
      <c r="N66" s="4">
        <f t="shared" si="24"/>
        <v>196</v>
      </c>
      <c r="O66" s="4">
        <v>1</v>
      </c>
      <c r="P66" s="4">
        <f t="shared" si="5"/>
        <v>196</v>
      </c>
      <c r="Q66" s="4">
        <f t="shared" si="25"/>
        <v>204</v>
      </c>
      <c r="R66" s="4">
        <f t="shared" si="26"/>
        <v>39</v>
      </c>
      <c r="S66" s="4"/>
      <c r="T66" s="4"/>
      <c r="V66" s="3">
        <f t="shared" si="6"/>
        <v>222</v>
      </c>
      <c r="W66" s="4">
        <f t="shared" si="14"/>
        <v>22</v>
      </c>
      <c r="X66" s="4">
        <f t="shared" si="15"/>
        <v>2</v>
      </c>
      <c r="Y66" s="4">
        <v>20</v>
      </c>
      <c r="Z66" s="4">
        <f t="shared" si="20"/>
        <v>15</v>
      </c>
      <c r="AA66" s="4">
        <f t="shared" si="7"/>
        <v>1500</v>
      </c>
      <c r="AB66" s="4">
        <f t="shared" si="8"/>
        <v>35</v>
      </c>
      <c r="AC66" s="4">
        <v>0</v>
      </c>
      <c r="AD66" s="4">
        <v>0</v>
      </c>
    </row>
    <row r="67" spans="1:30">
      <c r="M67" s="4"/>
      <c r="N67" s="4"/>
      <c r="O67" s="4"/>
      <c r="P67" s="4"/>
      <c r="Q67" s="4"/>
      <c r="R67" s="4"/>
      <c r="S67" s="4"/>
      <c r="T67" s="4"/>
      <c r="V67" s="3">
        <f t="shared" ref="V67:V130" si="39">W67*10+X67</f>
        <v>223</v>
      </c>
      <c r="W67" s="4">
        <f t="shared" si="14"/>
        <v>22</v>
      </c>
      <c r="X67" s="4">
        <f t="shared" si="15"/>
        <v>3</v>
      </c>
      <c r="Y67" s="4">
        <v>50</v>
      </c>
      <c r="Z67" s="4">
        <f t="shared" si="20"/>
        <v>8</v>
      </c>
      <c r="AA67" s="4">
        <f t="shared" ref="AA67:AA130" si="40">LOOKUP(W67,$A$2:$A$66,$P$2:$P$66)*Y67</f>
        <v>3750</v>
      </c>
      <c r="AB67" s="4">
        <f t="shared" ref="AB67:AB130" si="41">ROUND(LOOKUP(W67,$A$2:$A$66,M$2:M$66)/Z67+(LOOKUP($W67,$A$2:$A$66,$Q$2:$Q$66)+LOOKUP(W67,$A$2:$A$66,$R$2:$R$66))/2,0)</f>
        <v>53</v>
      </c>
      <c r="AC67" s="4">
        <v>0</v>
      </c>
      <c r="AD67" s="4">
        <v>0</v>
      </c>
    </row>
    <row r="68" spans="1:30">
      <c r="V68" s="3">
        <f t="shared" si="39"/>
        <v>231</v>
      </c>
      <c r="W68" s="4">
        <f t="shared" si="14"/>
        <v>23</v>
      </c>
      <c r="X68" s="4">
        <f t="shared" si="15"/>
        <v>1</v>
      </c>
      <c r="Y68" s="4">
        <f t="shared" si="22"/>
        <v>10</v>
      </c>
      <c r="Z68" s="4">
        <f t="shared" si="20"/>
        <v>20</v>
      </c>
      <c r="AA68" s="4">
        <f t="shared" si="40"/>
        <v>800</v>
      </c>
      <c r="AB68" s="4">
        <f t="shared" si="41"/>
        <v>32</v>
      </c>
      <c r="AC68" s="4">
        <v>0</v>
      </c>
      <c r="AD68" s="4">
        <v>0</v>
      </c>
    </row>
    <row r="69" spans="1:30">
      <c r="V69" s="3">
        <f t="shared" si="39"/>
        <v>232</v>
      </c>
      <c r="W69" s="4">
        <f t="shared" si="14"/>
        <v>23</v>
      </c>
      <c r="X69" s="4">
        <f t="shared" si="15"/>
        <v>2</v>
      </c>
      <c r="Y69" s="4">
        <f t="shared" si="22"/>
        <v>20</v>
      </c>
      <c r="Z69" s="4">
        <f t="shared" si="20"/>
        <v>15</v>
      </c>
      <c r="AA69" s="4">
        <f t="shared" si="40"/>
        <v>1600</v>
      </c>
      <c r="AB69" s="4">
        <f t="shared" si="41"/>
        <v>37</v>
      </c>
      <c r="AC69" s="4">
        <v>0</v>
      </c>
      <c r="AD69" s="4">
        <v>0</v>
      </c>
    </row>
    <row r="70" spans="1:30">
      <c r="V70" s="3">
        <f t="shared" si="39"/>
        <v>233</v>
      </c>
      <c r="W70" s="4">
        <f t="shared" ref="W70:W133" si="42">W67+1</f>
        <v>23</v>
      </c>
      <c r="X70" s="4">
        <f t="shared" ref="X70:Z133" si="43">X67</f>
        <v>3</v>
      </c>
      <c r="Y70" s="4">
        <f t="shared" si="22"/>
        <v>50</v>
      </c>
      <c r="Z70" s="4">
        <f t="shared" si="20"/>
        <v>8</v>
      </c>
      <c r="AA70" s="4">
        <f t="shared" si="40"/>
        <v>4000</v>
      </c>
      <c r="AB70" s="4">
        <f t="shared" si="41"/>
        <v>56</v>
      </c>
      <c r="AC70" s="4">
        <v>0</v>
      </c>
      <c r="AD70" s="4">
        <v>0</v>
      </c>
    </row>
    <row r="71" spans="1:30">
      <c r="V71" s="3">
        <f t="shared" si="39"/>
        <v>241</v>
      </c>
      <c r="W71" s="4">
        <f t="shared" si="42"/>
        <v>24</v>
      </c>
      <c r="X71" s="4">
        <f t="shared" si="43"/>
        <v>1</v>
      </c>
      <c r="Y71" s="4">
        <f t="shared" si="22"/>
        <v>10</v>
      </c>
      <c r="Z71" s="4">
        <f t="shared" si="20"/>
        <v>20</v>
      </c>
      <c r="AA71" s="4">
        <f t="shared" si="40"/>
        <v>850</v>
      </c>
      <c r="AB71" s="4">
        <f t="shared" si="41"/>
        <v>34</v>
      </c>
      <c r="AC71" s="4">
        <v>0</v>
      </c>
      <c r="AD71" s="4">
        <v>0</v>
      </c>
    </row>
    <row r="72" spans="1:30">
      <c r="V72" s="3">
        <f t="shared" si="39"/>
        <v>242</v>
      </c>
      <c r="W72" s="4">
        <f t="shared" si="42"/>
        <v>24</v>
      </c>
      <c r="X72" s="4">
        <f t="shared" si="43"/>
        <v>2</v>
      </c>
      <c r="Y72" s="4">
        <f t="shared" si="22"/>
        <v>20</v>
      </c>
      <c r="Z72" s="4">
        <f t="shared" si="20"/>
        <v>15</v>
      </c>
      <c r="AA72" s="4">
        <f t="shared" si="40"/>
        <v>1700</v>
      </c>
      <c r="AB72" s="4">
        <f t="shared" si="41"/>
        <v>39</v>
      </c>
      <c r="AC72" s="4">
        <v>0</v>
      </c>
      <c r="AD72" s="4">
        <v>0</v>
      </c>
    </row>
    <row r="73" spans="1:30">
      <c r="V73" s="3">
        <f t="shared" si="39"/>
        <v>243</v>
      </c>
      <c r="W73" s="4">
        <f t="shared" si="42"/>
        <v>24</v>
      </c>
      <c r="X73" s="4">
        <f t="shared" si="43"/>
        <v>3</v>
      </c>
      <c r="Y73" s="4">
        <f t="shared" si="22"/>
        <v>50</v>
      </c>
      <c r="Z73" s="4">
        <f t="shared" si="20"/>
        <v>8</v>
      </c>
      <c r="AA73" s="4">
        <f t="shared" si="40"/>
        <v>4250</v>
      </c>
      <c r="AB73" s="4">
        <f t="shared" si="41"/>
        <v>59</v>
      </c>
      <c r="AC73" s="4">
        <v>0</v>
      </c>
      <c r="AD73" s="4">
        <v>0</v>
      </c>
    </row>
    <row r="74" spans="1:30">
      <c r="V74" s="3">
        <f t="shared" si="39"/>
        <v>251</v>
      </c>
      <c r="W74" s="4">
        <f t="shared" si="42"/>
        <v>25</v>
      </c>
      <c r="X74" s="4">
        <f t="shared" si="43"/>
        <v>1</v>
      </c>
      <c r="Y74" s="4">
        <f>Y71</f>
        <v>10</v>
      </c>
      <c r="Z74" s="4">
        <f t="shared" si="20"/>
        <v>20</v>
      </c>
      <c r="AA74" s="4">
        <f>LOOKUP(W74,$A$2:$A$66,$P$2:$P$66)*Y74</f>
        <v>910</v>
      </c>
      <c r="AB74" s="4">
        <f t="shared" si="41"/>
        <v>36</v>
      </c>
      <c r="AC74" s="4">
        <v>0</v>
      </c>
      <c r="AD74" s="4">
        <v>0</v>
      </c>
    </row>
    <row r="75" spans="1:30">
      <c r="V75" s="3">
        <f t="shared" si="39"/>
        <v>252</v>
      </c>
      <c r="W75" s="4">
        <f t="shared" si="42"/>
        <v>25</v>
      </c>
      <c r="X75" s="4">
        <f t="shared" si="43"/>
        <v>2</v>
      </c>
      <c r="Y75" s="4">
        <f t="shared" si="43"/>
        <v>20</v>
      </c>
      <c r="Z75" s="4">
        <f t="shared" si="20"/>
        <v>15</v>
      </c>
      <c r="AA75" s="4">
        <f t="shared" si="40"/>
        <v>1820</v>
      </c>
      <c r="AB75" s="4">
        <f t="shared" si="41"/>
        <v>42</v>
      </c>
      <c r="AC75" s="4">
        <v>0</v>
      </c>
      <c r="AD75" s="4">
        <v>0</v>
      </c>
    </row>
    <row r="76" spans="1:30">
      <c r="V76" s="3">
        <f t="shared" si="39"/>
        <v>253</v>
      </c>
      <c r="W76" s="4">
        <f t="shared" si="42"/>
        <v>25</v>
      </c>
      <c r="X76" s="4">
        <f t="shared" si="43"/>
        <v>3</v>
      </c>
      <c r="Y76" s="4">
        <f t="shared" si="43"/>
        <v>50</v>
      </c>
      <c r="Z76" s="4">
        <f t="shared" si="20"/>
        <v>8</v>
      </c>
      <c r="AA76" s="4">
        <f t="shared" si="40"/>
        <v>4550</v>
      </c>
      <c r="AB76" s="4">
        <f t="shared" si="41"/>
        <v>62</v>
      </c>
      <c r="AC76" s="4">
        <v>0</v>
      </c>
      <c r="AD76" s="4">
        <v>0</v>
      </c>
    </row>
    <row r="77" spans="1:30">
      <c r="V77" s="3">
        <f t="shared" si="39"/>
        <v>261</v>
      </c>
      <c r="W77" s="4">
        <f t="shared" si="42"/>
        <v>26</v>
      </c>
      <c r="X77" s="4">
        <f t="shared" si="43"/>
        <v>1</v>
      </c>
      <c r="Y77" s="4">
        <f t="shared" si="43"/>
        <v>10</v>
      </c>
      <c r="Z77" s="4">
        <f t="shared" si="20"/>
        <v>20</v>
      </c>
      <c r="AA77" s="4">
        <f t="shared" si="40"/>
        <v>960</v>
      </c>
      <c r="AB77" s="4">
        <f t="shared" si="41"/>
        <v>38</v>
      </c>
      <c r="AC77" s="4">
        <v>0</v>
      </c>
      <c r="AD77" s="4">
        <v>0</v>
      </c>
    </row>
    <row r="78" spans="1:30">
      <c r="V78" s="3">
        <f t="shared" si="39"/>
        <v>262</v>
      </c>
      <c r="W78" s="4">
        <f t="shared" si="42"/>
        <v>26</v>
      </c>
      <c r="X78" s="4">
        <f t="shared" si="43"/>
        <v>2</v>
      </c>
      <c r="Y78" s="4">
        <f t="shared" si="43"/>
        <v>20</v>
      </c>
      <c r="Z78" s="4">
        <f t="shared" si="20"/>
        <v>15</v>
      </c>
      <c r="AA78" s="4">
        <f t="shared" si="40"/>
        <v>1920</v>
      </c>
      <c r="AB78" s="4">
        <f t="shared" si="41"/>
        <v>44</v>
      </c>
      <c r="AC78" s="4">
        <v>0</v>
      </c>
      <c r="AD78" s="4">
        <v>0</v>
      </c>
    </row>
    <row r="79" spans="1:30">
      <c r="V79" s="3">
        <f t="shared" si="39"/>
        <v>263</v>
      </c>
      <c r="W79" s="4">
        <f t="shared" si="42"/>
        <v>26</v>
      </c>
      <c r="X79" s="4">
        <f t="shared" si="43"/>
        <v>3</v>
      </c>
      <c r="Y79" s="4">
        <f t="shared" si="43"/>
        <v>50</v>
      </c>
      <c r="Z79" s="4">
        <f t="shared" si="20"/>
        <v>8</v>
      </c>
      <c r="AA79" s="4">
        <f t="shared" si="40"/>
        <v>4800</v>
      </c>
      <c r="AB79" s="4">
        <f t="shared" si="41"/>
        <v>66</v>
      </c>
      <c r="AC79" s="4">
        <v>0</v>
      </c>
      <c r="AD79" s="4">
        <v>0</v>
      </c>
    </row>
    <row r="80" spans="1:30">
      <c r="V80" s="3">
        <f t="shared" si="39"/>
        <v>271</v>
      </c>
      <c r="W80" s="4">
        <f t="shared" si="42"/>
        <v>27</v>
      </c>
      <c r="X80" s="4">
        <f t="shared" si="43"/>
        <v>1</v>
      </c>
      <c r="Y80" s="4">
        <f t="shared" si="43"/>
        <v>10</v>
      </c>
      <c r="Z80" s="4">
        <f t="shared" si="20"/>
        <v>20</v>
      </c>
      <c r="AA80" s="4">
        <f t="shared" si="40"/>
        <v>1010</v>
      </c>
      <c r="AB80" s="4">
        <f t="shared" si="41"/>
        <v>40</v>
      </c>
      <c r="AC80" s="4">
        <v>0</v>
      </c>
      <c r="AD80" s="4">
        <v>0</v>
      </c>
    </row>
    <row r="81" spans="22:30">
      <c r="V81" s="3">
        <f t="shared" si="39"/>
        <v>272</v>
      </c>
      <c r="W81" s="4">
        <f t="shared" si="42"/>
        <v>27</v>
      </c>
      <c r="X81" s="4">
        <f t="shared" si="43"/>
        <v>2</v>
      </c>
      <c r="Y81" s="4">
        <f t="shared" si="43"/>
        <v>20</v>
      </c>
      <c r="Z81" s="4">
        <f t="shared" si="20"/>
        <v>15</v>
      </c>
      <c r="AA81" s="4">
        <f t="shared" si="40"/>
        <v>2020</v>
      </c>
      <c r="AB81" s="4">
        <f t="shared" si="41"/>
        <v>46</v>
      </c>
      <c r="AC81" s="4">
        <v>0</v>
      </c>
      <c r="AD81" s="4">
        <v>0</v>
      </c>
    </row>
    <row r="82" spans="22:30">
      <c r="V82" s="3">
        <f t="shared" si="39"/>
        <v>273</v>
      </c>
      <c r="W82" s="4">
        <f t="shared" si="42"/>
        <v>27</v>
      </c>
      <c r="X82" s="4">
        <f t="shared" si="43"/>
        <v>3</v>
      </c>
      <c r="Y82" s="4">
        <f t="shared" si="43"/>
        <v>50</v>
      </c>
      <c r="Z82" s="4">
        <f t="shared" si="20"/>
        <v>8</v>
      </c>
      <c r="AA82" s="4">
        <f t="shared" si="40"/>
        <v>5050</v>
      </c>
      <c r="AB82" s="4">
        <f t="shared" si="41"/>
        <v>69</v>
      </c>
      <c r="AC82" s="4">
        <v>0</v>
      </c>
      <c r="AD82" s="4">
        <v>0</v>
      </c>
    </row>
    <row r="83" spans="22:30">
      <c r="V83" s="3">
        <f t="shared" si="39"/>
        <v>281</v>
      </c>
      <c r="W83" s="4">
        <f t="shared" si="42"/>
        <v>28</v>
      </c>
      <c r="X83" s="4">
        <f t="shared" si="43"/>
        <v>1</v>
      </c>
      <c r="Y83" s="4">
        <f t="shared" si="43"/>
        <v>10</v>
      </c>
      <c r="Z83" s="4">
        <f t="shared" si="20"/>
        <v>20</v>
      </c>
      <c r="AA83" s="4">
        <f t="shared" si="40"/>
        <v>1060</v>
      </c>
      <c r="AB83" s="4">
        <f t="shared" si="41"/>
        <v>41</v>
      </c>
      <c r="AC83" s="4">
        <v>0</v>
      </c>
      <c r="AD83" s="4">
        <v>0</v>
      </c>
    </row>
    <row r="84" spans="22:30">
      <c r="V84" s="3">
        <f t="shared" si="39"/>
        <v>282</v>
      </c>
      <c r="W84" s="4">
        <f t="shared" si="42"/>
        <v>28</v>
      </c>
      <c r="X84" s="4">
        <f t="shared" si="43"/>
        <v>2</v>
      </c>
      <c r="Y84" s="4">
        <f t="shared" si="43"/>
        <v>20</v>
      </c>
      <c r="Z84" s="4">
        <f t="shared" si="20"/>
        <v>15</v>
      </c>
      <c r="AA84" s="4">
        <f t="shared" si="40"/>
        <v>2120</v>
      </c>
      <c r="AB84" s="4">
        <f t="shared" si="41"/>
        <v>48</v>
      </c>
      <c r="AC84" s="4">
        <v>0</v>
      </c>
      <c r="AD84" s="4">
        <v>0</v>
      </c>
    </row>
    <row r="85" spans="22:30">
      <c r="V85" s="3">
        <f t="shared" si="39"/>
        <v>283</v>
      </c>
      <c r="W85" s="4">
        <f t="shared" si="42"/>
        <v>28</v>
      </c>
      <c r="X85" s="4">
        <f t="shared" si="43"/>
        <v>3</v>
      </c>
      <c r="Y85" s="4">
        <f t="shared" si="43"/>
        <v>50</v>
      </c>
      <c r="Z85" s="4">
        <f t="shared" si="43"/>
        <v>8</v>
      </c>
      <c r="AA85" s="4">
        <f t="shared" si="40"/>
        <v>5300</v>
      </c>
      <c r="AB85" s="4">
        <f t="shared" si="41"/>
        <v>72</v>
      </c>
      <c r="AC85" s="4">
        <v>0</v>
      </c>
      <c r="AD85" s="4">
        <v>0</v>
      </c>
    </row>
    <row r="86" spans="22:30">
      <c r="V86" s="3">
        <f t="shared" si="39"/>
        <v>291</v>
      </c>
      <c r="W86" s="4">
        <f t="shared" si="42"/>
        <v>29</v>
      </c>
      <c r="X86" s="4">
        <f t="shared" si="43"/>
        <v>1</v>
      </c>
      <c r="Y86" s="4">
        <f t="shared" si="43"/>
        <v>10</v>
      </c>
      <c r="Z86" s="4">
        <f t="shared" si="43"/>
        <v>20</v>
      </c>
      <c r="AA86" s="4">
        <f t="shared" si="40"/>
        <v>1120</v>
      </c>
      <c r="AB86" s="4">
        <f t="shared" si="41"/>
        <v>43</v>
      </c>
      <c r="AC86" s="4">
        <v>0</v>
      </c>
      <c r="AD86" s="4">
        <v>0</v>
      </c>
    </row>
    <row r="87" spans="22:30">
      <c r="V87" s="3">
        <f t="shared" si="39"/>
        <v>292</v>
      </c>
      <c r="W87" s="4">
        <f t="shared" si="42"/>
        <v>29</v>
      </c>
      <c r="X87" s="4">
        <f t="shared" si="43"/>
        <v>2</v>
      </c>
      <c r="Y87" s="4">
        <f t="shared" si="43"/>
        <v>20</v>
      </c>
      <c r="Z87" s="4">
        <f t="shared" si="43"/>
        <v>15</v>
      </c>
      <c r="AA87" s="4">
        <f t="shared" si="40"/>
        <v>2240</v>
      </c>
      <c r="AB87" s="4">
        <f t="shared" si="41"/>
        <v>50</v>
      </c>
      <c r="AC87" s="4">
        <v>0</v>
      </c>
      <c r="AD87" s="4">
        <v>0</v>
      </c>
    </row>
    <row r="88" spans="22:30">
      <c r="V88" s="3">
        <f t="shared" si="39"/>
        <v>293</v>
      </c>
      <c r="W88" s="4">
        <f t="shared" si="42"/>
        <v>29</v>
      </c>
      <c r="X88" s="4">
        <f t="shared" si="43"/>
        <v>3</v>
      </c>
      <c r="Y88" s="4">
        <f t="shared" si="43"/>
        <v>50</v>
      </c>
      <c r="Z88" s="4">
        <f t="shared" si="43"/>
        <v>8</v>
      </c>
      <c r="AA88" s="4">
        <f t="shared" si="40"/>
        <v>5600</v>
      </c>
      <c r="AB88" s="4">
        <f t="shared" si="41"/>
        <v>75</v>
      </c>
      <c r="AC88" s="4">
        <v>0</v>
      </c>
      <c r="AD88" s="4">
        <v>0</v>
      </c>
    </row>
    <row r="89" spans="22:30">
      <c r="V89" s="3">
        <f t="shared" si="39"/>
        <v>301</v>
      </c>
      <c r="W89" s="4">
        <f t="shared" si="42"/>
        <v>30</v>
      </c>
      <c r="X89" s="4">
        <f t="shared" si="43"/>
        <v>1</v>
      </c>
      <c r="Y89" s="4">
        <f t="shared" si="43"/>
        <v>10</v>
      </c>
      <c r="Z89" s="4">
        <f t="shared" si="43"/>
        <v>20</v>
      </c>
      <c r="AA89" s="4">
        <f t="shared" si="40"/>
        <v>1270</v>
      </c>
      <c r="AB89" s="4">
        <f t="shared" si="41"/>
        <v>52</v>
      </c>
      <c r="AC89" s="4">
        <v>0</v>
      </c>
      <c r="AD89" s="4">
        <v>0</v>
      </c>
    </row>
    <row r="90" spans="22:30">
      <c r="V90" s="3">
        <f t="shared" si="39"/>
        <v>302</v>
      </c>
      <c r="W90" s="4">
        <f t="shared" si="42"/>
        <v>30</v>
      </c>
      <c r="X90" s="4">
        <f t="shared" si="43"/>
        <v>2</v>
      </c>
      <c r="Y90" s="4">
        <f t="shared" si="43"/>
        <v>20</v>
      </c>
      <c r="Z90" s="4">
        <f t="shared" si="43"/>
        <v>15</v>
      </c>
      <c r="AA90" s="4">
        <f t="shared" si="40"/>
        <v>2540</v>
      </c>
      <c r="AB90" s="4">
        <f t="shared" si="41"/>
        <v>60</v>
      </c>
      <c r="AC90" s="4">
        <v>0</v>
      </c>
      <c r="AD90" s="4">
        <v>0</v>
      </c>
    </row>
    <row r="91" spans="22:30">
      <c r="V91" s="3">
        <f t="shared" si="39"/>
        <v>303</v>
      </c>
      <c r="W91" s="4">
        <f t="shared" si="42"/>
        <v>30</v>
      </c>
      <c r="X91" s="4">
        <f t="shared" si="43"/>
        <v>3</v>
      </c>
      <c r="Y91" s="4">
        <f t="shared" si="43"/>
        <v>50</v>
      </c>
      <c r="Z91" s="4">
        <f t="shared" si="43"/>
        <v>8</v>
      </c>
      <c r="AA91" s="4">
        <f t="shared" si="40"/>
        <v>6350</v>
      </c>
      <c r="AB91" s="4">
        <f t="shared" si="41"/>
        <v>91</v>
      </c>
      <c r="AC91" s="4">
        <v>0</v>
      </c>
      <c r="AD91" s="4">
        <v>0</v>
      </c>
    </row>
    <row r="92" spans="22:30">
      <c r="V92" s="3">
        <f t="shared" si="39"/>
        <v>311</v>
      </c>
      <c r="W92" s="4">
        <f t="shared" si="42"/>
        <v>31</v>
      </c>
      <c r="X92" s="4">
        <f t="shared" si="43"/>
        <v>1</v>
      </c>
      <c r="Y92" s="4">
        <f t="shared" si="43"/>
        <v>10</v>
      </c>
      <c r="Z92" s="4">
        <f t="shared" si="43"/>
        <v>20</v>
      </c>
      <c r="AA92" s="4">
        <f t="shared" si="40"/>
        <v>1300</v>
      </c>
      <c r="AB92" s="4">
        <f t="shared" si="41"/>
        <v>53</v>
      </c>
      <c r="AC92" s="4">
        <v>0</v>
      </c>
      <c r="AD92" s="4">
        <v>0</v>
      </c>
    </row>
    <row r="93" spans="22:30">
      <c r="V93" s="3">
        <f t="shared" si="39"/>
        <v>312</v>
      </c>
      <c r="W93" s="4">
        <f t="shared" si="42"/>
        <v>31</v>
      </c>
      <c r="X93" s="4">
        <f t="shared" si="43"/>
        <v>2</v>
      </c>
      <c r="Y93" s="4">
        <f t="shared" si="43"/>
        <v>20</v>
      </c>
      <c r="Z93" s="4">
        <f t="shared" si="43"/>
        <v>15</v>
      </c>
      <c r="AA93" s="4">
        <f t="shared" si="40"/>
        <v>2600</v>
      </c>
      <c r="AB93" s="4">
        <f t="shared" si="41"/>
        <v>63</v>
      </c>
      <c r="AC93" s="4">
        <v>0</v>
      </c>
      <c r="AD93" s="4">
        <v>0</v>
      </c>
    </row>
    <row r="94" spans="22:30">
      <c r="V94" s="3">
        <f t="shared" si="39"/>
        <v>313</v>
      </c>
      <c r="W94" s="4">
        <f t="shared" si="42"/>
        <v>31</v>
      </c>
      <c r="X94" s="4">
        <f t="shared" si="43"/>
        <v>3</v>
      </c>
      <c r="Y94" s="4">
        <f t="shared" si="43"/>
        <v>50</v>
      </c>
      <c r="Z94" s="4">
        <f t="shared" si="43"/>
        <v>8</v>
      </c>
      <c r="AA94" s="4">
        <f t="shared" si="40"/>
        <v>6500</v>
      </c>
      <c r="AB94" s="4">
        <f t="shared" si="41"/>
        <v>95</v>
      </c>
      <c r="AC94" s="4">
        <v>0</v>
      </c>
      <c r="AD94" s="4">
        <v>0</v>
      </c>
    </row>
    <row r="95" spans="22:30">
      <c r="V95" s="3">
        <f t="shared" si="39"/>
        <v>321</v>
      </c>
      <c r="W95" s="4">
        <f t="shared" si="42"/>
        <v>32</v>
      </c>
      <c r="X95" s="4">
        <f t="shared" si="43"/>
        <v>1</v>
      </c>
      <c r="Y95" s="4">
        <f t="shared" si="43"/>
        <v>10</v>
      </c>
      <c r="Z95" s="4">
        <f t="shared" si="43"/>
        <v>20</v>
      </c>
      <c r="AA95" s="4">
        <f t="shared" si="40"/>
        <v>1320</v>
      </c>
      <c r="AB95" s="4">
        <f t="shared" si="41"/>
        <v>54</v>
      </c>
      <c r="AC95" s="4">
        <v>0</v>
      </c>
      <c r="AD95" s="4">
        <v>0</v>
      </c>
    </row>
    <row r="96" spans="22:30">
      <c r="V96" s="3">
        <f t="shared" si="39"/>
        <v>322</v>
      </c>
      <c r="W96" s="4">
        <f t="shared" si="42"/>
        <v>32</v>
      </c>
      <c r="X96" s="4">
        <f t="shared" si="43"/>
        <v>2</v>
      </c>
      <c r="Y96" s="4">
        <f t="shared" si="43"/>
        <v>20</v>
      </c>
      <c r="Z96" s="4">
        <f t="shared" si="43"/>
        <v>15</v>
      </c>
      <c r="AA96" s="4">
        <f t="shared" si="40"/>
        <v>2640</v>
      </c>
      <c r="AB96" s="4">
        <f t="shared" si="41"/>
        <v>64</v>
      </c>
      <c r="AC96" s="4">
        <v>0</v>
      </c>
      <c r="AD96" s="4">
        <v>0</v>
      </c>
    </row>
    <row r="97" spans="22:30">
      <c r="V97" s="3">
        <f t="shared" si="39"/>
        <v>323</v>
      </c>
      <c r="W97" s="4">
        <f t="shared" si="42"/>
        <v>32</v>
      </c>
      <c r="X97" s="4">
        <f t="shared" si="43"/>
        <v>3</v>
      </c>
      <c r="Y97" s="4">
        <f t="shared" si="43"/>
        <v>50</v>
      </c>
      <c r="Z97" s="4">
        <f t="shared" si="43"/>
        <v>8</v>
      </c>
      <c r="AA97" s="4">
        <f t="shared" si="40"/>
        <v>6600</v>
      </c>
      <c r="AB97" s="4">
        <f t="shared" si="41"/>
        <v>97</v>
      </c>
      <c r="AC97" s="4">
        <v>0</v>
      </c>
      <c r="AD97" s="4">
        <v>0</v>
      </c>
    </row>
    <row r="98" spans="22:30">
      <c r="V98" s="3">
        <f t="shared" si="39"/>
        <v>331</v>
      </c>
      <c r="W98" s="4">
        <f t="shared" si="42"/>
        <v>33</v>
      </c>
      <c r="X98" s="4">
        <f t="shared" si="43"/>
        <v>1</v>
      </c>
      <c r="Y98" s="4">
        <f t="shared" si="43"/>
        <v>10</v>
      </c>
      <c r="Z98" s="4">
        <f t="shared" si="43"/>
        <v>20</v>
      </c>
      <c r="AA98" s="4">
        <f t="shared" si="40"/>
        <v>1360</v>
      </c>
      <c r="AB98" s="4">
        <f t="shared" si="41"/>
        <v>56</v>
      </c>
      <c r="AC98" s="4">
        <v>0</v>
      </c>
      <c r="AD98" s="4">
        <v>0</v>
      </c>
    </row>
    <row r="99" spans="22:30">
      <c r="V99" s="3">
        <f t="shared" si="39"/>
        <v>332</v>
      </c>
      <c r="W99" s="4">
        <f t="shared" si="42"/>
        <v>33</v>
      </c>
      <c r="X99" s="4">
        <f t="shared" si="43"/>
        <v>2</v>
      </c>
      <c r="Y99" s="4">
        <f t="shared" si="43"/>
        <v>20</v>
      </c>
      <c r="Z99" s="4">
        <f t="shared" si="43"/>
        <v>15</v>
      </c>
      <c r="AA99" s="4">
        <f t="shared" si="40"/>
        <v>2720</v>
      </c>
      <c r="AB99" s="4">
        <f t="shared" si="41"/>
        <v>66</v>
      </c>
      <c r="AC99" s="4">
        <v>0</v>
      </c>
      <c r="AD99" s="4">
        <v>0</v>
      </c>
    </row>
    <row r="100" spans="22:30">
      <c r="V100" s="3">
        <f t="shared" si="39"/>
        <v>333</v>
      </c>
      <c r="W100" s="4">
        <f t="shared" si="42"/>
        <v>33</v>
      </c>
      <c r="X100" s="4">
        <f t="shared" si="43"/>
        <v>3</v>
      </c>
      <c r="Y100" s="4">
        <f t="shared" si="43"/>
        <v>50</v>
      </c>
      <c r="Z100" s="4">
        <f t="shared" si="43"/>
        <v>8</v>
      </c>
      <c r="AA100" s="4">
        <f t="shared" si="40"/>
        <v>6800</v>
      </c>
      <c r="AB100" s="4">
        <f t="shared" si="41"/>
        <v>100</v>
      </c>
      <c r="AC100" s="4">
        <v>0</v>
      </c>
      <c r="AD100" s="4">
        <v>0</v>
      </c>
    </row>
    <row r="101" spans="22:30">
      <c r="V101" s="3">
        <f t="shared" si="39"/>
        <v>341</v>
      </c>
      <c r="W101" s="4">
        <f t="shared" si="42"/>
        <v>34</v>
      </c>
      <c r="X101" s="4">
        <f t="shared" si="43"/>
        <v>1</v>
      </c>
      <c r="Y101" s="4">
        <f t="shared" si="43"/>
        <v>10</v>
      </c>
      <c r="Z101" s="4">
        <f t="shared" si="43"/>
        <v>20</v>
      </c>
      <c r="AA101" s="4">
        <f t="shared" si="40"/>
        <v>1390</v>
      </c>
      <c r="AB101" s="4">
        <f t="shared" si="41"/>
        <v>57</v>
      </c>
      <c r="AC101" s="4">
        <v>0</v>
      </c>
      <c r="AD101" s="4">
        <v>0</v>
      </c>
    </row>
    <row r="102" spans="22:30">
      <c r="V102" s="3">
        <f t="shared" si="39"/>
        <v>342</v>
      </c>
      <c r="W102" s="4">
        <f t="shared" si="42"/>
        <v>34</v>
      </c>
      <c r="X102" s="4">
        <f t="shared" si="43"/>
        <v>2</v>
      </c>
      <c r="Y102" s="4">
        <f t="shared" si="43"/>
        <v>20</v>
      </c>
      <c r="Z102" s="4">
        <f t="shared" si="43"/>
        <v>15</v>
      </c>
      <c r="AA102" s="4">
        <f t="shared" si="40"/>
        <v>2780</v>
      </c>
      <c r="AB102" s="4">
        <f t="shared" si="41"/>
        <v>67</v>
      </c>
      <c r="AC102" s="4">
        <v>0</v>
      </c>
      <c r="AD102" s="4">
        <v>0</v>
      </c>
    </row>
    <row r="103" spans="22:30">
      <c r="V103" s="3">
        <f t="shared" si="39"/>
        <v>343</v>
      </c>
      <c r="W103" s="4">
        <f t="shared" si="42"/>
        <v>34</v>
      </c>
      <c r="X103" s="4">
        <f t="shared" si="43"/>
        <v>3</v>
      </c>
      <c r="Y103" s="4">
        <f t="shared" si="43"/>
        <v>50</v>
      </c>
      <c r="Z103" s="4">
        <f t="shared" si="43"/>
        <v>8</v>
      </c>
      <c r="AA103" s="4">
        <f t="shared" si="40"/>
        <v>6950</v>
      </c>
      <c r="AB103" s="4">
        <f t="shared" si="41"/>
        <v>103</v>
      </c>
      <c r="AC103" s="4">
        <v>0</v>
      </c>
      <c r="AD103" s="4">
        <v>0</v>
      </c>
    </row>
    <row r="104" spans="22:30">
      <c r="V104" s="3">
        <f t="shared" si="39"/>
        <v>351</v>
      </c>
      <c r="W104" s="4">
        <f t="shared" si="42"/>
        <v>35</v>
      </c>
      <c r="X104" s="4">
        <f t="shared" si="43"/>
        <v>1</v>
      </c>
      <c r="Y104" s="4">
        <f t="shared" si="43"/>
        <v>10</v>
      </c>
      <c r="Z104" s="4">
        <f t="shared" si="43"/>
        <v>20</v>
      </c>
      <c r="AA104" s="4">
        <f t="shared" si="40"/>
        <v>1420</v>
      </c>
      <c r="AB104" s="4">
        <f t="shared" si="41"/>
        <v>59</v>
      </c>
      <c r="AC104" s="4">
        <v>0</v>
      </c>
      <c r="AD104" s="4">
        <v>0</v>
      </c>
    </row>
    <row r="105" spans="22:30">
      <c r="V105" s="3">
        <f t="shared" si="39"/>
        <v>352</v>
      </c>
      <c r="W105" s="4">
        <f t="shared" si="42"/>
        <v>35</v>
      </c>
      <c r="X105" s="4">
        <f t="shared" si="43"/>
        <v>2</v>
      </c>
      <c r="Y105" s="4">
        <f t="shared" si="43"/>
        <v>20</v>
      </c>
      <c r="Z105" s="4">
        <f t="shared" si="43"/>
        <v>15</v>
      </c>
      <c r="AA105" s="4">
        <f t="shared" si="40"/>
        <v>2840</v>
      </c>
      <c r="AB105" s="4">
        <f t="shared" si="41"/>
        <v>70</v>
      </c>
      <c r="AC105" s="4">
        <v>0</v>
      </c>
      <c r="AD105" s="4">
        <v>0</v>
      </c>
    </row>
    <row r="106" spans="22:30">
      <c r="V106" s="3">
        <f t="shared" si="39"/>
        <v>353</v>
      </c>
      <c r="W106" s="4">
        <f t="shared" si="42"/>
        <v>35</v>
      </c>
      <c r="X106" s="4">
        <f t="shared" si="43"/>
        <v>3</v>
      </c>
      <c r="Y106" s="4">
        <f t="shared" si="43"/>
        <v>50</v>
      </c>
      <c r="Z106" s="4">
        <f t="shared" si="43"/>
        <v>8</v>
      </c>
      <c r="AA106" s="4">
        <f t="shared" si="40"/>
        <v>7100</v>
      </c>
      <c r="AB106" s="4">
        <f t="shared" si="41"/>
        <v>106</v>
      </c>
      <c r="AC106" s="4">
        <v>0</v>
      </c>
      <c r="AD106" s="4">
        <v>0</v>
      </c>
    </row>
    <row r="107" spans="22:30">
      <c r="V107" s="3">
        <f t="shared" si="39"/>
        <v>361</v>
      </c>
      <c r="W107" s="4">
        <f t="shared" si="42"/>
        <v>36</v>
      </c>
      <c r="X107" s="4">
        <f t="shared" si="43"/>
        <v>1</v>
      </c>
      <c r="Y107" s="4">
        <f t="shared" si="43"/>
        <v>10</v>
      </c>
      <c r="Z107" s="4">
        <f t="shared" si="43"/>
        <v>20</v>
      </c>
      <c r="AA107" s="4">
        <f t="shared" si="40"/>
        <v>1450</v>
      </c>
      <c r="AB107" s="4">
        <f t="shared" si="41"/>
        <v>60</v>
      </c>
      <c r="AC107" s="4">
        <v>0</v>
      </c>
      <c r="AD107" s="4">
        <v>0</v>
      </c>
    </row>
    <row r="108" spans="22:30">
      <c r="V108" s="3">
        <f t="shared" si="39"/>
        <v>362</v>
      </c>
      <c r="W108" s="4">
        <f t="shared" si="42"/>
        <v>36</v>
      </c>
      <c r="X108" s="4">
        <f t="shared" si="43"/>
        <v>2</v>
      </c>
      <c r="Y108" s="4">
        <f t="shared" si="43"/>
        <v>20</v>
      </c>
      <c r="Z108" s="4">
        <f t="shared" si="43"/>
        <v>15</v>
      </c>
      <c r="AA108" s="4">
        <f t="shared" si="40"/>
        <v>2900</v>
      </c>
      <c r="AB108" s="4">
        <f t="shared" si="41"/>
        <v>71</v>
      </c>
      <c r="AC108" s="4">
        <v>0</v>
      </c>
      <c r="AD108" s="4">
        <v>0</v>
      </c>
    </row>
    <row r="109" spans="22:30">
      <c r="V109" s="3">
        <f t="shared" si="39"/>
        <v>363</v>
      </c>
      <c r="W109" s="4">
        <f t="shared" si="42"/>
        <v>36</v>
      </c>
      <c r="X109" s="4">
        <f t="shared" si="43"/>
        <v>3</v>
      </c>
      <c r="Y109" s="4">
        <f t="shared" si="43"/>
        <v>50</v>
      </c>
      <c r="Z109" s="4">
        <f t="shared" si="43"/>
        <v>8</v>
      </c>
      <c r="AA109" s="4">
        <f t="shared" si="40"/>
        <v>7250</v>
      </c>
      <c r="AB109" s="4">
        <f t="shared" si="41"/>
        <v>108</v>
      </c>
      <c r="AC109" s="4">
        <v>0</v>
      </c>
      <c r="AD109" s="4">
        <v>0</v>
      </c>
    </row>
    <row r="110" spans="22:30">
      <c r="V110" s="3">
        <f t="shared" si="39"/>
        <v>371</v>
      </c>
      <c r="W110" s="4">
        <f t="shared" si="42"/>
        <v>37</v>
      </c>
      <c r="X110" s="4">
        <f t="shared" si="43"/>
        <v>1</v>
      </c>
      <c r="Y110" s="4">
        <f t="shared" si="43"/>
        <v>10</v>
      </c>
      <c r="Z110" s="4">
        <f t="shared" si="43"/>
        <v>20</v>
      </c>
      <c r="AA110" s="4">
        <f t="shared" si="40"/>
        <v>1480</v>
      </c>
      <c r="AB110" s="4">
        <f t="shared" si="41"/>
        <v>62</v>
      </c>
      <c r="AC110" s="4">
        <v>0</v>
      </c>
      <c r="AD110" s="4">
        <v>0</v>
      </c>
    </row>
    <row r="111" spans="22:30">
      <c r="V111" s="3">
        <f t="shared" si="39"/>
        <v>372</v>
      </c>
      <c r="W111" s="4">
        <f t="shared" si="42"/>
        <v>37</v>
      </c>
      <c r="X111" s="4">
        <f t="shared" si="43"/>
        <v>2</v>
      </c>
      <c r="Y111" s="4">
        <f t="shared" si="43"/>
        <v>20</v>
      </c>
      <c r="Z111" s="4">
        <f t="shared" si="43"/>
        <v>15</v>
      </c>
      <c r="AA111" s="4">
        <f t="shared" si="40"/>
        <v>2960</v>
      </c>
      <c r="AB111" s="4">
        <f t="shared" si="41"/>
        <v>73</v>
      </c>
      <c r="AC111" s="4">
        <v>0</v>
      </c>
      <c r="AD111" s="4">
        <v>0</v>
      </c>
    </row>
    <row r="112" spans="22:30">
      <c r="V112" s="3">
        <f t="shared" si="39"/>
        <v>373</v>
      </c>
      <c r="W112" s="4">
        <f t="shared" si="42"/>
        <v>37</v>
      </c>
      <c r="X112" s="4">
        <f t="shared" si="43"/>
        <v>3</v>
      </c>
      <c r="Y112" s="4">
        <f t="shared" si="43"/>
        <v>50</v>
      </c>
      <c r="Z112" s="4">
        <f t="shared" si="43"/>
        <v>8</v>
      </c>
      <c r="AA112" s="4">
        <f t="shared" si="40"/>
        <v>7400</v>
      </c>
      <c r="AB112" s="4">
        <f t="shared" si="41"/>
        <v>112</v>
      </c>
      <c r="AC112" s="4">
        <v>0</v>
      </c>
      <c r="AD112" s="4">
        <v>0</v>
      </c>
    </row>
    <row r="113" spans="22:30">
      <c r="V113" s="3">
        <f t="shared" si="39"/>
        <v>381</v>
      </c>
      <c r="W113" s="4">
        <f t="shared" si="42"/>
        <v>38</v>
      </c>
      <c r="X113" s="4">
        <f t="shared" si="43"/>
        <v>1</v>
      </c>
      <c r="Y113" s="4">
        <f t="shared" si="43"/>
        <v>10</v>
      </c>
      <c r="Z113" s="4">
        <f t="shared" si="43"/>
        <v>20</v>
      </c>
      <c r="AA113" s="4">
        <f t="shared" si="40"/>
        <v>1510</v>
      </c>
      <c r="AB113" s="4">
        <f t="shared" si="41"/>
        <v>63</v>
      </c>
      <c r="AC113" s="4">
        <v>0</v>
      </c>
      <c r="AD113" s="4">
        <v>0</v>
      </c>
    </row>
    <row r="114" spans="22:30">
      <c r="V114" s="3">
        <f t="shared" si="39"/>
        <v>382</v>
      </c>
      <c r="W114" s="4">
        <f t="shared" si="42"/>
        <v>38</v>
      </c>
      <c r="X114" s="4">
        <f t="shared" si="43"/>
        <v>2</v>
      </c>
      <c r="Y114" s="4">
        <f t="shared" si="43"/>
        <v>20</v>
      </c>
      <c r="Z114" s="4">
        <f t="shared" si="43"/>
        <v>15</v>
      </c>
      <c r="AA114" s="4">
        <f t="shared" si="40"/>
        <v>3020</v>
      </c>
      <c r="AB114" s="4">
        <f t="shared" si="41"/>
        <v>74</v>
      </c>
      <c r="AC114" s="4">
        <v>0</v>
      </c>
      <c r="AD114" s="4">
        <v>0</v>
      </c>
    </row>
    <row r="115" spans="22:30">
      <c r="V115" s="3">
        <f t="shared" si="39"/>
        <v>383</v>
      </c>
      <c r="W115" s="4">
        <f t="shared" si="42"/>
        <v>38</v>
      </c>
      <c r="X115" s="4">
        <f t="shared" si="43"/>
        <v>3</v>
      </c>
      <c r="Y115" s="4">
        <f t="shared" si="43"/>
        <v>50</v>
      </c>
      <c r="Z115" s="4">
        <f t="shared" si="43"/>
        <v>8</v>
      </c>
      <c r="AA115" s="4">
        <f t="shared" si="40"/>
        <v>7550</v>
      </c>
      <c r="AB115" s="4">
        <f t="shared" si="41"/>
        <v>114</v>
      </c>
      <c r="AC115" s="4">
        <v>0</v>
      </c>
      <c r="AD115" s="4">
        <v>0</v>
      </c>
    </row>
    <row r="116" spans="22:30">
      <c r="V116" s="3">
        <f t="shared" si="39"/>
        <v>391</v>
      </c>
      <c r="W116" s="4">
        <f t="shared" si="42"/>
        <v>39</v>
      </c>
      <c r="X116" s="4">
        <f t="shared" si="43"/>
        <v>1</v>
      </c>
      <c r="Y116" s="4">
        <f t="shared" si="43"/>
        <v>10</v>
      </c>
      <c r="Z116" s="4">
        <f t="shared" si="43"/>
        <v>20</v>
      </c>
      <c r="AA116" s="4">
        <f t="shared" si="40"/>
        <v>1540</v>
      </c>
      <c r="AB116" s="4">
        <f t="shared" si="41"/>
        <v>66</v>
      </c>
      <c r="AC116" s="4">
        <v>0</v>
      </c>
      <c r="AD116" s="4">
        <v>0</v>
      </c>
    </row>
    <row r="117" spans="22:30">
      <c r="V117" s="3">
        <f t="shared" si="39"/>
        <v>392</v>
      </c>
      <c r="W117" s="4">
        <f t="shared" si="42"/>
        <v>39</v>
      </c>
      <c r="X117" s="4">
        <f t="shared" si="43"/>
        <v>2</v>
      </c>
      <c r="Y117" s="4">
        <f t="shared" si="43"/>
        <v>20</v>
      </c>
      <c r="Z117" s="4">
        <f t="shared" si="43"/>
        <v>15</v>
      </c>
      <c r="AA117" s="4">
        <f t="shared" si="40"/>
        <v>3080</v>
      </c>
      <c r="AB117" s="4">
        <f t="shared" si="41"/>
        <v>77</v>
      </c>
      <c r="AC117" s="4">
        <v>0</v>
      </c>
      <c r="AD117" s="4">
        <v>0</v>
      </c>
    </row>
    <row r="118" spans="22:30">
      <c r="V118" s="3">
        <f t="shared" si="39"/>
        <v>393</v>
      </c>
      <c r="W118" s="4">
        <f t="shared" si="42"/>
        <v>39</v>
      </c>
      <c r="X118" s="4">
        <f t="shared" si="43"/>
        <v>3</v>
      </c>
      <c r="Y118" s="4">
        <f t="shared" si="43"/>
        <v>50</v>
      </c>
      <c r="Z118" s="4">
        <f t="shared" si="43"/>
        <v>8</v>
      </c>
      <c r="AA118" s="4">
        <f t="shared" si="40"/>
        <v>7700</v>
      </c>
      <c r="AB118" s="4">
        <f t="shared" si="41"/>
        <v>118</v>
      </c>
      <c r="AC118" s="4">
        <v>0</v>
      </c>
      <c r="AD118" s="4">
        <v>0</v>
      </c>
    </row>
    <row r="119" spans="22:30">
      <c r="V119" s="3">
        <f t="shared" si="39"/>
        <v>401</v>
      </c>
      <c r="W119" s="4">
        <f t="shared" si="42"/>
        <v>40</v>
      </c>
      <c r="X119" s="4">
        <f t="shared" si="43"/>
        <v>1</v>
      </c>
      <c r="Y119" s="4">
        <f t="shared" si="43"/>
        <v>10</v>
      </c>
      <c r="Z119" s="4">
        <f t="shared" si="43"/>
        <v>20</v>
      </c>
      <c r="AA119" s="4">
        <f t="shared" si="40"/>
        <v>1780</v>
      </c>
      <c r="AB119" s="4">
        <f t="shared" si="41"/>
        <v>76</v>
      </c>
      <c r="AC119" s="4">
        <v>0</v>
      </c>
      <c r="AD119" s="4">
        <v>0</v>
      </c>
    </row>
    <row r="120" spans="22:30">
      <c r="V120" s="3">
        <f t="shared" si="39"/>
        <v>402</v>
      </c>
      <c r="W120" s="4">
        <f t="shared" si="42"/>
        <v>40</v>
      </c>
      <c r="X120" s="4">
        <f t="shared" si="43"/>
        <v>2</v>
      </c>
      <c r="Y120" s="4">
        <f t="shared" si="43"/>
        <v>20</v>
      </c>
      <c r="Z120" s="4">
        <f t="shared" si="43"/>
        <v>15</v>
      </c>
      <c r="AA120" s="4">
        <f t="shared" si="40"/>
        <v>3560</v>
      </c>
      <c r="AB120" s="4">
        <f t="shared" si="41"/>
        <v>90</v>
      </c>
      <c r="AC120" s="4">
        <v>0</v>
      </c>
      <c r="AD120" s="4">
        <v>0</v>
      </c>
    </row>
    <row r="121" spans="22:30">
      <c r="V121" s="3">
        <f t="shared" si="39"/>
        <v>403</v>
      </c>
      <c r="W121" s="4">
        <f t="shared" si="42"/>
        <v>40</v>
      </c>
      <c r="X121" s="4">
        <f t="shared" si="43"/>
        <v>3</v>
      </c>
      <c r="Y121" s="4">
        <f t="shared" si="43"/>
        <v>50</v>
      </c>
      <c r="Z121" s="4">
        <f t="shared" si="43"/>
        <v>8</v>
      </c>
      <c r="AA121" s="4">
        <f t="shared" si="40"/>
        <v>8900</v>
      </c>
      <c r="AB121" s="4">
        <f t="shared" si="41"/>
        <v>137</v>
      </c>
      <c r="AC121" s="4">
        <v>0</v>
      </c>
      <c r="AD121" s="4">
        <v>0</v>
      </c>
    </row>
    <row r="122" spans="22:30">
      <c r="V122" s="3">
        <f t="shared" si="39"/>
        <v>411</v>
      </c>
      <c r="W122" s="4">
        <f t="shared" si="42"/>
        <v>41</v>
      </c>
      <c r="X122" s="4">
        <f t="shared" si="43"/>
        <v>1</v>
      </c>
      <c r="Y122" s="4">
        <f t="shared" si="43"/>
        <v>10</v>
      </c>
      <c r="Z122" s="4">
        <f t="shared" si="43"/>
        <v>20</v>
      </c>
      <c r="AA122" s="4">
        <f t="shared" si="40"/>
        <v>1830</v>
      </c>
      <c r="AB122" s="4">
        <f t="shared" si="41"/>
        <v>78</v>
      </c>
      <c r="AC122" s="4">
        <v>0</v>
      </c>
      <c r="AD122" s="4">
        <v>0</v>
      </c>
    </row>
    <row r="123" spans="22:30">
      <c r="V123" s="3">
        <f t="shared" si="39"/>
        <v>412</v>
      </c>
      <c r="W123" s="4">
        <f t="shared" si="42"/>
        <v>41</v>
      </c>
      <c r="X123" s="4">
        <f t="shared" si="43"/>
        <v>2</v>
      </c>
      <c r="Y123" s="4">
        <f t="shared" si="43"/>
        <v>20</v>
      </c>
      <c r="Z123" s="4">
        <f t="shared" si="43"/>
        <v>15</v>
      </c>
      <c r="AA123" s="4">
        <f t="shared" si="40"/>
        <v>3660</v>
      </c>
      <c r="AB123" s="4">
        <f t="shared" si="41"/>
        <v>92</v>
      </c>
      <c r="AC123" s="4">
        <v>0</v>
      </c>
      <c r="AD123" s="4">
        <v>0</v>
      </c>
    </row>
    <row r="124" spans="22:30">
      <c r="V124" s="3">
        <f t="shared" si="39"/>
        <v>413</v>
      </c>
      <c r="W124" s="4">
        <f t="shared" si="42"/>
        <v>41</v>
      </c>
      <c r="X124" s="4">
        <f t="shared" si="43"/>
        <v>3</v>
      </c>
      <c r="Y124" s="4">
        <f t="shared" si="43"/>
        <v>50</v>
      </c>
      <c r="Z124" s="4">
        <f t="shared" si="43"/>
        <v>8</v>
      </c>
      <c r="AA124" s="4">
        <f t="shared" si="40"/>
        <v>9150</v>
      </c>
      <c r="AB124" s="4">
        <f t="shared" si="41"/>
        <v>141</v>
      </c>
      <c r="AC124" s="4">
        <v>0</v>
      </c>
      <c r="AD124" s="4">
        <v>0</v>
      </c>
    </row>
    <row r="125" spans="22:30">
      <c r="V125" s="3">
        <f t="shared" si="39"/>
        <v>421</v>
      </c>
      <c r="W125" s="4">
        <f t="shared" si="42"/>
        <v>42</v>
      </c>
      <c r="X125" s="4">
        <f t="shared" si="43"/>
        <v>1</v>
      </c>
      <c r="Y125" s="4">
        <f t="shared" si="43"/>
        <v>10</v>
      </c>
      <c r="Z125" s="4">
        <f t="shared" si="43"/>
        <v>20</v>
      </c>
      <c r="AA125" s="4">
        <f t="shared" si="40"/>
        <v>1870</v>
      </c>
      <c r="AB125" s="4">
        <f t="shared" si="41"/>
        <v>80</v>
      </c>
      <c r="AC125" s="4">
        <v>0</v>
      </c>
      <c r="AD125" s="4">
        <v>0</v>
      </c>
    </row>
    <row r="126" spans="22:30">
      <c r="V126" s="3">
        <f t="shared" si="39"/>
        <v>422</v>
      </c>
      <c r="W126" s="4">
        <f t="shared" si="42"/>
        <v>42</v>
      </c>
      <c r="X126" s="4">
        <f t="shared" si="43"/>
        <v>2</v>
      </c>
      <c r="Y126" s="4">
        <f t="shared" si="43"/>
        <v>20</v>
      </c>
      <c r="Z126" s="4">
        <f t="shared" si="43"/>
        <v>15</v>
      </c>
      <c r="AA126" s="4">
        <f t="shared" si="40"/>
        <v>3740</v>
      </c>
      <c r="AB126" s="4">
        <f t="shared" si="41"/>
        <v>94</v>
      </c>
      <c r="AC126" s="4">
        <v>0</v>
      </c>
      <c r="AD126" s="4">
        <v>0</v>
      </c>
    </row>
    <row r="127" spans="22:30">
      <c r="V127" s="3">
        <f t="shared" si="39"/>
        <v>423</v>
      </c>
      <c r="W127" s="4">
        <f t="shared" si="42"/>
        <v>42</v>
      </c>
      <c r="X127" s="4">
        <f t="shared" si="43"/>
        <v>3</v>
      </c>
      <c r="Y127" s="4">
        <f t="shared" si="43"/>
        <v>50</v>
      </c>
      <c r="Z127" s="4">
        <f t="shared" si="43"/>
        <v>8</v>
      </c>
      <c r="AA127" s="4">
        <f t="shared" si="40"/>
        <v>9350</v>
      </c>
      <c r="AB127" s="4">
        <f t="shared" si="41"/>
        <v>144</v>
      </c>
      <c r="AC127" s="4">
        <v>0</v>
      </c>
      <c r="AD127" s="4">
        <v>0</v>
      </c>
    </row>
    <row r="128" spans="22:30">
      <c r="V128" s="3">
        <f t="shared" si="39"/>
        <v>431</v>
      </c>
      <c r="W128" s="4">
        <f t="shared" si="42"/>
        <v>43</v>
      </c>
      <c r="X128" s="4">
        <f t="shared" si="43"/>
        <v>1</v>
      </c>
      <c r="Y128" s="4">
        <f t="shared" si="43"/>
        <v>10</v>
      </c>
      <c r="Z128" s="4">
        <f t="shared" si="43"/>
        <v>20</v>
      </c>
      <c r="AA128" s="4">
        <f t="shared" si="40"/>
        <v>1910</v>
      </c>
      <c r="AB128" s="4">
        <f t="shared" si="41"/>
        <v>82</v>
      </c>
      <c r="AC128" s="4">
        <v>0</v>
      </c>
      <c r="AD128" s="4">
        <v>0</v>
      </c>
    </row>
    <row r="129" spans="22:30">
      <c r="V129" s="3">
        <f t="shared" si="39"/>
        <v>432</v>
      </c>
      <c r="W129" s="4">
        <f t="shared" si="42"/>
        <v>43</v>
      </c>
      <c r="X129" s="4">
        <f t="shared" si="43"/>
        <v>2</v>
      </c>
      <c r="Y129" s="4">
        <f t="shared" si="43"/>
        <v>20</v>
      </c>
      <c r="Z129" s="4">
        <f t="shared" si="43"/>
        <v>15</v>
      </c>
      <c r="AA129" s="4">
        <f t="shared" si="40"/>
        <v>3820</v>
      </c>
      <c r="AB129" s="4">
        <f t="shared" si="41"/>
        <v>96</v>
      </c>
      <c r="AC129" s="4">
        <v>0</v>
      </c>
      <c r="AD129" s="4">
        <v>0</v>
      </c>
    </row>
    <row r="130" spans="22:30">
      <c r="V130" s="3">
        <f t="shared" si="39"/>
        <v>433</v>
      </c>
      <c r="W130" s="4">
        <f t="shared" si="42"/>
        <v>43</v>
      </c>
      <c r="X130" s="4">
        <f t="shared" si="43"/>
        <v>3</v>
      </c>
      <c r="Y130" s="4">
        <f t="shared" si="43"/>
        <v>50</v>
      </c>
      <c r="Z130" s="4">
        <f t="shared" si="43"/>
        <v>8</v>
      </c>
      <c r="AA130" s="4">
        <f t="shared" si="40"/>
        <v>9550</v>
      </c>
      <c r="AB130" s="4">
        <f t="shared" si="41"/>
        <v>148</v>
      </c>
      <c r="AC130" s="4">
        <v>0</v>
      </c>
      <c r="AD130" s="4">
        <v>0</v>
      </c>
    </row>
    <row r="131" spans="22:30">
      <c r="V131" s="3">
        <f t="shared" ref="V131:V194" si="44">W131*10+X131</f>
        <v>441</v>
      </c>
      <c r="W131" s="4">
        <f t="shared" si="42"/>
        <v>44</v>
      </c>
      <c r="X131" s="4">
        <f t="shared" si="43"/>
        <v>1</v>
      </c>
      <c r="Y131" s="4">
        <f t="shared" si="43"/>
        <v>10</v>
      </c>
      <c r="Z131" s="4">
        <f t="shared" si="43"/>
        <v>20</v>
      </c>
      <c r="AA131" s="4">
        <f t="shared" ref="AA131:AA194" si="45">LOOKUP(W131,$A$2:$A$66,$P$2:$P$66)*Y131</f>
        <v>1950</v>
      </c>
      <c r="AB131" s="4">
        <f t="shared" ref="AB131:AB194" si="46">ROUND(LOOKUP(W131,$A$2:$A$66,M$2:M$66)/Z131+(LOOKUP($W131,$A$2:$A$66,$Q$2:$Q$66)+LOOKUP(W131,$A$2:$A$66,$R$2:$R$66))/2,0)</f>
        <v>84</v>
      </c>
      <c r="AC131" s="4">
        <v>0</v>
      </c>
      <c r="AD131" s="4">
        <v>0</v>
      </c>
    </row>
    <row r="132" spans="22:30">
      <c r="V132" s="3">
        <f t="shared" si="44"/>
        <v>442</v>
      </c>
      <c r="W132" s="4">
        <f t="shared" si="42"/>
        <v>44</v>
      </c>
      <c r="X132" s="4">
        <f t="shared" si="43"/>
        <v>2</v>
      </c>
      <c r="Y132" s="4">
        <f t="shared" si="43"/>
        <v>20</v>
      </c>
      <c r="Z132" s="4">
        <f t="shared" si="43"/>
        <v>15</v>
      </c>
      <c r="AA132" s="4">
        <f t="shared" si="45"/>
        <v>3900</v>
      </c>
      <c r="AB132" s="4">
        <f t="shared" si="46"/>
        <v>99</v>
      </c>
      <c r="AC132" s="4">
        <v>0</v>
      </c>
      <c r="AD132" s="4">
        <v>0</v>
      </c>
    </row>
    <row r="133" spans="22:30">
      <c r="V133" s="3">
        <f t="shared" si="44"/>
        <v>443</v>
      </c>
      <c r="W133" s="4">
        <f t="shared" si="42"/>
        <v>44</v>
      </c>
      <c r="X133" s="4">
        <f t="shared" si="43"/>
        <v>3</v>
      </c>
      <c r="Y133" s="4">
        <f t="shared" si="43"/>
        <v>50</v>
      </c>
      <c r="Z133" s="4">
        <f t="shared" si="43"/>
        <v>8</v>
      </c>
      <c r="AA133" s="4">
        <f t="shared" si="45"/>
        <v>9750</v>
      </c>
      <c r="AB133" s="4">
        <f t="shared" si="46"/>
        <v>152</v>
      </c>
      <c r="AC133" s="4">
        <v>0</v>
      </c>
      <c r="AD133" s="4">
        <v>0</v>
      </c>
    </row>
    <row r="134" spans="22:30">
      <c r="V134" s="3">
        <f t="shared" si="44"/>
        <v>451</v>
      </c>
      <c r="W134" s="4">
        <f t="shared" ref="W134:W196" si="47">W131+1</f>
        <v>45</v>
      </c>
      <c r="X134" s="4">
        <f t="shared" ref="X134:Z196" si="48">X131</f>
        <v>1</v>
      </c>
      <c r="Y134" s="4">
        <f t="shared" si="48"/>
        <v>10</v>
      </c>
      <c r="Z134" s="4">
        <f t="shared" si="48"/>
        <v>20</v>
      </c>
      <c r="AA134" s="4">
        <f t="shared" si="45"/>
        <v>2000</v>
      </c>
      <c r="AB134" s="4">
        <f t="shared" si="46"/>
        <v>86</v>
      </c>
      <c r="AC134" s="4">
        <v>0</v>
      </c>
      <c r="AD134" s="4">
        <v>0</v>
      </c>
    </row>
    <row r="135" spans="22:30">
      <c r="V135" s="3">
        <f t="shared" si="44"/>
        <v>452</v>
      </c>
      <c r="W135" s="4">
        <f t="shared" si="47"/>
        <v>45</v>
      </c>
      <c r="X135" s="4">
        <f t="shared" si="48"/>
        <v>2</v>
      </c>
      <c r="Y135" s="4">
        <f t="shared" si="48"/>
        <v>20</v>
      </c>
      <c r="Z135" s="4">
        <f t="shared" si="48"/>
        <v>15</v>
      </c>
      <c r="AA135" s="4">
        <f t="shared" si="45"/>
        <v>4000</v>
      </c>
      <c r="AB135" s="4">
        <f t="shared" si="46"/>
        <v>102</v>
      </c>
      <c r="AC135" s="4">
        <v>0</v>
      </c>
      <c r="AD135" s="4">
        <v>0</v>
      </c>
    </row>
    <row r="136" spans="22:30">
      <c r="V136" s="3">
        <f t="shared" si="44"/>
        <v>453</v>
      </c>
      <c r="W136" s="4">
        <f t="shared" si="47"/>
        <v>45</v>
      </c>
      <c r="X136" s="4">
        <f t="shared" si="48"/>
        <v>3</v>
      </c>
      <c r="Y136" s="4">
        <f t="shared" si="48"/>
        <v>50</v>
      </c>
      <c r="Z136" s="4">
        <f t="shared" si="48"/>
        <v>8</v>
      </c>
      <c r="AA136" s="4">
        <f t="shared" si="45"/>
        <v>10000</v>
      </c>
      <c r="AB136" s="4">
        <f t="shared" si="46"/>
        <v>156</v>
      </c>
      <c r="AC136" s="4">
        <v>0</v>
      </c>
      <c r="AD136" s="4">
        <v>0</v>
      </c>
    </row>
    <row r="137" spans="22:30">
      <c r="V137" s="3">
        <f t="shared" si="44"/>
        <v>461</v>
      </c>
      <c r="W137" s="4">
        <f t="shared" si="47"/>
        <v>46</v>
      </c>
      <c r="X137" s="4">
        <f t="shared" si="48"/>
        <v>1</v>
      </c>
      <c r="Y137" s="4">
        <f t="shared" si="48"/>
        <v>10</v>
      </c>
      <c r="Z137" s="4">
        <f t="shared" si="48"/>
        <v>20</v>
      </c>
      <c r="AA137" s="4">
        <f t="shared" si="45"/>
        <v>2040</v>
      </c>
      <c r="AB137" s="4">
        <f t="shared" si="46"/>
        <v>89</v>
      </c>
      <c r="AC137" s="4">
        <v>0</v>
      </c>
      <c r="AD137" s="4">
        <v>0</v>
      </c>
    </row>
    <row r="138" spans="22:30">
      <c r="V138" s="3">
        <f t="shared" si="44"/>
        <v>462</v>
      </c>
      <c r="W138" s="4">
        <f t="shared" si="47"/>
        <v>46</v>
      </c>
      <c r="X138" s="4">
        <f t="shared" si="48"/>
        <v>2</v>
      </c>
      <c r="Y138" s="4">
        <f t="shared" si="48"/>
        <v>20</v>
      </c>
      <c r="Z138" s="4">
        <f t="shared" si="48"/>
        <v>15</v>
      </c>
      <c r="AA138" s="4">
        <f t="shared" si="45"/>
        <v>4080</v>
      </c>
      <c r="AB138" s="4">
        <f t="shared" si="46"/>
        <v>105</v>
      </c>
      <c r="AC138" s="4">
        <v>0</v>
      </c>
      <c r="AD138" s="4">
        <v>0</v>
      </c>
    </row>
    <row r="139" spans="22:30">
      <c r="V139" s="3">
        <f t="shared" si="44"/>
        <v>463</v>
      </c>
      <c r="W139" s="4">
        <f t="shared" si="47"/>
        <v>46</v>
      </c>
      <c r="X139" s="4">
        <f t="shared" si="48"/>
        <v>3</v>
      </c>
      <c r="Y139" s="4">
        <f t="shared" si="48"/>
        <v>50</v>
      </c>
      <c r="Z139" s="4">
        <f t="shared" si="48"/>
        <v>8</v>
      </c>
      <c r="AA139" s="4">
        <f t="shared" si="45"/>
        <v>10200</v>
      </c>
      <c r="AB139" s="4">
        <f t="shared" si="46"/>
        <v>160</v>
      </c>
      <c r="AC139" s="4">
        <v>0</v>
      </c>
      <c r="AD139" s="4">
        <v>0</v>
      </c>
    </row>
    <row r="140" spans="22:30">
      <c r="V140" s="3">
        <f t="shared" si="44"/>
        <v>471</v>
      </c>
      <c r="W140" s="4">
        <f t="shared" si="47"/>
        <v>47</v>
      </c>
      <c r="X140" s="4">
        <f t="shared" si="48"/>
        <v>1</v>
      </c>
      <c r="Y140" s="4">
        <f t="shared" si="48"/>
        <v>10</v>
      </c>
      <c r="Z140" s="4">
        <f t="shared" si="48"/>
        <v>20</v>
      </c>
      <c r="AA140" s="4">
        <f t="shared" si="45"/>
        <v>2080</v>
      </c>
      <c r="AB140" s="4">
        <f t="shared" si="46"/>
        <v>90</v>
      </c>
      <c r="AC140" s="4">
        <v>0</v>
      </c>
      <c r="AD140" s="4">
        <v>0</v>
      </c>
    </row>
    <row r="141" spans="22:30">
      <c r="V141" s="3">
        <f t="shared" si="44"/>
        <v>472</v>
      </c>
      <c r="W141" s="4">
        <f t="shared" si="47"/>
        <v>47</v>
      </c>
      <c r="X141" s="4">
        <f t="shared" si="48"/>
        <v>2</v>
      </c>
      <c r="Y141" s="4">
        <f t="shared" si="48"/>
        <v>20</v>
      </c>
      <c r="Z141" s="4">
        <f t="shared" si="48"/>
        <v>15</v>
      </c>
      <c r="AA141" s="4">
        <f t="shared" si="45"/>
        <v>4160</v>
      </c>
      <c r="AB141" s="4">
        <f t="shared" si="46"/>
        <v>106</v>
      </c>
      <c r="AC141" s="4">
        <v>0</v>
      </c>
      <c r="AD141" s="4">
        <v>0</v>
      </c>
    </row>
    <row r="142" spans="22:30">
      <c r="V142" s="3">
        <f t="shared" si="44"/>
        <v>473</v>
      </c>
      <c r="W142" s="4">
        <f t="shared" si="47"/>
        <v>47</v>
      </c>
      <c r="X142" s="4">
        <f t="shared" si="48"/>
        <v>3</v>
      </c>
      <c r="Y142" s="4">
        <f t="shared" si="48"/>
        <v>50</v>
      </c>
      <c r="Z142" s="4">
        <f t="shared" si="48"/>
        <v>8</v>
      </c>
      <c r="AA142" s="4">
        <f t="shared" si="45"/>
        <v>10400</v>
      </c>
      <c r="AB142" s="4">
        <f t="shared" si="46"/>
        <v>164</v>
      </c>
      <c r="AC142" s="4">
        <v>0</v>
      </c>
      <c r="AD142" s="4">
        <v>0</v>
      </c>
    </row>
    <row r="143" spans="22:30">
      <c r="V143" s="3">
        <f t="shared" si="44"/>
        <v>481</v>
      </c>
      <c r="W143" s="4">
        <f t="shared" si="47"/>
        <v>48</v>
      </c>
      <c r="X143" s="4">
        <f t="shared" si="48"/>
        <v>1</v>
      </c>
      <c r="Y143" s="4">
        <f t="shared" si="48"/>
        <v>10</v>
      </c>
      <c r="Z143" s="4">
        <f t="shared" si="48"/>
        <v>20</v>
      </c>
      <c r="AA143" s="4">
        <f t="shared" si="45"/>
        <v>2120</v>
      </c>
      <c r="AB143" s="4">
        <f t="shared" si="46"/>
        <v>92</v>
      </c>
      <c r="AC143" s="4">
        <v>0</v>
      </c>
      <c r="AD143" s="4">
        <v>0</v>
      </c>
    </row>
    <row r="144" spans="22:30">
      <c r="V144" s="3">
        <f t="shared" si="44"/>
        <v>482</v>
      </c>
      <c r="W144" s="4">
        <f t="shared" si="47"/>
        <v>48</v>
      </c>
      <c r="X144" s="4">
        <f t="shared" si="48"/>
        <v>2</v>
      </c>
      <c r="Y144" s="4">
        <f t="shared" si="48"/>
        <v>20</v>
      </c>
      <c r="Z144" s="4">
        <f t="shared" si="48"/>
        <v>15</v>
      </c>
      <c r="AA144" s="4">
        <f t="shared" si="45"/>
        <v>4240</v>
      </c>
      <c r="AB144" s="4">
        <f t="shared" si="46"/>
        <v>109</v>
      </c>
      <c r="AC144" s="4">
        <v>0</v>
      </c>
      <c r="AD144" s="4">
        <v>0</v>
      </c>
    </row>
    <row r="145" spans="22:30">
      <c r="V145" s="3">
        <f t="shared" si="44"/>
        <v>483</v>
      </c>
      <c r="W145" s="4">
        <f t="shared" si="47"/>
        <v>48</v>
      </c>
      <c r="X145" s="4">
        <f t="shared" si="48"/>
        <v>3</v>
      </c>
      <c r="Y145" s="4">
        <f t="shared" si="48"/>
        <v>50</v>
      </c>
      <c r="Z145" s="4">
        <f t="shared" si="48"/>
        <v>8</v>
      </c>
      <c r="AA145" s="4">
        <f t="shared" si="45"/>
        <v>10600</v>
      </c>
      <c r="AB145" s="4">
        <f t="shared" si="46"/>
        <v>168</v>
      </c>
      <c r="AC145" s="4">
        <v>0</v>
      </c>
      <c r="AD145" s="4">
        <v>0</v>
      </c>
    </row>
    <row r="146" spans="22:30">
      <c r="V146" s="3">
        <f t="shared" si="44"/>
        <v>491</v>
      </c>
      <c r="W146" s="4">
        <f t="shared" si="47"/>
        <v>49</v>
      </c>
      <c r="X146" s="4">
        <f t="shared" si="48"/>
        <v>1</v>
      </c>
      <c r="Y146" s="4">
        <f t="shared" si="48"/>
        <v>10</v>
      </c>
      <c r="Z146" s="4">
        <f t="shared" si="48"/>
        <v>20</v>
      </c>
      <c r="AA146" s="4">
        <f t="shared" si="45"/>
        <v>2170</v>
      </c>
      <c r="AB146" s="4">
        <f t="shared" si="46"/>
        <v>95</v>
      </c>
      <c r="AC146" s="4">
        <v>0</v>
      </c>
      <c r="AD146" s="4">
        <v>0</v>
      </c>
    </row>
    <row r="147" spans="22:30">
      <c r="V147" s="3">
        <f t="shared" si="44"/>
        <v>492</v>
      </c>
      <c r="W147" s="4">
        <f t="shared" si="47"/>
        <v>49</v>
      </c>
      <c r="X147" s="4">
        <f t="shared" si="48"/>
        <v>2</v>
      </c>
      <c r="Y147" s="4">
        <f t="shared" si="48"/>
        <v>20</v>
      </c>
      <c r="Z147" s="4">
        <f t="shared" si="48"/>
        <v>15</v>
      </c>
      <c r="AA147" s="4">
        <f t="shared" si="45"/>
        <v>4340</v>
      </c>
      <c r="AB147" s="4">
        <f t="shared" si="46"/>
        <v>112</v>
      </c>
      <c r="AC147" s="4">
        <v>0</v>
      </c>
      <c r="AD147" s="4">
        <v>0</v>
      </c>
    </row>
    <row r="148" spans="22:30">
      <c r="V148" s="3">
        <f t="shared" si="44"/>
        <v>493</v>
      </c>
      <c r="W148" s="4">
        <f t="shared" si="47"/>
        <v>49</v>
      </c>
      <c r="X148" s="4">
        <f t="shared" si="48"/>
        <v>3</v>
      </c>
      <c r="Y148" s="4">
        <f t="shared" si="48"/>
        <v>50</v>
      </c>
      <c r="Z148" s="4">
        <f t="shared" si="48"/>
        <v>8</v>
      </c>
      <c r="AA148" s="4">
        <f t="shared" si="45"/>
        <v>10850</v>
      </c>
      <c r="AB148" s="4">
        <f t="shared" si="46"/>
        <v>172</v>
      </c>
      <c r="AC148" s="4">
        <v>0</v>
      </c>
      <c r="AD148" s="4">
        <v>0</v>
      </c>
    </row>
    <row r="149" spans="22:30">
      <c r="V149" s="3">
        <f t="shared" si="44"/>
        <v>501</v>
      </c>
      <c r="W149" s="4">
        <f t="shared" si="47"/>
        <v>50</v>
      </c>
      <c r="X149" s="4">
        <f t="shared" si="48"/>
        <v>1</v>
      </c>
      <c r="Y149" s="4">
        <f t="shared" si="48"/>
        <v>10</v>
      </c>
      <c r="Z149" s="4">
        <f t="shared" si="48"/>
        <v>20</v>
      </c>
      <c r="AA149" s="4">
        <f t="shared" si="45"/>
        <v>2430</v>
      </c>
      <c r="AB149" s="4">
        <f t="shared" si="46"/>
        <v>106</v>
      </c>
      <c r="AC149" s="4">
        <v>0</v>
      </c>
      <c r="AD149" s="4">
        <v>0</v>
      </c>
    </row>
    <row r="150" spans="22:30">
      <c r="V150" s="3">
        <f t="shared" si="44"/>
        <v>502</v>
      </c>
      <c r="W150" s="4">
        <f t="shared" si="47"/>
        <v>50</v>
      </c>
      <c r="X150" s="4">
        <f t="shared" si="48"/>
        <v>2</v>
      </c>
      <c r="Y150" s="4">
        <f t="shared" si="48"/>
        <v>20</v>
      </c>
      <c r="Z150" s="4">
        <f t="shared" si="48"/>
        <v>15</v>
      </c>
      <c r="AA150" s="4">
        <f t="shared" si="45"/>
        <v>4860</v>
      </c>
      <c r="AB150" s="4">
        <f t="shared" si="46"/>
        <v>126</v>
      </c>
      <c r="AC150" s="4">
        <v>0</v>
      </c>
      <c r="AD150" s="4">
        <v>0</v>
      </c>
    </row>
    <row r="151" spans="22:30">
      <c r="V151" s="3">
        <f t="shared" si="44"/>
        <v>503</v>
      </c>
      <c r="W151" s="4">
        <f t="shared" si="47"/>
        <v>50</v>
      </c>
      <c r="X151" s="4">
        <f t="shared" si="48"/>
        <v>3</v>
      </c>
      <c r="Y151" s="4">
        <f t="shared" si="48"/>
        <v>50</v>
      </c>
      <c r="Z151" s="4">
        <f t="shared" si="48"/>
        <v>8</v>
      </c>
      <c r="AA151" s="4">
        <f t="shared" si="45"/>
        <v>12150</v>
      </c>
      <c r="AB151" s="4">
        <f t="shared" si="46"/>
        <v>194</v>
      </c>
      <c r="AC151" s="4">
        <v>0</v>
      </c>
      <c r="AD151" s="4">
        <v>0</v>
      </c>
    </row>
    <row r="152" spans="22:30">
      <c r="V152" s="3">
        <f t="shared" si="44"/>
        <v>511</v>
      </c>
      <c r="W152" s="4">
        <f t="shared" si="47"/>
        <v>51</v>
      </c>
      <c r="X152" s="4">
        <f t="shared" si="48"/>
        <v>1</v>
      </c>
      <c r="Y152" s="4">
        <f t="shared" si="48"/>
        <v>10</v>
      </c>
      <c r="Z152" s="4">
        <f t="shared" si="48"/>
        <v>20</v>
      </c>
      <c r="AA152" s="4">
        <f t="shared" si="45"/>
        <v>2480</v>
      </c>
      <c r="AB152" s="4">
        <f t="shared" si="46"/>
        <v>109</v>
      </c>
      <c r="AC152" s="4">
        <v>0</v>
      </c>
      <c r="AD152" s="4">
        <v>0</v>
      </c>
    </row>
    <row r="153" spans="22:30">
      <c r="V153" s="3">
        <f t="shared" si="44"/>
        <v>512</v>
      </c>
      <c r="W153" s="4">
        <f t="shared" si="47"/>
        <v>51</v>
      </c>
      <c r="X153" s="4">
        <f t="shared" si="48"/>
        <v>2</v>
      </c>
      <c r="Y153" s="4">
        <f t="shared" si="48"/>
        <v>20</v>
      </c>
      <c r="Z153" s="4">
        <f t="shared" si="48"/>
        <v>15</v>
      </c>
      <c r="AA153" s="4">
        <f t="shared" si="45"/>
        <v>4960</v>
      </c>
      <c r="AB153" s="4">
        <f t="shared" si="46"/>
        <v>129</v>
      </c>
      <c r="AC153" s="4">
        <v>0</v>
      </c>
      <c r="AD153" s="4">
        <v>0</v>
      </c>
    </row>
    <row r="154" spans="22:30">
      <c r="V154" s="3">
        <f t="shared" si="44"/>
        <v>513</v>
      </c>
      <c r="W154" s="4">
        <f t="shared" si="47"/>
        <v>51</v>
      </c>
      <c r="X154" s="4">
        <f t="shared" si="48"/>
        <v>3</v>
      </c>
      <c r="Y154" s="4">
        <f t="shared" si="48"/>
        <v>50</v>
      </c>
      <c r="Z154" s="4">
        <f t="shared" si="48"/>
        <v>8</v>
      </c>
      <c r="AA154" s="4">
        <f t="shared" si="45"/>
        <v>12400</v>
      </c>
      <c r="AB154" s="4">
        <f t="shared" si="46"/>
        <v>199</v>
      </c>
      <c r="AC154" s="4">
        <v>0</v>
      </c>
      <c r="AD154" s="4">
        <v>0</v>
      </c>
    </row>
    <row r="155" spans="22:30">
      <c r="V155" s="3">
        <f t="shared" si="44"/>
        <v>521</v>
      </c>
      <c r="W155" s="4">
        <f t="shared" si="47"/>
        <v>52</v>
      </c>
      <c r="X155" s="4">
        <f t="shared" si="48"/>
        <v>1</v>
      </c>
      <c r="Y155" s="4">
        <f t="shared" si="48"/>
        <v>10</v>
      </c>
      <c r="Z155" s="4">
        <f t="shared" si="48"/>
        <v>20</v>
      </c>
      <c r="AA155" s="4">
        <f t="shared" si="45"/>
        <v>2540</v>
      </c>
      <c r="AB155" s="4">
        <f t="shared" si="46"/>
        <v>112</v>
      </c>
      <c r="AC155" s="4">
        <v>0</v>
      </c>
      <c r="AD155" s="4">
        <v>0</v>
      </c>
    </row>
    <row r="156" spans="22:30">
      <c r="V156" s="3">
        <f t="shared" si="44"/>
        <v>522</v>
      </c>
      <c r="W156" s="4">
        <f t="shared" si="47"/>
        <v>52</v>
      </c>
      <c r="X156" s="4">
        <f t="shared" si="48"/>
        <v>2</v>
      </c>
      <c r="Y156" s="4">
        <f t="shared" si="48"/>
        <v>20</v>
      </c>
      <c r="Z156" s="4">
        <f t="shared" si="48"/>
        <v>15</v>
      </c>
      <c r="AA156" s="4">
        <f t="shared" si="45"/>
        <v>5080</v>
      </c>
      <c r="AB156" s="4">
        <f t="shared" si="46"/>
        <v>132</v>
      </c>
      <c r="AC156" s="4">
        <v>0</v>
      </c>
      <c r="AD156" s="4">
        <v>0</v>
      </c>
    </row>
    <row r="157" spans="22:30">
      <c r="V157" s="3">
        <f t="shared" si="44"/>
        <v>523</v>
      </c>
      <c r="W157" s="4">
        <f t="shared" si="47"/>
        <v>52</v>
      </c>
      <c r="X157" s="4">
        <f t="shared" si="48"/>
        <v>3</v>
      </c>
      <c r="Y157" s="4">
        <f t="shared" si="48"/>
        <v>50</v>
      </c>
      <c r="Z157" s="4">
        <f t="shared" si="48"/>
        <v>8</v>
      </c>
      <c r="AA157" s="4">
        <f t="shared" si="45"/>
        <v>12700</v>
      </c>
      <c r="AB157" s="4">
        <f t="shared" si="46"/>
        <v>204</v>
      </c>
      <c r="AC157" s="4">
        <v>0</v>
      </c>
      <c r="AD157" s="4">
        <v>0</v>
      </c>
    </row>
    <row r="158" spans="22:30">
      <c r="V158" s="3">
        <f t="shared" si="44"/>
        <v>531</v>
      </c>
      <c r="W158" s="4">
        <f t="shared" si="47"/>
        <v>53</v>
      </c>
      <c r="X158" s="4">
        <f t="shared" si="48"/>
        <v>1</v>
      </c>
      <c r="Y158" s="4">
        <f t="shared" si="48"/>
        <v>10</v>
      </c>
      <c r="Z158" s="4">
        <f t="shared" si="48"/>
        <v>20</v>
      </c>
      <c r="AA158" s="4">
        <f t="shared" si="45"/>
        <v>2600</v>
      </c>
      <c r="AB158" s="4">
        <f t="shared" si="46"/>
        <v>114</v>
      </c>
      <c r="AC158" s="4">
        <v>0</v>
      </c>
      <c r="AD158" s="4">
        <v>0</v>
      </c>
    </row>
    <row r="159" spans="22:30">
      <c r="V159" s="3">
        <f t="shared" si="44"/>
        <v>532</v>
      </c>
      <c r="W159" s="4">
        <f t="shared" si="47"/>
        <v>53</v>
      </c>
      <c r="X159" s="4">
        <f t="shared" si="48"/>
        <v>2</v>
      </c>
      <c r="Y159" s="4">
        <f t="shared" si="48"/>
        <v>20</v>
      </c>
      <c r="Z159" s="4">
        <f t="shared" si="48"/>
        <v>15</v>
      </c>
      <c r="AA159" s="4">
        <f t="shared" si="45"/>
        <v>5200</v>
      </c>
      <c r="AB159" s="4">
        <f t="shared" si="46"/>
        <v>135</v>
      </c>
      <c r="AC159" s="4">
        <v>0</v>
      </c>
      <c r="AD159" s="4">
        <v>0</v>
      </c>
    </row>
    <row r="160" spans="22:30">
      <c r="V160" s="3">
        <f t="shared" si="44"/>
        <v>533</v>
      </c>
      <c r="W160" s="4">
        <f t="shared" si="47"/>
        <v>53</v>
      </c>
      <c r="X160" s="4">
        <f t="shared" si="48"/>
        <v>3</v>
      </c>
      <c r="Y160" s="4">
        <f t="shared" si="48"/>
        <v>50</v>
      </c>
      <c r="Z160" s="4">
        <f t="shared" si="48"/>
        <v>8</v>
      </c>
      <c r="AA160" s="4">
        <f t="shared" si="45"/>
        <v>13000</v>
      </c>
      <c r="AB160" s="4">
        <f t="shared" si="46"/>
        <v>209</v>
      </c>
      <c r="AC160" s="4">
        <v>0</v>
      </c>
      <c r="AD160" s="4">
        <v>0</v>
      </c>
    </row>
    <row r="161" spans="22:30">
      <c r="V161" s="3">
        <f t="shared" si="44"/>
        <v>541</v>
      </c>
      <c r="W161" s="4">
        <f t="shared" si="47"/>
        <v>54</v>
      </c>
      <c r="X161" s="4">
        <f t="shared" si="48"/>
        <v>1</v>
      </c>
      <c r="Y161" s="4">
        <f t="shared" si="48"/>
        <v>10</v>
      </c>
      <c r="Z161" s="4">
        <f t="shared" si="48"/>
        <v>20</v>
      </c>
      <c r="AA161" s="4">
        <f t="shared" si="45"/>
        <v>2660</v>
      </c>
      <c r="AB161" s="4">
        <f t="shared" si="46"/>
        <v>118</v>
      </c>
      <c r="AC161" s="4">
        <v>0</v>
      </c>
      <c r="AD161" s="4">
        <v>0</v>
      </c>
    </row>
    <row r="162" spans="22:30">
      <c r="V162" s="3">
        <f t="shared" si="44"/>
        <v>542</v>
      </c>
      <c r="W162" s="4">
        <f t="shared" si="47"/>
        <v>54</v>
      </c>
      <c r="X162" s="4">
        <f t="shared" si="48"/>
        <v>2</v>
      </c>
      <c r="Y162" s="4">
        <f t="shared" si="48"/>
        <v>20</v>
      </c>
      <c r="Z162" s="4">
        <f t="shared" si="48"/>
        <v>15</v>
      </c>
      <c r="AA162" s="4">
        <f t="shared" si="45"/>
        <v>5320</v>
      </c>
      <c r="AB162" s="4">
        <f t="shared" si="46"/>
        <v>139</v>
      </c>
      <c r="AC162" s="4">
        <v>0</v>
      </c>
      <c r="AD162" s="4">
        <v>0</v>
      </c>
    </row>
    <row r="163" spans="22:30">
      <c r="V163" s="3">
        <f t="shared" si="44"/>
        <v>543</v>
      </c>
      <c r="W163" s="4">
        <f t="shared" si="47"/>
        <v>54</v>
      </c>
      <c r="X163" s="4">
        <f t="shared" si="48"/>
        <v>3</v>
      </c>
      <c r="Y163" s="4">
        <f t="shared" si="48"/>
        <v>50</v>
      </c>
      <c r="Z163" s="4">
        <f t="shared" si="48"/>
        <v>8</v>
      </c>
      <c r="AA163" s="4">
        <f t="shared" si="45"/>
        <v>13300</v>
      </c>
      <c r="AB163" s="4">
        <f t="shared" si="46"/>
        <v>215</v>
      </c>
      <c r="AC163" s="4">
        <v>0</v>
      </c>
      <c r="AD163" s="4">
        <v>0</v>
      </c>
    </row>
    <row r="164" spans="22:30">
      <c r="V164" s="3">
        <f t="shared" si="44"/>
        <v>551</v>
      </c>
      <c r="W164" s="4">
        <f t="shared" si="47"/>
        <v>55</v>
      </c>
      <c r="X164" s="4">
        <f t="shared" si="48"/>
        <v>1</v>
      </c>
      <c r="Y164" s="4">
        <f t="shared" si="48"/>
        <v>10</v>
      </c>
      <c r="Z164" s="4">
        <f t="shared" si="48"/>
        <v>20</v>
      </c>
      <c r="AA164" s="4">
        <f t="shared" si="45"/>
        <v>2710</v>
      </c>
      <c r="AB164" s="4">
        <f t="shared" si="46"/>
        <v>120</v>
      </c>
      <c r="AC164" s="4">
        <v>0</v>
      </c>
      <c r="AD164" s="4">
        <v>0</v>
      </c>
    </row>
    <row r="165" spans="22:30">
      <c r="V165" s="3">
        <f t="shared" si="44"/>
        <v>552</v>
      </c>
      <c r="W165" s="4">
        <f t="shared" si="47"/>
        <v>55</v>
      </c>
      <c r="X165" s="4">
        <f t="shared" si="48"/>
        <v>2</v>
      </c>
      <c r="Y165" s="4">
        <f t="shared" si="48"/>
        <v>20</v>
      </c>
      <c r="Z165" s="4">
        <f t="shared" si="48"/>
        <v>15</v>
      </c>
      <c r="AA165" s="4">
        <f t="shared" si="45"/>
        <v>5420</v>
      </c>
      <c r="AB165" s="4">
        <f t="shared" si="46"/>
        <v>142</v>
      </c>
      <c r="AC165" s="4">
        <v>0</v>
      </c>
      <c r="AD165" s="4">
        <v>0</v>
      </c>
    </row>
    <row r="166" spans="22:30">
      <c r="V166" s="3">
        <f t="shared" si="44"/>
        <v>553</v>
      </c>
      <c r="W166" s="4">
        <f t="shared" si="47"/>
        <v>55</v>
      </c>
      <c r="X166" s="4">
        <f t="shared" si="48"/>
        <v>3</v>
      </c>
      <c r="Y166" s="4">
        <f t="shared" si="48"/>
        <v>50</v>
      </c>
      <c r="Z166" s="4">
        <f t="shared" si="48"/>
        <v>8</v>
      </c>
      <c r="AA166" s="4">
        <f t="shared" si="45"/>
        <v>13550</v>
      </c>
      <c r="AB166" s="4">
        <f t="shared" si="46"/>
        <v>219</v>
      </c>
      <c r="AC166" s="4">
        <v>0</v>
      </c>
      <c r="AD166" s="4">
        <v>0</v>
      </c>
    </row>
    <row r="167" spans="22:30">
      <c r="V167" s="3">
        <f t="shared" si="44"/>
        <v>561</v>
      </c>
      <c r="W167" s="4">
        <f t="shared" si="47"/>
        <v>56</v>
      </c>
      <c r="X167" s="4">
        <f t="shared" si="48"/>
        <v>1</v>
      </c>
      <c r="Y167" s="4">
        <f t="shared" si="48"/>
        <v>10</v>
      </c>
      <c r="Z167" s="4">
        <f t="shared" si="48"/>
        <v>20</v>
      </c>
      <c r="AA167" s="4">
        <f t="shared" si="45"/>
        <v>2770</v>
      </c>
      <c r="AB167" s="4">
        <f t="shared" si="46"/>
        <v>123</v>
      </c>
      <c r="AC167" s="4">
        <v>0</v>
      </c>
      <c r="AD167" s="4">
        <v>0</v>
      </c>
    </row>
    <row r="168" spans="22:30">
      <c r="V168" s="3">
        <f t="shared" si="44"/>
        <v>562</v>
      </c>
      <c r="W168" s="4">
        <f t="shared" si="47"/>
        <v>56</v>
      </c>
      <c r="X168" s="4">
        <f t="shared" si="48"/>
        <v>2</v>
      </c>
      <c r="Y168" s="4">
        <f t="shared" si="48"/>
        <v>20</v>
      </c>
      <c r="Z168" s="4">
        <f t="shared" si="48"/>
        <v>15</v>
      </c>
      <c r="AA168" s="4">
        <f t="shared" si="45"/>
        <v>5540</v>
      </c>
      <c r="AB168" s="4">
        <f t="shared" si="46"/>
        <v>145</v>
      </c>
      <c r="AC168" s="4">
        <v>0</v>
      </c>
      <c r="AD168" s="4">
        <v>0</v>
      </c>
    </row>
    <row r="169" spans="22:30">
      <c r="V169" s="3">
        <f t="shared" si="44"/>
        <v>563</v>
      </c>
      <c r="W169" s="4">
        <f t="shared" si="47"/>
        <v>56</v>
      </c>
      <c r="X169" s="4">
        <f t="shared" si="48"/>
        <v>3</v>
      </c>
      <c r="Y169" s="4">
        <f t="shared" si="48"/>
        <v>50</v>
      </c>
      <c r="Z169" s="4">
        <f t="shared" si="48"/>
        <v>8</v>
      </c>
      <c r="AA169" s="4">
        <f t="shared" si="45"/>
        <v>13850</v>
      </c>
      <c r="AB169" s="4">
        <f t="shared" si="46"/>
        <v>224</v>
      </c>
      <c r="AC169" s="4">
        <v>0</v>
      </c>
      <c r="AD169" s="4">
        <v>0</v>
      </c>
    </row>
    <row r="170" spans="22:30">
      <c r="V170" s="3">
        <f t="shared" si="44"/>
        <v>571</v>
      </c>
      <c r="W170" s="4">
        <f t="shared" si="47"/>
        <v>57</v>
      </c>
      <c r="X170" s="4">
        <f t="shared" si="48"/>
        <v>1</v>
      </c>
      <c r="Y170" s="4">
        <f t="shared" si="48"/>
        <v>10</v>
      </c>
      <c r="Z170" s="4">
        <f t="shared" si="48"/>
        <v>20</v>
      </c>
      <c r="AA170" s="4">
        <f t="shared" si="45"/>
        <v>2830</v>
      </c>
      <c r="AB170" s="4">
        <f t="shared" si="46"/>
        <v>125</v>
      </c>
      <c r="AC170" s="4">
        <v>0</v>
      </c>
      <c r="AD170" s="4">
        <v>0</v>
      </c>
    </row>
    <row r="171" spans="22:30">
      <c r="V171" s="3">
        <f t="shared" si="44"/>
        <v>572</v>
      </c>
      <c r="W171" s="4">
        <f t="shared" si="47"/>
        <v>57</v>
      </c>
      <c r="X171" s="4">
        <f t="shared" si="48"/>
        <v>2</v>
      </c>
      <c r="Y171" s="4">
        <f t="shared" si="48"/>
        <v>20</v>
      </c>
      <c r="Z171" s="4">
        <f t="shared" si="48"/>
        <v>15</v>
      </c>
      <c r="AA171" s="4">
        <f t="shared" si="45"/>
        <v>5660</v>
      </c>
      <c r="AB171" s="4">
        <f t="shared" si="46"/>
        <v>148</v>
      </c>
      <c r="AC171" s="4">
        <v>0</v>
      </c>
      <c r="AD171" s="4">
        <v>0</v>
      </c>
    </row>
    <row r="172" spans="22:30">
      <c r="V172" s="3">
        <f t="shared" si="44"/>
        <v>573</v>
      </c>
      <c r="W172" s="4">
        <f t="shared" si="47"/>
        <v>57</v>
      </c>
      <c r="X172" s="4">
        <f t="shared" si="48"/>
        <v>3</v>
      </c>
      <c r="Y172" s="4">
        <f t="shared" si="48"/>
        <v>50</v>
      </c>
      <c r="Z172" s="4">
        <f t="shared" si="48"/>
        <v>8</v>
      </c>
      <c r="AA172" s="4">
        <f t="shared" si="45"/>
        <v>14150</v>
      </c>
      <c r="AB172" s="4">
        <f t="shared" si="46"/>
        <v>229</v>
      </c>
      <c r="AC172" s="4">
        <v>0</v>
      </c>
      <c r="AD172" s="4">
        <v>0</v>
      </c>
    </row>
    <row r="173" spans="22:30">
      <c r="V173" s="3">
        <f t="shared" si="44"/>
        <v>581</v>
      </c>
      <c r="W173" s="4">
        <f t="shared" si="47"/>
        <v>58</v>
      </c>
      <c r="X173" s="4">
        <f t="shared" si="48"/>
        <v>1</v>
      </c>
      <c r="Y173" s="4">
        <f t="shared" si="48"/>
        <v>10</v>
      </c>
      <c r="Z173" s="4">
        <f t="shared" si="48"/>
        <v>20</v>
      </c>
      <c r="AA173" s="4">
        <f t="shared" si="45"/>
        <v>2890</v>
      </c>
      <c r="AB173" s="4">
        <f t="shared" si="46"/>
        <v>129</v>
      </c>
      <c r="AC173" s="4">
        <v>0</v>
      </c>
      <c r="AD173" s="4">
        <v>0</v>
      </c>
    </row>
    <row r="174" spans="22:30">
      <c r="V174" s="3">
        <f t="shared" si="44"/>
        <v>582</v>
      </c>
      <c r="W174" s="4">
        <f t="shared" si="47"/>
        <v>58</v>
      </c>
      <c r="X174" s="4">
        <f t="shared" si="48"/>
        <v>2</v>
      </c>
      <c r="Y174" s="4">
        <f t="shared" si="48"/>
        <v>20</v>
      </c>
      <c r="Z174" s="4">
        <f t="shared" si="48"/>
        <v>15</v>
      </c>
      <c r="AA174" s="4">
        <f t="shared" si="45"/>
        <v>5780</v>
      </c>
      <c r="AB174" s="4">
        <f t="shared" si="46"/>
        <v>152</v>
      </c>
      <c r="AC174" s="4">
        <v>0</v>
      </c>
      <c r="AD174" s="4">
        <v>0</v>
      </c>
    </row>
    <row r="175" spans="22:30">
      <c r="V175" s="3">
        <f t="shared" si="44"/>
        <v>583</v>
      </c>
      <c r="W175" s="4">
        <f t="shared" si="47"/>
        <v>58</v>
      </c>
      <c r="X175" s="4">
        <f t="shared" si="48"/>
        <v>3</v>
      </c>
      <c r="Y175" s="4">
        <f t="shared" si="48"/>
        <v>50</v>
      </c>
      <c r="Z175" s="4">
        <f t="shared" si="48"/>
        <v>8</v>
      </c>
      <c r="AA175" s="4">
        <f t="shared" si="45"/>
        <v>14450</v>
      </c>
      <c r="AB175" s="4">
        <f t="shared" si="46"/>
        <v>235</v>
      </c>
      <c r="AC175" s="4">
        <v>0</v>
      </c>
      <c r="AD175" s="4">
        <v>0</v>
      </c>
    </row>
    <row r="176" spans="22:30">
      <c r="V176" s="3">
        <f t="shared" si="44"/>
        <v>591</v>
      </c>
      <c r="W176" s="4">
        <f t="shared" si="47"/>
        <v>59</v>
      </c>
      <c r="X176" s="4">
        <f t="shared" si="48"/>
        <v>1</v>
      </c>
      <c r="Y176" s="4">
        <f t="shared" si="48"/>
        <v>10</v>
      </c>
      <c r="Z176" s="4">
        <f t="shared" si="48"/>
        <v>20</v>
      </c>
      <c r="AA176" s="4">
        <f t="shared" si="45"/>
        <v>2940</v>
      </c>
      <c r="AB176" s="4">
        <f t="shared" si="46"/>
        <v>131</v>
      </c>
      <c r="AC176" s="4">
        <v>0</v>
      </c>
      <c r="AD176" s="4">
        <v>0</v>
      </c>
    </row>
    <row r="177" spans="22:30">
      <c r="V177" s="3">
        <f t="shared" si="44"/>
        <v>592</v>
      </c>
      <c r="W177" s="4">
        <f t="shared" si="47"/>
        <v>59</v>
      </c>
      <c r="X177" s="4">
        <f t="shared" si="48"/>
        <v>2</v>
      </c>
      <c r="Y177" s="4">
        <f t="shared" si="48"/>
        <v>20</v>
      </c>
      <c r="Z177" s="4">
        <f t="shared" si="48"/>
        <v>15</v>
      </c>
      <c r="AA177" s="4">
        <f t="shared" si="45"/>
        <v>5880</v>
      </c>
      <c r="AB177" s="4">
        <f t="shared" si="46"/>
        <v>155</v>
      </c>
      <c r="AC177" s="4">
        <v>0</v>
      </c>
      <c r="AD177" s="4">
        <v>0</v>
      </c>
    </row>
    <row r="178" spans="22:30">
      <c r="V178" s="3">
        <f t="shared" si="44"/>
        <v>593</v>
      </c>
      <c r="W178" s="4">
        <f t="shared" si="47"/>
        <v>59</v>
      </c>
      <c r="X178" s="4">
        <f t="shared" si="48"/>
        <v>3</v>
      </c>
      <c r="Y178" s="4">
        <f t="shared" si="48"/>
        <v>50</v>
      </c>
      <c r="Z178" s="4">
        <f t="shared" si="48"/>
        <v>8</v>
      </c>
      <c r="AA178" s="4">
        <f t="shared" si="45"/>
        <v>14700</v>
      </c>
      <c r="AB178" s="4">
        <f t="shared" si="46"/>
        <v>240</v>
      </c>
      <c r="AC178" s="4">
        <v>0</v>
      </c>
      <c r="AD178" s="4">
        <v>0</v>
      </c>
    </row>
    <row r="179" spans="22:30">
      <c r="V179" s="3">
        <f t="shared" si="44"/>
        <v>601</v>
      </c>
      <c r="W179" s="4">
        <f t="shared" si="47"/>
        <v>60</v>
      </c>
      <c r="X179" s="4">
        <f t="shared" si="48"/>
        <v>1</v>
      </c>
      <c r="Y179" s="4">
        <f t="shared" si="48"/>
        <v>10</v>
      </c>
      <c r="Z179" s="4">
        <f t="shared" si="48"/>
        <v>20</v>
      </c>
      <c r="AA179" s="4">
        <f t="shared" si="45"/>
        <v>1940</v>
      </c>
      <c r="AB179" s="4">
        <f t="shared" si="46"/>
        <v>186</v>
      </c>
      <c r="AC179" s="4">
        <v>0</v>
      </c>
      <c r="AD179" s="4">
        <v>0</v>
      </c>
    </row>
    <row r="180" spans="22:30">
      <c r="V180" s="3">
        <f t="shared" si="44"/>
        <v>602</v>
      </c>
      <c r="W180" s="4">
        <f t="shared" si="47"/>
        <v>60</v>
      </c>
      <c r="X180" s="4">
        <f t="shared" si="48"/>
        <v>2</v>
      </c>
      <c r="Y180" s="4">
        <f t="shared" si="48"/>
        <v>20</v>
      </c>
      <c r="Z180" s="4">
        <f t="shared" si="48"/>
        <v>15</v>
      </c>
      <c r="AA180" s="4">
        <f t="shared" si="45"/>
        <v>3880</v>
      </c>
      <c r="AB180" s="4">
        <f t="shared" si="46"/>
        <v>207</v>
      </c>
      <c r="AC180" s="4">
        <v>0</v>
      </c>
      <c r="AD180" s="4">
        <v>0</v>
      </c>
    </row>
    <row r="181" spans="22:30">
      <c r="V181" s="3">
        <f t="shared" si="44"/>
        <v>603</v>
      </c>
      <c r="W181" s="4">
        <f t="shared" si="47"/>
        <v>60</v>
      </c>
      <c r="X181" s="4">
        <f t="shared" si="48"/>
        <v>3</v>
      </c>
      <c r="Y181" s="4">
        <f t="shared" si="48"/>
        <v>50</v>
      </c>
      <c r="Z181" s="4">
        <f t="shared" si="48"/>
        <v>8</v>
      </c>
      <c r="AA181" s="4">
        <f t="shared" si="45"/>
        <v>9700</v>
      </c>
      <c r="AB181" s="4">
        <f t="shared" si="46"/>
        <v>283</v>
      </c>
      <c r="AC181" s="4">
        <v>0</v>
      </c>
      <c r="AD181" s="4">
        <v>0</v>
      </c>
    </row>
    <row r="182" spans="22:30">
      <c r="V182" s="3">
        <f t="shared" si="44"/>
        <v>611</v>
      </c>
      <c r="W182" s="4">
        <f t="shared" si="47"/>
        <v>61</v>
      </c>
      <c r="X182" s="4">
        <f t="shared" si="48"/>
        <v>1</v>
      </c>
      <c r="Y182" s="4">
        <f t="shared" si="48"/>
        <v>10</v>
      </c>
      <c r="Z182" s="4">
        <f t="shared" si="48"/>
        <v>20</v>
      </c>
      <c r="AA182" s="4">
        <f t="shared" si="45"/>
        <v>1950</v>
      </c>
      <c r="AB182" s="4">
        <f t="shared" si="46"/>
        <v>187</v>
      </c>
      <c r="AC182" s="4">
        <v>0</v>
      </c>
      <c r="AD182" s="4">
        <v>0</v>
      </c>
    </row>
    <row r="183" spans="22:30">
      <c r="V183" s="3">
        <f t="shared" si="44"/>
        <v>612</v>
      </c>
      <c r="W183" s="4">
        <f t="shared" si="47"/>
        <v>61</v>
      </c>
      <c r="X183" s="4">
        <f t="shared" si="48"/>
        <v>2</v>
      </c>
      <c r="Y183" s="4">
        <f t="shared" si="48"/>
        <v>20</v>
      </c>
      <c r="Z183" s="4">
        <f t="shared" si="48"/>
        <v>15</v>
      </c>
      <c r="AA183" s="4">
        <f t="shared" si="45"/>
        <v>3900</v>
      </c>
      <c r="AB183" s="4">
        <f t="shared" si="46"/>
        <v>209</v>
      </c>
      <c r="AC183" s="4">
        <v>0</v>
      </c>
      <c r="AD183" s="4">
        <v>0</v>
      </c>
    </row>
    <row r="184" spans="22:30">
      <c r="V184" s="3">
        <f t="shared" si="44"/>
        <v>613</v>
      </c>
      <c r="W184" s="4">
        <f t="shared" si="47"/>
        <v>61</v>
      </c>
      <c r="X184" s="4">
        <f t="shared" si="48"/>
        <v>3</v>
      </c>
      <c r="Y184" s="4">
        <f t="shared" si="48"/>
        <v>50</v>
      </c>
      <c r="Z184" s="4">
        <f t="shared" si="48"/>
        <v>8</v>
      </c>
      <c r="AA184" s="4">
        <f t="shared" si="45"/>
        <v>9750</v>
      </c>
      <c r="AB184" s="4">
        <f t="shared" si="46"/>
        <v>285</v>
      </c>
      <c r="AC184" s="4">
        <v>0</v>
      </c>
      <c r="AD184" s="4">
        <v>0</v>
      </c>
    </row>
    <row r="185" spans="22:30">
      <c r="V185" s="3">
        <f t="shared" si="44"/>
        <v>621</v>
      </c>
      <c r="W185" s="4">
        <f t="shared" si="47"/>
        <v>62</v>
      </c>
      <c r="X185" s="4">
        <f t="shared" si="48"/>
        <v>1</v>
      </c>
      <c r="Y185" s="4">
        <f t="shared" si="48"/>
        <v>10</v>
      </c>
      <c r="Z185" s="4">
        <f t="shared" si="48"/>
        <v>20</v>
      </c>
      <c r="AA185" s="4">
        <f t="shared" si="45"/>
        <v>1950</v>
      </c>
      <c r="AB185" s="4">
        <f t="shared" si="46"/>
        <v>188</v>
      </c>
      <c r="AC185" s="4">
        <v>0</v>
      </c>
      <c r="AD185" s="4">
        <v>0</v>
      </c>
    </row>
    <row r="186" spans="22:30">
      <c r="V186" s="3">
        <f t="shared" si="44"/>
        <v>622</v>
      </c>
      <c r="W186" s="4">
        <f t="shared" si="47"/>
        <v>62</v>
      </c>
      <c r="X186" s="4">
        <f t="shared" si="48"/>
        <v>2</v>
      </c>
      <c r="Y186" s="4">
        <f t="shared" si="48"/>
        <v>20</v>
      </c>
      <c r="Z186" s="4">
        <f t="shared" si="48"/>
        <v>15</v>
      </c>
      <c r="AA186" s="4">
        <f t="shared" si="45"/>
        <v>3900</v>
      </c>
      <c r="AB186" s="4">
        <f t="shared" si="46"/>
        <v>210</v>
      </c>
      <c r="AC186" s="4">
        <v>0</v>
      </c>
      <c r="AD186" s="4">
        <v>0</v>
      </c>
    </row>
    <row r="187" spans="22:30">
      <c r="V187" s="3">
        <f t="shared" si="44"/>
        <v>623</v>
      </c>
      <c r="W187" s="4">
        <f t="shared" si="47"/>
        <v>62</v>
      </c>
      <c r="X187" s="4">
        <f t="shared" si="48"/>
        <v>3</v>
      </c>
      <c r="Y187" s="4">
        <f t="shared" si="48"/>
        <v>50</v>
      </c>
      <c r="Z187" s="4">
        <f t="shared" si="48"/>
        <v>8</v>
      </c>
      <c r="AA187" s="4">
        <f t="shared" si="45"/>
        <v>9750</v>
      </c>
      <c r="AB187" s="4">
        <f t="shared" si="46"/>
        <v>287</v>
      </c>
      <c r="AC187" s="4">
        <v>0</v>
      </c>
      <c r="AD187" s="4">
        <v>0</v>
      </c>
    </row>
    <row r="188" spans="22:30">
      <c r="V188" s="3">
        <f t="shared" si="44"/>
        <v>631</v>
      </c>
      <c r="W188" s="4">
        <f t="shared" si="47"/>
        <v>63</v>
      </c>
      <c r="X188" s="4">
        <f t="shared" si="48"/>
        <v>1</v>
      </c>
      <c r="Y188" s="4">
        <f t="shared" si="48"/>
        <v>10</v>
      </c>
      <c r="Z188" s="4">
        <f t="shared" si="48"/>
        <v>20</v>
      </c>
      <c r="AA188" s="4">
        <f t="shared" si="45"/>
        <v>1950</v>
      </c>
      <c r="AB188" s="4">
        <f t="shared" si="46"/>
        <v>189</v>
      </c>
      <c r="AC188" s="4">
        <v>0</v>
      </c>
      <c r="AD188" s="4">
        <v>0</v>
      </c>
    </row>
    <row r="189" spans="22:30">
      <c r="V189" s="3">
        <f t="shared" si="44"/>
        <v>632</v>
      </c>
      <c r="W189" s="4">
        <f t="shared" si="47"/>
        <v>63</v>
      </c>
      <c r="X189" s="4">
        <f t="shared" si="48"/>
        <v>2</v>
      </c>
      <c r="Y189" s="4">
        <f t="shared" si="48"/>
        <v>20</v>
      </c>
      <c r="Z189" s="4">
        <f t="shared" si="48"/>
        <v>15</v>
      </c>
      <c r="AA189" s="4">
        <f t="shared" si="45"/>
        <v>3900</v>
      </c>
      <c r="AB189" s="4">
        <f t="shared" si="46"/>
        <v>211</v>
      </c>
      <c r="AC189" s="4">
        <v>0</v>
      </c>
      <c r="AD189" s="4">
        <v>0</v>
      </c>
    </row>
    <row r="190" spans="22:30">
      <c r="V190" s="3">
        <f t="shared" si="44"/>
        <v>633</v>
      </c>
      <c r="W190" s="4">
        <f t="shared" si="47"/>
        <v>63</v>
      </c>
      <c r="X190" s="4">
        <f t="shared" si="48"/>
        <v>3</v>
      </c>
      <c r="Y190" s="4">
        <f t="shared" si="48"/>
        <v>50</v>
      </c>
      <c r="Z190" s="4">
        <f t="shared" si="48"/>
        <v>8</v>
      </c>
      <c r="AA190" s="4">
        <f t="shared" si="45"/>
        <v>9750</v>
      </c>
      <c r="AB190" s="4">
        <f t="shared" si="46"/>
        <v>289</v>
      </c>
      <c r="AC190" s="4">
        <v>0</v>
      </c>
      <c r="AD190" s="4">
        <v>0</v>
      </c>
    </row>
    <row r="191" spans="22:30">
      <c r="V191" s="3">
        <f t="shared" si="44"/>
        <v>641</v>
      </c>
      <c r="W191" s="4">
        <f t="shared" si="47"/>
        <v>64</v>
      </c>
      <c r="X191" s="4">
        <f t="shared" si="48"/>
        <v>1</v>
      </c>
      <c r="Y191" s="4">
        <f t="shared" si="48"/>
        <v>10</v>
      </c>
      <c r="Z191" s="4">
        <f t="shared" si="48"/>
        <v>20</v>
      </c>
      <c r="AA191" s="4">
        <f t="shared" si="45"/>
        <v>1950</v>
      </c>
      <c r="AB191" s="4">
        <f t="shared" si="46"/>
        <v>189</v>
      </c>
      <c r="AC191" s="4">
        <v>0</v>
      </c>
      <c r="AD191" s="4">
        <v>0</v>
      </c>
    </row>
    <row r="192" spans="22:30">
      <c r="V192" s="3">
        <f t="shared" si="44"/>
        <v>642</v>
      </c>
      <c r="W192" s="4">
        <f t="shared" si="47"/>
        <v>64</v>
      </c>
      <c r="X192" s="4">
        <f t="shared" si="48"/>
        <v>2</v>
      </c>
      <c r="Y192" s="4">
        <f t="shared" si="48"/>
        <v>20</v>
      </c>
      <c r="Z192" s="4">
        <f t="shared" si="48"/>
        <v>15</v>
      </c>
      <c r="AA192" s="4">
        <f t="shared" si="45"/>
        <v>3900</v>
      </c>
      <c r="AB192" s="4">
        <f t="shared" si="46"/>
        <v>212</v>
      </c>
      <c r="AC192" s="4">
        <v>0</v>
      </c>
      <c r="AD192" s="4">
        <v>0</v>
      </c>
    </row>
    <row r="193" spans="22:30">
      <c r="V193" s="3">
        <f t="shared" si="44"/>
        <v>643</v>
      </c>
      <c r="W193" s="4">
        <f t="shared" si="47"/>
        <v>64</v>
      </c>
      <c r="X193" s="4">
        <f t="shared" si="48"/>
        <v>3</v>
      </c>
      <c r="Y193" s="4">
        <f t="shared" si="48"/>
        <v>50</v>
      </c>
      <c r="Z193" s="4">
        <f t="shared" si="48"/>
        <v>8</v>
      </c>
      <c r="AA193" s="4">
        <f t="shared" si="45"/>
        <v>9750</v>
      </c>
      <c r="AB193" s="4">
        <f t="shared" si="46"/>
        <v>291</v>
      </c>
      <c r="AC193" s="4">
        <v>0</v>
      </c>
      <c r="AD193" s="4">
        <v>0</v>
      </c>
    </row>
    <row r="194" spans="22:30">
      <c r="V194" s="3">
        <f t="shared" si="44"/>
        <v>651</v>
      </c>
      <c r="W194" s="4">
        <f t="shared" si="47"/>
        <v>65</v>
      </c>
      <c r="X194" s="4">
        <f t="shared" si="48"/>
        <v>1</v>
      </c>
      <c r="Y194" s="4">
        <f t="shared" si="48"/>
        <v>10</v>
      </c>
      <c r="Z194" s="4">
        <f t="shared" si="48"/>
        <v>20</v>
      </c>
      <c r="AA194" s="4">
        <f t="shared" si="45"/>
        <v>1960</v>
      </c>
      <c r="AB194" s="4">
        <f t="shared" si="46"/>
        <v>190</v>
      </c>
      <c r="AC194" s="4">
        <v>0</v>
      </c>
      <c r="AD194" s="4">
        <v>0</v>
      </c>
    </row>
    <row r="195" spans="22:30">
      <c r="V195" s="3">
        <f t="shared" ref="V195:V196" si="49">W195*10+X195</f>
        <v>652</v>
      </c>
      <c r="W195" s="4">
        <f t="shared" si="47"/>
        <v>65</v>
      </c>
      <c r="X195" s="4">
        <f t="shared" si="48"/>
        <v>2</v>
      </c>
      <c r="Y195" s="4">
        <f t="shared" si="48"/>
        <v>20</v>
      </c>
      <c r="Z195" s="4">
        <f t="shared" si="48"/>
        <v>15</v>
      </c>
      <c r="AA195" s="4">
        <f t="shared" ref="AA195:AA196" si="50">LOOKUP(W195,$A$2:$A$66,$P$2:$P$66)*Y195</f>
        <v>3920</v>
      </c>
      <c r="AB195" s="4">
        <f t="shared" ref="AB195:AB196" si="51">ROUND(LOOKUP(W195,$A$2:$A$66,M$2:M$66)/Z195+(LOOKUP($W195,$A$2:$A$66,$Q$2:$Q$66)+LOOKUP(W195,$A$2:$A$66,$R$2:$R$66))/2,0)</f>
        <v>213</v>
      </c>
      <c r="AC195" s="4">
        <v>0</v>
      </c>
      <c r="AD195" s="4">
        <v>0</v>
      </c>
    </row>
    <row r="196" spans="22:30">
      <c r="V196" s="3">
        <f t="shared" si="49"/>
        <v>653</v>
      </c>
      <c r="W196" s="4">
        <f t="shared" si="47"/>
        <v>65</v>
      </c>
      <c r="X196" s="4">
        <f t="shared" si="48"/>
        <v>3</v>
      </c>
      <c r="Y196" s="4">
        <f t="shared" si="48"/>
        <v>50</v>
      </c>
      <c r="Z196" s="4">
        <f t="shared" si="48"/>
        <v>8</v>
      </c>
      <c r="AA196" s="4">
        <f t="shared" si="50"/>
        <v>9800</v>
      </c>
      <c r="AB196" s="4">
        <f t="shared" si="51"/>
        <v>293</v>
      </c>
      <c r="AC196" s="4">
        <v>0</v>
      </c>
      <c r="AD196" s="4">
        <v>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/>
  <dimension ref="B2:Y66"/>
  <sheetViews>
    <sheetView tabSelected="1" topLeftCell="A40" workbookViewId="0">
      <selection activeCell="I52" sqref="I52"/>
    </sheetView>
  </sheetViews>
  <sheetFormatPr defaultRowHeight="13.5"/>
  <cols>
    <col min="2" max="2" width="13.125" customWidth="1"/>
    <col min="9" max="9" width="114.125" customWidth="1"/>
    <col min="19" max="19" width="11.375" bestFit="1" customWidth="1"/>
    <col min="20" max="20" width="24.875" customWidth="1"/>
    <col min="21" max="21" width="41.125" customWidth="1"/>
  </cols>
  <sheetData>
    <row r="2" spans="2:25">
      <c r="X2" s="3"/>
    </row>
    <row r="3" spans="2:25">
      <c r="B3" s="12"/>
      <c r="C3" s="12"/>
      <c r="D3" s="23"/>
      <c r="E3" s="23" t="s">
        <v>105</v>
      </c>
      <c r="F3" s="23" t="s">
        <v>106</v>
      </c>
      <c r="G3" s="23" t="s">
        <v>107</v>
      </c>
      <c r="H3" s="23" t="s">
        <v>108</v>
      </c>
      <c r="I3" s="23" t="s">
        <v>109</v>
      </c>
      <c r="J3" s="23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23"/>
      <c r="Y3" s="12"/>
    </row>
    <row r="4" spans="2:25">
      <c r="B4" s="12"/>
      <c r="C4" s="23">
        <f t="shared" ref="C4:C15" si="0">H4*I4</f>
        <v>3</v>
      </c>
      <c r="D4" s="23">
        <v>1</v>
      </c>
      <c r="E4" s="23" t="s">
        <v>110</v>
      </c>
      <c r="F4" s="23" t="s">
        <v>111</v>
      </c>
      <c r="G4" s="23">
        <v>3</v>
      </c>
      <c r="H4" s="23">
        <v>1</v>
      </c>
      <c r="I4" s="23">
        <v>3</v>
      </c>
      <c r="J4" s="12" t="s">
        <v>112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23">
        <v>10001</v>
      </c>
      <c r="Y4" s="12"/>
    </row>
    <row r="5" spans="2:25">
      <c r="B5" s="12"/>
      <c r="C5" s="23">
        <f t="shared" si="0"/>
        <v>3</v>
      </c>
      <c r="D5" s="23">
        <v>2</v>
      </c>
      <c r="E5" s="23" t="s">
        <v>113</v>
      </c>
      <c r="F5" s="23" t="s">
        <v>111</v>
      </c>
      <c r="G5" s="23">
        <v>5</v>
      </c>
      <c r="H5" s="23">
        <v>1</v>
      </c>
      <c r="I5" s="23">
        <v>3</v>
      </c>
      <c r="J5" s="12" t="s">
        <v>114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23">
        <v>10002</v>
      </c>
      <c r="Y5" s="12"/>
    </row>
    <row r="6" spans="2:25">
      <c r="B6" s="12"/>
      <c r="C6" s="23">
        <f t="shared" si="0"/>
        <v>3</v>
      </c>
      <c r="D6" s="23">
        <v>3</v>
      </c>
      <c r="E6" s="23" t="s">
        <v>115</v>
      </c>
      <c r="F6" s="23" t="s">
        <v>111</v>
      </c>
      <c r="G6" s="23">
        <v>5</v>
      </c>
      <c r="H6" s="23">
        <v>1</v>
      </c>
      <c r="I6" s="23">
        <v>3</v>
      </c>
      <c r="J6" s="12" t="s">
        <v>116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23">
        <v>10003</v>
      </c>
      <c r="Y6" s="12"/>
    </row>
    <row r="7" spans="2:25">
      <c r="B7" s="12"/>
      <c r="C7" s="23">
        <f t="shared" si="0"/>
        <v>1</v>
      </c>
      <c r="D7" s="23">
        <v>4</v>
      </c>
      <c r="E7" s="23" t="s">
        <v>117</v>
      </c>
      <c r="F7" s="23" t="s">
        <v>111</v>
      </c>
      <c r="G7" s="23"/>
      <c r="H7" s="23">
        <v>1</v>
      </c>
      <c r="I7" s="23">
        <v>1</v>
      </c>
      <c r="J7" s="12" t="s">
        <v>118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23">
        <v>10004</v>
      </c>
      <c r="Y7" s="12"/>
    </row>
    <row r="8" spans="2:25">
      <c r="B8" s="12"/>
      <c r="C8" s="23">
        <f t="shared" si="0"/>
        <v>1</v>
      </c>
      <c r="D8" s="23">
        <v>5</v>
      </c>
      <c r="E8" s="23" t="s">
        <v>119</v>
      </c>
      <c r="F8" s="23" t="s">
        <v>119</v>
      </c>
      <c r="G8" s="23"/>
      <c r="H8" s="23">
        <v>1</v>
      </c>
      <c r="I8" s="23">
        <v>1</v>
      </c>
      <c r="J8" s="12" t="s">
        <v>120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23">
        <v>10005</v>
      </c>
      <c r="Y8" s="12"/>
    </row>
    <row r="9" spans="2:25">
      <c r="B9" s="12"/>
      <c r="C9" s="23">
        <f t="shared" si="0"/>
        <v>6</v>
      </c>
      <c r="D9" s="23">
        <v>6</v>
      </c>
      <c r="E9" s="23" t="s">
        <v>121</v>
      </c>
      <c r="F9" s="23" t="s">
        <v>111</v>
      </c>
      <c r="G9" s="23">
        <v>10</v>
      </c>
      <c r="H9" s="23">
        <v>2</v>
      </c>
      <c r="I9" s="23">
        <v>3</v>
      </c>
      <c r="J9" s="12" t="s">
        <v>122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23">
        <v>10006</v>
      </c>
      <c r="Y9" s="12"/>
    </row>
    <row r="10" spans="2:25">
      <c r="B10" s="12"/>
      <c r="C10" s="23">
        <f t="shared" si="0"/>
        <v>6</v>
      </c>
      <c r="D10" s="23">
        <v>7</v>
      </c>
      <c r="E10" s="23" t="s">
        <v>123</v>
      </c>
      <c r="F10" s="23" t="s">
        <v>111</v>
      </c>
      <c r="G10" s="23"/>
      <c r="H10" s="23">
        <v>2</v>
      </c>
      <c r="I10" s="23">
        <v>3</v>
      </c>
      <c r="J10" s="12" t="s">
        <v>124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23">
        <v>10007</v>
      </c>
      <c r="Y10" s="12"/>
    </row>
    <row r="11" spans="2:25">
      <c r="B11" s="12"/>
      <c r="C11" s="23">
        <f t="shared" si="0"/>
        <v>6</v>
      </c>
      <c r="D11" s="23">
        <v>8</v>
      </c>
      <c r="E11" s="23" t="s">
        <v>125</v>
      </c>
      <c r="F11" s="23" t="s">
        <v>111</v>
      </c>
      <c r="G11" s="23"/>
      <c r="H11" s="23">
        <v>2</v>
      </c>
      <c r="I11" s="23">
        <v>3</v>
      </c>
      <c r="J11" s="12" t="s">
        <v>126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23">
        <v>10008</v>
      </c>
      <c r="Y11" s="12"/>
    </row>
    <row r="12" spans="2:25">
      <c r="B12" s="12"/>
      <c r="C12" s="23">
        <f t="shared" si="0"/>
        <v>6</v>
      </c>
      <c r="D12" s="23">
        <v>9</v>
      </c>
      <c r="E12" s="23" t="s">
        <v>127</v>
      </c>
      <c r="F12" s="23" t="s">
        <v>111</v>
      </c>
      <c r="G12" s="23"/>
      <c r="H12" s="23">
        <v>2</v>
      </c>
      <c r="I12" s="23">
        <v>3</v>
      </c>
      <c r="J12" s="12" t="s">
        <v>128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23">
        <v>10009</v>
      </c>
      <c r="Y12" s="12"/>
    </row>
    <row r="13" spans="2:25">
      <c r="B13" s="12"/>
      <c r="C13" s="23">
        <f t="shared" si="0"/>
        <v>6</v>
      </c>
      <c r="D13" s="23">
        <v>10</v>
      </c>
      <c r="E13" s="23" t="s">
        <v>129</v>
      </c>
      <c r="F13" s="23" t="s">
        <v>130</v>
      </c>
      <c r="G13" s="23"/>
      <c r="H13" s="23">
        <v>2</v>
      </c>
      <c r="I13" s="23">
        <v>3</v>
      </c>
      <c r="J13" s="12" t="s">
        <v>131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23">
        <v>10010</v>
      </c>
      <c r="Y13" s="12"/>
    </row>
    <row r="14" spans="2:25">
      <c r="B14" s="12"/>
      <c r="C14" s="23">
        <f t="shared" si="0"/>
        <v>6</v>
      </c>
      <c r="D14" s="23">
        <v>11</v>
      </c>
      <c r="E14" s="23" t="s">
        <v>132</v>
      </c>
      <c r="F14" s="23" t="s">
        <v>111</v>
      </c>
      <c r="G14" s="23">
        <v>10</v>
      </c>
      <c r="H14" s="23">
        <v>2</v>
      </c>
      <c r="I14" s="23">
        <v>3</v>
      </c>
      <c r="J14" s="12" t="s">
        <v>133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23">
        <v>10011</v>
      </c>
      <c r="Y14" s="12"/>
    </row>
    <row r="15" spans="2:25">
      <c r="B15" s="12"/>
      <c r="C15" s="23">
        <f t="shared" si="0"/>
        <v>6</v>
      </c>
      <c r="D15" s="23">
        <v>12</v>
      </c>
      <c r="E15" s="23" t="s">
        <v>134</v>
      </c>
      <c r="F15" s="23" t="s">
        <v>111</v>
      </c>
      <c r="G15" s="23">
        <v>10</v>
      </c>
      <c r="H15" s="23">
        <v>2</v>
      </c>
      <c r="I15" s="23">
        <v>3</v>
      </c>
      <c r="J15" s="12" t="s">
        <v>135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23">
        <v>10012</v>
      </c>
      <c r="Y15" s="12"/>
    </row>
    <row r="16" spans="2:2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23"/>
      <c r="Y16" s="12"/>
    </row>
    <row r="17" spans="2:25">
      <c r="B17" s="12"/>
      <c r="C17" s="12"/>
      <c r="D17" s="12"/>
      <c r="E17" s="12"/>
      <c r="F17" s="12"/>
      <c r="G17" s="12"/>
      <c r="H17" s="12"/>
      <c r="I17" s="12"/>
      <c r="J17" s="12"/>
      <c r="T17" s="12"/>
      <c r="U17" s="12"/>
      <c r="V17" s="12"/>
      <c r="W17" s="12"/>
      <c r="X17" s="12"/>
      <c r="Y17" s="12"/>
    </row>
    <row r="18" spans="2:25">
      <c r="D18" s="23">
        <v>1</v>
      </c>
      <c r="E18" s="12" t="s">
        <v>136</v>
      </c>
      <c r="F18" s="12"/>
    </row>
    <row r="19" spans="2:25">
      <c r="D19" s="23">
        <v>2</v>
      </c>
      <c r="E19" s="12" t="s">
        <v>137</v>
      </c>
      <c r="F19" s="12"/>
    </row>
    <row r="20" spans="2:25">
      <c r="D20" s="12"/>
      <c r="E20" s="12" t="s">
        <v>138</v>
      </c>
      <c r="F20" s="12"/>
    </row>
    <row r="21" spans="2:25">
      <c r="K21" s="12"/>
      <c r="L21" s="12"/>
    </row>
    <row r="22" spans="2:25" s="8" customFormat="1" ht="20.100000000000001" customHeight="1">
      <c r="B22" s="8" t="s">
        <v>159</v>
      </c>
      <c r="C22"/>
      <c r="D22"/>
      <c r="E22"/>
      <c r="F22"/>
      <c r="G22"/>
      <c r="H22"/>
      <c r="I22"/>
      <c r="K22" s="12"/>
      <c r="L22" s="12"/>
    </row>
    <row r="23" spans="2:25" s="8" customFormat="1" ht="20.100000000000001" customHeight="1">
      <c r="B23"/>
      <c r="C23"/>
      <c r="D23"/>
      <c r="E23"/>
      <c r="F23"/>
      <c r="G23"/>
      <c r="H23"/>
      <c r="I23"/>
      <c r="K23" s="25"/>
      <c r="L23" s="12"/>
    </row>
    <row r="24" spans="2:25" s="8" customFormat="1" ht="20.100000000000001" customHeight="1">
      <c r="B24" s="12"/>
      <c r="C24" s="12"/>
      <c r="D24" s="12"/>
      <c r="E24" s="12"/>
      <c r="F24" s="12"/>
      <c r="G24" s="12"/>
      <c r="H24" s="12"/>
      <c r="I24" s="12"/>
      <c r="K24" s="12"/>
      <c r="L24" s="12"/>
    </row>
    <row r="25" spans="2:25" s="8" customFormat="1" ht="20.100000000000001" customHeight="1">
      <c r="B25" s="25" t="s">
        <v>145</v>
      </c>
      <c r="C25" s="25" t="s">
        <v>146</v>
      </c>
      <c r="D25" s="25" t="s">
        <v>152</v>
      </c>
      <c r="E25" s="25" t="s">
        <v>151</v>
      </c>
      <c r="F25" s="25" t="s">
        <v>156</v>
      </c>
      <c r="G25" s="25" t="s">
        <v>157</v>
      </c>
      <c r="H25" s="25" t="s">
        <v>150</v>
      </c>
      <c r="I25" s="12" t="s">
        <v>149</v>
      </c>
      <c r="K25" s="25"/>
      <c r="L25" s="12"/>
    </row>
    <row r="26" spans="2:25" s="8" customFormat="1" ht="20.100000000000001" customHeight="1">
      <c r="B26" s="76" t="s">
        <v>139</v>
      </c>
      <c r="C26" s="25" t="s">
        <v>141</v>
      </c>
      <c r="D26" s="25">
        <v>1</v>
      </c>
      <c r="E26" s="25">
        <v>0</v>
      </c>
      <c r="F26" s="25">
        <f>D26</f>
        <v>1</v>
      </c>
      <c r="G26" s="25">
        <f>SUM($E$26:E26)</f>
        <v>0</v>
      </c>
      <c r="H26" s="25">
        <v>6</v>
      </c>
      <c r="I26" s="12" t="s">
        <v>964</v>
      </c>
      <c r="K26" s="12"/>
      <c r="L26" s="12"/>
    </row>
    <row r="27" spans="2:25" s="8" customFormat="1" ht="20.100000000000001" customHeight="1">
      <c r="B27" s="76"/>
      <c r="C27" s="6" t="s">
        <v>147</v>
      </c>
      <c r="D27" s="6">
        <v>6</v>
      </c>
      <c r="E27" s="6">
        <v>5</v>
      </c>
      <c r="F27" s="25">
        <f t="shared" ref="F27:F43" si="1">D27</f>
        <v>6</v>
      </c>
      <c r="G27" s="25">
        <f>SUM($E$26:E27)</f>
        <v>5</v>
      </c>
      <c r="H27" s="6">
        <v>6</v>
      </c>
      <c r="I27" s="7" t="s">
        <v>965</v>
      </c>
      <c r="K27" s="12"/>
      <c r="L27" s="12"/>
    </row>
    <row r="28" spans="2:25" s="8" customFormat="1" ht="20.100000000000001" customHeight="1">
      <c r="B28" s="76"/>
      <c r="C28" s="6" t="s">
        <v>148</v>
      </c>
      <c r="D28" s="6">
        <v>15</v>
      </c>
      <c r="E28" s="6">
        <v>3</v>
      </c>
      <c r="F28" s="25">
        <f t="shared" si="1"/>
        <v>15</v>
      </c>
      <c r="G28" s="25">
        <f>SUM($E$26:E28)</f>
        <v>8</v>
      </c>
      <c r="H28" s="6">
        <v>6</v>
      </c>
      <c r="I28" s="7" t="s">
        <v>966</v>
      </c>
      <c r="K28" s="25"/>
      <c r="L28" s="12"/>
    </row>
    <row r="29" spans="2:25" s="8" customFormat="1" ht="20.100000000000001" customHeight="1">
      <c r="B29" s="76" t="s">
        <v>143</v>
      </c>
      <c r="C29" s="25" t="s">
        <v>141</v>
      </c>
      <c r="D29" s="25">
        <v>7</v>
      </c>
      <c r="E29" s="25">
        <v>5</v>
      </c>
      <c r="F29" s="25">
        <f t="shared" si="1"/>
        <v>7</v>
      </c>
      <c r="G29" s="25">
        <f>SUM($E$26:E29)</f>
        <v>13</v>
      </c>
      <c r="H29" s="25">
        <v>10</v>
      </c>
      <c r="I29" s="12" t="s">
        <v>967</v>
      </c>
      <c r="K29" s="12"/>
      <c r="L29" s="12"/>
    </row>
    <row r="30" spans="2:25" s="8" customFormat="1" ht="20.100000000000001" customHeight="1">
      <c r="B30" s="76"/>
      <c r="C30" s="6" t="s">
        <v>147</v>
      </c>
      <c r="D30" s="6">
        <v>12</v>
      </c>
      <c r="E30" s="6">
        <v>3</v>
      </c>
      <c r="F30" s="25">
        <f t="shared" si="1"/>
        <v>12</v>
      </c>
      <c r="G30" s="25">
        <f>SUM($E$26:E30)</f>
        <v>16</v>
      </c>
      <c r="H30" s="6">
        <v>10</v>
      </c>
      <c r="I30" s="12" t="s">
        <v>968</v>
      </c>
      <c r="K30" s="25"/>
      <c r="L30" s="12"/>
    </row>
    <row r="31" spans="2:25" s="8" customFormat="1" ht="20.100000000000001" customHeight="1">
      <c r="B31" s="76"/>
      <c r="C31" s="6" t="s">
        <v>148</v>
      </c>
      <c r="D31" s="6">
        <v>20</v>
      </c>
      <c r="E31" s="6">
        <v>3</v>
      </c>
      <c r="F31" s="25">
        <f t="shared" si="1"/>
        <v>20</v>
      </c>
      <c r="G31" s="25">
        <f>SUM($E$26:E31)</f>
        <v>19</v>
      </c>
      <c r="H31" s="6">
        <v>10</v>
      </c>
      <c r="I31" s="12" t="s">
        <v>969</v>
      </c>
      <c r="L31" s="12"/>
    </row>
    <row r="32" spans="2:25" s="8" customFormat="1" ht="20.100000000000001" customHeight="1">
      <c r="B32" s="76" t="s">
        <v>140</v>
      </c>
      <c r="C32" s="25" t="s">
        <v>141</v>
      </c>
      <c r="D32" s="25">
        <v>12</v>
      </c>
      <c r="E32" s="25">
        <v>5</v>
      </c>
      <c r="F32" s="25">
        <f t="shared" si="1"/>
        <v>12</v>
      </c>
      <c r="G32" s="25">
        <f>SUM($E$26:E32)</f>
        <v>24</v>
      </c>
      <c r="H32" s="25">
        <v>15</v>
      </c>
      <c r="I32" s="12" t="s">
        <v>144</v>
      </c>
      <c r="K32" s="12"/>
      <c r="L32" s="12"/>
    </row>
    <row r="33" spans="2:23" s="8" customFormat="1" ht="20.100000000000001" customHeight="1">
      <c r="B33" s="76"/>
      <c r="C33" s="6" t="s">
        <v>147</v>
      </c>
      <c r="D33" s="6">
        <v>20</v>
      </c>
      <c r="E33" s="6">
        <v>3</v>
      </c>
      <c r="F33" s="25">
        <f t="shared" si="1"/>
        <v>20</v>
      </c>
      <c r="G33" s="25">
        <f>SUM($E$26:E33)</f>
        <v>27</v>
      </c>
      <c r="H33" s="6">
        <v>15</v>
      </c>
      <c r="I33" s="12" t="s">
        <v>160</v>
      </c>
      <c r="K33" s="12"/>
      <c r="L33" s="12"/>
    </row>
    <row r="34" spans="2:23" s="8" customFormat="1" ht="20.100000000000001" customHeight="1">
      <c r="B34" s="76"/>
      <c r="C34" s="6" t="s">
        <v>148</v>
      </c>
      <c r="D34" s="6">
        <v>25</v>
      </c>
      <c r="E34" s="6">
        <v>3</v>
      </c>
      <c r="F34" s="25">
        <f t="shared" si="1"/>
        <v>25</v>
      </c>
      <c r="G34" s="25">
        <f>SUM($E$26:E34)</f>
        <v>30</v>
      </c>
      <c r="H34" s="6">
        <v>15</v>
      </c>
      <c r="I34" s="12" t="s">
        <v>158</v>
      </c>
      <c r="K34" s="24"/>
    </row>
    <row r="35" spans="2:23" s="8" customFormat="1" ht="20.100000000000001" customHeight="1">
      <c r="B35" s="76" t="s">
        <v>962</v>
      </c>
      <c r="C35" s="25" t="s">
        <v>141</v>
      </c>
      <c r="D35" s="25">
        <v>20</v>
      </c>
      <c r="E35" s="25">
        <v>5</v>
      </c>
      <c r="F35" s="25">
        <f t="shared" si="1"/>
        <v>20</v>
      </c>
      <c r="G35" s="25">
        <f>SUM($E$26:E35)</f>
        <v>35</v>
      </c>
      <c r="H35" s="25">
        <v>20</v>
      </c>
      <c r="I35" s="12" t="s">
        <v>970</v>
      </c>
      <c r="J35" s="25"/>
    </row>
    <row r="36" spans="2:23" s="8" customFormat="1" ht="20.100000000000001" customHeight="1">
      <c r="B36" s="76"/>
      <c r="C36" s="6" t="s">
        <v>147</v>
      </c>
      <c r="D36" s="6">
        <v>25</v>
      </c>
      <c r="E36" s="6">
        <v>3</v>
      </c>
      <c r="F36" s="25">
        <f t="shared" si="1"/>
        <v>25</v>
      </c>
      <c r="G36" s="25">
        <f>SUM($E$26:E36)</f>
        <v>38</v>
      </c>
      <c r="H36" s="6">
        <v>20</v>
      </c>
      <c r="I36" s="12" t="s">
        <v>963</v>
      </c>
      <c r="J36" s="6"/>
    </row>
    <row r="37" spans="2:23" s="8" customFormat="1" ht="20.100000000000001" customHeight="1">
      <c r="B37" s="76"/>
      <c r="C37" s="6" t="s">
        <v>148</v>
      </c>
      <c r="D37" s="6">
        <v>30</v>
      </c>
      <c r="E37" s="6">
        <v>3</v>
      </c>
      <c r="F37" s="25">
        <f t="shared" si="1"/>
        <v>30</v>
      </c>
      <c r="G37" s="25">
        <f>SUM($E$26:E37)</f>
        <v>41</v>
      </c>
      <c r="H37" s="6">
        <v>20</v>
      </c>
      <c r="I37" s="12" t="s">
        <v>972</v>
      </c>
      <c r="J37" s="6"/>
    </row>
    <row r="38" spans="2:23" s="8" customFormat="1" ht="20.100000000000001" customHeight="1">
      <c r="B38" s="76" t="s">
        <v>142</v>
      </c>
      <c r="C38" s="25" t="s">
        <v>141</v>
      </c>
      <c r="D38" s="25">
        <v>25</v>
      </c>
      <c r="E38" s="25">
        <v>5</v>
      </c>
      <c r="F38" s="25">
        <f t="shared" si="1"/>
        <v>25</v>
      </c>
      <c r="G38" s="25">
        <f>SUM($E$26:E38)</f>
        <v>46</v>
      </c>
      <c r="H38" s="25">
        <v>180</v>
      </c>
      <c r="I38" s="12" t="s">
        <v>153</v>
      </c>
      <c r="V38" s="24"/>
    </row>
    <row r="39" spans="2:23" s="8" customFormat="1" ht="20.100000000000001" customHeight="1">
      <c r="B39" s="76"/>
      <c r="C39" s="6" t="s">
        <v>147</v>
      </c>
      <c r="D39" s="6">
        <v>30</v>
      </c>
      <c r="E39" s="6">
        <v>3</v>
      </c>
      <c r="F39" s="25">
        <f t="shared" si="1"/>
        <v>30</v>
      </c>
      <c r="G39" s="25">
        <f>SUM($E$26:E39)</f>
        <v>49</v>
      </c>
      <c r="H39" s="6">
        <v>180</v>
      </c>
      <c r="I39" s="12" t="s">
        <v>154</v>
      </c>
    </row>
    <row r="40" spans="2:23" s="8" customFormat="1" ht="20.100000000000001" customHeight="1">
      <c r="B40" s="76"/>
      <c r="C40" s="6" t="s">
        <v>148</v>
      </c>
      <c r="D40" s="6">
        <v>35</v>
      </c>
      <c r="E40" s="6">
        <v>3</v>
      </c>
      <c r="F40" s="25">
        <f t="shared" si="1"/>
        <v>35</v>
      </c>
      <c r="G40" s="25">
        <f>SUM($E$26:E40)</f>
        <v>52</v>
      </c>
      <c r="H40" s="6">
        <v>180</v>
      </c>
      <c r="I40" s="12" t="s">
        <v>155</v>
      </c>
    </row>
    <row r="41" spans="2:23" ht="20.100000000000001" customHeight="1">
      <c r="B41" s="76" t="s">
        <v>971</v>
      </c>
      <c r="C41" s="25" t="s">
        <v>141</v>
      </c>
      <c r="D41" s="25">
        <v>30</v>
      </c>
      <c r="E41" s="25">
        <v>5</v>
      </c>
      <c r="F41" s="25">
        <f t="shared" si="1"/>
        <v>30</v>
      </c>
      <c r="G41" s="25">
        <f>SUM($E$26:E41)</f>
        <v>57</v>
      </c>
      <c r="H41" s="25">
        <v>45</v>
      </c>
      <c r="I41" s="12" t="s">
        <v>162</v>
      </c>
      <c r="U41" s="24"/>
      <c r="V41" s="24"/>
      <c r="W41" s="24"/>
    </row>
    <row r="42" spans="2:23" ht="20.100000000000001" customHeight="1">
      <c r="B42" s="76"/>
      <c r="C42" s="6" t="s">
        <v>147</v>
      </c>
      <c r="D42" s="6">
        <v>35</v>
      </c>
      <c r="E42" s="6">
        <v>3</v>
      </c>
      <c r="F42" s="25">
        <f t="shared" si="1"/>
        <v>35</v>
      </c>
      <c r="G42" s="25">
        <f>SUM($E$26:E42)</f>
        <v>60</v>
      </c>
      <c r="H42" s="6">
        <v>45</v>
      </c>
      <c r="I42" s="12" t="s">
        <v>163</v>
      </c>
    </row>
    <row r="43" spans="2:23" ht="20.100000000000001" customHeight="1">
      <c r="B43" s="76"/>
      <c r="C43" s="6" t="s">
        <v>148</v>
      </c>
      <c r="D43" s="6">
        <v>40</v>
      </c>
      <c r="E43" s="6">
        <v>3</v>
      </c>
      <c r="F43" s="25">
        <f t="shared" si="1"/>
        <v>40</v>
      </c>
      <c r="G43" s="25">
        <f>SUM($E$26:E43)</f>
        <v>63</v>
      </c>
      <c r="H43" s="6">
        <v>45</v>
      </c>
      <c r="I43" s="12" t="s">
        <v>161</v>
      </c>
      <c r="P43" s="3"/>
      <c r="Q43" s="3"/>
      <c r="R43" s="3"/>
    </row>
    <row r="44" spans="2:23" ht="20.100000000000001" customHeight="1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U44" s="24"/>
      <c r="V44" s="24"/>
      <c r="W44" s="24"/>
    </row>
    <row r="45" spans="2:23" ht="20.100000000000001" customHeight="1">
      <c r="B45" s="71" t="s">
        <v>145</v>
      </c>
      <c r="C45" s="71" t="s">
        <v>11</v>
      </c>
      <c r="D45" s="71" t="s">
        <v>152</v>
      </c>
      <c r="E45" s="71" t="s">
        <v>108</v>
      </c>
      <c r="F45" s="71" t="s">
        <v>156</v>
      </c>
      <c r="G45" s="71" t="s">
        <v>157</v>
      </c>
      <c r="H45" s="71" t="s">
        <v>150</v>
      </c>
      <c r="I45" s="12" t="s">
        <v>149</v>
      </c>
      <c r="J45" s="8"/>
      <c r="K45" s="8"/>
      <c r="L45" s="8"/>
      <c r="M45" s="8"/>
      <c r="N45" s="8"/>
      <c r="O45" s="8"/>
    </row>
    <row r="46" spans="2:23" ht="20.100000000000001" customHeight="1">
      <c r="B46" s="76" t="s">
        <v>1151</v>
      </c>
      <c r="C46" s="71" t="s">
        <v>141</v>
      </c>
      <c r="D46" s="71">
        <v>1</v>
      </c>
      <c r="E46" s="71">
        <v>0</v>
      </c>
      <c r="F46" s="71">
        <f>D46</f>
        <v>1</v>
      </c>
      <c r="G46" s="71">
        <f>SUM($E$26:E46)</f>
        <v>63</v>
      </c>
      <c r="H46" s="71">
        <v>6</v>
      </c>
      <c r="I46" s="12" t="s">
        <v>1157</v>
      </c>
      <c r="J46" s="8"/>
      <c r="K46" s="12"/>
    </row>
    <row r="47" spans="2:23" ht="20.100000000000001" customHeight="1">
      <c r="B47" s="76"/>
      <c r="C47" s="60" t="s">
        <v>147</v>
      </c>
      <c r="D47" s="60">
        <v>6</v>
      </c>
      <c r="E47" s="60">
        <v>5</v>
      </c>
      <c r="F47" s="71">
        <f t="shared" ref="F47:F63" si="2">D47</f>
        <v>6</v>
      </c>
      <c r="G47" s="71">
        <f>SUM($E$26:E47)</f>
        <v>68</v>
      </c>
      <c r="H47" s="60">
        <v>6</v>
      </c>
      <c r="I47" s="7" t="s">
        <v>1158</v>
      </c>
      <c r="J47" s="8"/>
      <c r="K47" s="12"/>
    </row>
    <row r="48" spans="2:23" ht="20.100000000000001" customHeight="1">
      <c r="B48" s="76"/>
      <c r="C48" s="60" t="s">
        <v>148</v>
      </c>
      <c r="D48" s="60">
        <v>15</v>
      </c>
      <c r="E48" s="60">
        <v>3</v>
      </c>
      <c r="F48" s="71">
        <f t="shared" si="2"/>
        <v>15</v>
      </c>
      <c r="G48" s="71">
        <f>SUM($E$26:E48)</f>
        <v>71</v>
      </c>
      <c r="H48" s="60">
        <v>6</v>
      </c>
      <c r="I48" s="7" t="s">
        <v>1159</v>
      </c>
      <c r="J48" s="8"/>
      <c r="K48" s="71"/>
    </row>
    <row r="49" spans="2:12" ht="20.100000000000001" customHeight="1">
      <c r="B49" s="76" t="s">
        <v>1152</v>
      </c>
      <c r="C49" s="71" t="s">
        <v>141</v>
      </c>
      <c r="D49" s="71">
        <v>7</v>
      </c>
      <c r="E49" s="71">
        <v>5</v>
      </c>
      <c r="F49" s="71">
        <f t="shared" si="2"/>
        <v>7</v>
      </c>
      <c r="G49" s="71">
        <f>SUM($E$26:E49)</f>
        <v>76</v>
      </c>
      <c r="H49" s="71">
        <v>12</v>
      </c>
      <c r="I49" s="12" t="s">
        <v>1163</v>
      </c>
      <c r="J49" s="8"/>
      <c r="K49" s="12"/>
    </row>
    <row r="50" spans="2:12" ht="20.100000000000001" customHeight="1">
      <c r="B50" s="76"/>
      <c r="C50" s="60" t="s">
        <v>147</v>
      </c>
      <c r="D50" s="60">
        <v>12</v>
      </c>
      <c r="E50" s="60">
        <v>3</v>
      </c>
      <c r="F50" s="71">
        <f t="shared" si="2"/>
        <v>12</v>
      </c>
      <c r="G50" s="71">
        <f>SUM($E$26:E50)</f>
        <v>79</v>
      </c>
      <c r="H50" s="60">
        <v>12</v>
      </c>
      <c r="I50" s="12" t="s">
        <v>1164</v>
      </c>
      <c r="J50" s="8"/>
      <c r="K50" s="71"/>
    </row>
    <row r="51" spans="2:12" ht="20.100000000000001" customHeight="1">
      <c r="B51" s="76"/>
      <c r="C51" s="60" t="s">
        <v>148</v>
      </c>
      <c r="D51" s="60">
        <v>20</v>
      </c>
      <c r="E51" s="60">
        <v>3</v>
      </c>
      <c r="F51" s="71">
        <f t="shared" si="2"/>
        <v>20</v>
      </c>
      <c r="G51" s="71">
        <f>SUM($E$26:E51)</f>
        <v>82</v>
      </c>
      <c r="H51" s="60">
        <v>12</v>
      </c>
      <c r="I51" s="12" t="s">
        <v>1165</v>
      </c>
      <c r="J51" s="8"/>
      <c r="K51" s="8"/>
    </row>
    <row r="52" spans="2:12" ht="20.100000000000001" customHeight="1">
      <c r="B52" s="76" t="s">
        <v>1154</v>
      </c>
      <c r="C52" s="71" t="s">
        <v>141</v>
      </c>
      <c r="D52" s="71">
        <v>20</v>
      </c>
      <c r="E52" s="71">
        <v>5</v>
      </c>
      <c r="F52" s="71">
        <f>D52</f>
        <v>20</v>
      </c>
      <c r="G52" s="71">
        <f>SUM($E$26:E52)</f>
        <v>87</v>
      </c>
      <c r="H52" s="71">
        <v>30</v>
      </c>
      <c r="I52" s="12" t="s">
        <v>1168</v>
      </c>
      <c r="J52" s="71"/>
      <c r="K52" s="4"/>
    </row>
    <row r="53" spans="2:12" ht="20.100000000000001" customHeight="1">
      <c r="B53" s="76"/>
      <c r="C53" s="60" t="s">
        <v>147</v>
      </c>
      <c r="D53" s="60">
        <v>25</v>
      </c>
      <c r="E53" s="60">
        <v>3</v>
      </c>
      <c r="F53" s="71">
        <f>D53</f>
        <v>25</v>
      </c>
      <c r="G53" s="71">
        <f>SUM($E$26:E53)</f>
        <v>90</v>
      </c>
      <c r="H53" s="60">
        <v>30</v>
      </c>
      <c r="I53" s="12" t="s">
        <v>1166</v>
      </c>
      <c r="J53" s="60"/>
      <c r="K53" s="4"/>
      <c r="L53" s="59"/>
    </row>
    <row r="54" spans="2:12" ht="20.100000000000001" customHeight="1">
      <c r="B54" s="76"/>
      <c r="C54" s="60" t="s">
        <v>148</v>
      </c>
      <c r="D54" s="60">
        <v>30</v>
      </c>
      <c r="E54" s="60">
        <v>3</v>
      </c>
      <c r="F54" s="71">
        <f>D54</f>
        <v>30</v>
      </c>
      <c r="G54" s="71">
        <f>SUM($E$26:E57)</f>
        <v>104</v>
      </c>
      <c r="H54" s="60">
        <v>30</v>
      </c>
      <c r="I54" s="12" t="s">
        <v>1167</v>
      </c>
      <c r="J54" s="60"/>
      <c r="K54" s="4"/>
      <c r="L54" s="59"/>
    </row>
    <row r="55" spans="2:12" ht="20.100000000000001" customHeight="1">
      <c r="B55" s="76" t="s">
        <v>1153</v>
      </c>
      <c r="C55" s="71" t="s">
        <v>141</v>
      </c>
      <c r="D55" s="71">
        <v>12</v>
      </c>
      <c r="E55" s="71">
        <v>5</v>
      </c>
      <c r="F55" s="71">
        <f t="shared" si="2"/>
        <v>12</v>
      </c>
      <c r="G55" s="71">
        <f>SUM($E$26:E55)</f>
        <v>98</v>
      </c>
      <c r="H55" s="71">
        <v>15</v>
      </c>
      <c r="I55" s="12" t="s">
        <v>144</v>
      </c>
      <c r="J55" s="8"/>
      <c r="K55" s="4"/>
    </row>
    <row r="56" spans="2:12" ht="20.100000000000001" customHeight="1">
      <c r="B56" s="76"/>
      <c r="C56" s="60" t="s">
        <v>147</v>
      </c>
      <c r="D56" s="60">
        <v>20</v>
      </c>
      <c r="E56" s="60">
        <v>3</v>
      </c>
      <c r="F56" s="71">
        <f t="shared" si="2"/>
        <v>20</v>
      </c>
      <c r="G56" s="71">
        <f>SUM($E$26:E56)</f>
        <v>101</v>
      </c>
      <c r="H56" s="60">
        <v>15</v>
      </c>
      <c r="I56" s="12" t="s">
        <v>160</v>
      </c>
      <c r="J56" s="8"/>
      <c r="K56" s="12"/>
    </row>
    <row r="57" spans="2:12" ht="20.100000000000001" customHeight="1">
      <c r="B57" s="76"/>
      <c r="C57" s="60" t="s">
        <v>148</v>
      </c>
      <c r="D57" s="60">
        <v>25</v>
      </c>
      <c r="E57" s="60">
        <v>3</v>
      </c>
      <c r="F57" s="71">
        <f t="shared" si="2"/>
        <v>25</v>
      </c>
      <c r="G57" s="71">
        <f>SUM($E$26:E57)</f>
        <v>104</v>
      </c>
      <c r="H57" s="60">
        <v>15</v>
      </c>
      <c r="I57" s="12" t="s">
        <v>158</v>
      </c>
      <c r="J57" s="8"/>
      <c r="K57" s="24"/>
    </row>
    <row r="58" spans="2:12" ht="20.100000000000001" customHeight="1">
      <c r="B58" s="76" t="s">
        <v>1155</v>
      </c>
      <c r="C58" s="71" t="s">
        <v>141</v>
      </c>
      <c r="D58" s="71">
        <v>25</v>
      </c>
      <c r="E58" s="71">
        <v>5</v>
      </c>
      <c r="F58" s="71">
        <f t="shared" si="2"/>
        <v>25</v>
      </c>
      <c r="G58" s="71">
        <f>SUM($E$26:E58)</f>
        <v>109</v>
      </c>
      <c r="H58" s="71">
        <v>6</v>
      </c>
      <c r="I58" s="12" t="s">
        <v>1160</v>
      </c>
      <c r="J58" s="8"/>
      <c r="K58" s="8"/>
    </row>
    <row r="59" spans="2:12" ht="20.100000000000001" customHeight="1">
      <c r="B59" s="76"/>
      <c r="C59" s="60" t="s">
        <v>147</v>
      </c>
      <c r="D59" s="60">
        <v>30</v>
      </c>
      <c r="E59" s="60">
        <v>3</v>
      </c>
      <c r="F59" s="71">
        <f t="shared" si="2"/>
        <v>30</v>
      </c>
      <c r="G59" s="71">
        <f>SUM($E$26:E59)</f>
        <v>112</v>
      </c>
      <c r="H59" s="60">
        <v>6</v>
      </c>
      <c r="I59" s="12" t="s">
        <v>1161</v>
      </c>
      <c r="J59" s="8"/>
      <c r="K59" s="8"/>
    </row>
    <row r="60" spans="2:12" ht="20.100000000000001" customHeight="1">
      <c r="B60" s="76"/>
      <c r="C60" s="60" t="s">
        <v>148</v>
      </c>
      <c r="D60" s="60">
        <v>35</v>
      </c>
      <c r="E60" s="60">
        <v>3</v>
      </c>
      <c r="F60" s="71">
        <f t="shared" si="2"/>
        <v>35</v>
      </c>
      <c r="G60" s="71">
        <f>SUM($E$26:E60)</f>
        <v>115</v>
      </c>
      <c r="H60" s="60">
        <v>6</v>
      </c>
      <c r="I60" s="12" t="s">
        <v>1162</v>
      </c>
      <c r="J60" s="8"/>
      <c r="K60" s="8"/>
    </row>
    <row r="61" spans="2:12" ht="20.100000000000001" customHeight="1">
      <c r="B61" s="76" t="s">
        <v>1156</v>
      </c>
      <c r="C61" s="71" t="s">
        <v>141</v>
      </c>
      <c r="D61" s="71">
        <v>30</v>
      </c>
      <c r="E61" s="71">
        <v>5</v>
      </c>
      <c r="F61" s="71">
        <f t="shared" si="2"/>
        <v>30</v>
      </c>
      <c r="G61" s="71">
        <f>SUM($E$26:E61)</f>
        <v>120</v>
      </c>
      <c r="H61" s="71">
        <v>30</v>
      </c>
      <c r="I61" s="12" t="s">
        <v>1169</v>
      </c>
      <c r="J61" s="59"/>
      <c r="K61" s="59"/>
    </row>
    <row r="62" spans="2:12" ht="20.100000000000001" customHeight="1">
      <c r="B62" s="76"/>
      <c r="C62" s="60" t="s">
        <v>147</v>
      </c>
      <c r="D62" s="60">
        <v>35</v>
      </c>
      <c r="E62" s="60">
        <v>3</v>
      </c>
      <c r="F62" s="71">
        <f t="shared" si="2"/>
        <v>35</v>
      </c>
      <c r="G62" s="71">
        <f>SUM($E$26:E62)</f>
        <v>123</v>
      </c>
      <c r="H62" s="60">
        <v>30</v>
      </c>
      <c r="I62" s="12" t="s">
        <v>1170</v>
      </c>
      <c r="J62" s="59"/>
      <c r="K62" s="59"/>
    </row>
    <row r="63" spans="2:12" ht="20.100000000000001" customHeight="1">
      <c r="B63" s="76"/>
      <c r="C63" s="60" t="s">
        <v>148</v>
      </c>
      <c r="D63" s="60">
        <v>40</v>
      </c>
      <c r="E63" s="60">
        <v>3</v>
      </c>
      <c r="F63" s="71">
        <f t="shared" si="2"/>
        <v>40</v>
      </c>
      <c r="G63" s="71">
        <f>SUM($E$26:E63)</f>
        <v>126</v>
      </c>
      <c r="H63" s="60">
        <v>30</v>
      </c>
      <c r="I63" s="12" t="s">
        <v>1171</v>
      </c>
      <c r="J63" s="59"/>
      <c r="K63" s="59"/>
    </row>
    <row r="64" spans="2:12" ht="20.100000000000001" customHeight="1"/>
    <row r="65" ht="20.100000000000001" customHeight="1"/>
    <row r="66" ht="20.100000000000001" customHeight="1"/>
  </sheetData>
  <mergeCells count="12">
    <mergeCell ref="B61:B63"/>
    <mergeCell ref="B46:B48"/>
    <mergeCell ref="B49:B51"/>
    <mergeCell ref="B55:B57"/>
    <mergeCell ref="B52:B54"/>
    <mergeCell ref="B58:B60"/>
    <mergeCell ref="B38:B40"/>
    <mergeCell ref="B41:B43"/>
    <mergeCell ref="B26:B28"/>
    <mergeCell ref="B29:B31"/>
    <mergeCell ref="B32:B34"/>
    <mergeCell ref="B35:B37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/>
  <dimension ref="A1:AL282"/>
  <sheetViews>
    <sheetView topLeftCell="A43" zoomScaleNormal="100" workbookViewId="0">
      <selection activeCell="D64" sqref="D64"/>
    </sheetView>
  </sheetViews>
  <sheetFormatPr defaultRowHeight="13.5"/>
  <cols>
    <col min="2" max="2" width="24.375" style="1" bestFit="1" customWidth="1"/>
    <col min="3" max="3" width="22.125" style="1" customWidth="1"/>
    <col min="4" max="4" width="58.75" style="1" bestFit="1" customWidth="1"/>
    <col min="5" max="5" width="55.375" style="1" customWidth="1"/>
    <col min="8" max="8" width="9" style="24"/>
    <col min="9" max="9" width="11" style="24" bestFit="1" customWidth="1"/>
    <col min="14" max="14" width="9" style="11"/>
    <col min="28" max="30" width="9" style="11"/>
  </cols>
  <sheetData>
    <row r="1" spans="2:30">
      <c r="V1" t="s">
        <v>767</v>
      </c>
      <c r="AC1" s="11" t="s">
        <v>769</v>
      </c>
    </row>
    <row r="2" spans="2:30">
      <c r="B2" s="1" t="s">
        <v>173</v>
      </c>
      <c r="C2" s="4" t="s">
        <v>172</v>
      </c>
      <c r="D2" s="4" t="s">
        <v>175</v>
      </c>
      <c r="E2" s="1" t="s">
        <v>174</v>
      </c>
      <c r="H2" s="56"/>
      <c r="I2" s="56"/>
      <c r="J2" s="11"/>
      <c r="K2" s="11"/>
      <c r="L2" s="11"/>
      <c r="M2" s="11"/>
      <c r="O2" s="11"/>
      <c r="P2" s="11"/>
      <c r="Q2" s="11"/>
      <c r="R2" s="11"/>
    </row>
    <row r="3" spans="2:30">
      <c r="B3" s="1" t="s">
        <v>178</v>
      </c>
      <c r="C3" s="1" t="s">
        <v>176</v>
      </c>
      <c r="E3" s="1" t="s">
        <v>182</v>
      </c>
      <c r="H3" s="56"/>
      <c r="I3" s="56" t="s">
        <v>731</v>
      </c>
      <c r="J3" s="56">
        <v>1</v>
      </c>
      <c r="K3" s="5" t="s">
        <v>732</v>
      </c>
      <c r="L3" s="11"/>
      <c r="M3" s="11"/>
      <c r="O3" s="11"/>
      <c r="P3" s="11"/>
      <c r="Q3" s="11"/>
      <c r="R3" s="11"/>
      <c r="T3" s="1" t="s">
        <v>761</v>
      </c>
      <c r="U3" s="4" t="s">
        <v>763</v>
      </c>
      <c r="V3" s="4" t="s">
        <v>762</v>
      </c>
      <c r="W3" s="5"/>
      <c r="X3" s="5"/>
      <c r="Y3" s="4" t="s">
        <v>764</v>
      </c>
      <c r="Z3" s="4" t="s">
        <v>765</v>
      </c>
      <c r="AA3" s="5"/>
      <c r="AB3" s="4" t="s">
        <v>761</v>
      </c>
      <c r="AC3" s="4" t="s">
        <v>770</v>
      </c>
      <c r="AD3" s="4" t="s">
        <v>762</v>
      </c>
    </row>
    <row r="4" spans="2:30">
      <c r="B4" s="1" t="s">
        <v>179</v>
      </c>
      <c r="C4" s="1" t="s">
        <v>177</v>
      </c>
      <c r="E4" s="1" t="s">
        <v>182</v>
      </c>
      <c r="H4" s="56"/>
      <c r="I4" s="56"/>
      <c r="J4" s="56">
        <v>2</v>
      </c>
      <c r="K4" s="5" t="s">
        <v>733</v>
      </c>
      <c r="L4" s="11"/>
      <c r="M4" s="11"/>
      <c r="O4" s="11"/>
      <c r="P4" s="11"/>
      <c r="Q4" s="11"/>
      <c r="R4" s="11"/>
      <c r="T4" s="1">
        <v>1</v>
      </c>
      <c r="U4" s="1">
        <v>35</v>
      </c>
      <c r="V4" s="1">
        <v>5</v>
      </c>
      <c r="W4" s="1">
        <v>1</v>
      </c>
      <c r="X4" s="1">
        <v>5</v>
      </c>
      <c r="Y4" s="1">
        <v>1</v>
      </c>
      <c r="Z4" s="1">
        <v>1</v>
      </c>
      <c r="AB4" s="4">
        <v>1</v>
      </c>
      <c r="AC4" s="4">
        <f>AB4*10+3</f>
        <v>13</v>
      </c>
      <c r="AD4" s="55">
        <f>LOOKUP(AC4,怪物属性!$V:$V,怪物属性!$AB:$AB)</f>
        <v>5</v>
      </c>
    </row>
    <row r="5" spans="2:30">
      <c r="B5" s="1" t="s">
        <v>180</v>
      </c>
      <c r="C5" s="1" t="s">
        <v>176</v>
      </c>
      <c r="E5" s="1" t="s">
        <v>183</v>
      </c>
      <c r="H5" s="56"/>
      <c r="I5" s="56"/>
      <c r="J5" s="56">
        <v>3</v>
      </c>
      <c r="K5" s="5" t="s">
        <v>734</v>
      </c>
      <c r="L5" s="11"/>
      <c r="M5" s="11"/>
      <c r="O5" s="11"/>
      <c r="P5" s="11"/>
      <c r="Q5" s="11"/>
      <c r="R5" s="11"/>
      <c r="T5" s="1">
        <v>2</v>
      </c>
      <c r="U5" s="1">
        <v>46</v>
      </c>
      <c r="V5" s="1">
        <v>8</v>
      </c>
      <c r="W5" s="1">
        <v>1</v>
      </c>
      <c r="X5" s="1">
        <v>8</v>
      </c>
      <c r="Y5" s="1">
        <v>2</v>
      </c>
      <c r="Z5" s="1">
        <v>2</v>
      </c>
      <c r="AB5" s="4">
        <v>2</v>
      </c>
      <c r="AC5" s="4">
        <f t="shared" ref="AC5:AC68" si="0">AB5*10+3</f>
        <v>23</v>
      </c>
      <c r="AD5" s="55">
        <f>LOOKUP(AC5,怪物属性!$V:$V,怪物属性!$AB:$AB)</f>
        <v>7</v>
      </c>
    </row>
    <row r="6" spans="2:30">
      <c r="B6" s="1" t="s">
        <v>181</v>
      </c>
      <c r="C6" s="1" t="s">
        <v>177</v>
      </c>
      <c r="E6" s="1" t="s">
        <v>183</v>
      </c>
      <c r="H6" s="56"/>
      <c r="I6" s="56"/>
      <c r="J6" s="56">
        <v>4</v>
      </c>
      <c r="K6" s="5" t="s">
        <v>735</v>
      </c>
      <c r="L6" s="11"/>
      <c r="M6" s="11"/>
      <c r="O6" s="11"/>
      <c r="P6" s="11"/>
      <c r="Q6" s="11"/>
      <c r="R6" s="11"/>
      <c r="T6" s="1">
        <v>3</v>
      </c>
      <c r="U6" s="1">
        <v>56</v>
      </c>
      <c r="V6" s="1">
        <v>10</v>
      </c>
      <c r="W6" s="1">
        <v>1</v>
      </c>
      <c r="X6" s="1">
        <v>10</v>
      </c>
      <c r="Y6" s="1">
        <v>2</v>
      </c>
      <c r="Z6" s="1">
        <v>2</v>
      </c>
      <c r="AB6" s="4">
        <v>3</v>
      </c>
      <c r="AC6" s="4">
        <f t="shared" si="0"/>
        <v>33</v>
      </c>
      <c r="AD6" s="55">
        <f>LOOKUP(AC6,怪物属性!$V:$V,怪物属性!$AB:$AB)</f>
        <v>8</v>
      </c>
    </row>
    <row r="7" spans="2:30">
      <c r="B7" s="1" t="s">
        <v>198</v>
      </c>
      <c r="C7" s="1" t="s">
        <v>176</v>
      </c>
      <c r="E7" s="1" t="s">
        <v>197</v>
      </c>
      <c r="H7" s="56"/>
      <c r="I7" s="56"/>
      <c r="J7" s="56">
        <v>5</v>
      </c>
      <c r="K7" s="11" t="s">
        <v>784</v>
      </c>
      <c r="L7" s="11"/>
      <c r="M7" s="11"/>
      <c r="O7" s="11"/>
      <c r="P7" s="11"/>
      <c r="Q7" s="11"/>
      <c r="R7" s="11"/>
      <c r="T7" s="1">
        <v>4</v>
      </c>
      <c r="U7" s="1">
        <v>67</v>
      </c>
      <c r="V7" s="1">
        <v>13</v>
      </c>
      <c r="W7" s="1">
        <v>1</v>
      </c>
      <c r="X7" s="1">
        <v>13</v>
      </c>
      <c r="Y7" s="1">
        <v>3</v>
      </c>
      <c r="Z7" s="1">
        <v>3</v>
      </c>
      <c r="AB7" s="4">
        <v>4</v>
      </c>
      <c r="AC7" s="4">
        <f t="shared" si="0"/>
        <v>43</v>
      </c>
      <c r="AD7" s="55">
        <f>LOOKUP(AC7,怪物属性!$V:$V,怪物属性!$AB:$AB)</f>
        <v>10</v>
      </c>
    </row>
    <row r="8" spans="2:30">
      <c r="B8" s="1" t="s">
        <v>198</v>
      </c>
      <c r="C8" s="1" t="s">
        <v>190</v>
      </c>
      <c r="E8" s="1" t="s">
        <v>197</v>
      </c>
      <c r="H8" s="56"/>
      <c r="I8" s="56"/>
      <c r="L8" s="11"/>
      <c r="M8" s="11"/>
      <c r="O8" s="11"/>
      <c r="P8" s="11"/>
      <c r="Q8" s="11"/>
      <c r="R8" s="11"/>
      <c r="T8" s="1">
        <v>5</v>
      </c>
      <c r="U8" s="1">
        <v>77</v>
      </c>
      <c r="V8" s="1">
        <v>16</v>
      </c>
      <c r="W8" s="1">
        <v>1</v>
      </c>
      <c r="X8" s="1">
        <v>16</v>
      </c>
      <c r="Y8" s="1">
        <v>3</v>
      </c>
      <c r="Z8" s="1">
        <v>3</v>
      </c>
      <c r="AB8" s="4">
        <v>5</v>
      </c>
      <c r="AC8" s="4">
        <f t="shared" si="0"/>
        <v>53</v>
      </c>
      <c r="AD8" s="55">
        <f>LOOKUP(AC8,怪物属性!$V:$V,怪物属性!$AB:$AB)</f>
        <v>11</v>
      </c>
    </row>
    <row r="9" spans="2:30">
      <c r="B9" s="1" t="s">
        <v>193</v>
      </c>
      <c r="C9" s="1" t="s">
        <v>176</v>
      </c>
      <c r="E9" s="1" t="s">
        <v>189</v>
      </c>
      <c r="J9" s="57">
        <v>6</v>
      </c>
      <c r="K9" s="11" t="s">
        <v>810</v>
      </c>
      <c r="L9" t="s">
        <v>811</v>
      </c>
      <c r="T9" s="1">
        <v>6</v>
      </c>
      <c r="U9" s="1">
        <v>88</v>
      </c>
      <c r="V9" s="1">
        <v>19</v>
      </c>
      <c r="W9" s="1">
        <v>1</v>
      </c>
      <c r="X9" s="1">
        <v>19</v>
      </c>
      <c r="Y9" s="1">
        <v>4</v>
      </c>
      <c r="Z9" s="1">
        <v>4</v>
      </c>
      <c r="AB9" s="4">
        <v>6</v>
      </c>
      <c r="AC9" s="4">
        <f t="shared" si="0"/>
        <v>63</v>
      </c>
      <c r="AD9" s="55">
        <f>LOOKUP(AC9,怪物属性!$V:$V,怪物属性!$AB:$AB)</f>
        <v>13</v>
      </c>
    </row>
    <row r="10" spans="2:30">
      <c r="B10" s="1" t="s">
        <v>193</v>
      </c>
      <c r="C10" s="1" t="s">
        <v>190</v>
      </c>
      <c r="E10" s="1" t="s">
        <v>194</v>
      </c>
      <c r="T10" s="1">
        <v>7</v>
      </c>
      <c r="U10" s="1">
        <v>98</v>
      </c>
      <c r="V10" s="1">
        <v>21</v>
      </c>
      <c r="W10" s="1">
        <v>1</v>
      </c>
      <c r="X10" s="1">
        <v>21</v>
      </c>
      <c r="Y10" s="1">
        <v>4</v>
      </c>
      <c r="Z10" s="1">
        <v>4</v>
      </c>
      <c r="AB10" s="4">
        <v>7</v>
      </c>
      <c r="AC10" s="4">
        <f t="shared" si="0"/>
        <v>73</v>
      </c>
      <c r="AD10" s="55">
        <f>LOOKUP(AC10,怪物属性!$V:$V,怪物属性!$AB:$AB)</f>
        <v>14</v>
      </c>
    </row>
    <row r="11" spans="2:30">
      <c r="B11" s="1" t="s">
        <v>195</v>
      </c>
      <c r="C11" s="1" t="s">
        <v>176</v>
      </c>
      <c r="E11" s="1" t="s">
        <v>196</v>
      </c>
      <c r="K11" s="11" t="s">
        <v>824</v>
      </c>
      <c r="T11" s="1">
        <v>8</v>
      </c>
      <c r="U11" s="1">
        <v>109</v>
      </c>
      <c r="V11" s="1">
        <v>24</v>
      </c>
      <c r="W11" s="1">
        <v>1</v>
      </c>
      <c r="X11" s="1">
        <v>24</v>
      </c>
      <c r="Y11" s="1">
        <v>5</v>
      </c>
      <c r="Z11" s="1">
        <v>5</v>
      </c>
      <c r="AB11" s="4">
        <v>8</v>
      </c>
      <c r="AC11" s="4">
        <f t="shared" si="0"/>
        <v>83</v>
      </c>
      <c r="AD11" s="55">
        <f>LOOKUP(AC11,怪物属性!$V:$V,怪物属性!$AB:$AB)</f>
        <v>16</v>
      </c>
    </row>
    <row r="12" spans="2:30">
      <c r="T12" s="1">
        <v>9</v>
      </c>
      <c r="U12" s="1">
        <v>119</v>
      </c>
      <c r="V12" s="1">
        <v>27</v>
      </c>
      <c r="W12" s="1">
        <v>1</v>
      </c>
      <c r="X12" s="1">
        <v>27</v>
      </c>
      <c r="Y12" s="1">
        <v>5</v>
      </c>
      <c r="Z12" s="1">
        <v>5</v>
      </c>
      <c r="AB12" s="4">
        <v>9</v>
      </c>
      <c r="AC12" s="4">
        <f t="shared" si="0"/>
        <v>93</v>
      </c>
      <c r="AD12" s="55">
        <f>LOOKUP(AC12,怪物属性!$V:$V,怪物属性!$AB:$AB)</f>
        <v>17</v>
      </c>
    </row>
    <row r="13" spans="2:30">
      <c r="I13" s="57" t="s">
        <v>799</v>
      </c>
      <c r="J13" s="55">
        <v>1</v>
      </c>
      <c r="K13" s="55" t="s">
        <v>798</v>
      </c>
      <c r="L13" s="5"/>
      <c r="T13" s="1">
        <v>10</v>
      </c>
      <c r="U13" s="1">
        <v>133</v>
      </c>
      <c r="V13" s="1">
        <v>32</v>
      </c>
      <c r="W13" s="1">
        <v>1</v>
      </c>
      <c r="X13" s="1">
        <v>32</v>
      </c>
      <c r="Y13" s="1">
        <v>6</v>
      </c>
      <c r="Z13" s="1">
        <v>6</v>
      </c>
      <c r="AB13" s="4">
        <v>10</v>
      </c>
      <c r="AC13" s="4">
        <f t="shared" si="0"/>
        <v>103</v>
      </c>
      <c r="AD13" s="55">
        <f>LOOKUP(AC13,怪物属性!$V:$V,怪物属性!$AB:$AB)</f>
        <v>23</v>
      </c>
    </row>
    <row r="14" spans="2:30">
      <c r="T14" s="1">
        <v>11</v>
      </c>
      <c r="U14" s="1">
        <v>147</v>
      </c>
      <c r="V14" s="1">
        <v>37</v>
      </c>
      <c r="W14" s="1">
        <v>1</v>
      </c>
      <c r="X14" s="1">
        <v>37</v>
      </c>
      <c r="Y14" s="1">
        <v>7</v>
      </c>
      <c r="Z14" s="1">
        <v>7</v>
      </c>
      <c r="AB14" s="4">
        <v>11</v>
      </c>
      <c r="AC14" s="4">
        <f t="shared" si="0"/>
        <v>113</v>
      </c>
      <c r="AD14" s="55">
        <f>LOOKUP(AC14,怪物属性!$V:$V,怪物属性!$AB:$AB)</f>
        <v>25</v>
      </c>
    </row>
    <row r="15" spans="2:30">
      <c r="T15" s="1">
        <v>12</v>
      </c>
      <c r="U15" s="1">
        <v>163</v>
      </c>
      <c r="V15" s="1">
        <v>42</v>
      </c>
      <c r="W15" s="1">
        <v>1</v>
      </c>
      <c r="X15" s="1">
        <v>42</v>
      </c>
      <c r="Y15" s="1">
        <v>8</v>
      </c>
      <c r="Z15" s="1">
        <v>8</v>
      </c>
      <c r="AB15" s="4">
        <v>12</v>
      </c>
      <c r="AC15" s="4">
        <f t="shared" si="0"/>
        <v>123</v>
      </c>
      <c r="AD15" s="55">
        <f>LOOKUP(AC15,怪物属性!$V:$V,怪物属性!$AB:$AB)</f>
        <v>28</v>
      </c>
    </row>
    <row r="16" spans="2:30">
      <c r="T16" s="1">
        <v>13</v>
      </c>
      <c r="U16" s="1">
        <v>179</v>
      </c>
      <c r="V16" s="1">
        <v>48</v>
      </c>
      <c r="W16" s="1">
        <v>1</v>
      </c>
      <c r="X16" s="1">
        <v>48</v>
      </c>
      <c r="Y16" s="1">
        <v>9</v>
      </c>
      <c r="Z16" s="1">
        <v>9</v>
      </c>
      <c r="AB16" s="4">
        <v>13</v>
      </c>
      <c r="AC16" s="4">
        <f t="shared" si="0"/>
        <v>133</v>
      </c>
      <c r="AD16" s="55">
        <f>LOOKUP(AC16,怪物属性!$V:$V,怪物属性!$AB:$AB)</f>
        <v>31</v>
      </c>
    </row>
    <row r="17" spans="2:30">
      <c r="C17" s="4" t="s">
        <v>172</v>
      </c>
      <c r="T17" s="1">
        <v>14</v>
      </c>
      <c r="U17" s="1">
        <v>195</v>
      </c>
      <c r="V17" s="1">
        <v>53</v>
      </c>
      <c r="W17" s="1">
        <v>1</v>
      </c>
      <c r="X17" s="1">
        <v>53</v>
      </c>
      <c r="Y17" s="1">
        <v>10</v>
      </c>
      <c r="Z17" s="1">
        <v>10</v>
      </c>
      <c r="AB17" s="4">
        <v>14</v>
      </c>
      <c r="AC17" s="4">
        <f t="shared" si="0"/>
        <v>143</v>
      </c>
      <c r="AD17" s="55">
        <f>LOOKUP(AC17,怪物属性!$V:$V,怪物属性!$AB:$AB)</f>
        <v>34</v>
      </c>
    </row>
    <row r="18" spans="2:30">
      <c r="B18" s="4" t="s">
        <v>164</v>
      </c>
      <c r="C18" s="4" t="s">
        <v>186</v>
      </c>
      <c r="E18" s="4" t="s">
        <v>185</v>
      </c>
      <c r="T18" s="1">
        <v>15</v>
      </c>
      <c r="U18" s="1">
        <v>211</v>
      </c>
      <c r="V18" s="1">
        <v>58</v>
      </c>
      <c r="W18" s="1">
        <v>1</v>
      </c>
      <c r="X18" s="1">
        <v>58</v>
      </c>
      <c r="Y18" s="1">
        <v>11</v>
      </c>
      <c r="Z18" s="1">
        <v>11</v>
      </c>
      <c r="AB18" s="4">
        <v>15</v>
      </c>
      <c r="AC18" s="4">
        <f t="shared" si="0"/>
        <v>153</v>
      </c>
      <c r="AD18" s="55">
        <f>LOOKUP(AC18,怪物属性!$V:$V,怪物属性!$AB:$AB)</f>
        <v>37</v>
      </c>
    </row>
    <row r="19" spans="2:30">
      <c r="B19" s="4" t="s">
        <v>164</v>
      </c>
      <c r="C19" s="4" t="s">
        <v>184</v>
      </c>
      <c r="D19" s="4"/>
      <c r="E19" s="1" t="s">
        <v>191</v>
      </c>
      <c r="F19" s="1" t="s">
        <v>200</v>
      </c>
      <c r="T19" s="1">
        <v>16</v>
      </c>
      <c r="U19" s="1">
        <v>220</v>
      </c>
      <c r="V19" s="1">
        <v>58</v>
      </c>
      <c r="W19" s="1">
        <v>1</v>
      </c>
      <c r="X19" s="1">
        <v>58</v>
      </c>
      <c r="Y19" s="1">
        <v>11</v>
      </c>
      <c r="Z19" s="1">
        <v>11</v>
      </c>
      <c r="AB19" s="4">
        <v>16</v>
      </c>
      <c r="AC19" s="4">
        <f t="shared" si="0"/>
        <v>163</v>
      </c>
      <c r="AD19" s="55">
        <f>LOOKUP(AC19,怪物属性!$V:$V,怪物属性!$AB:$AB)</f>
        <v>39</v>
      </c>
    </row>
    <row r="20" spans="2:30">
      <c r="B20" s="4" t="s">
        <v>164</v>
      </c>
      <c r="C20" s="4" t="s">
        <v>170</v>
      </c>
      <c r="E20" s="4" t="s">
        <v>187</v>
      </c>
      <c r="T20" s="1">
        <v>17</v>
      </c>
      <c r="U20" s="1">
        <v>229</v>
      </c>
      <c r="V20" s="1">
        <v>59</v>
      </c>
      <c r="W20" s="1">
        <v>1</v>
      </c>
      <c r="X20" s="1">
        <v>59</v>
      </c>
      <c r="Y20" s="1">
        <v>11</v>
      </c>
      <c r="Z20" s="1">
        <v>11</v>
      </c>
      <c r="AB20" s="4">
        <v>17</v>
      </c>
      <c r="AC20" s="4">
        <f t="shared" si="0"/>
        <v>173</v>
      </c>
      <c r="AD20" s="55">
        <f>LOOKUP(AC20,怪物属性!$V:$V,怪物属性!$AB:$AB)</f>
        <v>40</v>
      </c>
    </row>
    <row r="21" spans="2:30">
      <c r="B21" s="4"/>
      <c r="C21" s="4"/>
      <c r="D21" s="4"/>
      <c r="E21" s="6"/>
      <c r="F21" s="8"/>
      <c r="G21" s="8"/>
      <c r="T21" s="1">
        <v>18</v>
      </c>
      <c r="U21" s="1">
        <v>238</v>
      </c>
      <c r="V21" s="1">
        <v>59</v>
      </c>
      <c r="W21" s="1">
        <v>1</v>
      </c>
      <c r="X21" s="1">
        <v>59</v>
      </c>
      <c r="Y21" s="1">
        <v>11</v>
      </c>
      <c r="Z21" s="1">
        <v>11</v>
      </c>
      <c r="AB21" s="4">
        <v>18</v>
      </c>
      <c r="AC21" s="4">
        <f t="shared" si="0"/>
        <v>183</v>
      </c>
      <c r="AD21" s="55">
        <f>LOOKUP(AC21,怪物属性!$V:$V,怪物属性!$AB:$AB)</f>
        <v>41</v>
      </c>
    </row>
    <row r="22" spans="2:30">
      <c r="B22" s="4" t="s">
        <v>166</v>
      </c>
      <c r="C22" s="4"/>
      <c r="D22" s="4"/>
      <c r="E22" s="6"/>
      <c r="F22" s="24"/>
      <c r="G22" s="8"/>
      <c r="T22" s="1">
        <v>19</v>
      </c>
      <c r="U22" s="1">
        <v>247</v>
      </c>
      <c r="V22" s="1">
        <v>59</v>
      </c>
      <c r="W22" s="1">
        <v>1</v>
      </c>
      <c r="X22" s="1">
        <v>59</v>
      </c>
      <c r="Y22" s="1">
        <v>11</v>
      </c>
      <c r="Z22" s="1">
        <v>11</v>
      </c>
      <c r="AB22" s="4">
        <v>19</v>
      </c>
      <c r="AC22" s="4">
        <f t="shared" si="0"/>
        <v>193</v>
      </c>
      <c r="AD22" s="55">
        <f>LOOKUP(AC22,怪物属性!$V:$V,怪物属性!$AB:$AB)</f>
        <v>42</v>
      </c>
    </row>
    <row r="23" spans="2:30">
      <c r="B23" s="4" t="s">
        <v>165</v>
      </c>
      <c r="C23" s="4"/>
      <c r="D23" s="4"/>
      <c r="E23" s="6"/>
      <c r="F23" s="8"/>
      <c r="G23" s="8"/>
      <c r="T23" s="1">
        <v>20</v>
      </c>
      <c r="U23" s="1">
        <v>265</v>
      </c>
      <c r="V23" s="1">
        <v>64</v>
      </c>
      <c r="W23" s="1">
        <v>1</v>
      </c>
      <c r="X23" s="1">
        <v>64</v>
      </c>
      <c r="Y23" s="1">
        <v>13</v>
      </c>
      <c r="Z23" s="1">
        <v>13</v>
      </c>
      <c r="AB23" s="4">
        <v>20</v>
      </c>
      <c r="AC23" s="4">
        <f t="shared" si="0"/>
        <v>203</v>
      </c>
      <c r="AD23" s="55">
        <f>LOOKUP(AC23,怪物属性!$V:$V,怪物属性!$AB:$AB)</f>
        <v>46</v>
      </c>
    </row>
    <row r="24" spans="2:30">
      <c r="B24" s="6"/>
      <c r="C24" s="6"/>
      <c r="D24" s="6"/>
      <c r="E24" s="6"/>
      <c r="F24" s="8"/>
      <c r="G24" s="8"/>
      <c r="T24" s="1">
        <v>21</v>
      </c>
      <c r="U24" s="1">
        <v>283</v>
      </c>
      <c r="V24" s="1">
        <v>70</v>
      </c>
      <c r="W24" s="1">
        <v>1</v>
      </c>
      <c r="X24" s="1">
        <v>70</v>
      </c>
      <c r="Y24" s="1">
        <v>14</v>
      </c>
      <c r="Z24" s="1">
        <v>14</v>
      </c>
      <c r="AB24" s="4">
        <v>21</v>
      </c>
      <c r="AC24" s="4">
        <f t="shared" si="0"/>
        <v>213</v>
      </c>
      <c r="AD24" s="55">
        <f>LOOKUP(AC24,怪物属性!$V:$V,怪物属性!$AB:$AB)</f>
        <v>49</v>
      </c>
    </row>
    <row r="25" spans="2:30">
      <c r="B25" s="4" t="s">
        <v>167</v>
      </c>
      <c r="C25" s="4" t="s">
        <v>168</v>
      </c>
      <c r="D25" s="17" t="s">
        <v>201</v>
      </c>
      <c r="E25" s="6"/>
      <c r="F25" s="8"/>
      <c r="G25" s="8"/>
      <c r="T25" s="1">
        <v>22</v>
      </c>
      <c r="U25" s="1">
        <v>301</v>
      </c>
      <c r="V25" s="1">
        <v>75</v>
      </c>
      <c r="W25" s="1">
        <v>1</v>
      </c>
      <c r="X25" s="1">
        <v>75</v>
      </c>
      <c r="Y25" s="1">
        <v>15</v>
      </c>
      <c r="Z25" s="1">
        <v>15</v>
      </c>
      <c r="AB25" s="4">
        <v>22</v>
      </c>
      <c r="AC25" s="4">
        <f t="shared" si="0"/>
        <v>223</v>
      </c>
      <c r="AD25" s="55">
        <f>LOOKUP(AC25,怪物属性!$V:$V,怪物属性!$AB:$AB)</f>
        <v>53</v>
      </c>
    </row>
    <row r="26" spans="2:30">
      <c r="B26" s="4"/>
      <c r="C26" s="4" t="s">
        <v>171</v>
      </c>
      <c r="D26" s="17" t="s">
        <v>202</v>
      </c>
      <c r="E26" s="6"/>
      <c r="F26" s="8"/>
      <c r="G26" s="8"/>
      <c r="T26" s="1">
        <v>23</v>
      </c>
      <c r="U26" s="1">
        <v>319</v>
      </c>
      <c r="V26" s="1">
        <v>80</v>
      </c>
      <c r="W26" s="1">
        <v>1</v>
      </c>
      <c r="X26" s="1">
        <v>80</v>
      </c>
      <c r="Y26" s="1">
        <v>16</v>
      </c>
      <c r="Z26" s="1">
        <v>16</v>
      </c>
      <c r="AB26" s="4">
        <v>23</v>
      </c>
      <c r="AC26" s="4">
        <f t="shared" si="0"/>
        <v>233</v>
      </c>
      <c r="AD26" s="55">
        <f>LOOKUP(AC26,怪物属性!$V:$V,怪物属性!$AB:$AB)</f>
        <v>56</v>
      </c>
    </row>
    <row r="27" spans="2:30">
      <c r="B27" s="4"/>
      <c r="C27" s="4" t="s">
        <v>169</v>
      </c>
      <c r="D27" s="4"/>
      <c r="E27" s="6" t="s">
        <v>192</v>
      </c>
      <c r="F27" s="8"/>
      <c r="G27" s="8"/>
      <c r="T27" s="1">
        <v>24</v>
      </c>
      <c r="U27" s="1">
        <v>337</v>
      </c>
      <c r="V27" s="1">
        <v>85</v>
      </c>
      <c r="W27" s="1">
        <v>1</v>
      </c>
      <c r="X27" s="1">
        <v>85</v>
      </c>
      <c r="Y27" s="1">
        <v>17</v>
      </c>
      <c r="Z27" s="1">
        <v>17</v>
      </c>
      <c r="AB27" s="4">
        <v>24</v>
      </c>
      <c r="AC27" s="4">
        <f t="shared" si="0"/>
        <v>243</v>
      </c>
      <c r="AD27" s="55">
        <f>LOOKUP(AC27,怪物属性!$V:$V,怪物属性!$AB:$AB)</f>
        <v>59</v>
      </c>
    </row>
    <row r="28" spans="2:30">
      <c r="B28" s="4"/>
      <c r="C28" s="4" t="s">
        <v>170</v>
      </c>
      <c r="D28" s="4"/>
      <c r="E28" s="6" t="s">
        <v>192</v>
      </c>
      <c r="F28" s="8"/>
      <c r="G28" s="8"/>
      <c r="T28" s="1">
        <v>25</v>
      </c>
      <c r="U28" s="1">
        <v>355</v>
      </c>
      <c r="V28" s="1">
        <v>91</v>
      </c>
      <c r="W28" s="1">
        <v>1</v>
      </c>
      <c r="X28" s="1">
        <v>91</v>
      </c>
      <c r="Y28" s="1">
        <v>18</v>
      </c>
      <c r="Z28" s="1">
        <v>18</v>
      </c>
      <c r="AB28" s="4">
        <v>25</v>
      </c>
      <c r="AC28" s="4">
        <f t="shared" si="0"/>
        <v>253</v>
      </c>
      <c r="AD28" s="55">
        <f>LOOKUP(AC28,怪物属性!$V:$V,怪物属性!$AB:$AB)</f>
        <v>62</v>
      </c>
    </row>
    <row r="29" spans="2:30">
      <c r="B29" s="6"/>
      <c r="C29" s="6"/>
      <c r="D29" s="6"/>
      <c r="E29" s="6"/>
      <c r="F29" s="8"/>
      <c r="G29" s="8"/>
      <c r="T29" s="1">
        <v>26</v>
      </c>
      <c r="U29" s="1">
        <v>373</v>
      </c>
      <c r="V29" s="1">
        <v>96</v>
      </c>
      <c r="W29" s="1">
        <v>1</v>
      </c>
      <c r="X29" s="1">
        <v>96</v>
      </c>
      <c r="Y29" s="1">
        <v>19</v>
      </c>
      <c r="Z29" s="1">
        <v>19</v>
      </c>
      <c r="AB29" s="4">
        <v>26</v>
      </c>
      <c r="AC29" s="4">
        <f t="shared" si="0"/>
        <v>263</v>
      </c>
      <c r="AD29" s="55">
        <f>LOOKUP(AC29,怪物属性!$V:$V,怪物属性!$AB:$AB)</f>
        <v>66</v>
      </c>
    </row>
    <row r="30" spans="2:30">
      <c r="C30" s="4"/>
      <c r="D30" s="4"/>
      <c r="T30" s="1">
        <v>27</v>
      </c>
      <c r="U30" s="1">
        <v>391</v>
      </c>
      <c r="V30" s="1">
        <v>101</v>
      </c>
      <c r="W30" s="1">
        <v>1</v>
      </c>
      <c r="X30" s="1">
        <v>101</v>
      </c>
      <c r="Y30" s="1">
        <v>20</v>
      </c>
      <c r="Z30" s="1">
        <v>20</v>
      </c>
      <c r="AB30" s="4">
        <v>27</v>
      </c>
      <c r="AC30" s="4">
        <f t="shared" si="0"/>
        <v>273</v>
      </c>
      <c r="AD30" s="55">
        <f>LOOKUP(AC30,怪物属性!$V:$V,怪物属性!$AB:$AB)</f>
        <v>69</v>
      </c>
    </row>
    <row r="31" spans="2:30">
      <c r="T31" s="1">
        <v>28</v>
      </c>
      <c r="U31" s="1">
        <v>409</v>
      </c>
      <c r="V31" s="1">
        <v>106</v>
      </c>
      <c r="W31" s="1">
        <v>1</v>
      </c>
      <c r="X31" s="1">
        <v>106</v>
      </c>
      <c r="Y31" s="1">
        <v>21</v>
      </c>
      <c r="Z31" s="1">
        <v>21</v>
      </c>
      <c r="AB31" s="4">
        <v>28</v>
      </c>
      <c r="AC31" s="4">
        <f t="shared" si="0"/>
        <v>283</v>
      </c>
      <c r="AD31" s="55">
        <f>LOOKUP(AC31,怪物属性!$V:$V,怪物属性!$AB:$AB)</f>
        <v>72</v>
      </c>
    </row>
    <row r="32" spans="2:30">
      <c r="T32" s="1">
        <v>29</v>
      </c>
      <c r="U32" s="1">
        <v>427</v>
      </c>
      <c r="V32" s="1">
        <v>112</v>
      </c>
      <c r="W32" s="1">
        <v>1</v>
      </c>
      <c r="X32" s="1">
        <v>112</v>
      </c>
      <c r="Y32" s="1">
        <v>22</v>
      </c>
      <c r="Z32" s="1">
        <v>22</v>
      </c>
      <c r="AB32" s="4">
        <v>29</v>
      </c>
      <c r="AC32" s="4">
        <f t="shared" si="0"/>
        <v>293</v>
      </c>
      <c r="AD32" s="55">
        <f>LOOKUP(AC32,怪物属性!$V:$V,怪物属性!$AB:$AB)</f>
        <v>75</v>
      </c>
    </row>
    <row r="33" spans="2:30">
      <c r="T33" s="1">
        <v>30</v>
      </c>
      <c r="U33" s="1">
        <v>530</v>
      </c>
      <c r="V33" s="1">
        <v>127</v>
      </c>
      <c r="W33" s="1">
        <v>1</v>
      </c>
      <c r="X33" s="1">
        <v>127</v>
      </c>
      <c r="Y33" s="1">
        <v>25</v>
      </c>
      <c r="Z33" s="1">
        <v>25</v>
      </c>
      <c r="AB33" s="4">
        <v>30</v>
      </c>
      <c r="AC33" s="4">
        <f t="shared" si="0"/>
        <v>303</v>
      </c>
      <c r="AD33" s="55">
        <f>LOOKUP(AC33,怪物属性!$V:$V,怪物属性!$AB:$AB)</f>
        <v>91</v>
      </c>
    </row>
    <row r="34" spans="2:30">
      <c r="T34" s="1">
        <v>31</v>
      </c>
      <c r="U34" s="1">
        <v>548</v>
      </c>
      <c r="V34" s="1">
        <v>130</v>
      </c>
      <c r="W34" s="1">
        <v>1</v>
      </c>
      <c r="X34" s="1">
        <v>130</v>
      </c>
      <c r="Y34" s="1">
        <v>26</v>
      </c>
      <c r="Z34" s="1">
        <v>26</v>
      </c>
      <c r="AB34" s="4">
        <v>31</v>
      </c>
      <c r="AC34" s="4">
        <f t="shared" si="0"/>
        <v>313</v>
      </c>
      <c r="AD34" s="55">
        <f>LOOKUP(AC34,怪物属性!$V:$V,怪物属性!$AB:$AB)</f>
        <v>95</v>
      </c>
    </row>
    <row r="35" spans="2:30">
      <c r="T35" s="1">
        <v>32</v>
      </c>
      <c r="U35" s="1">
        <v>567</v>
      </c>
      <c r="V35" s="1">
        <v>132</v>
      </c>
      <c r="W35" s="1">
        <v>1</v>
      </c>
      <c r="X35" s="1">
        <v>132</v>
      </c>
      <c r="Y35" s="1">
        <v>26</v>
      </c>
      <c r="Z35" s="1">
        <v>26</v>
      </c>
      <c r="AB35" s="4">
        <v>32</v>
      </c>
      <c r="AC35" s="4">
        <f t="shared" si="0"/>
        <v>323</v>
      </c>
      <c r="AD35" s="55">
        <f>LOOKUP(AC35,怪物属性!$V:$V,怪物属性!$AB:$AB)</f>
        <v>97</v>
      </c>
    </row>
    <row r="36" spans="2:30">
      <c r="B36" s="1" t="s">
        <v>188</v>
      </c>
      <c r="T36" s="1">
        <v>33</v>
      </c>
      <c r="U36" s="1">
        <v>585</v>
      </c>
      <c r="V36" s="1">
        <v>136</v>
      </c>
      <c r="W36" s="1">
        <v>1</v>
      </c>
      <c r="X36" s="1">
        <v>136</v>
      </c>
      <c r="Y36" s="1">
        <v>27</v>
      </c>
      <c r="Z36" s="1">
        <v>27</v>
      </c>
      <c r="AB36" s="4">
        <v>33</v>
      </c>
      <c r="AC36" s="4">
        <f t="shared" si="0"/>
        <v>333</v>
      </c>
      <c r="AD36" s="55">
        <f>LOOKUP(AC36,怪物属性!$V:$V,怪物属性!$AB:$AB)</f>
        <v>100</v>
      </c>
    </row>
    <row r="37" spans="2:30">
      <c r="T37" s="1">
        <v>34</v>
      </c>
      <c r="U37" s="1">
        <v>604</v>
      </c>
      <c r="V37" s="1">
        <v>139</v>
      </c>
      <c r="W37" s="1">
        <v>1</v>
      </c>
      <c r="X37" s="1">
        <v>139</v>
      </c>
      <c r="Y37" s="1">
        <v>27</v>
      </c>
      <c r="Z37" s="1">
        <v>27</v>
      </c>
      <c r="AB37" s="4">
        <v>34</v>
      </c>
      <c r="AC37" s="4">
        <f t="shared" si="0"/>
        <v>343</v>
      </c>
      <c r="AD37" s="55">
        <f>LOOKUP(AC37,怪物属性!$V:$V,怪物属性!$AB:$AB)</f>
        <v>103</v>
      </c>
    </row>
    <row r="38" spans="2:30">
      <c r="B38" s="1" t="s">
        <v>199</v>
      </c>
      <c r="T38" s="1">
        <v>35</v>
      </c>
      <c r="U38" s="1">
        <v>623</v>
      </c>
      <c r="V38" s="1">
        <v>142</v>
      </c>
      <c r="W38" s="1">
        <v>1</v>
      </c>
      <c r="X38" s="1">
        <v>142</v>
      </c>
      <c r="Y38" s="1">
        <v>28</v>
      </c>
      <c r="Z38" s="1">
        <v>28</v>
      </c>
      <c r="AB38" s="4">
        <v>35</v>
      </c>
      <c r="AC38" s="4">
        <f t="shared" si="0"/>
        <v>353</v>
      </c>
      <c r="AD38" s="55">
        <f>LOOKUP(AC38,怪物属性!$V:$V,怪物属性!$AB:$AB)</f>
        <v>106</v>
      </c>
    </row>
    <row r="39" spans="2:30">
      <c r="B39" s="1" t="s">
        <v>456</v>
      </c>
      <c r="T39" s="1">
        <v>36</v>
      </c>
      <c r="U39" s="1">
        <v>641</v>
      </c>
      <c r="V39" s="1">
        <v>145</v>
      </c>
      <c r="W39" s="1">
        <v>1</v>
      </c>
      <c r="X39" s="1">
        <v>145</v>
      </c>
      <c r="Y39" s="1">
        <v>28</v>
      </c>
      <c r="Z39" s="1">
        <v>28</v>
      </c>
      <c r="AB39" s="4">
        <v>36</v>
      </c>
      <c r="AC39" s="4">
        <f t="shared" si="0"/>
        <v>363</v>
      </c>
      <c r="AD39" s="55">
        <f>LOOKUP(AC39,怪物属性!$V:$V,怪物属性!$AB:$AB)</f>
        <v>108</v>
      </c>
    </row>
    <row r="40" spans="2:30">
      <c r="T40" s="1">
        <v>37</v>
      </c>
      <c r="U40" s="1">
        <v>660</v>
      </c>
      <c r="V40" s="1">
        <v>148</v>
      </c>
      <c r="W40" s="1">
        <v>1</v>
      </c>
      <c r="X40" s="1">
        <v>148</v>
      </c>
      <c r="Y40" s="1">
        <v>29</v>
      </c>
      <c r="Z40" s="1">
        <v>29</v>
      </c>
      <c r="AB40" s="4">
        <v>37</v>
      </c>
      <c r="AC40" s="4">
        <f t="shared" si="0"/>
        <v>373</v>
      </c>
      <c r="AD40" s="55">
        <f>LOOKUP(AC40,怪物属性!$V:$V,怪物属性!$AB:$AB)</f>
        <v>112</v>
      </c>
    </row>
    <row r="41" spans="2:30">
      <c r="B41" s="1" t="s">
        <v>435</v>
      </c>
      <c r="C41" s="1" t="s">
        <v>439</v>
      </c>
      <c r="D41" s="15" t="s">
        <v>438</v>
      </c>
      <c r="T41" s="1">
        <v>38</v>
      </c>
      <c r="U41" s="1">
        <v>678</v>
      </c>
      <c r="V41" s="1">
        <v>151</v>
      </c>
      <c r="W41" s="1">
        <v>1</v>
      </c>
      <c r="X41" s="1">
        <v>151</v>
      </c>
      <c r="Y41" s="1">
        <v>29</v>
      </c>
      <c r="Z41" s="1">
        <v>29</v>
      </c>
      <c r="AB41" s="4">
        <v>38</v>
      </c>
      <c r="AC41" s="4">
        <f t="shared" si="0"/>
        <v>383</v>
      </c>
      <c r="AD41" s="55">
        <f>LOOKUP(AC41,怪物属性!$V:$V,怪物属性!$AB:$AB)</f>
        <v>114</v>
      </c>
    </row>
    <row r="42" spans="2:30">
      <c r="C42" s="1" t="s">
        <v>440</v>
      </c>
      <c r="D42" s="15" t="s">
        <v>441</v>
      </c>
      <c r="T42" s="1">
        <v>39</v>
      </c>
      <c r="U42" s="1">
        <v>697</v>
      </c>
      <c r="V42" s="1">
        <v>154</v>
      </c>
      <c r="W42" s="1">
        <v>1</v>
      </c>
      <c r="X42" s="1">
        <v>154</v>
      </c>
      <c r="Y42" s="1">
        <v>31</v>
      </c>
      <c r="Z42" s="1">
        <v>31</v>
      </c>
      <c r="AB42" s="4">
        <v>39</v>
      </c>
      <c r="AC42" s="4">
        <f t="shared" si="0"/>
        <v>393</v>
      </c>
      <c r="AD42" s="55">
        <f>LOOKUP(AC42,怪物属性!$V:$V,怪物属性!$AB:$AB)</f>
        <v>118</v>
      </c>
    </row>
    <row r="43" spans="2:30">
      <c r="C43" s="38" t="s">
        <v>443</v>
      </c>
      <c r="D43" s="39" t="s">
        <v>457</v>
      </c>
      <c r="T43" s="1">
        <v>40</v>
      </c>
      <c r="U43" s="1">
        <v>805</v>
      </c>
      <c r="V43" s="1">
        <v>178</v>
      </c>
      <c r="W43" s="1">
        <v>1</v>
      </c>
      <c r="X43" s="1">
        <v>178</v>
      </c>
      <c r="Y43" s="1">
        <v>36</v>
      </c>
      <c r="Z43" s="1">
        <v>36</v>
      </c>
      <c r="AB43" s="4">
        <v>40</v>
      </c>
      <c r="AC43" s="4">
        <f t="shared" si="0"/>
        <v>403</v>
      </c>
      <c r="AD43" s="55">
        <f>LOOKUP(AC43,怪物属性!$V:$V,怪物属性!$AB:$AB)</f>
        <v>137</v>
      </c>
    </row>
    <row r="44" spans="2:30">
      <c r="C44" s="1" t="s">
        <v>444</v>
      </c>
      <c r="D44" s="15" t="s">
        <v>442</v>
      </c>
      <c r="T44" s="1">
        <v>41</v>
      </c>
      <c r="U44" s="1">
        <v>829</v>
      </c>
      <c r="V44" s="1">
        <v>183</v>
      </c>
      <c r="W44" s="1">
        <v>1</v>
      </c>
      <c r="X44" s="1">
        <v>183</v>
      </c>
      <c r="Y44" s="1">
        <v>37</v>
      </c>
      <c r="Z44" s="1">
        <v>37</v>
      </c>
      <c r="AB44" s="4">
        <v>41</v>
      </c>
      <c r="AC44" s="4">
        <f t="shared" si="0"/>
        <v>413</v>
      </c>
      <c r="AD44" s="55">
        <f>LOOKUP(AC44,怪物属性!$V:$V,怪物属性!$AB:$AB)</f>
        <v>141</v>
      </c>
    </row>
    <row r="45" spans="2:30">
      <c r="T45" s="1">
        <v>42</v>
      </c>
      <c r="U45" s="1">
        <v>853</v>
      </c>
      <c r="V45" s="1">
        <v>187</v>
      </c>
      <c r="W45" s="1">
        <v>1</v>
      </c>
      <c r="X45" s="1">
        <v>187</v>
      </c>
      <c r="Y45" s="1">
        <v>37</v>
      </c>
      <c r="Z45" s="1">
        <v>37</v>
      </c>
      <c r="AB45" s="4">
        <v>42</v>
      </c>
      <c r="AC45" s="4">
        <f t="shared" si="0"/>
        <v>423</v>
      </c>
      <c r="AD45" s="55">
        <f>LOOKUP(AC45,怪物属性!$V:$V,怪物属性!$AB:$AB)</f>
        <v>144</v>
      </c>
    </row>
    <row r="46" spans="2:30">
      <c r="B46" s="1" t="s">
        <v>437</v>
      </c>
      <c r="D46" s="15" t="s">
        <v>445</v>
      </c>
      <c r="T46" s="1">
        <v>43</v>
      </c>
      <c r="U46" s="1">
        <v>877</v>
      </c>
      <c r="V46" s="1">
        <v>191</v>
      </c>
      <c r="W46" s="1">
        <v>1</v>
      </c>
      <c r="X46" s="1">
        <v>191</v>
      </c>
      <c r="Y46" s="1">
        <v>38</v>
      </c>
      <c r="Z46" s="1">
        <v>38</v>
      </c>
      <c r="AB46" s="4">
        <v>43</v>
      </c>
      <c r="AC46" s="4">
        <f t="shared" si="0"/>
        <v>433</v>
      </c>
      <c r="AD46" s="55">
        <f>LOOKUP(AC46,怪物属性!$V:$V,怪物属性!$AB:$AB)</f>
        <v>148</v>
      </c>
    </row>
    <row r="47" spans="2:30">
      <c r="D47" s="15" t="s">
        <v>446</v>
      </c>
      <c r="T47" s="1">
        <v>44</v>
      </c>
      <c r="U47" s="1">
        <v>902</v>
      </c>
      <c r="V47" s="1">
        <v>195</v>
      </c>
      <c r="W47" s="1">
        <v>1</v>
      </c>
      <c r="X47" s="1">
        <v>195</v>
      </c>
      <c r="Y47" s="1">
        <v>39</v>
      </c>
      <c r="Z47" s="1">
        <v>39</v>
      </c>
      <c r="AB47" s="4">
        <v>44</v>
      </c>
      <c r="AC47" s="4">
        <f t="shared" si="0"/>
        <v>443</v>
      </c>
      <c r="AD47" s="55">
        <f>LOOKUP(AC47,怪物属性!$V:$V,怪物属性!$AB:$AB)</f>
        <v>152</v>
      </c>
    </row>
    <row r="48" spans="2:30">
      <c r="C48" s="1" t="s">
        <v>447</v>
      </c>
      <c r="D48" s="15" t="s">
        <v>448</v>
      </c>
      <c r="T48" s="1">
        <v>45</v>
      </c>
      <c r="U48" s="1">
        <v>928</v>
      </c>
      <c r="V48" s="1">
        <v>200</v>
      </c>
      <c r="W48" s="1">
        <v>1</v>
      </c>
      <c r="X48" s="1">
        <v>200</v>
      </c>
      <c r="Y48" s="1">
        <v>40</v>
      </c>
      <c r="Z48" s="1">
        <v>40</v>
      </c>
      <c r="AB48" s="4">
        <v>45</v>
      </c>
      <c r="AC48" s="4">
        <f t="shared" si="0"/>
        <v>453</v>
      </c>
      <c r="AD48" s="55">
        <f>LOOKUP(AC48,怪物属性!$V:$V,怪物属性!$AB:$AB)</f>
        <v>156</v>
      </c>
    </row>
    <row r="49" spans="1:30">
      <c r="T49" s="1">
        <v>46</v>
      </c>
      <c r="U49" s="1">
        <v>954</v>
      </c>
      <c r="V49" s="1">
        <v>204</v>
      </c>
      <c r="W49" s="1">
        <v>1</v>
      </c>
      <c r="X49" s="1">
        <v>204</v>
      </c>
      <c r="Y49" s="1">
        <v>41</v>
      </c>
      <c r="Z49" s="1">
        <v>41</v>
      </c>
      <c r="AB49" s="4">
        <v>46</v>
      </c>
      <c r="AC49" s="4">
        <f t="shared" si="0"/>
        <v>463</v>
      </c>
      <c r="AD49" s="55">
        <f>LOOKUP(AC49,怪物属性!$V:$V,怪物属性!$AB:$AB)</f>
        <v>160</v>
      </c>
    </row>
    <row r="50" spans="1:30">
      <c r="B50" s="1" t="s">
        <v>436</v>
      </c>
      <c r="C50" s="1" t="s">
        <v>449</v>
      </c>
      <c r="D50" s="15" t="s">
        <v>453</v>
      </c>
      <c r="T50" s="1">
        <v>47</v>
      </c>
      <c r="U50" s="1">
        <v>980</v>
      </c>
      <c r="V50" s="1">
        <v>208</v>
      </c>
      <c r="W50" s="1">
        <v>1</v>
      </c>
      <c r="X50" s="1">
        <v>208</v>
      </c>
      <c r="Y50" s="1">
        <v>41</v>
      </c>
      <c r="Z50" s="1">
        <v>41</v>
      </c>
      <c r="AB50" s="4">
        <v>47</v>
      </c>
      <c r="AC50" s="4">
        <f t="shared" si="0"/>
        <v>473</v>
      </c>
      <c r="AD50" s="55">
        <f>LOOKUP(AC50,怪物属性!$V:$V,怪物属性!$AB:$AB)</f>
        <v>164</v>
      </c>
    </row>
    <row r="51" spans="1:30">
      <c r="C51" s="1" t="s">
        <v>450</v>
      </c>
      <c r="T51" s="1">
        <v>48</v>
      </c>
      <c r="U51" s="1">
        <v>1006</v>
      </c>
      <c r="V51" s="1">
        <v>212</v>
      </c>
      <c r="W51" s="1">
        <v>1</v>
      </c>
      <c r="X51" s="1">
        <v>212</v>
      </c>
      <c r="Y51" s="1">
        <v>42</v>
      </c>
      <c r="Z51" s="1">
        <v>42</v>
      </c>
      <c r="AB51" s="4">
        <v>48</v>
      </c>
      <c r="AC51" s="4">
        <f t="shared" si="0"/>
        <v>483</v>
      </c>
      <c r="AD51" s="55">
        <f>LOOKUP(AC51,怪物属性!$V:$V,怪物属性!$AB:$AB)</f>
        <v>168</v>
      </c>
    </row>
    <row r="52" spans="1:30">
      <c r="C52" s="1" t="s">
        <v>451</v>
      </c>
      <c r="D52" s="15" t="s">
        <v>454</v>
      </c>
      <c r="T52" s="1">
        <v>49</v>
      </c>
      <c r="U52" s="1">
        <v>1032</v>
      </c>
      <c r="V52" s="1">
        <v>217</v>
      </c>
      <c r="W52" s="1">
        <v>1</v>
      </c>
      <c r="X52" s="1">
        <v>217</v>
      </c>
      <c r="Y52" s="1">
        <v>43</v>
      </c>
      <c r="Z52" s="1">
        <v>43</v>
      </c>
      <c r="AB52" s="4">
        <v>49</v>
      </c>
      <c r="AC52" s="4">
        <f t="shared" si="0"/>
        <v>493</v>
      </c>
      <c r="AD52" s="55">
        <f>LOOKUP(AC52,怪物属性!$V:$V,怪物属性!$AB:$AB)</f>
        <v>172</v>
      </c>
    </row>
    <row r="53" spans="1:30">
      <c r="C53" s="1" t="s">
        <v>452</v>
      </c>
      <c r="D53" s="15" t="s">
        <v>455</v>
      </c>
      <c r="T53" s="1">
        <v>50</v>
      </c>
      <c r="U53" s="1">
        <v>1168</v>
      </c>
      <c r="V53" s="1">
        <v>243</v>
      </c>
      <c r="W53" s="1">
        <v>1</v>
      </c>
      <c r="X53" s="1">
        <v>243</v>
      </c>
      <c r="Y53" s="1">
        <v>48</v>
      </c>
      <c r="Z53" s="1">
        <v>48</v>
      </c>
      <c r="AB53" s="4">
        <v>50</v>
      </c>
      <c r="AC53" s="4">
        <f t="shared" si="0"/>
        <v>503</v>
      </c>
      <c r="AD53" s="55">
        <f>LOOKUP(AC53,怪物属性!$V:$V,怪物属性!$AB:$AB)</f>
        <v>194</v>
      </c>
    </row>
    <row r="54" spans="1:30">
      <c r="T54" s="1">
        <v>51</v>
      </c>
      <c r="U54" s="1">
        <v>1199</v>
      </c>
      <c r="V54" s="1">
        <v>248</v>
      </c>
      <c r="W54" s="1">
        <v>1</v>
      </c>
      <c r="X54" s="1">
        <v>248</v>
      </c>
      <c r="Y54" s="1">
        <v>49</v>
      </c>
      <c r="Z54" s="1">
        <v>49</v>
      </c>
      <c r="AB54" s="4">
        <v>51</v>
      </c>
      <c r="AC54" s="4">
        <f t="shared" si="0"/>
        <v>513</v>
      </c>
      <c r="AD54" s="55">
        <f>LOOKUP(AC54,怪物属性!$V:$V,怪物属性!$AB:$AB)</f>
        <v>199</v>
      </c>
    </row>
    <row r="55" spans="1:30">
      <c r="C55" s="1" t="s">
        <v>580</v>
      </c>
      <c r="D55" s="1" t="s">
        <v>581</v>
      </c>
      <c r="E55" s="1" t="s">
        <v>582</v>
      </c>
      <c r="H55" s="56" t="s">
        <v>766</v>
      </c>
      <c r="I55" s="55" t="s">
        <v>768</v>
      </c>
      <c r="J55" s="5"/>
      <c r="K55" s="4" t="s">
        <v>771</v>
      </c>
      <c r="L55" s="4" t="s">
        <v>772</v>
      </c>
      <c r="M55" s="5"/>
      <c r="N55" s="56" t="s">
        <v>773</v>
      </c>
      <c r="T55" s="1">
        <v>52</v>
      </c>
      <c r="U55" s="1">
        <v>1230</v>
      </c>
      <c r="V55" s="1">
        <v>254</v>
      </c>
      <c r="W55" s="1">
        <v>1</v>
      </c>
      <c r="X55" s="1">
        <v>254</v>
      </c>
      <c r="Y55" s="1">
        <v>50</v>
      </c>
      <c r="Z55" s="1">
        <v>50</v>
      </c>
      <c r="AB55" s="4">
        <v>52</v>
      </c>
      <c r="AC55" s="4">
        <f t="shared" si="0"/>
        <v>523</v>
      </c>
      <c r="AD55" s="55">
        <f>LOOKUP(AC55,怪物属性!$V:$V,怪物属性!$AB:$AB)</f>
        <v>204</v>
      </c>
    </row>
    <row r="56" spans="1:30">
      <c r="A56" s="48" t="s">
        <v>576</v>
      </c>
      <c r="B56" s="1" t="s">
        <v>573</v>
      </c>
      <c r="C56" s="1" t="s">
        <v>574</v>
      </c>
      <c r="D56" s="1" t="s">
        <v>577</v>
      </c>
      <c r="E56" s="1" t="s">
        <v>607</v>
      </c>
      <c r="F56" s="1" t="s">
        <v>586</v>
      </c>
      <c r="H56" s="55">
        <v>20</v>
      </c>
      <c r="I56" s="55">
        <f>LOOKUP(H56,AB:AB,AD:AD)</f>
        <v>46</v>
      </c>
      <c r="J56" s="5">
        <f>K56/I56</f>
        <v>0.28260869565217389</v>
      </c>
      <c r="K56" s="56">
        <f>LOOKUP(H56,T:T,Y:Y)</f>
        <v>13</v>
      </c>
      <c r="L56" s="56">
        <f>LOOKUP(H56,T:T,U:U)</f>
        <v>265</v>
      </c>
      <c r="M56" s="5"/>
      <c r="N56" s="55">
        <f>L56/(I56-K56)</f>
        <v>8.0303030303030312</v>
      </c>
      <c r="T56" s="1">
        <v>53</v>
      </c>
      <c r="U56" s="1">
        <v>1261</v>
      </c>
      <c r="V56" s="1">
        <v>260</v>
      </c>
      <c r="W56" s="1">
        <v>1</v>
      </c>
      <c r="X56" s="1">
        <v>260</v>
      </c>
      <c r="Y56" s="1">
        <v>51</v>
      </c>
      <c r="Z56" s="1">
        <v>51</v>
      </c>
      <c r="AB56" s="4">
        <v>53</v>
      </c>
      <c r="AC56" s="4">
        <f t="shared" si="0"/>
        <v>533</v>
      </c>
      <c r="AD56" s="55">
        <f>LOOKUP(AC56,怪物属性!$V:$V,怪物属性!$AB:$AB)</f>
        <v>209</v>
      </c>
    </row>
    <row r="57" spans="1:30">
      <c r="C57" s="1" t="s">
        <v>605</v>
      </c>
      <c r="D57" s="1" t="s">
        <v>597</v>
      </c>
      <c r="E57" s="1" t="s">
        <v>606</v>
      </c>
      <c r="F57" s="1" t="s">
        <v>586</v>
      </c>
      <c r="H57" s="55"/>
      <c r="I57" s="55"/>
      <c r="J57" s="5"/>
      <c r="K57" s="5"/>
      <c r="L57" s="5"/>
      <c r="M57" s="5"/>
      <c r="T57" s="1">
        <v>54</v>
      </c>
      <c r="U57" s="1">
        <v>1292</v>
      </c>
      <c r="V57" s="1">
        <v>266</v>
      </c>
      <c r="W57" s="1">
        <v>1</v>
      </c>
      <c r="X57" s="1">
        <v>266</v>
      </c>
      <c r="Y57" s="1">
        <v>53</v>
      </c>
      <c r="Z57" s="1">
        <v>53</v>
      </c>
      <c r="AB57" s="4">
        <v>54</v>
      </c>
      <c r="AC57" s="4">
        <f t="shared" si="0"/>
        <v>543</v>
      </c>
      <c r="AD57" s="55">
        <f>LOOKUP(AC57,怪物属性!$V:$V,怪物属性!$AB:$AB)</f>
        <v>215</v>
      </c>
    </row>
    <row r="58" spans="1:30">
      <c r="H58" s="55"/>
      <c r="I58" s="55"/>
      <c r="J58" s="5"/>
      <c r="K58" s="5"/>
      <c r="L58" s="5"/>
      <c r="M58" s="5"/>
      <c r="T58" s="1">
        <v>55</v>
      </c>
      <c r="U58" s="1">
        <v>1323</v>
      </c>
      <c r="V58" s="1">
        <v>271</v>
      </c>
      <c r="W58" s="1">
        <v>1</v>
      </c>
      <c r="X58" s="1">
        <v>271</v>
      </c>
      <c r="Y58" s="1">
        <v>54</v>
      </c>
      <c r="Z58" s="1">
        <v>54</v>
      </c>
      <c r="AB58" s="4">
        <v>55</v>
      </c>
      <c r="AC58" s="4">
        <f t="shared" si="0"/>
        <v>553</v>
      </c>
      <c r="AD58" s="55">
        <f>LOOKUP(AC58,怪物属性!$V:$V,怪物属性!$AB:$AB)</f>
        <v>219</v>
      </c>
    </row>
    <row r="59" spans="1:30">
      <c r="B59" s="1" t="s">
        <v>578</v>
      </c>
      <c r="C59" s="1" t="s">
        <v>608</v>
      </c>
      <c r="D59" s="1" t="s">
        <v>852</v>
      </c>
      <c r="E59" s="1" t="s">
        <v>594</v>
      </c>
      <c r="F59" s="1" t="s">
        <v>586</v>
      </c>
      <c r="H59" s="55">
        <v>24</v>
      </c>
      <c r="I59" s="55">
        <f>LOOKUP(H59,AB:AB,AD:AD)</f>
        <v>59</v>
      </c>
      <c r="J59" s="5">
        <f>K59/I59</f>
        <v>0.28813559322033899</v>
      </c>
      <c r="K59" s="56">
        <f>LOOKUP(H59,T:T,Y:Y)</f>
        <v>17</v>
      </c>
      <c r="L59" s="56">
        <f>LOOKUP(H59,T:T,U:U)</f>
        <v>337</v>
      </c>
      <c r="M59" s="5"/>
      <c r="N59" s="55">
        <f>L59/(I59-K59)</f>
        <v>8.0238095238095237</v>
      </c>
      <c r="T59" s="1">
        <v>56</v>
      </c>
      <c r="U59" s="1">
        <v>1354</v>
      </c>
      <c r="V59" s="1">
        <v>277</v>
      </c>
      <c r="W59" s="1">
        <v>1</v>
      </c>
      <c r="X59" s="1">
        <v>277</v>
      </c>
      <c r="Y59" s="1">
        <v>55</v>
      </c>
      <c r="Z59" s="1">
        <v>55</v>
      </c>
      <c r="AB59" s="4">
        <v>56</v>
      </c>
      <c r="AC59" s="4">
        <f t="shared" si="0"/>
        <v>563</v>
      </c>
      <c r="AD59" s="55">
        <f>LOOKUP(AC59,怪物属性!$V:$V,怪物属性!$AB:$AB)</f>
        <v>224</v>
      </c>
    </row>
    <row r="60" spans="1:30">
      <c r="C60" s="1" t="s">
        <v>579</v>
      </c>
      <c r="D60" s="1" t="s">
        <v>851</v>
      </c>
      <c r="E60" s="1" t="s">
        <v>595</v>
      </c>
      <c r="F60" s="1" t="s">
        <v>587</v>
      </c>
      <c r="H60" s="55"/>
      <c r="I60" s="55"/>
      <c r="J60" s="5"/>
      <c r="K60" s="5"/>
      <c r="L60" s="5"/>
      <c r="M60" s="5"/>
      <c r="T60" s="1">
        <v>57</v>
      </c>
      <c r="U60" s="1">
        <v>1385</v>
      </c>
      <c r="V60" s="1">
        <v>283</v>
      </c>
      <c r="W60" s="1">
        <v>1</v>
      </c>
      <c r="X60" s="1">
        <v>283</v>
      </c>
      <c r="Y60" s="1">
        <v>56</v>
      </c>
      <c r="Z60" s="1">
        <v>56</v>
      </c>
      <c r="AB60" s="4">
        <v>57</v>
      </c>
      <c r="AC60" s="4">
        <f t="shared" si="0"/>
        <v>573</v>
      </c>
      <c r="AD60" s="55">
        <f>LOOKUP(AC60,怪物属性!$V:$V,怪物属性!$AB:$AB)</f>
        <v>229</v>
      </c>
    </row>
    <row r="61" spans="1:30">
      <c r="C61" s="1" t="s">
        <v>583</v>
      </c>
      <c r="D61" s="1" t="s">
        <v>584</v>
      </c>
      <c r="E61" s="1" t="s">
        <v>593</v>
      </c>
      <c r="F61" s="1" t="s">
        <v>588</v>
      </c>
      <c r="H61" s="55"/>
      <c r="I61" s="55"/>
      <c r="J61" s="5"/>
      <c r="K61" s="5"/>
      <c r="L61" s="5"/>
      <c r="M61" s="5"/>
      <c r="T61" s="1">
        <v>58</v>
      </c>
      <c r="U61" s="1">
        <v>1416</v>
      </c>
      <c r="V61" s="1">
        <v>289</v>
      </c>
      <c r="W61" s="1">
        <v>1</v>
      </c>
      <c r="X61" s="1">
        <v>289</v>
      </c>
      <c r="Y61" s="1">
        <v>58</v>
      </c>
      <c r="Z61" s="1">
        <v>58</v>
      </c>
      <c r="AB61" s="4">
        <v>58</v>
      </c>
      <c r="AC61" s="4">
        <f t="shared" si="0"/>
        <v>583</v>
      </c>
      <c r="AD61" s="55">
        <f>LOOKUP(AC61,怪物属性!$V:$V,怪物属性!$AB:$AB)</f>
        <v>235</v>
      </c>
    </row>
    <row r="62" spans="1:30">
      <c r="B62" s="1" t="s">
        <v>575</v>
      </c>
      <c r="C62" s="1" t="s">
        <v>585</v>
      </c>
      <c r="D62" s="1" t="s">
        <v>853</v>
      </c>
      <c r="E62" s="1" t="s">
        <v>596</v>
      </c>
      <c r="F62" s="1" t="s">
        <v>586</v>
      </c>
      <c r="H62" s="55">
        <v>27</v>
      </c>
      <c r="I62" s="55">
        <f>LOOKUP(H62,AB:AB,AD:AD)</f>
        <v>69</v>
      </c>
      <c r="J62" s="5">
        <f>K62/I62</f>
        <v>0.28985507246376813</v>
      </c>
      <c r="K62" s="56">
        <f>LOOKUP(H62,T:T,Y:Y)</f>
        <v>20</v>
      </c>
      <c r="L62" s="56">
        <f>LOOKUP(H62,T:T,U:U)</f>
        <v>391</v>
      </c>
      <c r="M62" s="5"/>
      <c r="N62" s="55">
        <f>L62/(I62-K62)</f>
        <v>7.9795918367346941</v>
      </c>
      <c r="T62" s="1">
        <v>59</v>
      </c>
      <c r="U62" s="1">
        <v>1447</v>
      </c>
      <c r="V62" s="1">
        <v>294</v>
      </c>
      <c r="W62" s="1">
        <v>1</v>
      </c>
      <c r="X62" s="1">
        <v>294</v>
      </c>
      <c r="Y62" s="1">
        <v>59</v>
      </c>
      <c r="Z62" s="1">
        <v>59</v>
      </c>
      <c r="AB62" s="4">
        <v>59</v>
      </c>
      <c r="AC62" s="4">
        <f t="shared" si="0"/>
        <v>593</v>
      </c>
      <c r="AD62" s="55">
        <f>LOOKUP(AC62,怪物属性!$V:$V,怪物属性!$AB:$AB)</f>
        <v>240</v>
      </c>
    </row>
    <row r="63" spans="1:30">
      <c r="C63" s="1" t="s">
        <v>589</v>
      </c>
      <c r="D63" s="1" t="s">
        <v>854</v>
      </c>
      <c r="E63" s="1" t="s">
        <v>610</v>
      </c>
      <c r="F63" s="1" t="s">
        <v>587</v>
      </c>
      <c r="H63" s="55"/>
      <c r="I63" s="55"/>
      <c r="J63" s="5"/>
      <c r="K63" s="5"/>
      <c r="L63" s="5"/>
      <c r="M63" s="5"/>
      <c r="T63" s="1">
        <v>60</v>
      </c>
      <c r="U63" s="1">
        <v>1289</v>
      </c>
      <c r="V63" s="1">
        <v>194</v>
      </c>
      <c r="W63" s="1">
        <v>1</v>
      </c>
      <c r="X63" s="1">
        <v>194</v>
      </c>
      <c r="Y63" s="1">
        <v>204</v>
      </c>
      <c r="Z63" s="1">
        <v>39</v>
      </c>
      <c r="AB63" s="4">
        <v>60</v>
      </c>
      <c r="AC63" s="4">
        <f t="shared" si="0"/>
        <v>603</v>
      </c>
      <c r="AD63" s="55">
        <f>LOOKUP(AC63,怪物属性!$V:$V,怪物属性!$AB:$AB)</f>
        <v>283</v>
      </c>
    </row>
    <row r="64" spans="1:30">
      <c r="C64" s="1" t="s">
        <v>590</v>
      </c>
      <c r="D64" s="1" t="s">
        <v>604</v>
      </c>
      <c r="E64" s="1" t="s">
        <v>603</v>
      </c>
      <c r="F64" s="1" t="s">
        <v>588</v>
      </c>
      <c r="H64" s="55"/>
      <c r="I64" s="55"/>
      <c r="J64" s="5"/>
      <c r="K64" s="5"/>
      <c r="L64" s="5"/>
      <c r="M64" s="5"/>
      <c r="T64" s="1">
        <v>61</v>
      </c>
      <c r="U64" s="1">
        <v>1306</v>
      </c>
      <c r="V64" s="1">
        <v>195</v>
      </c>
      <c r="W64" s="1">
        <v>1</v>
      </c>
      <c r="X64" s="1">
        <v>195</v>
      </c>
      <c r="Y64" s="1">
        <v>204</v>
      </c>
      <c r="Z64" s="1">
        <v>39</v>
      </c>
      <c r="AB64" s="4">
        <v>61</v>
      </c>
      <c r="AC64" s="4">
        <f t="shared" si="0"/>
        <v>613</v>
      </c>
      <c r="AD64" s="55">
        <f>LOOKUP(AC64,怪物属性!$V:$V,怪物属性!$AB:$AB)</f>
        <v>285</v>
      </c>
    </row>
    <row r="65" spans="2:30">
      <c r="H65" s="55"/>
      <c r="I65" s="55"/>
      <c r="J65" s="5"/>
      <c r="K65" s="5"/>
      <c r="L65" s="5"/>
      <c r="M65" s="5"/>
      <c r="T65" s="1">
        <v>62</v>
      </c>
      <c r="U65" s="1">
        <v>1323</v>
      </c>
      <c r="V65" s="1">
        <v>195</v>
      </c>
      <c r="W65" s="1">
        <v>1</v>
      </c>
      <c r="X65" s="1">
        <v>195</v>
      </c>
      <c r="Y65" s="1">
        <v>204</v>
      </c>
      <c r="Z65" s="1">
        <v>39</v>
      </c>
      <c r="AB65" s="4">
        <v>62</v>
      </c>
      <c r="AC65" s="4">
        <f t="shared" si="0"/>
        <v>623</v>
      </c>
      <c r="AD65" s="55">
        <f>LOOKUP(AC65,怪物属性!$V:$V,怪物属性!$AB:$AB)</f>
        <v>287</v>
      </c>
    </row>
    <row r="66" spans="2:30">
      <c r="B66" s="1" t="s">
        <v>591</v>
      </c>
      <c r="C66" s="1" t="s">
        <v>592</v>
      </c>
      <c r="D66" s="1" t="s">
        <v>855</v>
      </c>
      <c r="E66" s="1" t="s">
        <v>598</v>
      </c>
      <c r="F66" s="1" t="s">
        <v>586</v>
      </c>
      <c r="H66" s="55">
        <v>29</v>
      </c>
      <c r="I66" s="55">
        <f>LOOKUP(H66,AB:AB,AD:AD)</f>
        <v>75</v>
      </c>
      <c r="J66" s="5">
        <f>K66/I66</f>
        <v>0.29333333333333333</v>
      </c>
      <c r="K66" s="56">
        <f>LOOKUP(H66,T:T,Y:Y)</f>
        <v>22</v>
      </c>
      <c r="L66" s="56">
        <f>LOOKUP(H66,T:T,U:U)</f>
        <v>427</v>
      </c>
      <c r="M66" s="5"/>
      <c r="N66" s="55">
        <f>L66/(I66-K66)</f>
        <v>8.0566037735849054</v>
      </c>
      <c r="T66" s="1">
        <v>63</v>
      </c>
      <c r="U66" s="1">
        <v>1340</v>
      </c>
      <c r="V66" s="1">
        <v>195</v>
      </c>
      <c r="W66" s="1">
        <v>1</v>
      </c>
      <c r="X66" s="1">
        <v>195</v>
      </c>
      <c r="Y66" s="1">
        <v>204</v>
      </c>
      <c r="Z66" s="1">
        <v>39</v>
      </c>
      <c r="AB66" s="4">
        <v>63</v>
      </c>
      <c r="AC66" s="4">
        <f t="shared" si="0"/>
        <v>633</v>
      </c>
      <c r="AD66" s="55">
        <f>LOOKUP(AC66,怪物属性!$V:$V,怪物属性!$AB:$AB)</f>
        <v>289</v>
      </c>
    </row>
    <row r="67" spans="2:30">
      <c r="C67" s="1" t="s">
        <v>609</v>
      </c>
      <c r="D67" s="1" t="s">
        <v>775</v>
      </c>
      <c r="E67" s="1" t="s">
        <v>776</v>
      </c>
      <c r="F67" s="1" t="s">
        <v>587</v>
      </c>
      <c r="H67" s="55"/>
      <c r="I67" s="55"/>
      <c r="J67" s="5"/>
      <c r="K67" s="5"/>
      <c r="L67" s="5"/>
      <c r="M67" s="5"/>
      <c r="T67" s="1">
        <v>64</v>
      </c>
      <c r="U67" s="1">
        <v>1357</v>
      </c>
      <c r="V67" s="1">
        <v>195</v>
      </c>
      <c r="W67" s="1">
        <v>1</v>
      </c>
      <c r="X67" s="1">
        <v>195</v>
      </c>
      <c r="Y67" s="1">
        <v>204</v>
      </c>
      <c r="Z67" s="1">
        <v>39</v>
      </c>
      <c r="AB67" s="4">
        <v>64</v>
      </c>
      <c r="AC67" s="4">
        <f t="shared" si="0"/>
        <v>643</v>
      </c>
      <c r="AD67" s="55">
        <f>LOOKUP(AC67,怪物属性!$V:$V,怪物属性!$AB:$AB)</f>
        <v>291</v>
      </c>
    </row>
    <row r="68" spans="2:30">
      <c r="C68" s="1" t="s">
        <v>592</v>
      </c>
      <c r="D68" s="1" t="s">
        <v>774</v>
      </c>
      <c r="E68" s="1" t="s">
        <v>599</v>
      </c>
      <c r="F68" s="1" t="s">
        <v>588</v>
      </c>
      <c r="H68" s="55"/>
      <c r="I68" s="55"/>
      <c r="J68" s="5"/>
      <c r="K68" s="5"/>
      <c r="L68" s="5"/>
      <c r="M68" s="5"/>
      <c r="T68" s="1">
        <v>65</v>
      </c>
      <c r="U68" s="1">
        <v>1374</v>
      </c>
      <c r="V68" s="1">
        <v>196</v>
      </c>
      <c r="W68" s="1">
        <v>1</v>
      </c>
      <c r="X68" s="1">
        <v>196</v>
      </c>
      <c r="Y68" s="1">
        <v>204</v>
      </c>
      <c r="Z68" s="1">
        <v>39</v>
      </c>
      <c r="AB68" s="4">
        <v>65</v>
      </c>
      <c r="AC68" s="4">
        <f t="shared" si="0"/>
        <v>653</v>
      </c>
      <c r="AD68" s="55">
        <f>LOOKUP(AC68,怪物属性!$V:$V,怪物属性!$AB:$AB)</f>
        <v>293</v>
      </c>
    </row>
    <row r="69" spans="2:30">
      <c r="C69" s="1" t="s">
        <v>609</v>
      </c>
      <c r="D69" s="1" t="s">
        <v>597</v>
      </c>
      <c r="E69" s="1" t="s">
        <v>600</v>
      </c>
      <c r="F69" s="1" t="s">
        <v>587</v>
      </c>
      <c r="H69" s="55"/>
      <c r="I69" s="55"/>
      <c r="J69" s="5"/>
      <c r="K69" s="5"/>
      <c r="L69" s="5"/>
      <c r="M69" s="5"/>
    </row>
    <row r="70" spans="2:30">
      <c r="H70" s="55"/>
      <c r="I70" s="55"/>
      <c r="J70" s="5"/>
      <c r="K70" s="5"/>
      <c r="L70" s="5"/>
      <c r="M70" s="5"/>
    </row>
    <row r="71" spans="2:30">
      <c r="C71" s="1" t="s">
        <v>601</v>
      </c>
      <c r="D71" s="1" t="s">
        <v>602</v>
      </c>
      <c r="H71" s="55"/>
      <c r="I71" s="55"/>
      <c r="J71" s="5"/>
      <c r="K71" s="5"/>
      <c r="L71" s="5"/>
      <c r="M71" s="5"/>
    </row>
    <row r="72" spans="2:30">
      <c r="H72" s="55"/>
      <c r="I72" s="55"/>
      <c r="J72" s="5"/>
      <c r="K72" s="5"/>
      <c r="L72" s="5"/>
      <c r="M72" s="5"/>
    </row>
    <row r="73" spans="2:30">
      <c r="H73" s="55"/>
      <c r="I73" s="55"/>
      <c r="J73" s="5"/>
      <c r="K73" s="5"/>
      <c r="L73" s="5"/>
      <c r="M73" s="5"/>
      <c r="T73" s="4"/>
      <c r="U73" s="4"/>
      <c r="V73" s="4"/>
      <c r="W73" s="4"/>
    </row>
    <row r="74" spans="2:30">
      <c r="B74" s="1" t="s">
        <v>719</v>
      </c>
      <c r="C74" s="1" t="s">
        <v>720</v>
      </c>
      <c r="D74" s="1" t="s">
        <v>797</v>
      </c>
      <c r="E74" s="1" t="s">
        <v>742</v>
      </c>
      <c r="F74" s="1" t="s">
        <v>722</v>
      </c>
      <c r="H74" s="55">
        <v>32</v>
      </c>
      <c r="I74" s="55">
        <f>LOOKUP(H74,AB:AB,AD:AD)</f>
        <v>97</v>
      </c>
      <c r="J74" s="5">
        <f>K74/I74</f>
        <v>0.26804123711340205</v>
      </c>
      <c r="K74" s="56">
        <f>LOOKUP(H74,T:T,Y:Y)</f>
        <v>26</v>
      </c>
      <c r="L74" s="56">
        <f>LOOKUP(H74,T:T,U:U)</f>
        <v>567</v>
      </c>
      <c r="M74" s="5"/>
      <c r="N74" s="55">
        <f>L74/(I74-K74)</f>
        <v>7.9859154929577461</v>
      </c>
      <c r="T74" s="4"/>
      <c r="U74" s="4"/>
      <c r="V74" s="4"/>
      <c r="W74" s="4"/>
    </row>
    <row r="75" spans="2:30">
      <c r="C75" s="1" t="s">
        <v>724</v>
      </c>
      <c r="D75" s="1" t="s">
        <v>781</v>
      </c>
      <c r="E75" s="1" t="s">
        <v>780</v>
      </c>
      <c r="F75" s="1" t="s">
        <v>725</v>
      </c>
      <c r="H75" s="55"/>
      <c r="I75" s="55"/>
      <c r="J75" s="5"/>
      <c r="K75" s="5"/>
      <c r="L75" s="5"/>
      <c r="M75" s="5"/>
      <c r="T75" s="4"/>
      <c r="U75" s="4"/>
      <c r="V75" s="4"/>
      <c r="W75" s="4"/>
    </row>
    <row r="76" spans="2:30">
      <c r="C76" s="1" t="s">
        <v>721</v>
      </c>
      <c r="D76" s="1" t="s">
        <v>783</v>
      </c>
      <c r="E76" s="1" t="s">
        <v>743</v>
      </c>
      <c r="F76" s="1" t="s">
        <v>723</v>
      </c>
      <c r="H76" s="55"/>
      <c r="I76" s="55"/>
      <c r="J76" s="5"/>
      <c r="K76" s="5"/>
      <c r="L76" s="5"/>
      <c r="M76" s="5"/>
      <c r="T76" s="4"/>
      <c r="U76" s="4"/>
      <c r="V76" s="4"/>
      <c r="W76" s="4"/>
    </row>
    <row r="77" spans="2:30">
      <c r="H77" s="55"/>
      <c r="I77" s="55"/>
      <c r="J77" s="5"/>
      <c r="K77" s="5"/>
      <c r="L77" s="5"/>
      <c r="M77" s="5"/>
      <c r="T77" s="4"/>
      <c r="U77" s="4"/>
      <c r="V77" s="4"/>
      <c r="W77" s="4"/>
    </row>
    <row r="78" spans="2:30">
      <c r="H78" s="55"/>
      <c r="I78" s="55"/>
      <c r="J78" s="5"/>
      <c r="K78" s="5"/>
      <c r="L78" s="5"/>
      <c r="M78" s="5"/>
      <c r="T78" s="4"/>
      <c r="U78" s="4"/>
      <c r="V78" s="4"/>
      <c r="W78" s="4"/>
    </row>
    <row r="79" spans="2:30">
      <c r="B79" s="1" t="s">
        <v>726</v>
      </c>
      <c r="C79" s="1" t="s">
        <v>727</v>
      </c>
      <c r="D79" s="1" t="s">
        <v>777</v>
      </c>
      <c r="E79" s="1" t="s">
        <v>750</v>
      </c>
      <c r="F79" s="1" t="s">
        <v>722</v>
      </c>
      <c r="H79" s="55">
        <v>34</v>
      </c>
      <c r="I79" s="55">
        <f>LOOKUP(H79,AB:AB,AD:AD)</f>
        <v>103</v>
      </c>
      <c r="J79" s="5">
        <f>K79/I79</f>
        <v>0.26213592233009708</v>
      </c>
      <c r="K79" s="56">
        <f>LOOKUP(H79,T:T,Y:Y)</f>
        <v>27</v>
      </c>
      <c r="L79" s="56">
        <f>LOOKUP(H79,T:T,U:U)</f>
        <v>604</v>
      </c>
      <c r="M79" s="5"/>
      <c r="N79" s="55">
        <f>L79/(I79-K79)</f>
        <v>7.9473684210526319</v>
      </c>
      <c r="T79" s="4"/>
      <c r="U79" s="4"/>
      <c r="V79" s="4"/>
      <c r="W79" s="4"/>
    </row>
    <row r="80" spans="2:30">
      <c r="C80" s="1" t="s">
        <v>744</v>
      </c>
      <c r="D80" s="1" t="s">
        <v>778</v>
      </c>
      <c r="E80" s="1" t="s">
        <v>747</v>
      </c>
      <c r="F80" s="1" t="s">
        <v>739</v>
      </c>
      <c r="H80" s="55"/>
      <c r="I80" s="55"/>
      <c r="J80" s="5"/>
      <c r="K80" s="5"/>
      <c r="L80" s="5"/>
      <c r="M80" s="5"/>
      <c r="T80" s="4"/>
      <c r="U80" s="4"/>
      <c r="V80" s="4"/>
      <c r="W80" s="4"/>
    </row>
    <row r="81" spans="2:38">
      <c r="C81" s="1" t="s">
        <v>745</v>
      </c>
      <c r="D81" s="1" t="s">
        <v>857</v>
      </c>
      <c r="E81" s="1" t="s">
        <v>748</v>
      </c>
      <c r="F81" s="1" t="s">
        <v>740</v>
      </c>
      <c r="H81" s="55"/>
      <c r="I81" s="55"/>
      <c r="J81" s="5"/>
      <c r="K81" s="5"/>
      <c r="L81" s="5"/>
      <c r="M81" s="5"/>
      <c r="T81" s="4"/>
      <c r="U81" s="4"/>
      <c r="V81" s="4"/>
      <c r="W81" s="4"/>
    </row>
    <row r="82" spans="2:38">
      <c r="C82" s="1" t="s">
        <v>746</v>
      </c>
      <c r="D82" s="1" t="s">
        <v>779</v>
      </c>
      <c r="E82" s="1" t="s">
        <v>749</v>
      </c>
      <c r="F82" s="1" t="s">
        <v>741</v>
      </c>
      <c r="H82" s="55"/>
      <c r="I82" s="55"/>
      <c r="J82" s="5"/>
      <c r="K82" s="5"/>
      <c r="L82" s="5"/>
      <c r="M82" s="5"/>
      <c r="T82" s="4"/>
      <c r="U82" s="4"/>
      <c r="V82" s="4"/>
      <c r="W82" s="4"/>
    </row>
    <row r="83" spans="2:38">
      <c r="H83" s="55"/>
      <c r="I83" s="55"/>
      <c r="J83" s="5"/>
      <c r="K83" s="5"/>
      <c r="L83" s="5"/>
      <c r="M83" s="5"/>
      <c r="T83" s="4"/>
      <c r="U83" s="4"/>
      <c r="V83" s="4"/>
      <c r="W83" s="4"/>
    </row>
    <row r="84" spans="2:38">
      <c r="H84" s="55"/>
      <c r="I84" s="55"/>
      <c r="J84" s="5"/>
      <c r="K84" s="5"/>
      <c r="L84" s="5"/>
      <c r="M84" s="5"/>
      <c r="T84" s="4"/>
      <c r="U84" s="4"/>
      <c r="V84" s="4"/>
      <c r="W84" s="4"/>
    </row>
    <row r="85" spans="2:38">
      <c r="B85" s="1" t="s">
        <v>736</v>
      </c>
      <c r="C85" s="1" t="s">
        <v>110</v>
      </c>
      <c r="D85" s="1" t="s">
        <v>858</v>
      </c>
      <c r="E85" s="1" t="s">
        <v>750</v>
      </c>
      <c r="F85" s="1" t="s">
        <v>722</v>
      </c>
      <c r="H85" s="55">
        <v>36</v>
      </c>
      <c r="I85" s="55">
        <f>LOOKUP(H85,AB:AB,AD:AD)</f>
        <v>108</v>
      </c>
      <c r="J85" s="5">
        <f>K85/I85</f>
        <v>0.25925925925925924</v>
      </c>
      <c r="K85" s="56">
        <f>LOOKUP(H85,T:T,Y:Y)</f>
        <v>28</v>
      </c>
      <c r="L85" s="56">
        <f>LOOKUP(H85,T:T,U:U)</f>
        <v>641</v>
      </c>
      <c r="M85" s="5"/>
      <c r="N85" s="55">
        <f>L85/(I85-K85)</f>
        <v>8.0124999999999993</v>
      </c>
      <c r="T85" s="4"/>
      <c r="U85" s="4"/>
      <c r="V85" s="4"/>
      <c r="W85" s="4"/>
    </row>
    <row r="86" spans="2:38">
      <c r="C86" s="1" t="s">
        <v>444</v>
      </c>
      <c r="D86" s="40" t="s">
        <v>785</v>
      </c>
      <c r="E86" s="1" t="s">
        <v>749</v>
      </c>
      <c r="F86" s="1" t="s">
        <v>739</v>
      </c>
      <c r="H86" s="55"/>
      <c r="I86" s="55"/>
      <c r="J86" s="5"/>
      <c r="K86" s="5"/>
      <c r="L86" s="5"/>
      <c r="M86" s="5"/>
      <c r="T86" s="4"/>
      <c r="U86" s="4"/>
      <c r="V86" s="4"/>
      <c r="W86" s="4"/>
    </row>
    <row r="87" spans="2:38">
      <c r="C87" s="1" t="s">
        <v>751</v>
      </c>
      <c r="D87" s="1" t="s">
        <v>856</v>
      </c>
      <c r="E87" s="1" t="s">
        <v>748</v>
      </c>
      <c r="F87" s="1" t="s">
        <v>740</v>
      </c>
      <c r="H87" s="55"/>
      <c r="I87" s="55"/>
      <c r="J87" s="5"/>
      <c r="K87" s="5"/>
      <c r="L87" s="5"/>
      <c r="M87" s="5"/>
      <c r="T87" s="4"/>
      <c r="U87" s="4"/>
      <c r="V87" s="4"/>
      <c r="W87" s="4"/>
    </row>
    <row r="88" spans="2:38">
      <c r="C88" s="40"/>
      <c r="D88" s="26"/>
      <c r="E88" s="26"/>
      <c r="F88" s="26"/>
      <c r="H88" s="55"/>
      <c r="I88" s="55"/>
      <c r="J88" s="5"/>
      <c r="K88" s="5"/>
      <c r="L88" s="5"/>
      <c r="M88" s="5"/>
      <c r="T88" s="4"/>
      <c r="U88" s="4"/>
      <c r="V88" s="4"/>
      <c r="W88" s="4"/>
    </row>
    <row r="89" spans="2:38">
      <c r="H89" s="55"/>
      <c r="I89" s="55"/>
      <c r="J89" s="5"/>
      <c r="K89" s="5"/>
      <c r="L89" s="5"/>
      <c r="M89" s="5"/>
      <c r="T89" s="4"/>
      <c r="U89" s="4"/>
      <c r="V89" s="4"/>
      <c r="W89" s="4"/>
    </row>
    <row r="90" spans="2:38">
      <c r="H90" s="55"/>
      <c r="I90" s="55"/>
      <c r="J90" s="5"/>
      <c r="K90" s="5"/>
      <c r="L90" s="5"/>
      <c r="M90" s="5"/>
      <c r="T90" s="4"/>
      <c r="U90" s="4"/>
      <c r="V90" s="4"/>
      <c r="W90" s="4"/>
    </row>
    <row r="91" spans="2:38">
      <c r="B91" s="1" t="s">
        <v>737</v>
      </c>
      <c r="C91" s="1" t="s">
        <v>752</v>
      </c>
      <c r="D91" s="1" t="s">
        <v>859</v>
      </c>
      <c r="E91" s="1" t="s">
        <v>755</v>
      </c>
      <c r="F91" s="1" t="s">
        <v>722</v>
      </c>
      <c r="H91" s="55">
        <v>39</v>
      </c>
      <c r="I91" s="55">
        <f>LOOKUP(H91,AB:AB,AD:AD)</f>
        <v>118</v>
      </c>
      <c r="J91" s="5">
        <f>K91/I91</f>
        <v>0.26271186440677968</v>
      </c>
      <c r="K91" s="56">
        <f>LOOKUP(H91,T:T,Y:Y)</f>
        <v>31</v>
      </c>
      <c r="L91" s="56">
        <f>LOOKUP(H91,T:T,U:U)</f>
        <v>697</v>
      </c>
      <c r="M91" s="5"/>
      <c r="N91" s="55">
        <f>L91/(I91-K91)</f>
        <v>8.0114942528735629</v>
      </c>
      <c r="T91" s="4"/>
      <c r="U91" s="4"/>
      <c r="V91" s="4"/>
      <c r="W91" s="4"/>
      <c r="AL91" s="11" t="s">
        <v>782</v>
      </c>
    </row>
    <row r="92" spans="2:38">
      <c r="C92" s="1" t="s">
        <v>753</v>
      </c>
      <c r="D92" s="1" t="s">
        <v>786</v>
      </c>
      <c r="E92" s="1" t="s">
        <v>749</v>
      </c>
      <c r="F92" s="1" t="s">
        <v>739</v>
      </c>
      <c r="H92" s="55"/>
      <c r="I92" s="55"/>
      <c r="J92" s="5"/>
      <c r="K92" s="5"/>
      <c r="L92" s="5"/>
      <c r="M92" s="5"/>
      <c r="T92" s="4"/>
      <c r="U92" s="4"/>
      <c r="V92" s="4"/>
      <c r="W92" s="4"/>
    </row>
    <row r="93" spans="2:38">
      <c r="C93" s="1" t="s">
        <v>787</v>
      </c>
      <c r="D93" s="40" t="s">
        <v>860</v>
      </c>
      <c r="E93" s="1" t="s">
        <v>748</v>
      </c>
      <c r="F93" s="1" t="s">
        <v>740</v>
      </c>
      <c r="H93" s="55"/>
      <c r="I93" s="55"/>
      <c r="J93" s="5"/>
      <c r="K93" s="5"/>
      <c r="L93" s="5"/>
      <c r="M93" s="5"/>
      <c r="T93" s="4"/>
      <c r="U93" s="4"/>
      <c r="V93" s="4"/>
      <c r="W93" s="4"/>
    </row>
    <row r="94" spans="2:38">
      <c r="C94" s="1" t="s">
        <v>754</v>
      </c>
      <c r="D94" s="40" t="s">
        <v>841</v>
      </c>
      <c r="E94" s="26" t="s">
        <v>840</v>
      </c>
      <c r="F94" s="1" t="s">
        <v>741</v>
      </c>
      <c r="H94" s="55"/>
      <c r="I94" s="55"/>
      <c r="J94" s="5"/>
      <c r="K94" s="5"/>
      <c r="L94" s="5"/>
      <c r="M94" s="5"/>
      <c r="T94" s="4"/>
      <c r="U94" s="4"/>
      <c r="V94" s="4"/>
      <c r="W94" s="4"/>
    </row>
    <row r="95" spans="2:38">
      <c r="H95" s="55"/>
      <c r="I95" s="55"/>
      <c r="J95" s="5"/>
      <c r="K95" s="5"/>
      <c r="L95" s="5"/>
      <c r="M95" s="5"/>
      <c r="T95" s="4"/>
      <c r="U95" s="4"/>
      <c r="V95" s="4"/>
      <c r="W95" s="4"/>
    </row>
    <row r="96" spans="2:38">
      <c r="H96" s="55"/>
      <c r="I96" s="55"/>
      <c r="J96" s="5"/>
      <c r="K96" s="5"/>
      <c r="L96" s="5"/>
      <c r="M96" s="5"/>
      <c r="T96" s="4"/>
      <c r="U96" s="4"/>
      <c r="V96" s="4"/>
      <c r="W96" s="4"/>
    </row>
    <row r="97" spans="2:30">
      <c r="B97" s="1" t="s">
        <v>728</v>
      </c>
      <c r="C97" s="1" t="s">
        <v>844</v>
      </c>
      <c r="D97" s="1" t="s">
        <v>863</v>
      </c>
      <c r="E97" s="1" t="s">
        <v>842</v>
      </c>
      <c r="F97" s="1"/>
      <c r="H97" s="55">
        <v>42</v>
      </c>
      <c r="I97" s="55">
        <f>LOOKUP(H97,AB:AB,AD:AD)</f>
        <v>144</v>
      </c>
      <c r="J97" s="5">
        <f>K97/I97</f>
        <v>0.25694444444444442</v>
      </c>
      <c r="K97" s="56">
        <f>LOOKUP(H97,T:T,Y:Y)</f>
        <v>37</v>
      </c>
      <c r="L97" s="56">
        <f>LOOKUP(H97,T:T,U:U)</f>
        <v>853</v>
      </c>
      <c r="M97" s="5"/>
      <c r="N97" s="55">
        <f>L97/(I97-K97)</f>
        <v>7.97196261682243</v>
      </c>
      <c r="T97" s="4"/>
      <c r="U97" s="4"/>
      <c r="V97" s="4"/>
      <c r="W97" s="4"/>
    </row>
    <row r="98" spans="2:30">
      <c r="C98" s="1" t="s">
        <v>788</v>
      </c>
      <c r="D98" s="1" t="s">
        <v>861</v>
      </c>
      <c r="E98" s="1" t="s">
        <v>843</v>
      </c>
      <c r="F98" s="1" t="s">
        <v>739</v>
      </c>
      <c r="T98" s="4"/>
      <c r="U98" s="4"/>
      <c r="V98" s="4"/>
      <c r="W98" s="4"/>
    </row>
    <row r="99" spans="2:30">
      <c r="C99" s="1" t="s">
        <v>738</v>
      </c>
      <c r="D99" s="1" t="s">
        <v>862</v>
      </c>
      <c r="E99" s="1" t="s">
        <v>749</v>
      </c>
      <c r="F99" s="1" t="s">
        <v>740</v>
      </c>
      <c r="T99" s="4"/>
      <c r="U99" s="4"/>
      <c r="V99" s="4"/>
      <c r="W99" s="4"/>
    </row>
    <row r="100" spans="2:30" s="54" customFormat="1">
      <c r="B100" s="1"/>
      <c r="C100" s="1" t="s">
        <v>789</v>
      </c>
      <c r="D100" s="1" t="s">
        <v>825</v>
      </c>
      <c r="E100" s="1" t="s">
        <v>790</v>
      </c>
      <c r="F100" s="1"/>
      <c r="H100" s="24"/>
      <c r="I100" s="24"/>
      <c r="N100" s="11"/>
      <c r="T100" s="4"/>
      <c r="U100" s="4"/>
      <c r="V100" s="4"/>
      <c r="W100" s="4"/>
      <c r="AB100" s="11"/>
      <c r="AC100" s="11"/>
      <c r="AD100" s="11"/>
    </row>
    <row r="101" spans="2:30" s="54" customFormat="1">
      <c r="B101" s="1"/>
      <c r="C101" s="1"/>
      <c r="D101" s="1"/>
      <c r="E101" s="1"/>
      <c r="F101" s="1"/>
      <c r="H101" s="24"/>
      <c r="I101" s="24"/>
      <c r="N101" s="11"/>
      <c r="T101" s="4"/>
      <c r="U101" s="4"/>
      <c r="V101" s="4"/>
      <c r="W101" s="4"/>
      <c r="AB101" s="11"/>
      <c r="AC101" s="11"/>
      <c r="AD101" s="11"/>
    </row>
    <row r="102" spans="2:30">
      <c r="D102" s="1" t="s">
        <v>791</v>
      </c>
      <c r="T102" s="4"/>
      <c r="U102" s="4"/>
      <c r="V102" s="4"/>
      <c r="W102" s="4"/>
    </row>
    <row r="103" spans="2:30">
      <c r="B103" s="57" t="s">
        <v>826</v>
      </c>
      <c r="C103" s="1" t="s">
        <v>756</v>
      </c>
      <c r="D103" s="1" t="s">
        <v>794</v>
      </c>
      <c r="E103" s="1" t="s">
        <v>792</v>
      </c>
      <c r="F103" s="1" t="s">
        <v>722</v>
      </c>
      <c r="H103" s="24">
        <v>44</v>
      </c>
      <c r="I103" s="55">
        <f>LOOKUP(H103,AB:AB,AD:AD)</f>
        <v>152</v>
      </c>
      <c r="J103" s="5">
        <f>K103/I103</f>
        <v>0.25657894736842107</v>
      </c>
      <c r="K103" s="56">
        <f>LOOKUP(H103,T:T,Y:Y)</f>
        <v>39</v>
      </c>
      <c r="L103" s="56">
        <f>LOOKUP(H103,T:T,U:U)</f>
        <v>902</v>
      </c>
      <c r="M103" s="5"/>
      <c r="N103" s="55">
        <f>L103/(I103-K103)</f>
        <v>7.9823008849557526</v>
      </c>
      <c r="T103" s="4"/>
      <c r="U103" s="4"/>
      <c r="V103" s="4"/>
      <c r="W103" s="4"/>
    </row>
    <row r="104" spans="2:30">
      <c r="C104" s="1" t="s">
        <v>800</v>
      </c>
      <c r="D104" s="1" t="s">
        <v>796</v>
      </c>
      <c r="E104" s="1" t="s">
        <v>793</v>
      </c>
      <c r="F104" s="1" t="s">
        <v>739</v>
      </c>
      <c r="T104" s="4"/>
      <c r="U104" s="4"/>
      <c r="V104" s="4"/>
      <c r="W104" s="4"/>
    </row>
    <row r="105" spans="2:30">
      <c r="C105" s="1" t="s">
        <v>800</v>
      </c>
      <c r="D105" s="1" t="s">
        <v>845</v>
      </c>
      <c r="E105" s="1" t="s">
        <v>795</v>
      </c>
      <c r="F105" s="1" t="s">
        <v>740</v>
      </c>
      <c r="T105" s="4"/>
      <c r="U105" s="4"/>
      <c r="V105" s="4"/>
      <c r="W105" s="4"/>
    </row>
    <row r="106" spans="2:30" s="54" customFormat="1">
      <c r="B106" s="1"/>
      <c r="C106" s="1"/>
      <c r="D106" s="1"/>
      <c r="E106" s="1"/>
      <c r="F106" s="1"/>
      <c r="H106" s="24"/>
      <c r="I106" s="24"/>
      <c r="N106" s="11"/>
      <c r="T106" s="4"/>
      <c r="U106" s="4"/>
      <c r="V106" s="4"/>
      <c r="W106" s="4"/>
      <c r="AB106" s="11"/>
      <c r="AC106" s="11"/>
      <c r="AD106" s="11"/>
    </row>
    <row r="107" spans="2:30">
      <c r="T107" s="4"/>
      <c r="U107" s="4"/>
      <c r="V107" s="4"/>
      <c r="W107" s="4"/>
    </row>
    <row r="108" spans="2:30">
      <c r="T108" s="4"/>
      <c r="U108" s="4"/>
      <c r="V108" s="4"/>
      <c r="W108" s="4"/>
    </row>
    <row r="109" spans="2:30">
      <c r="B109" s="1" t="s">
        <v>730</v>
      </c>
      <c r="C109" s="1" t="s">
        <v>833</v>
      </c>
      <c r="D109" s="1" t="s">
        <v>801</v>
      </c>
      <c r="E109" s="1" t="s">
        <v>750</v>
      </c>
      <c r="F109" s="1" t="s">
        <v>586</v>
      </c>
      <c r="T109" s="4"/>
      <c r="U109" s="4"/>
      <c r="V109" s="4"/>
      <c r="W109" s="4"/>
    </row>
    <row r="110" spans="2:30">
      <c r="C110" s="1" t="s">
        <v>804</v>
      </c>
      <c r="D110" s="1" t="s">
        <v>864</v>
      </c>
      <c r="E110" s="1" t="s">
        <v>802</v>
      </c>
      <c r="F110" s="1" t="s">
        <v>739</v>
      </c>
      <c r="T110" s="4"/>
      <c r="U110" s="4"/>
      <c r="V110" s="4"/>
      <c r="W110" s="4"/>
    </row>
    <row r="111" spans="2:30">
      <c r="C111" s="1" t="s">
        <v>804</v>
      </c>
      <c r="D111" s="1" t="s">
        <v>865</v>
      </c>
      <c r="E111" s="1" t="s">
        <v>803</v>
      </c>
      <c r="F111" s="1" t="s">
        <v>827</v>
      </c>
      <c r="T111" s="4"/>
      <c r="U111" s="4"/>
      <c r="V111" s="4"/>
      <c r="W111" s="4"/>
    </row>
    <row r="112" spans="2:30">
      <c r="C112" s="1" t="s">
        <v>834</v>
      </c>
      <c r="D112" s="1" t="s">
        <v>866</v>
      </c>
      <c r="F112" s="1" t="s">
        <v>839</v>
      </c>
      <c r="T112" s="4"/>
      <c r="U112" s="4"/>
      <c r="V112" s="4"/>
      <c r="W112" s="4"/>
    </row>
    <row r="113" spans="2:30">
      <c r="T113" s="4"/>
      <c r="U113" s="4"/>
      <c r="V113" s="4"/>
      <c r="W113" s="4"/>
    </row>
    <row r="114" spans="2:30">
      <c r="T114" s="4"/>
      <c r="U114" s="4"/>
      <c r="V114" s="4"/>
      <c r="W114" s="4"/>
    </row>
    <row r="115" spans="2:30">
      <c r="B115" s="1" t="s">
        <v>805</v>
      </c>
      <c r="C115" s="1" t="s">
        <v>806</v>
      </c>
      <c r="D115" s="1" t="s">
        <v>807</v>
      </c>
      <c r="E115" s="1" t="s">
        <v>812</v>
      </c>
      <c r="T115" s="4"/>
      <c r="U115" s="4"/>
      <c r="V115" s="4"/>
      <c r="W115" s="4"/>
    </row>
    <row r="116" spans="2:30">
      <c r="C116" s="1" t="s">
        <v>808</v>
      </c>
      <c r="D116" s="1" t="s">
        <v>836</v>
      </c>
      <c r="E116" s="1" t="s">
        <v>802</v>
      </c>
      <c r="T116" s="4"/>
      <c r="U116" s="4"/>
      <c r="V116" s="4"/>
      <c r="W116" s="4"/>
    </row>
    <row r="117" spans="2:30">
      <c r="C117" s="1" t="s">
        <v>809</v>
      </c>
      <c r="D117" s="1" t="s">
        <v>837</v>
      </c>
      <c r="E117" s="1" t="s">
        <v>838</v>
      </c>
      <c r="T117" s="4"/>
      <c r="U117" s="4"/>
      <c r="V117" s="4"/>
      <c r="W117" s="4"/>
    </row>
    <row r="118" spans="2:30">
      <c r="C118" s="40" t="s">
        <v>850</v>
      </c>
      <c r="D118" s="1" t="s">
        <v>867</v>
      </c>
      <c r="E118" s="1" t="s">
        <v>803</v>
      </c>
      <c r="T118" s="4"/>
      <c r="U118" s="4"/>
      <c r="V118" s="4"/>
      <c r="W118" s="4"/>
    </row>
    <row r="119" spans="2:30">
      <c r="T119" s="4"/>
      <c r="U119" s="4"/>
      <c r="V119" s="4"/>
      <c r="W119" s="4"/>
    </row>
    <row r="120" spans="2:30">
      <c r="T120" s="4"/>
      <c r="U120" s="4"/>
      <c r="V120" s="4"/>
      <c r="W120" s="4"/>
    </row>
    <row r="121" spans="2:30">
      <c r="B121" s="1" t="s">
        <v>813</v>
      </c>
      <c r="C121" s="1" t="s">
        <v>814</v>
      </c>
      <c r="D121" s="1" t="s">
        <v>846</v>
      </c>
      <c r="E121" s="1" t="s">
        <v>835</v>
      </c>
      <c r="T121" s="4"/>
      <c r="U121" s="4"/>
      <c r="V121" s="4"/>
      <c r="W121" s="4"/>
    </row>
    <row r="122" spans="2:30">
      <c r="C122" s="1" t="s">
        <v>815</v>
      </c>
      <c r="D122" s="1" t="s">
        <v>816</v>
      </c>
      <c r="E122" s="1" t="s">
        <v>803</v>
      </c>
      <c r="T122" s="4"/>
      <c r="U122" s="4"/>
      <c r="V122" s="4"/>
      <c r="W122" s="4"/>
    </row>
    <row r="123" spans="2:30">
      <c r="C123" s="1" t="s">
        <v>818</v>
      </c>
      <c r="D123" s="1" t="s">
        <v>847</v>
      </c>
      <c r="E123" s="1" t="s">
        <v>803</v>
      </c>
      <c r="T123" s="4"/>
      <c r="U123" s="4"/>
      <c r="V123" s="4"/>
      <c r="W123" s="4"/>
    </row>
    <row r="124" spans="2:30">
      <c r="T124" s="4"/>
      <c r="U124" s="4"/>
      <c r="V124" s="4"/>
      <c r="W124" s="4"/>
    </row>
    <row r="125" spans="2:30">
      <c r="T125" s="4"/>
      <c r="U125" s="4"/>
      <c r="V125" s="4"/>
      <c r="W125" s="4"/>
    </row>
    <row r="126" spans="2:30" s="54" customFormat="1">
      <c r="C126" s="1"/>
      <c r="D126" s="1"/>
      <c r="E126" s="1"/>
      <c r="H126" s="24"/>
      <c r="I126" s="24"/>
      <c r="N126" s="11"/>
      <c r="T126" s="4"/>
      <c r="U126" s="4"/>
      <c r="V126" s="4"/>
      <c r="W126" s="4"/>
      <c r="AB126" s="11"/>
      <c r="AC126" s="11"/>
      <c r="AD126" s="11"/>
    </row>
    <row r="127" spans="2:30" s="54" customFormat="1">
      <c r="B127" s="1" t="s">
        <v>817</v>
      </c>
      <c r="C127" s="1" t="s">
        <v>821</v>
      </c>
      <c r="D127" s="1" t="s">
        <v>848</v>
      </c>
      <c r="E127" s="1" t="s">
        <v>838</v>
      </c>
      <c r="H127" s="24"/>
      <c r="I127" s="24"/>
      <c r="N127" s="11"/>
      <c r="T127" s="4"/>
      <c r="U127" s="4"/>
      <c r="V127" s="4"/>
      <c r="W127" s="4"/>
      <c r="AB127" s="11"/>
      <c r="AC127" s="11"/>
      <c r="AD127" s="11"/>
    </row>
    <row r="128" spans="2:30" s="54" customFormat="1">
      <c r="B128" s="1"/>
      <c r="C128" s="1" t="s">
        <v>823</v>
      </c>
      <c r="D128" s="1" t="s">
        <v>869</v>
      </c>
      <c r="E128" s="1" t="s">
        <v>803</v>
      </c>
      <c r="H128" s="24"/>
      <c r="I128" s="24"/>
      <c r="N128" s="11"/>
      <c r="T128" s="4"/>
      <c r="U128" s="4"/>
      <c r="V128" s="4"/>
      <c r="W128" s="4"/>
      <c r="AB128" s="11"/>
      <c r="AC128" s="11"/>
      <c r="AD128" s="11"/>
    </row>
    <row r="129" spans="2:30" s="54" customFormat="1">
      <c r="B129" s="1"/>
      <c r="C129" s="1" t="s">
        <v>820</v>
      </c>
      <c r="D129" s="1" t="s">
        <v>849</v>
      </c>
      <c r="E129" s="1" t="s">
        <v>803</v>
      </c>
      <c r="H129" s="24"/>
      <c r="I129" s="24"/>
      <c r="N129" s="11"/>
      <c r="T129" s="4"/>
      <c r="U129" s="4"/>
      <c r="V129" s="4"/>
      <c r="W129" s="4"/>
      <c r="AB129" s="11"/>
      <c r="AC129" s="11"/>
      <c r="AD129" s="11"/>
    </row>
    <row r="130" spans="2:30" s="54" customFormat="1">
      <c r="B130" s="1"/>
      <c r="C130" s="1" t="s">
        <v>818</v>
      </c>
      <c r="D130" s="1" t="s">
        <v>868</v>
      </c>
      <c r="E130" s="1" t="s">
        <v>749</v>
      </c>
      <c r="H130" s="24"/>
      <c r="I130" s="24"/>
      <c r="N130" s="11"/>
      <c r="T130" s="4"/>
      <c r="U130" s="4"/>
      <c r="V130" s="4"/>
      <c r="W130" s="4"/>
      <c r="AB130" s="11"/>
      <c r="AC130" s="11"/>
      <c r="AD130" s="11"/>
    </row>
    <row r="131" spans="2:30">
      <c r="T131" s="4"/>
      <c r="U131" s="4"/>
      <c r="V131" s="4"/>
      <c r="W131" s="4"/>
    </row>
    <row r="132" spans="2:30" s="54" customFormat="1">
      <c r="B132" s="1" t="s">
        <v>819</v>
      </c>
      <c r="C132" s="1"/>
      <c r="D132" s="1"/>
      <c r="E132" s="1"/>
      <c r="H132" s="24"/>
      <c r="I132" s="24"/>
      <c r="N132" s="11"/>
      <c r="T132" s="4"/>
      <c r="U132" s="4"/>
      <c r="V132" s="4"/>
      <c r="W132" s="4"/>
      <c r="AB132" s="11"/>
      <c r="AC132" s="11"/>
      <c r="AD132" s="11"/>
    </row>
    <row r="133" spans="2:30" s="54" customFormat="1">
      <c r="B133" s="1"/>
      <c r="C133" s="1" t="s">
        <v>828</v>
      </c>
      <c r="D133" s="1" t="s">
        <v>822</v>
      </c>
      <c r="E133" s="1" t="s">
        <v>838</v>
      </c>
      <c r="H133" s="24"/>
      <c r="I133" s="24"/>
      <c r="N133" s="11"/>
      <c r="T133" s="4"/>
      <c r="U133" s="4"/>
      <c r="V133" s="4"/>
      <c r="W133" s="4"/>
      <c r="AB133" s="11"/>
      <c r="AC133" s="11"/>
      <c r="AD133" s="11"/>
    </row>
    <row r="134" spans="2:30" s="54" customFormat="1">
      <c r="B134" s="1"/>
      <c r="C134" s="1" t="s">
        <v>832</v>
      </c>
      <c r="D134" s="1" t="s">
        <v>829</v>
      </c>
      <c r="E134" s="1" t="s">
        <v>838</v>
      </c>
      <c r="H134" s="24"/>
      <c r="I134" s="24"/>
      <c r="N134" s="11"/>
      <c r="T134" s="4"/>
      <c r="U134" s="4"/>
      <c r="V134" s="4"/>
      <c r="W134" s="4"/>
      <c r="AB134" s="11"/>
      <c r="AC134" s="11"/>
      <c r="AD134" s="11"/>
    </row>
    <row r="135" spans="2:30" s="54" customFormat="1">
      <c r="B135" s="1"/>
      <c r="C135" s="1" t="s">
        <v>831</v>
      </c>
      <c r="D135" s="1" t="s">
        <v>830</v>
      </c>
      <c r="E135" s="1" t="s">
        <v>838</v>
      </c>
      <c r="H135" s="24"/>
      <c r="I135" s="24"/>
      <c r="N135" s="11"/>
      <c r="T135" s="4"/>
      <c r="U135" s="4"/>
      <c r="V135" s="4"/>
      <c r="W135" s="4"/>
      <c r="AB135" s="11"/>
      <c r="AC135" s="11"/>
      <c r="AD135" s="11"/>
    </row>
    <row r="136" spans="2:30" s="54" customFormat="1">
      <c r="B136" s="1"/>
      <c r="C136" s="1"/>
      <c r="D136" s="1"/>
      <c r="E136" s="1"/>
      <c r="H136" s="24"/>
      <c r="I136" s="24"/>
      <c r="N136" s="11"/>
      <c r="T136" s="4"/>
      <c r="U136" s="4"/>
      <c r="V136" s="4"/>
      <c r="W136" s="4"/>
      <c r="AB136" s="11"/>
      <c r="AC136" s="11"/>
      <c r="AD136" s="11"/>
    </row>
    <row r="137" spans="2:30">
      <c r="T137" s="4"/>
      <c r="U137" s="4"/>
      <c r="V137" s="4"/>
      <c r="W137" s="4"/>
    </row>
    <row r="138" spans="2:30" s="54" customFormat="1">
      <c r="B138" s="1"/>
      <c r="C138" s="1"/>
      <c r="D138" s="1"/>
      <c r="E138" s="1"/>
      <c r="H138" s="24"/>
      <c r="I138" s="24"/>
      <c r="N138" s="11"/>
      <c r="T138" s="4"/>
      <c r="U138" s="4"/>
      <c r="V138" s="4"/>
      <c r="W138" s="4"/>
      <c r="AB138" s="11"/>
      <c r="AC138" s="11"/>
      <c r="AD138" s="11"/>
    </row>
    <row r="139" spans="2:30" s="54" customFormat="1">
      <c r="B139" s="1"/>
      <c r="C139" s="1"/>
      <c r="D139" s="1"/>
      <c r="E139" s="1"/>
      <c r="H139" s="24"/>
      <c r="I139" s="24"/>
      <c r="N139" s="11"/>
      <c r="T139" s="4"/>
      <c r="U139" s="4"/>
      <c r="V139" s="4"/>
      <c r="W139" s="4"/>
      <c r="AB139" s="11"/>
      <c r="AC139" s="11"/>
      <c r="AD139" s="11"/>
    </row>
    <row r="140" spans="2:30">
      <c r="C140" s="1" t="s">
        <v>756</v>
      </c>
      <c r="D140" s="1" t="s">
        <v>759</v>
      </c>
      <c r="E140" s="1" t="s">
        <v>748</v>
      </c>
      <c r="T140" s="4"/>
      <c r="U140" s="4"/>
      <c r="V140" s="4"/>
      <c r="W140" s="4"/>
    </row>
    <row r="141" spans="2:30">
      <c r="C141" s="1" t="s">
        <v>757</v>
      </c>
      <c r="D141" s="1" t="s">
        <v>729</v>
      </c>
      <c r="E141" s="1" t="s">
        <v>760</v>
      </c>
      <c r="T141" s="4"/>
      <c r="U141" s="4"/>
      <c r="V141" s="4"/>
      <c r="W141" s="4"/>
    </row>
    <row r="142" spans="2:30">
      <c r="C142" s="1" t="s">
        <v>758</v>
      </c>
      <c r="E142" s="1" t="s">
        <v>747</v>
      </c>
      <c r="T142" s="4"/>
      <c r="U142" s="4"/>
      <c r="V142" s="4"/>
      <c r="W142" s="4"/>
    </row>
    <row r="143" spans="2:30">
      <c r="T143" s="4"/>
      <c r="U143" s="4"/>
      <c r="V143" s="4"/>
      <c r="W143" s="4"/>
    </row>
    <row r="144" spans="2:30">
      <c r="T144" s="4"/>
      <c r="U144" s="4"/>
      <c r="V144" s="4"/>
      <c r="W144" s="4"/>
    </row>
    <row r="145" spans="20:23">
      <c r="T145" s="4"/>
      <c r="U145" s="4"/>
      <c r="V145" s="4"/>
      <c r="W145" s="4"/>
    </row>
    <row r="146" spans="20:23">
      <c r="T146" s="4"/>
      <c r="U146" s="4"/>
      <c r="V146" s="4"/>
      <c r="W146" s="4"/>
    </row>
    <row r="147" spans="20:23">
      <c r="T147" s="4"/>
      <c r="U147" s="4"/>
      <c r="V147" s="4"/>
      <c r="W147" s="4"/>
    </row>
    <row r="148" spans="20:23">
      <c r="T148" s="4"/>
      <c r="U148" s="4"/>
      <c r="V148" s="4"/>
      <c r="W148" s="4"/>
    </row>
    <row r="149" spans="20:23">
      <c r="T149" s="4"/>
      <c r="U149" s="4"/>
      <c r="V149" s="4"/>
      <c r="W149" s="4"/>
    </row>
    <row r="150" spans="20:23">
      <c r="T150" s="4"/>
      <c r="U150" s="4"/>
      <c r="V150" s="4"/>
      <c r="W150" s="4"/>
    </row>
    <row r="151" spans="20:23">
      <c r="T151" s="4"/>
      <c r="U151" s="4"/>
      <c r="V151" s="4"/>
      <c r="W151" s="4"/>
    </row>
    <row r="152" spans="20:23">
      <c r="T152" s="4"/>
      <c r="U152" s="4"/>
      <c r="V152" s="4"/>
      <c r="W152" s="4"/>
    </row>
    <row r="153" spans="20:23">
      <c r="T153" s="4"/>
      <c r="U153" s="4"/>
      <c r="V153" s="4"/>
      <c r="W153" s="4"/>
    </row>
    <row r="154" spans="20:23">
      <c r="T154" s="4"/>
      <c r="U154" s="4"/>
      <c r="V154" s="4"/>
      <c r="W154" s="4"/>
    </row>
    <row r="155" spans="20:23">
      <c r="T155" s="4"/>
      <c r="U155" s="4"/>
      <c r="V155" s="4"/>
      <c r="W155" s="4"/>
    </row>
    <row r="156" spans="20:23">
      <c r="T156" s="4"/>
      <c r="U156" s="4"/>
      <c r="V156" s="4"/>
      <c r="W156" s="4"/>
    </row>
    <row r="157" spans="20:23">
      <c r="T157" s="4"/>
      <c r="U157" s="4"/>
      <c r="V157" s="4"/>
      <c r="W157" s="4"/>
    </row>
    <row r="158" spans="20:23">
      <c r="T158" s="4"/>
      <c r="U158" s="4"/>
      <c r="V158" s="4"/>
      <c r="W158" s="4"/>
    </row>
    <row r="159" spans="20:23">
      <c r="T159" s="4"/>
      <c r="U159" s="4"/>
      <c r="V159" s="4"/>
      <c r="W159" s="4"/>
    </row>
    <row r="160" spans="20:23">
      <c r="T160" s="4"/>
      <c r="U160" s="4"/>
      <c r="V160" s="4"/>
      <c r="W160" s="4"/>
    </row>
    <row r="161" spans="20:23">
      <c r="T161" s="4"/>
      <c r="U161" s="4"/>
      <c r="V161" s="4"/>
      <c r="W161" s="4"/>
    </row>
    <row r="162" spans="20:23">
      <c r="T162" s="4"/>
      <c r="U162" s="4"/>
      <c r="V162" s="4"/>
      <c r="W162" s="4"/>
    </row>
    <row r="163" spans="20:23">
      <c r="T163" s="4"/>
      <c r="U163" s="4"/>
      <c r="V163" s="4"/>
      <c r="W163" s="4"/>
    </row>
    <row r="164" spans="20:23">
      <c r="T164" s="4"/>
      <c r="U164" s="4"/>
      <c r="V164" s="4"/>
      <c r="W164" s="4"/>
    </row>
    <row r="165" spans="20:23">
      <c r="T165" s="4"/>
      <c r="U165" s="4"/>
      <c r="V165" s="4"/>
      <c r="W165" s="4"/>
    </row>
    <row r="166" spans="20:23">
      <c r="T166" s="4"/>
      <c r="U166" s="4"/>
      <c r="V166" s="4"/>
      <c r="W166" s="4"/>
    </row>
    <row r="167" spans="20:23">
      <c r="T167" s="4"/>
      <c r="U167" s="4"/>
      <c r="V167" s="4"/>
      <c r="W167" s="4"/>
    </row>
    <row r="168" spans="20:23">
      <c r="T168" s="4"/>
      <c r="U168" s="4"/>
      <c r="V168" s="4"/>
      <c r="W168" s="4"/>
    </row>
    <row r="169" spans="20:23">
      <c r="T169" s="4"/>
      <c r="U169" s="4"/>
      <c r="V169" s="4"/>
      <c r="W169" s="4"/>
    </row>
    <row r="170" spans="20:23">
      <c r="T170" s="4"/>
      <c r="U170" s="4"/>
      <c r="V170" s="4"/>
      <c r="W170" s="4"/>
    </row>
    <row r="171" spans="20:23">
      <c r="T171" s="4"/>
      <c r="U171" s="4"/>
      <c r="V171" s="4"/>
      <c r="W171" s="4"/>
    </row>
    <row r="172" spans="20:23">
      <c r="T172" s="4"/>
      <c r="U172" s="4"/>
      <c r="V172" s="4"/>
      <c r="W172" s="4"/>
    </row>
    <row r="173" spans="20:23">
      <c r="T173" s="4"/>
      <c r="U173" s="4"/>
      <c r="V173" s="4"/>
      <c r="W173" s="4"/>
    </row>
    <row r="174" spans="20:23">
      <c r="T174" s="4"/>
      <c r="U174" s="4"/>
      <c r="V174" s="4"/>
      <c r="W174" s="4"/>
    </row>
    <row r="175" spans="20:23">
      <c r="T175" s="4"/>
      <c r="U175" s="4"/>
      <c r="V175" s="4"/>
      <c r="W175" s="4"/>
    </row>
    <row r="176" spans="20:23">
      <c r="T176" s="4"/>
      <c r="U176" s="4"/>
      <c r="V176" s="4"/>
      <c r="W176" s="4"/>
    </row>
    <row r="177" spans="20:23">
      <c r="T177" s="4"/>
      <c r="U177" s="4"/>
      <c r="V177" s="4"/>
      <c r="W177" s="4"/>
    </row>
    <row r="178" spans="20:23">
      <c r="T178" s="4"/>
      <c r="U178" s="4"/>
      <c r="V178" s="4"/>
      <c r="W178" s="4"/>
    </row>
    <row r="179" spans="20:23">
      <c r="T179" s="4"/>
      <c r="U179" s="4"/>
      <c r="V179" s="4"/>
      <c r="W179" s="4"/>
    </row>
    <row r="180" spans="20:23">
      <c r="T180" s="4"/>
      <c r="U180" s="4"/>
      <c r="V180" s="4"/>
      <c r="W180" s="4"/>
    </row>
    <row r="181" spans="20:23">
      <c r="T181" s="4"/>
      <c r="U181" s="4"/>
      <c r="V181" s="4"/>
      <c r="W181" s="4"/>
    </row>
    <row r="182" spans="20:23">
      <c r="T182" s="4"/>
      <c r="U182" s="4"/>
      <c r="V182" s="4"/>
      <c r="W182" s="4"/>
    </row>
    <row r="183" spans="20:23">
      <c r="T183" s="4"/>
      <c r="U183" s="4"/>
      <c r="V183" s="4"/>
      <c r="W183" s="4"/>
    </row>
    <row r="184" spans="20:23">
      <c r="T184" s="4"/>
      <c r="U184" s="4"/>
      <c r="V184" s="4"/>
      <c r="W184" s="4"/>
    </row>
    <row r="185" spans="20:23">
      <c r="T185" s="4"/>
      <c r="U185" s="4"/>
      <c r="V185" s="4"/>
      <c r="W185" s="4"/>
    </row>
    <row r="186" spans="20:23">
      <c r="T186" s="4"/>
      <c r="U186" s="4"/>
      <c r="V186" s="4"/>
      <c r="W186" s="4"/>
    </row>
    <row r="187" spans="20:23">
      <c r="T187" s="4"/>
      <c r="U187" s="4"/>
      <c r="V187" s="4"/>
      <c r="W187" s="4"/>
    </row>
    <row r="188" spans="20:23">
      <c r="T188" s="4"/>
      <c r="U188" s="4"/>
      <c r="V188" s="4"/>
      <c r="W188" s="4"/>
    </row>
    <row r="189" spans="20:23">
      <c r="T189" s="4"/>
      <c r="U189" s="4"/>
      <c r="V189" s="4"/>
      <c r="W189" s="4"/>
    </row>
    <row r="190" spans="20:23">
      <c r="T190" s="4"/>
      <c r="U190" s="4"/>
      <c r="V190" s="4"/>
      <c r="W190" s="4"/>
    </row>
    <row r="191" spans="20:23">
      <c r="T191" s="4"/>
      <c r="U191" s="4"/>
      <c r="V191" s="4"/>
      <c r="W191" s="4"/>
    </row>
    <row r="192" spans="20:23">
      <c r="T192" s="4"/>
      <c r="U192" s="4"/>
      <c r="V192" s="4"/>
      <c r="W192" s="4"/>
    </row>
    <row r="193" spans="20:23">
      <c r="T193" s="4"/>
      <c r="U193" s="4"/>
      <c r="V193" s="4"/>
      <c r="W193" s="4"/>
    </row>
    <row r="194" spans="20:23">
      <c r="T194" s="4"/>
      <c r="U194" s="4"/>
      <c r="V194" s="4"/>
      <c r="W194" s="4"/>
    </row>
    <row r="195" spans="20:23">
      <c r="T195" s="4"/>
      <c r="U195" s="4"/>
      <c r="V195" s="4"/>
      <c r="W195" s="4"/>
    </row>
    <row r="196" spans="20:23">
      <c r="T196" s="4"/>
      <c r="U196" s="4"/>
      <c r="V196" s="4"/>
      <c r="W196" s="4"/>
    </row>
    <row r="197" spans="20:23">
      <c r="T197" s="4"/>
      <c r="U197" s="4"/>
      <c r="V197" s="4"/>
      <c r="W197" s="4"/>
    </row>
    <row r="198" spans="20:23">
      <c r="T198" s="4"/>
      <c r="U198" s="4"/>
      <c r="V198" s="4"/>
      <c r="W198" s="4"/>
    </row>
    <row r="199" spans="20:23">
      <c r="T199" s="4"/>
      <c r="U199" s="4"/>
      <c r="V199" s="4"/>
      <c r="W199" s="4"/>
    </row>
    <row r="200" spans="20:23">
      <c r="T200" s="4"/>
      <c r="U200" s="4"/>
      <c r="V200" s="4"/>
      <c r="W200" s="4"/>
    </row>
    <row r="201" spans="20:23">
      <c r="T201" s="4"/>
      <c r="U201" s="4"/>
      <c r="V201" s="4"/>
      <c r="W201" s="4"/>
    </row>
    <row r="202" spans="20:23">
      <c r="T202" s="4"/>
      <c r="U202" s="4"/>
      <c r="V202" s="4"/>
      <c r="W202" s="4"/>
    </row>
    <row r="203" spans="20:23">
      <c r="T203" s="4"/>
      <c r="U203" s="4"/>
      <c r="V203" s="4"/>
      <c r="W203" s="4"/>
    </row>
    <row r="204" spans="20:23">
      <c r="T204" s="4"/>
      <c r="U204" s="4"/>
      <c r="V204" s="4"/>
      <c r="W204" s="4"/>
    </row>
    <row r="205" spans="20:23">
      <c r="T205" s="4"/>
      <c r="U205" s="4"/>
      <c r="V205" s="4"/>
      <c r="W205" s="4"/>
    </row>
    <row r="206" spans="20:23">
      <c r="T206" s="4"/>
      <c r="U206" s="4"/>
      <c r="V206" s="4"/>
      <c r="W206" s="4"/>
    </row>
    <row r="207" spans="20:23">
      <c r="T207" s="4"/>
      <c r="U207" s="4"/>
      <c r="V207" s="4"/>
      <c r="W207" s="4"/>
    </row>
    <row r="208" spans="20:23">
      <c r="T208" s="4"/>
      <c r="U208" s="4"/>
      <c r="V208" s="4"/>
      <c r="W208" s="4"/>
    </row>
    <row r="209" spans="20:23">
      <c r="T209" s="4"/>
      <c r="U209" s="4"/>
      <c r="V209" s="4"/>
      <c r="W209" s="4"/>
    </row>
    <row r="210" spans="20:23">
      <c r="T210" s="4"/>
      <c r="U210" s="4"/>
      <c r="V210" s="4"/>
      <c r="W210" s="4"/>
    </row>
    <row r="211" spans="20:23">
      <c r="T211" s="4"/>
      <c r="U211" s="4"/>
      <c r="V211" s="4"/>
      <c r="W211" s="4"/>
    </row>
    <row r="212" spans="20:23">
      <c r="T212" s="4"/>
      <c r="U212" s="4"/>
      <c r="V212" s="4"/>
      <c r="W212" s="4"/>
    </row>
    <row r="213" spans="20:23">
      <c r="T213" s="4"/>
      <c r="U213" s="4"/>
      <c r="V213" s="4"/>
      <c r="W213" s="4"/>
    </row>
    <row r="214" spans="20:23">
      <c r="T214" s="4"/>
      <c r="U214" s="4"/>
      <c r="V214" s="4"/>
      <c r="W214" s="4"/>
    </row>
    <row r="215" spans="20:23">
      <c r="T215" s="4"/>
      <c r="U215" s="4"/>
      <c r="V215" s="4"/>
      <c r="W215" s="4"/>
    </row>
    <row r="216" spans="20:23">
      <c r="T216" s="4"/>
      <c r="U216" s="4"/>
      <c r="V216" s="4"/>
      <c r="W216" s="4"/>
    </row>
    <row r="217" spans="20:23">
      <c r="T217" s="4"/>
      <c r="U217" s="4"/>
      <c r="V217" s="4"/>
      <c r="W217" s="4"/>
    </row>
    <row r="218" spans="20:23">
      <c r="T218" s="4"/>
      <c r="U218" s="4"/>
      <c r="V218" s="4"/>
      <c r="W218" s="4"/>
    </row>
    <row r="219" spans="20:23">
      <c r="T219" s="4"/>
      <c r="U219" s="4"/>
      <c r="V219" s="4"/>
      <c r="W219" s="4"/>
    </row>
    <row r="220" spans="20:23">
      <c r="T220" s="4"/>
      <c r="U220" s="4"/>
      <c r="V220" s="4"/>
      <c r="W220" s="4"/>
    </row>
    <row r="221" spans="20:23">
      <c r="T221" s="4"/>
      <c r="U221" s="4"/>
      <c r="V221" s="4"/>
      <c r="W221" s="4"/>
    </row>
    <row r="222" spans="20:23">
      <c r="T222" s="4"/>
      <c r="U222" s="4"/>
      <c r="V222" s="4"/>
      <c r="W222" s="4"/>
    </row>
    <row r="223" spans="20:23">
      <c r="T223" s="4"/>
      <c r="U223" s="4"/>
      <c r="V223" s="4"/>
      <c r="W223" s="4"/>
    </row>
    <row r="224" spans="20:23">
      <c r="T224" s="4"/>
      <c r="U224" s="4"/>
      <c r="V224" s="4"/>
      <c r="W224" s="4"/>
    </row>
    <row r="225" spans="20:23">
      <c r="T225" s="4"/>
      <c r="U225" s="4"/>
      <c r="V225" s="4"/>
      <c r="W225" s="4"/>
    </row>
    <row r="226" spans="20:23">
      <c r="T226" s="4"/>
      <c r="U226" s="4"/>
      <c r="V226" s="4"/>
      <c r="W226" s="4"/>
    </row>
    <row r="227" spans="20:23">
      <c r="T227" s="4"/>
      <c r="U227" s="4"/>
      <c r="V227" s="4"/>
      <c r="W227" s="4"/>
    </row>
    <row r="228" spans="20:23">
      <c r="T228" s="4"/>
      <c r="U228" s="4"/>
      <c r="V228" s="4"/>
      <c r="W228" s="4"/>
    </row>
    <row r="229" spans="20:23">
      <c r="T229" s="4"/>
      <c r="U229" s="4"/>
      <c r="V229" s="4"/>
      <c r="W229" s="4"/>
    </row>
    <row r="230" spans="20:23">
      <c r="T230" s="4"/>
      <c r="U230" s="4"/>
      <c r="V230" s="4"/>
      <c r="W230" s="4"/>
    </row>
    <row r="231" spans="20:23">
      <c r="T231" s="4"/>
      <c r="U231" s="4"/>
      <c r="V231" s="4"/>
      <c r="W231" s="4"/>
    </row>
    <row r="232" spans="20:23">
      <c r="T232" s="4"/>
      <c r="U232" s="4"/>
      <c r="V232" s="4"/>
      <c r="W232" s="4"/>
    </row>
    <row r="233" spans="20:23">
      <c r="T233" s="4"/>
      <c r="U233" s="4"/>
      <c r="V233" s="4"/>
      <c r="W233" s="4"/>
    </row>
    <row r="234" spans="20:23">
      <c r="T234" s="4"/>
      <c r="U234" s="4"/>
      <c r="V234" s="4"/>
      <c r="W234" s="4"/>
    </row>
    <row r="235" spans="20:23">
      <c r="T235" s="4"/>
      <c r="U235" s="4"/>
      <c r="V235" s="4"/>
      <c r="W235" s="4"/>
    </row>
    <row r="236" spans="20:23">
      <c r="T236" s="4"/>
      <c r="U236" s="4"/>
      <c r="V236" s="4"/>
      <c r="W236" s="4"/>
    </row>
    <row r="237" spans="20:23">
      <c r="T237" s="4"/>
      <c r="U237" s="4"/>
      <c r="V237" s="4"/>
      <c r="W237" s="4"/>
    </row>
    <row r="238" spans="20:23">
      <c r="T238" s="4"/>
      <c r="U238" s="4"/>
      <c r="V238" s="4"/>
      <c r="W238" s="4"/>
    </row>
    <row r="239" spans="20:23">
      <c r="T239" s="4"/>
      <c r="U239" s="4"/>
      <c r="V239" s="4"/>
      <c r="W239" s="4"/>
    </row>
    <row r="240" spans="20:23">
      <c r="T240" s="4"/>
      <c r="U240" s="4"/>
      <c r="V240" s="4"/>
      <c r="W240" s="4"/>
    </row>
    <row r="241" spans="20:23">
      <c r="T241" s="4"/>
      <c r="U241" s="4"/>
      <c r="V241" s="4"/>
      <c r="W241" s="4"/>
    </row>
    <row r="242" spans="20:23">
      <c r="T242" s="4"/>
      <c r="U242" s="4"/>
      <c r="V242" s="4"/>
      <c r="W242" s="4"/>
    </row>
    <row r="243" spans="20:23">
      <c r="T243" s="4"/>
      <c r="U243" s="4"/>
      <c r="V243" s="4"/>
      <c r="W243" s="4"/>
    </row>
    <row r="244" spans="20:23">
      <c r="T244" s="4"/>
      <c r="U244" s="4"/>
      <c r="V244" s="4"/>
      <c r="W244" s="4"/>
    </row>
    <row r="245" spans="20:23">
      <c r="T245" s="4"/>
      <c r="U245" s="4"/>
      <c r="V245" s="4"/>
      <c r="W245" s="4"/>
    </row>
    <row r="246" spans="20:23">
      <c r="T246" s="4"/>
      <c r="U246" s="4"/>
      <c r="V246" s="4"/>
      <c r="W246" s="4"/>
    </row>
    <row r="247" spans="20:23">
      <c r="T247" s="4"/>
      <c r="U247" s="4"/>
      <c r="V247" s="4"/>
      <c r="W247" s="4"/>
    </row>
    <row r="248" spans="20:23">
      <c r="T248" s="4"/>
      <c r="U248" s="4"/>
      <c r="V248" s="4"/>
      <c r="W248" s="4"/>
    </row>
    <row r="249" spans="20:23">
      <c r="T249" s="4"/>
      <c r="U249" s="4"/>
      <c r="V249" s="4"/>
      <c r="W249" s="4"/>
    </row>
    <row r="250" spans="20:23">
      <c r="T250" s="4"/>
      <c r="U250" s="4"/>
      <c r="V250" s="4"/>
      <c r="W250" s="4"/>
    </row>
    <row r="251" spans="20:23">
      <c r="T251" s="4"/>
      <c r="U251" s="4"/>
      <c r="V251" s="4"/>
      <c r="W251" s="4"/>
    </row>
    <row r="252" spans="20:23">
      <c r="T252" s="4"/>
      <c r="U252" s="4"/>
      <c r="V252" s="4"/>
      <c r="W252" s="4"/>
    </row>
    <row r="253" spans="20:23">
      <c r="T253" s="4"/>
      <c r="U253" s="4"/>
      <c r="V253" s="4"/>
      <c r="W253" s="4"/>
    </row>
    <row r="254" spans="20:23">
      <c r="T254" s="4"/>
      <c r="U254" s="4"/>
      <c r="V254" s="4"/>
      <c r="W254" s="4"/>
    </row>
    <row r="255" spans="20:23">
      <c r="T255" s="4"/>
      <c r="U255" s="4"/>
      <c r="V255" s="4"/>
      <c r="W255" s="4"/>
    </row>
    <row r="256" spans="20:23">
      <c r="T256" s="4"/>
      <c r="U256" s="4"/>
      <c r="V256" s="4"/>
      <c r="W256" s="4"/>
    </row>
    <row r="257" spans="20:23">
      <c r="T257" s="4"/>
      <c r="U257" s="4"/>
      <c r="V257" s="4"/>
      <c r="W257" s="4"/>
    </row>
    <row r="258" spans="20:23">
      <c r="T258" s="4"/>
      <c r="U258" s="4"/>
      <c r="V258" s="4"/>
      <c r="W258" s="4"/>
    </row>
    <row r="259" spans="20:23">
      <c r="T259" s="4"/>
      <c r="U259" s="4"/>
      <c r="V259" s="4"/>
      <c r="W259" s="4"/>
    </row>
    <row r="260" spans="20:23">
      <c r="T260" s="4"/>
      <c r="U260" s="4"/>
      <c r="V260" s="4"/>
      <c r="W260" s="4"/>
    </row>
    <row r="261" spans="20:23">
      <c r="T261" s="4"/>
      <c r="U261" s="4"/>
      <c r="V261" s="4"/>
      <c r="W261" s="4"/>
    </row>
    <row r="262" spans="20:23">
      <c r="T262" s="4"/>
      <c r="U262" s="4"/>
      <c r="V262" s="4"/>
      <c r="W262" s="4"/>
    </row>
    <row r="263" spans="20:23">
      <c r="T263" s="4"/>
      <c r="U263" s="4"/>
      <c r="V263" s="4"/>
      <c r="W263" s="4"/>
    </row>
    <row r="264" spans="20:23">
      <c r="T264" s="4"/>
      <c r="U264" s="4"/>
      <c r="V264" s="4"/>
      <c r="W264" s="4"/>
    </row>
    <row r="265" spans="20:23">
      <c r="T265" s="4"/>
      <c r="U265" s="4"/>
      <c r="V265" s="4"/>
      <c r="W265" s="4"/>
    </row>
    <row r="266" spans="20:23">
      <c r="T266" s="4"/>
      <c r="U266" s="4"/>
      <c r="V266" s="4"/>
      <c r="W266" s="4"/>
    </row>
    <row r="267" spans="20:23">
      <c r="T267" s="4"/>
      <c r="U267" s="4"/>
      <c r="V267" s="4"/>
      <c r="W267" s="4"/>
    </row>
    <row r="268" spans="20:23">
      <c r="T268" s="4"/>
      <c r="U268" s="4"/>
      <c r="V268" s="4"/>
      <c r="W268" s="4"/>
    </row>
    <row r="269" spans="20:23">
      <c r="T269" s="4"/>
      <c r="U269" s="4"/>
      <c r="V269" s="4"/>
      <c r="W269" s="4"/>
    </row>
    <row r="270" spans="20:23">
      <c r="T270" s="4"/>
      <c r="U270" s="4"/>
      <c r="V270" s="4"/>
      <c r="W270" s="4"/>
    </row>
    <row r="271" spans="20:23">
      <c r="T271" s="4"/>
      <c r="U271" s="4"/>
      <c r="V271" s="4"/>
      <c r="W271" s="4"/>
    </row>
    <row r="272" spans="20:23">
      <c r="T272" s="4"/>
      <c r="U272" s="4"/>
      <c r="V272" s="4"/>
      <c r="W272" s="4"/>
    </row>
    <row r="273" spans="20:23">
      <c r="T273" s="4"/>
      <c r="U273" s="4"/>
      <c r="V273" s="4"/>
      <c r="W273" s="4"/>
    </row>
    <row r="274" spans="20:23">
      <c r="T274" s="4"/>
      <c r="U274" s="4"/>
      <c r="V274" s="4"/>
      <c r="W274" s="4"/>
    </row>
    <row r="275" spans="20:23">
      <c r="T275" s="4"/>
      <c r="U275" s="4"/>
      <c r="V275" s="4"/>
      <c r="W275" s="4"/>
    </row>
    <row r="276" spans="20:23">
      <c r="T276" s="4"/>
      <c r="U276" s="4"/>
      <c r="V276" s="4"/>
      <c r="W276" s="4"/>
    </row>
    <row r="277" spans="20:23">
      <c r="T277" s="4"/>
      <c r="U277" s="4"/>
      <c r="V277" s="4"/>
      <c r="W277" s="4"/>
    </row>
    <row r="278" spans="20:23">
      <c r="T278" s="4"/>
      <c r="U278" s="4"/>
      <c r="V278" s="4"/>
      <c r="W278" s="4"/>
    </row>
    <row r="279" spans="20:23">
      <c r="T279" s="4"/>
      <c r="U279" s="4"/>
      <c r="V279" s="4"/>
      <c r="W279" s="4"/>
    </row>
    <row r="280" spans="20:23">
      <c r="T280" s="4"/>
      <c r="U280" s="4"/>
      <c r="V280" s="4"/>
      <c r="W280" s="4"/>
    </row>
    <row r="281" spans="20:23">
      <c r="T281" s="4"/>
      <c r="U281" s="4"/>
      <c r="V281" s="4"/>
      <c r="W281" s="4"/>
    </row>
    <row r="282" spans="20:23">
      <c r="T282" s="4"/>
      <c r="U282" s="4"/>
      <c r="V282" s="4"/>
      <c r="W282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属性总表</vt:lpstr>
      <vt:lpstr>战斗公式</vt:lpstr>
      <vt:lpstr>属性成长</vt:lpstr>
      <vt:lpstr>装备属性</vt:lpstr>
      <vt:lpstr>掉落生成</vt:lpstr>
      <vt:lpstr>后台ID</vt:lpstr>
      <vt:lpstr>怪物属性</vt:lpstr>
      <vt:lpstr>技能</vt:lpstr>
      <vt:lpstr>怪物技能</vt:lpstr>
      <vt:lpstr>灵石技能</vt:lpstr>
      <vt:lpstr>装备穿戴要求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2018-01-01T18:40:31Z</dcterms:modified>
</cp:coreProperties>
</file>