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总经验表" sheetId="2" r:id="rId1"/>
    <sheet name="怪物经验" sheetId="1" r:id="rId2"/>
    <sheet name="每日经验" sheetId="5" r:id="rId3"/>
    <sheet name="国家升级" sheetId="7" r:id="rId4"/>
    <sheet name="经验盒子获得经验" sheetId="6" r:id="rId5"/>
    <sheet name="任务经验" sheetId="3" r:id="rId6"/>
    <sheet name="挂机经验收益(废弃)" sheetId="4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T3" i="2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2"/>
  <c r="AB3" i="1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2"/>
  <c r="N3" i="5" l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2"/>
  <c r="C15"/>
  <c r="C12"/>
  <c r="I54"/>
  <c r="I9"/>
  <c r="I8"/>
  <c r="C2"/>
  <c r="B3"/>
  <c r="B2"/>
  <c r="I2"/>
  <c r="I58"/>
  <c r="H3"/>
  <c r="H2"/>
  <c r="H2" i="2" l="1"/>
  <c r="J5" i="5" l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E12" i="7" l="1"/>
  <c r="C12" s="1"/>
  <c r="H13"/>
  <c r="G13" s="1"/>
  <c r="F13" s="1"/>
  <c r="E13" s="1"/>
  <c r="C13" s="1"/>
  <c r="G3"/>
  <c r="F3" s="1"/>
  <c r="E3" s="1"/>
  <c r="C3" s="1"/>
  <c r="G4"/>
  <c r="F4" s="1"/>
  <c r="E4" s="1"/>
  <c r="C4" s="1"/>
  <c r="G5"/>
  <c r="F5" s="1"/>
  <c r="E5" s="1"/>
  <c r="C5" s="1"/>
  <c r="G6"/>
  <c r="F6" s="1"/>
  <c r="E6" s="1"/>
  <c r="C6" s="1"/>
  <c r="G7"/>
  <c r="F7" s="1"/>
  <c r="E7" s="1"/>
  <c r="C7" s="1"/>
  <c r="G8"/>
  <c r="F8" s="1"/>
  <c r="E8" s="1"/>
  <c r="C8" s="1"/>
  <c r="G9"/>
  <c r="F9" s="1"/>
  <c r="E9" s="1"/>
  <c r="C9" s="1"/>
  <c r="G10"/>
  <c r="F10" s="1"/>
  <c r="E10" s="1"/>
  <c r="C10" s="1"/>
  <c r="G11"/>
  <c r="F11" s="1"/>
  <c r="E11" s="1"/>
  <c r="C11" s="1"/>
  <c r="G12"/>
  <c r="F12" s="1"/>
  <c r="G2"/>
  <c r="F2" s="1"/>
  <c r="E2" s="1"/>
  <c r="C2" s="1"/>
  <c r="H14" l="1"/>
  <c r="H15" s="1"/>
  <c r="H16" s="1"/>
  <c r="H17" s="1"/>
  <c r="G17" s="1"/>
  <c r="F17" s="1"/>
  <c r="E17" s="1"/>
  <c r="C17" s="1"/>
  <c r="G15"/>
  <c r="F15" s="1"/>
  <c r="E15" s="1"/>
  <c r="C15" s="1"/>
  <c r="G16" l="1"/>
  <c r="F16" s="1"/>
  <c r="E16" s="1"/>
  <c r="C16" s="1"/>
  <c r="H18"/>
  <c r="G14"/>
  <c r="F14" s="1"/>
  <c r="E14" s="1"/>
  <c r="C14" s="1"/>
  <c r="H19"/>
  <c r="G18"/>
  <c r="F18" s="1"/>
  <c r="E18" s="1"/>
  <c r="C18" s="1"/>
  <c r="G25" l="1"/>
  <c r="F25" s="1"/>
  <c r="E25" s="1"/>
  <c r="C25" s="1"/>
  <c r="G26"/>
  <c r="F26" s="1"/>
  <c r="E26" s="1"/>
  <c r="C26" s="1"/>
  <c r="H20"/>
  <c r="G19"/>
  <c r="F19" s="1"/>
  <c r="E19" s="1"/>
  <c r="C19" s="1"/>
  <c r="G20" l="1"/>
  <c r="F20" s="1"/>
  <c r="E20" s="1"/>
  <c r="C20" s="1"/>
  <c r="H21"/>
  <c r="G21" l="1"/>
  <c r="F21" s="1"/>
  <c r="E21" s="1"/>
  <c r="C21" s="1"/>
  <c r="H22"/>
  <c r="H23" l="1"/>
  <c r="G22"/>
  <c r="F22" s="1"/>
  <c r="E22" s="1"/>
  <c r="C22" s="1"/>
  <c r="H24" l="1"/>
  <c r="G24" s="1"/>
  <c r="F24" s="1"/>
  <c r="E24" s="1"/>
  <c r="C24" s="1"/>
  <c r="G23"/>
  <c r="F23" s="1"/>
  <c r="E23" s="1"/>
  <c r="C23" s="1"/>
  <c r="B2" i="6" l="1"/>
  <c r="D2" s="1"/>
  <c r="D2" i="5"/>
  <c r="F2" s="1"/>
  <c r="G2" s="1"/>
  <c r="K2" s="1"/>
  <c r="M2" s="1"/>
  <c r="F2" i="1" l="1"/>
  <c r="E2"/>
  <c r="G2"/>
  <c r="D2"/>
  <c r="M2" l="1"/>
  <c r="D2" i="2" s="1"/>
  <c r="L2" s="1"/>
  <c r="F6"/>
  <c r="F5"/>
  <c r="F4"/>
  <c r="F3"/>
  <c r="F2"/>
  <c r="G5" l="1"/>
  <c r="G3"/>
  <c r="G4"/>
  <c r="G2"/>
  <c r="G6"/>
  <c r="B17" i="4"/>
  <c r="B18"/>
  <c r="B19"/>
  <c r="B24" s="1"/>
  <c r="B20"/>
  <c r="B16"/>
  <c r="B29" l="1"/>
  <c r="B22"/>
  <c r="B27" s="1"/>
  <c r="B25"/>
  <c r="B23"/>
  <c r="B21"/>
  <c r="F7" i="2"/>
  <c r="C67" i="3"/>
  <c r="F67" s="1"/>
  <c r="C68"/>
  <c r="F68" s="1"/>
  <c r="C69"/>
  <c r="F69" s="1"/>
  <c r="C70"/>
  <c r="F70" s="1"/>
  <c r="C71"/>
  <c r="F71" s="1"/>
  <c r="C72"/>
  <c r="F72" s="1"/>
  <c r="C73"/>
  <c r="F73" s="1"/>
  <c r="C74"/>
  <c r="F74" s="1"/>
  <c r="C75"/>
  <c r="F75" s="1"/>
  <c r="C76"/>
  <c r="F76" s="1"/>
  <c r="C77"/>
  <c r="F77" s="1"/>
  <c r="C78"/>
  <c r="F78" s="1"/>
  <c r="C79"/>
  <c r="F79" s="1"/>
  <c r="C80"/>
  <c r="F80" s="1"/>
  <c r="C81"/>
  <c r="F81" s="1"/>
  <c r="C82"/>
  <c r="F82" s="1"/>
  <c r="C83"/>
  <c r="F83" s="1"/>
  <c r="C84"/>
  <c r="F84" s="1"/>
  <c r="C85"/>
  <c r="F85" s="1"/>
  <c r="C86"/>
  <c r="F86" s="1"/>
  <c r="C87"/>
  <c r="F87" s="1"/>
  <c r="C88"/>
  <c r="F88" s="1"/>
  <c r="C89"/>
  <c r="F89" s="1"/>
  <c r="C90"/>
  <c r="F90" s="1"/>
  <c r="C91"/>
  <c r="F91" s="1"/>
  <c r="C92"/>
  <c r="F92" s="1"/>
  <c r="C93"/>
  <c r="F93" s="1"/>
  <c r="C94"/>
  <c r="F94" s="1"/>
  <c r="C95"/>
  <c r="F95" s="1"/>
  <c r="C96"/>
  <c r="F96" s="1"/>
  <c r="C97"/>
  <c r="F97" s="1"/>
  <c r="C98"/>
  <c r="F98" s="1"/>
  <c r="C99"/>
  <c r="F99" s="1"/>
  <c r="C100"/>
  <c r="F100" s="1"/>
  <c r="C101"/>
  <c r="F101" s="1"/>
  <c r="C2"/>
  <c r="B30" i="4" l="1"/>
  <c r="B28"/>
  <c r="B34"/>
  <c r="F2" i="3"/>
  <c r="K2" i="2" s="1"/>
  <c r="J3" i="3"/>
  <c r="J2"/>
  <c r="B32" i="4"/>
  <c r="B26"/>
  <c r="G7" i="2"/>
  <c r="F8"/>
  <c r="B39" i="4" l="1"/>
  <c r="B35"/>
  <c r="B33"/>
  <c r="B2" i="2"/>
  <c r="B31" i="4"/>
  <c r="B37"/>
  <c r="G8" i="2"/>
  <c r="F9"/>
  <c r="E10"/>
  <c r="C3" i="1"/>
  <c r="D3" i="5" l="1"/>
  <c r="F3" s="1"/>
  <c r="G3" s="1"/>
  <c r="K3" s="1"/>
  <c r="B3" i="6"/>
  <c r="D3" s="1"/>
  <c r="D3" i="1"/>
  <c r="E3"/>
  <c r="F3"/>
  <c r="B40" i="4"/>
  <c r="B38"/>
  <c r="B44"/>
  <c r="B36"/>
  <c r="B42"/>
  <c r="G9" i="2"/>
  <c r="F10"/>
  <c r="E11"/>
  <c r="C4" i="1"/>
  <c r="C3" i="3"/>
  <c r="G3" i="1"/>
  <c r="M3" l="1"/>
  <c r="D3" i="2" s="1"/>
  <c r="L3" s="1"/>
  <c r="D4" i="5"/>
  <c r="F4" s="1"/>
  <c r="G4" s="1"/>
  <c r="K4" s="1"/>
  <c r="B4" i="6"/>
  <c r="D4" s="1"/>
  <c r="B49" i="4"/>
  <c r="B43"/>
  <c r="B45"/>
  <c r="E4" i="1"/>
  <c r="F4"/>
  <c r="D4"/>
  <c r="J2" i="4"/>
  <c r="K2" s="1"/>
  <c r="L2" s="1"/>
  <c r="M2" s="1"/>
  <c r="F3" i="3"/>
  <c r="K3" i="2" s="1"/>
  <c r="B3" s="1"/>
  <c r="J4" i="3"/>
  <c r="B41" i="4"/>
  <c r="B47"/>
  <c r="G10" i="2"/>
  <c r="E12"/>
  <c r="F11"/>
  <c r="C5" i="1"/>
  <c r="C4" i="3"/>
  <c r="G4" i="1"/>
  <c r="M4" l="1"/>
  <c r="D4" i="2" s="1"/>
  <c r="L4" s="1"/>
  <c r="D5" i="5"/>
  <c r="F5" s="1"/>
  <c r="G5" s="1"/>
  <c r="K5" s="1"/>
  <c r="B5" i="6"/>
  <c r="D5" s="1"/>
  <c r="C3" i="2"/>
  <c r="H3" s="1"/>
  <c r="I3" i="5"/>
  <c r="B50" i="4"/>
  <c r="J6" i="3"/>
  <c r="J10"/>
  <c r="J7"/>
  <c r="J11"/>
  <c r="J8"/>
  <c r="J9"/>
  <c r="F5" i="1"/>
  <c r="D5"/>
  <c r="E5"/>
  <c r="B48" i="4"/>
  <c r="N2"/>
  <c r="C3"/>
  <c r="I3" i="2" s="1"/>
  <c r="C2" i="4"/>
  <c r="I2" i="2" s="1"/>
  <c r="C4" i="4"/>
  <c r="I4" i="2" s="1"/>
  <c r="B54" i="4"/>
  <c r="F4" i="3"/>
  <c r="K4" i="2" s="1"/>
  <c r="J12" i="3"/>
  <c r="J14"/>
  <c r="J5"/>
  <c r="J13"/>
  <c r="B46" i="4"/>
  <c r="B52"/>
  <c r="G11" i="2"/>
  <c r="E13"/>
  <c r="F12"/>
  <c r="G12" s="1"/>
  <c r="C6" i="1"/>
  <c r="C5" i="3"/>
  <c r="G5" i="1"/>
  <c r="B4" i="2" l="1"/>
  <c r="H4" i="5" s="1"/>
  <c r="I4" s="1"/>
  <c r="M5" i="1"/>
  <c r="D5" i="2" s="1"/>
  <c r="L5" s="1"/>
  <c r="D6" i="5"/>
  <c r="F6" s="1"/>
  <c r="G6" s="1"/>
  <c r="K6" s="1"/>
  <c r="B6" i="6"/>
  <c r="D6" s="1"/>
  <c r="C4" i="2"/>
  <c r="H4" s="1"/>
  <c r="B53" i="4"/>
  <c r="B55"/>
  <c r="J15" i="3"/>
  <c r="J18"/>
  <c r="D6" i="1"/>
  <c r="E6"/>
  <c r="F6"/>
  <c r="J3" i="4"/>
  <c r="K3" s="1"/>
  <c r="L3" s="1"/>
  <c r="M3" s="1"/>
  <c r="B59"/>
  <c r="F5" i="3"/>
  <c r="K5" i="2" s="1"/>
  <c r="J17" i="3"/>
  <c r="J16"/>
  <c r="B57" i="4"/>
  <c r="B51"/>
  <c r="F13" i="2"/>
  <c r="G13" s="1"/>
  <c r="E14"/>
  <c r="C7" i="1"/>
  <c r="C6" i="3"/>
  <c r="G6" i="1"/>
  <c r="B5" i="2" l="1"/>
  <c r="H5" i="5" s="1"/>
  <c r="I5" s="1"/>
  <c r="D7"/>
  <c r="F7" s="1"/>
  <c r="G7" s="1"/>
  <c r="K7" s="1"/>
  <c r="B7" i="6"/>
  <c r="D7" s="1"/>
  <c r="M6" i="1"/>
  <c r="D6" i="2" s="1"/>
  <c r="L6" s="1"/>
  <c r="N3" i="4"/>
  <c r="C7"/>
  <c r="I7" i="2" s="1"/>
  <c r="C5" i="4"/>
  <c r="I5" i="2" s="1"/>
  <c r="C6" i="4"/>
  <c r="I6" i="2" s="1"/>
  <c r="B60" i="4"/>
  <c r="B64"/>
  <c r="J20" i="3"/>
  <c r="J21"/>
  <c r="D7" i="1"/>
  <c r="E7"/>
  <c r="F7"/>
  <c r="B58" i="4"/>
  <c r="F6" i="3"/>
  <c r="K6" i="2" s="1"/>
  <c r="J19" i="3"/>
  <c r="B56" i="4"/>
  <c r="B62"/>
  <c r="F14" i="2"/>
  <c r="G14" s="1"/>
  <c r="E15"/>
  <c r="C8" i="1"/>
  <c r="C7" i="3"/>
  <c r="G7" i="1"/>
  <c r="M7" s="1"/>
  <c r="D7" i="2" s="1"/>
  <c r="L7" s="1"/>
  <c r="C5" l="1"/>
  <c r="H5" s="1"/>
  <c r="B6"/>
  <c r="C6" s="1"/>
  <c r="H6" s="1"/>
  <c r="D8" i="5"/>
  <c r="F8" s="1"/>
  <c r="G8" s="1"/>
  <c r="K8" s="1"/>
  <c r="B8" i="6"/>
  <c r="D8" s="1"/>
  <c r="H6" i="5"/>
  <c r="I6" s="1"/>
  <c r="E8" i="1"/>
  <c r="F8"/>
  <c r="D8"/>
  <c r="J4" i="4"/>
  <c r="K4" s="1"/>
  <c r="L4" s="1"/>
  <c r="M4" s="1"/>
  <c r="B63"/>
  <c r="B65"/>
  <c r="F7" i="3"/>
  <c r="K7" i="2" s="1"/>
  <c r="B7" s="1"/>
  <c r="J23" i="3"/>
  <c r="J22"/>
  <c r="B61" i="4"/>
  <c r="E16" i="2"/>
  <c r="F15"/>
  <c r="G15" s="1"/>
  <c r="C9" i="1"/>
  <c r="C8" i="3"/>
  <c r="G8" i="1"/>
  <c r="D9" i="5" l="1"/>
  <c r="F9" s="1"/>
  <c r="G9" s="1"/>
  <c r="K9" s="1"/>
  <c r="B9" i="6"/>
  <c r="D9" s="1"/>
  <c r="M8" i="1"/>
  <c r="D8" i="2" s="1"/>
  <c r="L8" s="1"/>
  <c r="C7"/>
  <c r="H7" s="1"/>
  <c r="H7" i="5"/>
  <c r="I7" s="1"/>
  <c r="N4" i="4"/>
  <c r="C8"/>
  <c r="I8" i="2" s="1"/>
  <c r="C9" i="4"/>
  <c r="C10"/>
  <c r="I10" i="2" s="1"/>
  <c r="F9" i="1"/>
  <c r="D9"/>
  <c r="E9"/>
  <c r="F8" i="3"/>
  <c r="K8" i="2" s="1"/>
  <c r="J25" i="3"/>
  <c r="J24"/>
  <c r="E17" i="2"/>
  <c r="F16"/>
  <c r="G16" s="1"/>
  <c r="I9"/>
  <c r="C10" i="1"/>
  <c r="C9" i="3"/>
  <c r="J27" s="1"/>
  <c r="G9" i="1"/>
  <c r="D10" i="5" l="1"/>
  <c r="F10" s="1"/>
  <c r="G10" s="1"/>
  <c r="K10" s="1"/>
  <c r="B10" i="6"/>
  <c r="D10" s="1"/>
  <c r="M9" i="1"/>
  <c r="D9" i="2" s="1"/>
  <c r="L9" s="1"/>
  <c r="B8"/>
  <c r="C8" s="1"/>
  <c r="H8" s="1"/>
  <c r="D10" i="1"/>
  <c r="E10"/>
  <c r="F10"/>
  <c r="F9" i="3"/>
  <c r="K9" i="2" s="1"/>
  <c r="J26" i="3"/>
  <c r="F17" i="2"/>
  <c r="G17" s="1"/>
  <c r="E18"/>
  <c r="C11" i="1"/>
  <c r="C10" i="3"/>
  <c r="G10" i="1"/>
  <c r="D11" i="5" l="1"/>
  <c r="F11" s="1"/>
  <c r="G11" s="1"/>
  <c r="K11" s="1"/>
  <c r="B11" i="6"/>
  <c r="D11" s="1"/>
  <c r="B9" i="2"/>
  <c r="C9" s="1"/>
  <c r="H9" s="1"/>
  <c r="H8" i="5"/>
  <c r="M10" i="1"/>
  <c r="D10" i="2" s="1"/>
  <c r="L10" s="1"/>
  <c r="H9" i="5"/>
  <c r="D11" i="1"/>
  <c r="E11"/>
  <c r="M11" s="1"/>
  <c r="D11" i="2" s="1"/>
  <c r="L11" s="1"/>
  <c r="F11" i="1"/>
  <c r="J5" i="4"/>
  <c r="K5" s="1"/>
  <c r="L5" s="1"/>
  <c r="M5" s="1"/>
  <c r="F10" i="3"/>
  <c r="K10" i="2" s="1"/>
  <c r="J28" i="3"/>
  <c r="F18" i="2"/>
  <c r="G18" s="1"/>
  <c r="E19"/>
  <c r="C12" i="1"/>
  <c r="C11" i="3"/>
  <c r="G11" i="1"/>
  <c r="B10" i="2" l="1"/>
  <c r="C10" s="1"/>
  <c r="H10" s="1"/>
  <c r="D12" i="5"/>
  <c r="F12" s="1"/>
  <c r="G12" s="1"/>
  <c r="K12" s="1"/>
  <c r="B12" i="6"/>
  <c r="D12" s="1"/>
  <c r="H10" i="5"/>
  <c r="I10" s="1"/>
  <c r="N5" i="4"/>
  <c r="C11"/>
  <c r="I11" i="2" s="1"/>
  <c r="C12" i="4"/>
  <c r="I12" i="2" s="1"/>
  <c r="J12" s="1"/>
  <c r="C13" i="4"/>
  <c r="E12" i="1"/>
  <c r="F12"/>
  <c r="D12"/>
  <c r="M12" s="1"/>
  <c r="D12" i="2" s="1"/>
  <c r="L12" s="1"/>
  <c r="F11" i="3"/>
  <c r="K11" i="2" s="1"/>
  <c r="B11" s="1"/>
  <c r="J29" i="3"/>
  <c r="E20" i="2"/>
  <c r="F19"/>
  <c r="G19" s="1"/>
  <c r="C13" i="1"/>
  <c r="C12" i="3"/>
  <c r="G12" i="1"/>
  <c r="D13" i="5" l="1"/>
  <c r="F13" s="1"/>
  <c r="G13" s="1"/>
  <c r="K13" s="1"/>
  <c r="B13" i="6"/>
  <c r="D13" s="1"/>
  <c r="C11" i="2"/>
  <c r="H11" s="1"/>
  <c r="H11" i="5"/>
  <c r="I11" s="1"/>
  <c r="F13" i="1"/>
  <c r="D13"/>
  <c r="E13"/>
  <c r="F12" i="3"/>
  <c r="K12" i="2" s="1"/>
  <c r="B12" s="1"/>
  <c r="J30" i="3"/>
  <c r="E21" i="2"/>
  <c r="F20"/>
  <c r="G20" s="1"/>
  <c r="I13"/>
  <c r="J13" s="1"/>
  <c r="C14" i="1"/>
  <c r="C13" i="3"/>
  <c r="J32" s="1"/>
  <c r="G13" i="1"/>
  <c r="M13" l="1"/>
  <c r="D13" i="2" s="1"/>
  <c r="L13" s="1"/>
  <c r="D14" i="5"/>
  <c r="F14" s="1"/>
  <c r="G14" s="1"/>
  <c r="K14" s="1"/>
  <c r="B14" i="6"/>
  <c r="D14" s="1"/>
  <c r="C12" i="2"/>
  <c r="H12" s="1"/>
  <c r="H12" i="5"/>
  <c r="I12" s="1"/>
  <c r="D14" i="1"/>
  <c r="E14"/>
  <c r="F14"/>
  <c r="J6" i="4"/>
  <c r="K6" s="1"/>
  <c r="L6" s="1"/>
  <c r="M6" s="1"/>
  <c r="F13" i="3"/>
  <c r="K13" i="2" s="1"/>
  <c r="J31" i="3"/>
  <c r="F21" i="2"/>
  <c r="G21" s="1"/>
  <c r="E22"/>
  <c r="C15" i="1"/>
  <c r="C14" i="3"/>
  <c r="F14" s="1"/>
  <c r="K14" i="2" s="1"/>
  <c r="G14" i="1"/>
  <c r="B13" i="2" l="1"/>
  <c r="H13" i="5" s="1"/>
  <c r="I13" s="1"/>
  <c r="D15"/>
  <c r="F15" s="1"/>
  <c r="G15" s="1"/>
  <c r="K15" s="1"/>
  <c r="B15" i="6"/>
  <c r="D15" s="1"/>
  <c r="M14" i="1"/>
  <c r="D14" i="2" s="1"/>
  <c r="L14" s="1"/>
  <c r="N6" i="4"/>
  <c r="C15"/>
  <c r="I15" i="2" s="1"/>
  <c r="J15" s="1"/>
  <c r="C14" i="4"/>
  <c r="I14" i="2" s="1"/>
  <c r="J14" s="1"/>
  <c r="B14" s="1"/>
  <c r="D15" i="1"/>
  <c r="E15"/>
  <c r="F15"/>
  <c r="F22" i="2"/>
  <c r="G22" s="1"/>
  <c r="E23"/>
  <c r="C16" i="1"/>
  <c r="C15" i="3"/>
  <c r="G15" i="1"/>
  <c r="C13" i="2" l="1"/>
  <c r="H13" s="1"/>
  <c r="D16" i="5"/>
  <c r="F16" s="1"/>
  <c r="G16" s="1"/>
  <c r="K16" s="1"/>
  <c r="B16" i="6"/>
  <c r="D16" s="1"/>
  <c r="M15" i="1"/>
  <c r="D15" i="2" s="1"/>
  <c r="L15" s="1"/>
  <c r="C14"/>
  <c r="H14" s="1"/>
  <c r="H14" i="5"/>
  <c r="I14" s="1"/>
  <c r="E16" i="1"/>
  <c r="F16"/>
  <c r="D16"/>
  <c r="J7" i="4"/>
  <c r="K7" s="1"/>
  <c r="L7" s="1"/>
  <c r="M7" s="1"/>
  <c r="F15" i="3"/>
  <c r="K15" i="2" s="1"/>
  <c r="J33" i="3"/>
  <c r="E24" i="2"/>
  <c r="F23"/>
  <c r="G23" s="1"/>
  <c r="C17" i="1"/>
  <c r="C16" i="3"/>
  <c r="G16" i="1"/>
  <c r="M16" l="1"/>
  <c r="D16" i="2" s="1"/>
  <c r="L16" s="1"/>
  <c r="D17" i="5"/>
  <c r="F17" s="1"/>
  <c r="G17" s="1"/>
  <c r="K17" s="1"/>
  <c r="B17" i="6"/>
  <c r="D17" s="1"/>
  <c r="B15" i="2"/>
  <c r="C15" s="1"/>
  <c r="H15" s="1"/>
  <c r="F17" i="1"/>
  <c r="D17"/>
  <c r="M17" s="1"/>
  <c r="D17" i="2" s="1"/>
  <c r="L17" s="1"/>
  <c r="E17" i="1"/>
  <c r="N7" i="4"/>
  <c r="C17"/>
  <c r="I17" i="2" s="1"/>
  <c r="J17" s="1"/>
  <c r="C18" i="4"/>
  <c r="C16"/>
  <c r="I16" i="2" s="1"/>
  <c r="J16" s="1"/>
  <c r="F16" i="3"/>
  <c r="K16" i="2" s="1"/>
  <c r="J34" i="3"/>
  <c r="E25" i="2"/>
  <c r="F24"/>
  <c r="G24" s="1"/>
  <c r="C18" i="1"/>
  <c r="C17" i="3"/>
  <c r="F17" s="1"/>
  <c r="K17" i="2" s="1"/>
  <c r="I18"/>
  <c r="G17" i="1"/>
  <c r="D18" i="5" l="1"/>
  <c r="F18" s="1"/>
  <c r="G18" s="1"/>
  <c r="K18" s="1"/>
  <c r="B18" i="6"/>
  <c r="D18" s="1"/>
  <c r="H15" i="5"/>
  <c r="I15" s="1"/>
  <c r="B16" i="2"/>
  <c r="D18" i="1"/>
  <c r="E18"/>
  <c r="F18"/>
  <c r="M18" s="1"/>
  <c r="D18" i="2" s="1"/>
  <c r="L18" s="1"/>
  <c r="B17"/>
  <c r="F25"/>
  <c r="G25" s="1"/>
  <c r="E26"/>
  <c r="J18"/>
  <c r="C19" i="1"/>
  <c r="C18" i="3"/>
  <c r="F18" s="1"/>
  <c r="K18" i="2" s="1"/>
  <c r="G18" i="1"/>
  <c r="D19" i="5" l="1"/>
  <c r="F19" s="1"/>
  <c r="G19" s="1"/>
  <c r="K19" s="1"/>
  <c r="B19" i="6"/>
  <c r="D19" s="1"/>
  <c r="C17" i="2"/>
  <c r="H17" s="1"/>
  <c r="H17" i="5"/>
  <c r="I17" s="1"/>
  <c r="C16" i="2"/>
  <c r="H16" s="1"/>
  <c r="H16" i="5"/>
  <c r="I16" s="1"/>
  <c r="D19" i="1"/>
  <c r="E19"/>
  <c r="F19"/>
  <c r="J8" i="4"/>
  <c r="K8" s="1"/>
  <c r="L8" s="1"/>
  <c r="M8" s="1"/>
  <c r="B18" i="2"/>
  <c r="F26"/>
  <c r="G26" s="1"/>
  <c r="E27"/>
  <c r="C20" i="1"/>
  <c r="C19" i="3"/>
  <c r="F19" s="1"/>
  <c r="K19" i="2" s="1"/>
  <c r="G19" i="1"/>
  <c r="M19" l="1"/>
  <c r="D19" i="2" s="1"/>
  <c r="L19" s="1"/>
  <c r="D20" i="5"/>
  <c r="F20" s="1"/>
  <c r="G20" s="1"/>
  <c r="K20" s="1"/>
  <c r="B20" i="6"/>
  <c r="D20" s="1"/>
  <c r="C18" i="2"/>
  <c r="H18" s="1"/>
  <c r="H18" i="5"/>
  <c r="I18" s="1"/>
  <c r="E20" i="1"/>
  <c r="F20"/>
  <c r="D20"/>
  <c r="N8" i="4"/>
  <c r="C20"/>
  <c r="I20" i="2" s="1"/>
  <c r="J20" s="1"/>
  <c r="C19" i="4"/>
  <c r="I19" i="2" s="1"/>
  <c r="J19" s="1"/>
  <c r="B19" s="1"/>
  <c r="E28"/>
  <c r="F27"/>
  <c r="G27" s="1"/>
  <c r="C21" i="1"/>
  <c r="C20" i="3"/>
  <c r="F20" s="1"/>
  <c r="K20" i="2" s="1"/>
  <c r="G20" i="1"/>
  <c r="M20" l="1"/>
  <c r="D20" i="2" s="1"/>
  <c r="L20" s="1"/>
  <c r="B20" s="1"/>
  <c r="D21" i="5"/>
  <c r="F21" s="1"/>
  <c r="G21" s="1"/>
  <c r="K21" s="1"/>
  <c r="B21" i="6"/>
  <c r="D21" s="1"/>
  <c r="C19" i="2"/>
  <c r="H19" s="1"/>
  <c r="H19" i="5"/>
  <c r="I19" s="1"/>
  <c r="F21" i="1"/>
  <c r="D21"/>
  <c r="E21"/>
  <c r="J9" i="4"/>
  <c r="K9" s="1"/>
  <c r="L9" s="1"/>
  <c r="M9" s="1"/>
  <c r="E29" i="2"/>
  <c r="F28"/>
  <c r="G28" s="1"/>
  <c r="C22" i="1"/>
  <c r="C21" i="3"/>
  <c r="F21" s="1"/>
  <c r="K21" i="2" s="1"/>
  <c r="G21" i="1"/>
  <c r="M21" l="1"/>
  <c r="D21" i="2" s="1"/>
  <c r="L21" s="1"/>
  <c r="D22" i="5"/>
  <c r="F22" s="1"/>
  <c r="G22" s="1"/>
  <c r="K22" s="1"/>
  <c r="B22" i="6"/>
  <c r="D22" s="1"/>
  <c r="C20" i="2"/>
  <c r="H20" s="1"/>
  <c r="H20" i="5"/>
  <c r="I20" s="1"/>
  <c r="D22" i="1"/>
  <c r="E22"/>
  <c r="F22"/>
  <c r="N9" i="4"/>
  <c r="C21"/>
  <c r="I21" i="2" s="1"/>
  <c r="J21" s="1"/>
  <c r="C22" i="4"/>
  <c r="I22" i="2" s="1"/>
  <c r="J22" s="1"/>
  <c r="C23" i="4"/>
  <c r="I23" i="2" s="1"/>
  <c r="F29"/>
  <c r="G29" s="1"/>
  <c r="E30"/>
  <c r="C23" i="1"/>
  <c r="C22" i="3"/>
  <c r="F22" s="1"/>
  <c r="K22" i="2" s="1"/>
  <c r="G22" i="1"/>
  <c r="B21" i="2" l="1"/>
  <c r="H21" i="5" s="1"/>
  <c r="I21" s="1"/>
  <c r="D23"/>
  <c r="F23" s="1"/>
  <c r="G23" s="1"/>
  <c r="B23" i="6"/>
  <c r="D23" s="1"/>
  <c r="M22" i="1"/>
  <c r="D22" i="2" s="1"/>
  <c r="L22" s="1"/>
  <c r="B22" s="1"/>
  <c r="D23" i="1"/>
  <c r="E23"/>
  <c r="F23"/>
  <c r="F30" i="2"/>
  <c r="G30" s="1"/>
  <c r="E31"/>
  <c r="J23"/>
  <c r="C24" i="1"/>
  <c r="C23" i="3"/>
  <c r="F23" s="1"/>
  <c r="K23" i="2" s="1"/>
  <c r="G23" i="1"/>
  <c r="C21" i="2" l="1"/>
  <c r="H21" s="1"/>
  <c r="M23" i="1"/>
  <c r="D23" i="2" s="1"/>
  <c r="L23" s="1"/>
  <c r="D24" i="5"/>
  <c r="F24" s="1"/>
  <c r="G24" s="1"/>
  <c r="K24" s="1"/>
  <c r="B24" i="6"/>
  <c r="D24" s="1"/>
  <c r="K23" i="5"/>
  <c r="M23" s="1"/>
  <c r="M24" s="1"/>
  <c r="C22" i="2"/>
  <c r="H22" s="1"/>
  <c r="H22" i="5"/>
  <c r="I22" s="1"/>
  <c r="E24" i="1"/>
  <c r="F24"/>
  <c r="D24"/>
  <c r="J10" i="4"/>
  <c r="K10" s="1"/>
  <c r="L10" s="1"/>
  <c r="M10" s="1"/>
  <c r="B23" i="2"/>
  <c r="E32"/>
  <c r="F31"/>
  <c r="G31" s="1"/>
  <c r="C25" i="1"/>
  <c r="C24" i="3"/>
  <c r="F24" s="1"/>
  <c r="K24" i="2" s="1"/>
  <c r="G24" i="1"/>
  <c r="C24" i="5" l="1"/>
  <c r="B24" s="1"/>
  <c r="M24" i="2" s="1"/>
  <c r="S9" i="5"/>
  <c r="M25"/>
  <c r="M26" s="1"/>
  <c r="D25"/>
  <c r="F25" s="1"/>
  <c r="G25" s="1"/>
  <c r="B25" i="6"/>
  <c r="D25" s="1"/>
  <c r="M24" i="1"/>
  <c r="D24" i="2" s="1"/>
  <c r="L24" s="1"/>
  <c r="C23" i="5"/>
  <c r="B23" s="1"/>
  <c r="M23" i="2" s="1"/>
  <c r="C23"/>
  <c r="H23" s="1"/>
  <c r="H23" i="5"/>
  <c r="I23" s="1"/>
  <c r="F25" i="1"/>
  <c r="D25"/>
  <c r="E25"/>
  <c r="N10" i="4"/>
  <c r="C24"/>
  <c r="I24" i="2" s="1"/>
  <c r="J24" s="1"/>
  <c r="B24" s="1"/>
  <c r="C25" i="4"/>
  <c r="I25" i="2" s="1"/>
  <c r="J25" s="1"/>
  <c r="E33"/>
  <c r="F32"/>
  <c r="G32" s="1"/>
  <c r="C26" i="1"/>
  <c r="C25" i="3"/>
  <c r="F25" s="1"/>
  <c r="K25" i="2" s="1"/>
  <c r="G25" i="1"/>
  <c r="K25" i="5" l="1"/>
  <c r="C25"/>
  <c r="B25" s="1"/>
  <c r="M25" i="2" s="1"/>
  <c r="M25" i="1"/>
  <c r="D25" i="2" s="1"/>
  <c r="L25" s="1"/>
  <c r="B25" s="1"/>
  <c r="M27" i="5"/>
  <c r="M28" s="1"/>
  <c r="S10"/>
  <c r="D26"/>
  <c r="F26" s="1"/>
  <c r="G26" s="1"/>
  <c r="B26" i="6"/>
  <c r="D26" s="1"/>
  <c r="C24" i="2"/>
  <c r="H24" s="1"/>
  <c r="H24" i="5"/>
  <c r="I24" s="1"/>
  <c r="D26" i="1"/>
  <c r="E26"/>
  <c r="F26"/>
  <c r="J11" i="4"/>
  <c r="K11" s="1"/>
  <c r="L11" s="1"/>
  <c r="M11" s="1"/>
  <c r="F33" i="2"/>
  <c r="G33" s="1"/>
  <c r="E34"/>
  <c r="C27" i="1"/>
  <c r="C26" i="3"/>
  <c r="F26" s="1"/>
  <c r="K26" i="2" s="1"/>
  <c r="G26" i="1"/>
  <c r="M29" i="5" l="1"/>
  <c r="M30" s="1"/>
  <c r="S11"/>
  <c r="M26" i="1"/>
  <c r="D26" i="2" s="1"/>
  <c r="L26" s="1"/>
  <c r="K26" i="5"/>
  <c r="C26"/>
  <c r="B26" s="1"/>
  <c r="M26" i="2" s="1"/>
  <c r="D27" i="5"/>
  <c r="F27" s="1"/>
  <c r="G27" s="1"/>
  <c r="B27" i="6"/>
  <c r="D27" s="1"/>
  <c r="C25" i="2"/>
  <c r="H25" s="1"/>
  <c r="H25" i="5"/>
  <c r="I25" s="1"/>
  <c r="N11" i="4"/>
  <c r="C27"/>
  <c r="I27" i="2" s="1"/>
  <c r="J27" s="1"/>
  <c r="C26" i="4"/>
  <c r="I26" i="2" s="1"/>
  <c r="J26" s="1"/>
  <c r="B26" s="1"/>
  <c r="C28" i="4"/>
  <c r="D27" i="1"/>
  <c r="E27"/>
  <c r="F27"/>
  <c r="F34" i="2"/>
  <c r="G34" s="1"/>
  <c r="E35"/>
  <c r="C28" i="1"/>
  <c r="C27" i="3"/>
  <c r="F27" s="1"/>
  <c r="K27" i="2" s="1"/>
  <c r="I28"/>
  <c r="G27" i="1"/>
  <c r="D28" i="5" l="1"/>
  <c r="F28" s="1"/>
  <c r="G28" s="1"/>
  <c r="B28" i="6"/>
  <c r="D28" s="1"/>
  <c r="M27" i="1"/>
  <c r="D27" i="2" s="1"/>
  <c r="L27" s="1"/>
  <c r="B27" s="1"/>
  <c r="K27" i="5"/>
  <c r="C27"/>
  <c r="B27" s="1"/>
  <c r="M27" i="2" s="1"/>
  <c r="S12" i="5"/>
  <c r="M31"/>
  <c r="M32" s="1"/>
  <c r="S13" s="1"/>
  <c r="C26" i="2"/>
  <c r="H26" s="1"/>
  <c r="H26" i="5"/>
  <c r="I26" s="1"/>
  <c r="E28" i="1"/>
  <c r="F28"/>
  <c r="D28"/>
  <c r="M28" s="1"/>
  <c r="D28" i="2" s="1"/>
  <c r="L28" s="1"/>
  <c r="E36"/>
  <c r="F35"/>
  <c r="G35" s="1"/>
  <c r="J28"/>
  <c r="C29" i="1"/>
  <c r="C28" i="3"/>
  <c r="F28" s="1"/>
  <c r="K28" i="2" s="1"/>
  <c r="G28" i="1"/>
  <c r="D29" i="5" l="1"/>
  <c r="F29" s="1"/>
  <c r="G29" s="1"/>
  <c r="B29" i="6"/>
  <c r="D29" s="1"/>
  <c r="K28" i="5"/>
  <c r="C28"/>
  <c r="B28" s="1"/>
  <c r="M28" i="2" s="1"/>
  <c r="C27"/>
  <c r="H27" s="1"/>
  <c r="H27" i="5"/>
  <c r="I27" s="1"/>
  <c r="F29" i="1"/>
  <c r="D29"/>
  <c r="M29" s="1"/>
  <c r="D29" i="2" s="1"/>
  <c r="L29" s="1"/>
  <c r="E29" i="1"/>
  <c r="J12" i="4"/>
  <c r="K12" s="1"/>
  <c r="L12" s="1"/>
  <c r="M12" s="1"/>
  <c r="B28" i="2"/>
  <c r="E37"/>
  <c r="F36"/>
  <c r="G36" s="1"/>
  <c r="C30" i="1"/>
  <c r="C29" i="3"/>
  <c r="F29" s="1"/>
  <c r="K29" i="2" s="1"/>
  <c r="G29" i="1"/>
  <c r="D30" i="5" l="1"/>
  <c r="F30" s="1"/>
  <c r="G30" s="1"/>
  <c r="B30" i="6"/>
  <c r="D30" s="1"/>
  <c r="K29" i="5"/>
  <c r="C29"/>
  <c r="B29" s="1"/>
  <c r="M29" i="2" s="1"/>
  <c r="C28"/>
  <c r="H28" s="1"/>
  <c r="H28" i="5"/>
  <c r="I28" s="1"/>
  <c r="D30" i="1"/>
  <c r="E30"/>
  <c r="F30"/>
  <c r="N12" i="4"/>
  <c r="C29"/>
  <c r="I29" i="2" s="1"/>
  <c r="J29" s="1"/>
  <c r="B29" s="1"/>
  <c r="C30" i="4"/>
  <c r="I30" i="2" s="1"/>
  <c r="J30" s="1"/>
  <c r="F37"/>
  <c r="G37" s="1"/>
  <c r="E38"/>
  <c r="C31" i="1"/>
  <c r="C30" i="3"/>
  <c r="F30" s="1"/>
  <c r="K30" i="2" s="1"/>
  <c r="G30" i="1"/>
  <c r="M30" l="1"/>
  <c r="D30" i="2" s="1"/>
  <c r="L30" s="1"/>
  <c r="B30" s="1"/>
  <c r="D31" i="5"/>
  <c r="F31" s="1"/>
  <c r="G31" s="1"/>
  <c r="B31" i="6"/>
  <c r="D31" s="1"/>
  <c r="K30" i="5"/>
  <c r="C30"/>
  <c r="B30" s="1"/>
  <c r="M30" i="2" s="1"/>
  <c r="C29"/>
  <c r="H29" s="1"/>
  <c r="H29" i="5"/>
  <c r="I29" s="1"/>
  <c r="D31" i="1"/>
  <c r="E31"/>
  <c r="F31"/>
  <c r="J13" i="4"/>
  <c r="K13" s="1"/>
  <c r="L13" s="1"/>
  <c r="M13" s="1"/>
  <c r="F38" i="2"/>
  <c r="G38" s="1"/>
  <c r="E39"/>
  <c r="C32" i="1"/>
  <c r="C31" i="3"/>
  <c r="F31" s="1"/>
  <c r="K31" i="2" s="1"/>
  <c r="G31" i="1"/>
  <c r="D32" i="5" l="1"/>
  <c r="F32" s="1"/>
  <c r="G32" s="1"/>
  <c r="B32" i="6"/>
  <c r="D32" s="1"/>
  <c r="M31" i="1"/>
  <c r="D31" i="2" s="1"/>
  <c r="L31" s="1"/>
  <c r="K31" i="5"/>
  <c r="C31"/>
  <c r="B31" s="1"/>
  <c r="M31" i="2" s="1"/>
  <c r="C30"/>
  <c r="H30" s="1"/>
  <c r="H30" i="5"/>
  <c r="I30" s="1"/>
  <c r="E32" i="1"/>
  <c r="F32"/>
  <c r="D32"/>
  <c r="N13" i="4"/>
  <c r="C32"/>
  <c r="I32" i="2" s="1"/>
  <c r="J32" s="1"/>
  <c r="C31" i="4"/>
  <c r="I31" i="2" s="1"/>
  <c r="J31" s="1"/>
  <c r="C33" i="4"/>
  <c r="E40" i="2"/>
  <c r="F39"/>
  <c r="G39" s="1"/>
  <c r="C33" i="1"/>
  <c r="C32" i="3"/>
  <c r="F32" s="1"/>
  <c r="K32" i="2" s="1"/>
  <c r="I33"/>
  <c r="G32" i="1"/>
  <c r="D33" i="5" l="1"/>
  <c r="F33" s="1"/>
  <c r="G33" s="1"/>
  <c r="B33" i="6"/>
  <c r="D33" s="1"/>
  <c r="M32" i="1"/>
  <c r="D32" i="2" s="1"/>
  <c r="L32" s="1"/>
  <c r="B32" s="1"/>
  <c r="B31"/>
  <c r="K32" i="5"/>
  <c r="C32"/>
  <c r="B32" s="1"/>
  <c r="M32" i="2" s="1"/>
  <c r="C31"/>
  <c r="H31" s="1"/>
  <c r="H31" i="5"/>
  <c r="I31" s="1"/>
  <c r="F33" i="1"/>
  <c r="D33"/>
  <c r="E33"/>
  <c r="E41" i="2"/>
  <c r="F40"/>
  <c r="G40" s="1"/>
  <c r="J33"/>
  <c r="C34" i="1"/>
  <c r="C33" i="3"/>
  <c r="F33" s="1"/>
  <c r="K33" i="2" s="1"/>
  <c r="G33" i="1"/>
  <c r="D34" i="5" l="1"/>
  <c r="F34" s="1"/>
  <c r="G34" s="1"/>
  <c r="K34" s="1"/>
  <c r="B34" i="6"/>
  <c r="D34" s="1"/>
  <c r="M33" i="1"/>
  <c r="D33" i="2" s="1"/>
  <c r="L33" s="1"/>
  <c r="K33" i="5"/>
  <c r="M33" s="1"/>
  <c r="M34" s="1"/>
  <c r="C32" i="2"/>
  <c r="H32" s="1"/>
  <c r="H32" i="5"/>
  <c r="I32" s="1"/>
  <c r="D34" i="1"/>
  <c r="E34"/>
  <c r="F34"/>
  <c r="J14" i="4"/>
  <c r="K14" s="1"/>
  <c r="L14" s="1"/>
  <c r="M14" s="1"/>
  <c r="B33" i="2"/>
  <c r="F41"/>
  <c r="G41" s="1"/>
  <c r="E42"/>
  <c r="C35" i="1"/>
  <c r="C34" i="3"/>
  <c r="F34" s="1"/>
  <c r="K34" i="2" s="1"/>
  <c r="G34" i="1"/>
  <c r="D35" i="5" l="1"/>
  <c r="F35" s="1"/>
  <c r="G35" s="1"/>
  <c r="B35" i="6"/>
  <c r="D35" s="1"/>
  <c r="C34" i="5"/>
  <c r="B34" s="1"/>
  <c r="M34" i="2" s="1"/>
  <c r="S14" i="5"/>
  <c r="M35"/>
  <c r="M36" s="1"/>
  <c r="M34" i="1"/>
  <c r="D34" i="2" s="1"/>
  <c r="L34" s="1"/>
  <c r="C33" i="5"/>
  <c r="B33" s="1"/>
  <c r="M33" i="2" s="1"/>
  <c r="C33"/>
  <c r="H33" s="1"/>
  <c r="H33" i="5"/>
  <c r="I33" s="1"/>
  <c r="D35" i="1"/>
  <c r="E35"/>
  <c r="F35"/>
  <c r="N14" i="4"/>
  <c r="C34"/>
  <c r="I34" i="2" s="1"/>
  <c r="J34" s="1"/>
  <c r="B34" s="1"/>
  <c r="C35" i="4"/>
  <c r="I35" i="2" s="1"/>
  <c r="J35" s="1"/>
  <c r="F42"/>
  <c r="G42" s="1"/>
  <c r="E43"/>
  <c r="C36" i="1"/>
  <c r="C35" i="3"/>
  <c r="F35" s="1"/>
  <c r="K35" i="2" s="1"/>
  <c r="G35" i="1"/>
  <c r="M35" l="1"/>
  <c r="D35" i="2" s="1"/>
  <c r="L35" s="1"/>
  <c r="B35" s="1"/>
  <c r="D36" i="5"/>
  <c r="F36" s="1"/>
  <c r="G36" s="1"/>
  <c r="K36" s="1"/>
  <c r="B36" i="6"/>
  <c r="D36" s="1"/>
  <c r="M37" i="5"/>
  <c r="M38" s="1"/>
  <c r="S15"/>
  <c r="K35"/>
  <c r="C35"/>
  <c r="B35" s="1"/>
  <c r="M35" i="2" s="1"/>
  <c r="C34"/>
  <c r="H34" s="1"/>
  <c r="H34" i="5"/>
  <c r="I34" s="1"/>
  <c r="E36" i="1"/>
  <c r="F36"/>
  <c r="D36"/>
  <c r="J15" i="4"/>
  <c r="K15" s="1"/>
  <c r="L15" s="1"/>
  <c r="M15" s="1"/>
  <c r="E44" i="2"/>
  <c r="F43"/>
  <c r="G43" s="1"/>
  <c r="C37" i="1"/>
  <c r="C36" i="3"/>
  <c r="F36" s="1"/>
  <c r="K36" i="2" s="1"/>
  <c r="G36" i="1"/>
  <c r="M36" l="1"/>
  <c r="D36" i="2" s="1"/>
  <c r="L36" s="1"/>
  <c r="C36" i="5"/>
  <c r="B36" s="1"/>
  <c r="M36" i="2" s="1"/>
  <c r="D37" i="5"/>
  <c r="F37" s="1"/>
  <c r="G37" s="1"/>
  <c r="B37" i="6"/>
  <c r="D37" s="1"/>
  <c r="S16" i="5"/>
  <c r="M39"/>
  <c r="M40" s="1"/>
  <c r="C35" i="2"/>
  <c r="H35" s="1"/>
  <c r="H35" i="5"/>
  <c r="I35" s="1"/>
  <c r="F37" i="1"/>
  <c r="D37"/>
  <c r="E37"/>
  <c r="N15" i="4"/>
  <c r="C37"/>
  <c r="I37" i="2" s="1"/>
  <c r="J37" s="1"/>
  <c r="C36" i="4"/>
  <c r="I36" i="2" s="1"/>
  <c r="J36" s="1"/>
  <c r="C38" i="4"/>
  <c r="I38" i="2" s="1"/>
  <c r="E45"/>
  <c r="F44"/>
  <c r="G44" s="1"/>
  <c r="C38" i="1"/>
  <c r="C37" i="3"/>
  <c r="F37" s="1"/>
  <c r="K37" i="2" s="1"/>
  <c r="G37" i="1"/>
  <c r="B36" i="2" l="1"/>
  <c r="H36" i="5" s="1"/>
  <c r="I36" s="1"/>
  <c r="K37"/>
  <c r="C37"/>
  <c r="B37" s="1"/>
  <c r="M37" i="2" s="1"/>
  <c r="D38" i="5"/>
  <c r="F38" s="1"/>
  <c r="G38" s="1"/>
  <c r="B38" i="6"/>
  <c r="D38" s="1"/>
  <c r="M37" i="1"/>
  <c r="D37" i="2" s="1"/>
  <c r="L37" s="1"/>
  <c r="S17" i="5"/>
  <c r="M41"/>
  <c r="M42" s="1"/>
  <c r="S18" s="1"/>
  <c r="C36" i="2"/>
  <c r="H36" s="1"/>
  <c r="D38" i="1"/>
  <c r="M38" s="1"/>
  <c r="D38" i="2" s="1"/>
  <c r="L38" s="1"/>
  <c r="E38" i="1"/>
  <c r="F38"/>
  <c r="B37" i="2"/>
  <c r="F45"/>
  <c r="G45" s="1"/>
  <c r="E46"/>
  <c r="J38"/>
  <c r="C39" i="1"/>
  <c r="C38" i="3"/>
  <c r="F38" s="1"/>
  <c r="K38" i="2" s="1"/>
  <c r="G38" i="1"/>
  <c r="K38" i="5" l="1"/>
  <c r="C38"/>
  <c r="B38" s="1"/>
  <c r="M38" i="2" s="1"/>
  <c r="D39" i="5"/>
  <c r="F39" s="1"/>
  <c r="G39" s="1"/>
  <c r="B39" i="6"/>
  <c r="D39" s="1"/>
  <c r="C37" i="2"/>
  <c r="H37" s="1"/>
  <c r="H37" i="5"/>
  <c r="I37" s="1"/>
  <c r="D39" i="1"/>
  <c r="E39"/>
  <c r="F39"/>
  <c r="J16" i="4"/>
  <c r="K16" s="1"/>
  <c r="L16" s="1"/>
  <c r="M16" s="1"/>
  <c r="B38" i="2"/>
  <c r="F46"/>
  <c r="G46" s="1"/>
  <c r="E47"/>
  <c r="C40" i="1"/>
  <c r="C39" i="3"/>
  <c r="F39" s="1"/>
  <c r="K39" i="2" s="1"/>
  <c r="G39" i="1"/>
  <c r="D40" i="5" l="1"/>
  <c r="F40" s="1"/>
  <c r="G40" s="1"/>
  <c r="B40" i="6"/>
  <c r="D40" s="1"/>
  <c r="M39" i="1"/>
  <c r="D39" i="2" s="1"/>
  <c r="L39" s="1"/>
  <c r="K39" i="5"/>
  <c r="C39"/>
  <c r="B39" s="1"/>
  <c r="M39" i="2" s="1"/>
  <c r="C38"/>
  <c r="H38" s="1"/>
  <c r="H38" i="5"/>
  <c r="I38" s="1"/>
  <c r="N16" i="4"/>
  <c r="C39"/>
  <c r="I39" i="2" s="1"/>
  <c r="J39" s="1"/>
  <c r="C40" i="4"/>
  <c r="I40" i="2" s="1"/>
  <c r="J40" s="1"/>
  <c r="E40" i="1"/>
  <c r="M40" s="1"/>
  <c r="D40" i="2" s="1"/>
  <c r="L40" s="1"/>
  <c r="F40" i="1"/>
  <c r="D40"/>
  <c r="E48" i="2"/>
  <c r="F47"/>
  <c r="G47" s="1"/>
  <c r="C41" i="1"/>
  <c r="C40" i="3"/>
  <c r="F40" s="1"/>
  <c r="K40" i="2" s="1"/>
  <c r="G40" i="1"/>
  <c r="D41" i="5" l="1"/>
  <c r="F41" s="1"/>
  <c r="G41" s="1"/>
  <c r="B41" i="6"/>
  <c r="D41" s="1"/>
  <c r="B39" i="2"/>
  <c r="H39" i="5" s="1"/>
  <c r="I39" s="1"/>
  <c r="K40"/>
  <c r="C40"/>
  <c r="B40" s="1"/>
  <c r="M40" i="2" s="1"/>
  <c r="F41" i="1"/>
  <c r="D41"/>
  <c r="E41"/>
  <c r="J17" i="4"/>
  <c r="K17" s="1"/>
  <c r="L17" s="1"/>
  <c r="M17" s="1"/>
  <c r="B40" i="2"/>
  <c r="E49"/>
  <c r="F48"/>
  <c r="G48" s="1"/>
  <c r="C42" i="1"/>
  <c r="C41" i="3"/>
  <c r="F41" s="1"/>
  <c r="K41" i="2" s="1"/>
  <c r="G41" i="1"/>
  <c r="D42" i="5" l="1"/>
  <c r="F42" s="1"/>
  <c r="G42" s="1"/>
  <c r="B42" i="6"/>
  <c r="D42" s="1"/>
  <c r="C39" i="2"/>
  <c r="H39" s="1"/>
  <c r="M41" i="1"/>
  <c r="D41" i="2" s="1"/>
  <c r="L41" s="1"/>
  <c r="K41" i="5"/>
  <c r="C41"/>
  <c r="B41" s="1"/>
  <c r="M41" i="2" s="1"/>
  <c r="C40"/>
  <c r="H40" s="1"/>
  <c r="H40" i="5"/>
  <c r="I40" s="1"/>
  <c r="D42" i="1"/>
  <c r="E42"/>
  <c r="F42"/>
  <c r="N17" i="4"/>
  <c r="C42"/>
  <c r="I42" i="2" s="1"/>
  <c r="J42" s="1"/>
  <c r="C41" i="4"/>
  <c r="I41" i="2" s="1"/>
  <c r="J41" s="1"/>
  <c r="C43" i="4"/>
  <c r="I43" i="2" s="1"/>
  <c r="F49"/>
  <c r="G49" s="1"/>
  <c r="E50"/>
  <c r="C43" i="1"/>
  <c r="C42" i="3"/>
  <c r="F42" s="1"/>
  <c r="K42" i="2" s="1"/>
  <c r="G42" i="1"/>
  <c r="B41" i="2" l="1"/>
  <c r="C41" s="1"/>
  <c r="H41" s="1"/>
  <c r="D43" i="5"/>
  <c r="F43" s="1"/>
  <c r="G43" s="1"/>
  <c r="B43" i="6"/>
  <c r="D43" s="1"/>
  <c r="M42" i="1"/>
  <c r="D42" i="2" s="1"/>
  <c r="L42" s="1"/>
  <c r="K42" i="5"/>
  <c r="C42"/>
  <c r="B42" s="1"/>
  <c r="M42" i="2" s="1"/>
  <c r="D43" i="1"/>
  <c r="M43" s="1"/>
  <c r="D43" i="2" s="1"/>
  <c r="L43" s="1"/>
  <c r="E43" i="1"/>
  <c r="F43"/>
  <c r="B42" i="2"/>
  <c r="F50"/>
  <c r="G50" s="1"/>
  <c r="E51"/>
  <c r="J43"/>
  <c r="C44" i="1"/>
  <c r="C43" i="3"/>
  <c r="F43" s="1"/>
  <c r="K43" i="2" s="1"/>
  <c r="G43" i="1"/>
  <c r="H41" i="5" l="1"/>
  <c r="I41" s="1"/>
  <c r="D44"/>
  <c r="F44" s="1"/>
  <c r="G44" s="1"/>
  <c r="K44" s="1"/>
  <c r="B44" i="6"/>
  <c r="D44" s="1"/>
  <c r="K43" i="5"/>
  <c r="M43" s="1"/>
  <c r="M44" s="1"/>
  <c r="C42" i="2"/>
  <c r="H42" s="1"/>
  <c r="H42" i="5"/>
  <c r="I42" s="1"/>
  <c r="E44" i="1"/>
  <c r="F44"/>
  <c r="D44"/>
  <c r="J18" i="4"/>
  <c r="K18" s="1"/>
  <c r="L18" s="1"/>
  <c r="M18" s="1"/>
  <c r="B43" i="2"/>
  <c r="E52"/>
  <c r="F51"/>
  <c r="G51" s="1"/>
  <c r="C45" i="1"/>
  <c r="C44" i="3"/>
  <c r="F44" s="1"/>
  <c r="K44" i="2" s="1"/>
  <c r="G44" i="1"/>
  <c r="C43" i="5" l="1"/>
  <c r="B43" s="1"/>
  <c r="M43" i="2" s="1"/>
  <c r="C44" i="5"/>
  <c r="B44" s="1"/>
  <c r="M44" i="2" s="1"/>
  <c r="M45" i="5"/>
  <c r="M46" s="1"/>
  <c r="S19"/>
  <c r="D45"/>
  <c r="F45" s="1"/>
  <c r="G45" s="1"/>
  <c r="B45" i="6"/>
  <c r="D45" s="1"/>
  <c r="M44" i="1"/>
  <c r="D44" i="2" s="1"/>
  <c r="L44" s="1"/>
  <c r="C43"/>
  <c r="H43" s="1"/>
  <c r="H43" i="5"/>
  <c r="I43" s="1"/>
  <c r="N18" i="4"/>
  <c r="C44"/>
  <c r="I44" i="2" s="1"/>
  <c r="J44" s="1"/>
  <c r="B44" s="1"/>
  <c r="C45" i="4"/>
  <c r="I45" i="2" s="1"/>
  <c r="J45" s="1"/>
  <c r="F45" i="1"/>
  <c r="D45"/>
  <c r="E45"/>
  <c r="E53" i="2"/>
  <c r="F52"/>
  <c r="G52" s="1"/>
  <c r="C46" i="1"/>
  <c r="C45" i="3"/>
  <c r="F45" s="1"/>
  <c r="K45" i="2" s="1"/>
  <c r="G45" i="1"/>
  <c r="K45" i="5" l="1"/>
  <c r="C45"/>
  <c r="B45" s="1"/>
  <c r="M45" i="2" s="1"/>
  <c r="M47" i="5"/>
  <c r="M48" s="1"/>
  <c r="S20"/>
  <c r="D46"/>
  <c r="F46" s="1"/>
  <c r="G46" s="1"/>
  <c r="K46" s="1"/>
  <c r="B46" i="6"/>
  <c r="D46" s="1"/>
  <c r="M45" i="1"/>
  <c r="D45" i="2" s="1"/>
  <c r="L45" s="1"/>
  <c r="B45" s="1"/>
  <c r="C44"/>
  <c r="H44" s="1"/>
  <c r="H44" i="5"/>
  <c r="I44" s="1"/>
  <c r="D46" i="1"/>
  <c r="E46"/>
  <c r="F46"/>
  <c r="J19" i="4"/>
  <c r="K19" s="1"/>
  <c r="L19" s="1"/>
  <c r="M19" s="1"/>
  <c r="F53" i="2"/>
  <c r="G53" s="1"/>
  <c r="E54"/>
  <c r="C47" i="1"/>
  <c r="C46" i="3"/>
  <c r="F46" s="1"/>
  <c r="K46" i="2" s="1"/>
  <c r="G46" i="1"/>
  <c r="D47" i="5" l="1"/>
  <c r="F47" s="1"/>
  <c r="G47" s="1"/>
  <c r="B47" i="6"/>
  <c r="D47" s="1"/>
  <c r="M49" i="5"/>
  <c r="S21"/>
  <c r="C46"/>
  <c r="B46" s="1"/>
  <c r="M46" i="2" s="1"/>
  <c r="M46" i="1"/>
  <c r="D46" i="2" s="1"/>
  <c r="L46" s="1"/>
  <c r="C45"/>
  <c r="H45" s="1"/>
  <c r="H45" i="5"/>
  <c r="I45" s="1"/>
  <c r="D47" i="1"/>
  <c r="E47"/>
  <c r="F47"/>
  <c r="N19" i="4"/>
  <c r="C47"/>
  <c r="I47" i="2" s="1"/>
  <c r="J47" s="1"/>
  <c r="C48" i="4"/>
  <c r="C46"/>
  <c r="I46" i="2" s="1"/>
  <c r="J46" s="1"/>
  <c r="B46" s="1"/>
  <c r="F54"/>
  <c r="G54" s="1"/>
  <c r="E55"/>
  <c r="C48" i="1"/>
  <c r="C47" i="3"/>
  <c r="F47" s="1"/>
  <c r="K47" i="2" s="1"/>
  <c r="I48"/>
  <c r="G47" i="1"/>
  <c r="M50" i="5" l="1"/>
  <c r="D48"/>
  <c r="F48" s="1"/>
  <c r="G48" s="1"/>
  <c r="B48" i="6"/>
  <c r="D48" s="1"/>
  <c r="M47" i="1"/>
  <c r="D47" i="2" s="1"/>
  <c r="L47" s="1"/>
  <c r="K47" i="5"/>
  <c r="C47"/>
  <c r="B47" s="1"/>
  <c r="M47" i="2" s="1"/>
  <c r="C46"/>
  <c r="H46" s="1"/>
  <c r="H46" i="5"/>
  <c r="I46" s="1"/>
  <c r="E48" i="1"/>
  <c r="F48"/>
  <c r="D48"/>
  <c r="B47" i="2"/>
  <c r="E56"/>
  <c r="F55"/>
  <c r="G55" s="1"/>
  <c r="J48"/>
  <c r="C49" i="1"/>
  <c r="C48" i="3"/>
  <c r="F48" s="1"/>
  <c r="K48" i="2" s="1"/>
  <c r="G48" i="1"/>
  <c r="M48" l="1"/>
  <c r="D48" i="2" s="1"/>
  <c r="L48" s="1"/>
  <c r="B48" s="1"/>
  <c r="K48" i="5"/>
  <c r="C48"/>
  <c r="B48" s="1"/>
  <c r="M48" i="2" s="1"/>
  <c r="M51" i="5"/>
  <c r="S22"/>
  <c r="D49"/>
  <c r="F49" s="1"/>
  <c r="G49" s="1"/>
  <c r="B49" i="6"/>
  <c r="D49" s="1"/>
  <c r="C47" i="2"/>
  <c r="H47" s="1"/>
  <c r="H47" i="5"/>
  <c r="I47" s="1"/>
  <c r="F49" i="1"/>
  <c r="D49"/>
  <c r="E49"/>
  <c r="J20" i="4"/>
  <c r="K20" s="1"/>
  <c r="L20" s="1"/>
  <c r="M20" s="1"/>
  <c r="E57" i="2"/>
  <c r="F56"/>
  <c r="G56" s="1"/>
  <c r="C50" i="1"/>
  <c r="C49" i="3"/>
  <c r="F49" s="1"/>
  <c r="K49" i="2" s="1"/>
  <c r="G49" i="1"/>
  <c r="K49" i="5" l="1"/>
  <c r="C49"/>
  <c r="B49" s="1"/>
  <c r="M49" i="2" s="1"/>
  <c r="M49" i="1"/>
  <c r="D49" i="2" s="1"/>
  <c r="L49" s="1"/>
  <c r="D50" i="5"/>
  <c r="F50" s="1"/>
  <c r="G50" s="1"/>
  <c r="B50" i="6"/>
  <c r="D50" s="1"/>
  <c r="M52" i="5"/>
  <c r="S23" s="1"/>
  <c r="C48" i="2"/>
  <c r="H48" s="1"/>
  <c r="H48" i="5"/>
  <c r="I48" s="1"/>
  <c r="N20" i="4"/>
  <c r="C49"/>
  <c r="I49" i="2" s="1"/>
  <c r="J49" s="1"/>
  <c r="C50" i="4"/>
  <c r="I50" i="2" s="1"/>
  <c r="J50" s="1"/>
  <c r="D50" i="1"/>
  <c r="E50"/>
  <c r="F50"/>
  <c r="F57" i="2"/>
  <c r="G57" s="1"/>
  <c r="E58"/>
  <c r="C51" i="1"/>
  <c r="C50" i="3"/>
  <c r="F50" s="1"/>
  <c r="K50" i="2" s="1"/>
  <c r="G50" i="1"/>
  <c r="B49" i="2" l="1"/>
  <c r="C49" s="1"/>
  <c r="H49" s="1"/>
  <c r="K50" i="5"/>
  <c r="C50"/>
  <c r="B50" s="1"/>
  <c r="M50" i="2" s="1"/>
  <c r="D51" i="5"/>
  <c r="F51" s="1"/>
  <c r="G51" s="1"/>
  <c r="B51" i="6"/>
  <c r="D51" s="1"/>
  <c r="M50" i="1"/>
  <c r="D50" i="2" s="1"/>
  <c r="L50" s="1"/>
  <c r="D51" i="1"/>
  <c r="E51"/>
  <c r="F51"/>
  <c r="J21" i="4"/>
  <c r="K21" s="1"/>
  <c r="L21" s="1"/>
  <c r="M21" s="1"/>
  <c r="B50" i="2"/>
  <c r="F58"/>
  <c r="G58" s="1"/>
  <c r="E59"/>
  <c r="C52" i="1"/>
  <c r="C51" i="3"/>
  <c r="F51" s="1"/>
  <c r="K51" i="2" s="1"/>
  <c r="G51" i="1"/>
  <c r="M51" s="1"/>
  <c r="D51" i="2" s="1"/>
  <c r="L51" s="1"/>
  <c r="H49" i="5" l="1"/>
  <c r="I49" s="1"/>
  <c r="D52"/>
  <c r="F52" s="1"/>
  <c r="G52" s="1"/>
  <c r="B52" i="6"/>
  <c r="D52" s="1"/>
  <c r="K51" i="5"/>
  <c r="C51"/>
  <c r="B51" s="1"/>
  <c r="M51" i="2" s="1"/>
  <c r="C50"/>
  <c r="H50" s="1"/>
  <c r="H50" i="5"/>
  <c r="I50" s="1"/>
  <c r="N21" i="4"/>
  <c r="C52"/>
  <c r="I52" i="2" s="1"/>
  <c r="J52" s="1"/>
  <c r="C51" i="4"/>
  <c r="I51" i="2" s="1"/>
  <c r="J51" s="1"/>
  <c r="B51" s="1"/>
  <c r="C53" i="4"/>
  <c r="E52" i="1"/>
  <c r="F52"/>
  <c r="D52"/>
  <c r="E60" i="2"/>
  <c r="F59"/>
  <c r="G59" s="1"/>
  <c r="C53" i="1"/>
  <c r="C52" i="3"/>
  <c r="F52" s="1"/>
  <c r="K52" i="2" s="1"/>
  <c r="I53"/>
  <c r="G52" i="1"/>
  <c r="D53" i="5" l="1"/>
  <c r="F53" s="1"/>
  <c r="G53" s="1"/>
  <c r="B53" i="6"/>
  <c r="D53" s="1"/>
  <c r="M52" i="1"/>
  <c r="D52" i="2" s="1"/>
  <c r="L52" s="1"/>
  <c r="B52" s="1"/>
  <c r="K52" i="5"/>
  <c r="C52"/>
  <c r="B52" s="1"/>
  <c r="M52" i="2" s="1"/>
  <c r="C51"/>
  <c r="H51" s="1"/>
  <c r="H51" i="5"/>
  <c r="I51" s="1"/>
  <c r="F53" i="1"/>
  <c r="D53"/>
  <c r="E53"/>
  <c r="E61" i="2"/>
  <c r="F60"/>
  <c r="G60" s="1"/>
  <c r="J53"/>
  <c r="C54" i="1"/>
  <c r="C53" i="3"/>
  <c r="F53" s="1"/>
  <c r="K53" i="2" s="1"/>
  <c r="G53" i="1"/>
  <c r="D54" i="5" l="1"/>
  <c r="F54" s="1"/>
  <c r="G54" s="1"/>
  <c r="K54" s="1"/>
  <c r="B54" i="6"/>
  <c r="D54" s="1"/>
  <c r="M53" i="1"/>
  <c r="D53" i="2" s="1"/>
  <c r="L53" s="1"/>
  <c r="K53" i="5"/>
  <c r="M53" s="1"/>
  <c r="M54" s="1"/>
  <c r="C52" i="2"/>
  <c r="H52" s="1"/>
  <c r="H52" i="5"/>
  <c r="I52" s="1"/>
  <c r="D54" i="1"/>
  <c r="E54"/>
  <c r="F54"/>
  <c r="J22" i="4"/>
  <c r="K22" s="1"/>
  <c r="L22" s="1"/>
  <c r="M22" s="1"/>
  <c r="B53" i="2"/>
  <c r="F61"/>
  <c r="G61" s="1"/>
  <c r="E62"/>
  <c r="C55" i="1"/>
  <c r="C54" i="3"/>
  <c r="F54" s="1"/>
  <c r="K54" i="2" s="1"/>
  <c r="G54" i="1"/>
  <c r="C54" i="5" l="1"/>
  <c r="B54" s="1"/>
  <c r="M54" i="2" s="1"/>
  <c r="S24" i="5"/>
  <c r="M55"/>
  <c r="M56" s="1"/>
  <c r="D55"/>
  <c r="F55" s="1"/>
  <c r="G55" s="1"/>
  <c r="B55" i="6"/>
  <c r="D55" s="1"/>
  <c r="M54" i="1"/>
  <c r="D54" i="2" s="1"/>
  <c r="L54" s="1"/>
  <c r="C53" i="5"/>
  <c r="B53" s="1"/>
  <c r="M53" i="2" s="1"/>
  <c r="C53"/>
  <c r="H53" s="1"/>
  <c r="H53" i="5"/>
  <c r="I53" s="1"/>
  <c r="N22" i="4"/>
  <c r="C54"/>
  <c r="I54" i="2" s="1"/>
  <c r="J54" s="1"/>
  <c r="C55" i="4"/>
  <c r="I55" i="2" s="1"/>
  <c r="J55" s="1"/>
  <c r="D55" i="1"/>
  <c r="E55"/>
  <c r="F55"/>
  <c r="F62" i="2"/>
  <c r="G62" s="1"/>
  <c r="E63"/>
  <c r="C56" i="1"/>
  <c r="C55" i="3"/>
  <c r="F55" s="1"/>
  <c r="K55" i="2" s="1"/>
  <c r="G55" i="1"/>
  <c r="B54" i="2" l="1"/>
  <c r="H54" i="5" s="1"/>
  <c r="K55"/>
  <c r="C55"/>
  <c r="B55" s="1"/>
  <c r="M55" i="2" s="1"/>
  <c r="D56" i="5"/>
  <c r="F56" s="1"/>
  <c r="G56" s="1"/>
  <c r="K56" s="1"/>
  <c r="B56" i="6"/>
  <c r="D56" s="1"/>
  <c r="M57" i="5"/>
  <c r="M58" s="1"/>
  <c r="S25"/>
  <c r="M55" i="1"/>
  <c r="D55" i="2" s="1"/>
  <c r="L55" s="1"/>
  <c r="B55" s="1"/>
  <c r="C54"/>
  <c r="H54" s="1"/>
  <c r="E56" i="1"/>
  <c r="F56"/>
  <c r="D56"/>
  <c r="J23" i="4"/>
  <c r="K23" s="1"/>
  <c r="L23" s="1"/>
  <c r="M23" s="1"/>
  <c r="E64" i="2"/>
  <c r="F63"/>
  <c r="G63" s="1"/>
  <c r="C57" i="1"/>
  <c r="C56" i="3"/>
  <c r="F56" s="1"/>
  <c r="K56" i="2" s="1"/>
  <c r="G56" i="1"/>
  <c r="M56" l="1"/>
  <c r="D56" i="2" s="1"/>
  <c r="L56" s="1"/>
  <c r="M59" i="5"/>
  <c r="M60" s="1"/>
  <c r="S27" s="1"/>
  <c r="S26"/>
  <c r="D57"/>
  <c r="F57" s="1"/>
  <c r="G57" s="1"/>
  <c r="B57" i="6"/>
  <c r="D57" s="1"/>
  <c r="C56" i="5"/>
  <c r="B56" s="1"/>
  <c r="M56" i="2" s="1"/>
  <c r="C55"/>
  <c r="H55" s="1"/>
  <c r="H55" i="5"/>
  <c r="I55" s="1"/>
  <c r="N23" i="4"/>
  <c r="C57"/>
  <c r="I57" i="2" s="1"/>
  <c r="J57" s="1"/>
  <c r="C58" i="4"/>
  <c r="C56"/>
  <c r="I56" i="2" s="1"/>
  <c r="J56" s="1"/>
  <c r="F57" i="1"/>
  <c r="D57"/>
  <c r="E57"/>
  <c r="E65" i="2"/>
  <c r="F64"/>
  <c r="G64" s="1"/>
  <c r="C58" i="1"/>
  <c r="C57" i="3"/>
  <c r="F57" s="1"/>
  <c r="K57" i="2" s="1"/>
  <c r="I58"/>
  <c r="G57" i="1"/>
  <c r="B56" i="2" l="1"/>
  <c r="C56" s="1"/>
  <c r="H56" s="1"/>
  <c r="K57" i="5"/>
  <c r="C57"/>
  <c r="B57" s="1"/>
  <c r="M57" i="2" s="1"/>
  <c r="D58" i="5"/>
  <c r="F58" s="1"/>
  <c r="G58" s="1"/>
  <c r="B58" i="6"/>
  <c r="D58" s="1"/>
  <c r="M57" i="1"/>
  <c r="D57" i="2" s="1"/>
  <c r="L57" s="1"/>
  <c r="D58" i="1"/>
  <c r="E58"/>
  <c r="F58"/>
  <c r="B57" i="2"/>
  <c r="F65"/>
  <c r="G65" s="1"/>
  <c r="E66"/>
  <c r="J58"/>
  <c r="C59" i="1"/>
  <c r="C58" i="3"/>
  <c r="F58" s="1"/>
  <c r="K58" i="2" s="1"/>
  <c r="G58" i="1"/>
  <c r="H56" i="5" l="1"/>
  <c r="I56" s="1"/>
  <c r="M58" i="1"/>
  <c r="D58" i="2" s="1"/>
  <c r="L58" s="1"/>
  <c r="K58" i="5"/>
  <c r="C58"/>
  <c r="B58" s="1"/>
  <c r="M58" i="2" s="1"/>
  <c r="D59" i="5"/>
  <c r="F59" s="1"/>
  <c r="G59" s="1"/>
  <c r="B59" i="6"/>
  <c r="D59" s="1"/>
  <c r="C57" i="2"/>
  <c r="H57" s="1"/>
  <c r="H57" i="5"/>
  <c r="I57" s="1"/>
  <c r="D59" i="1"/>
  <c r="E59"/>
  <c r="F59"/>
  <c r="J24" i="4"/>
  <c r="K24" s="1"/>
  <c r="L24" s="1"/>
  <c r="M24" s="1"/>
  <c r="B58" i="2"/>
  <c r="F66"/>
  <c r="G66" s="1"/>
  <c r="C60" i="1"/>
  <c r="C59" i="3"/>
  <c r="F59" s="1"/>
  <c r="K59" i="2" s="1"/>
  <c r="G59" i="1"/>
  <c r="M59" s="1"/>
  <c r="D59" i="2" s="1"/>
  <c r="L59" s="1"/>
  <c r="K59" i="5" l="1"/>
  <c r="C59"/>
  <c r="B59" s="1"/>
  <c r="M59" i="2" s="1"/>
  <c r="D60" i="5"/>
  <c r="F60" s="1"/>
  <c r="G60" s="1"/>
  <c r="B60" i="6"/>
  <c r="D60" s="1"/>
  <c r="C58" i="2"/>
  <c r="H58" s="1"/>
  <c r="H58" i="5"/>
  <c r="N24" i="4"/>
  <c r="C59"/>
  <c r="I59" i="2" s="1"/>
  <c r="J59" s="1"/>
  <c r="B59" s="1"/>
  <c r="C60" i="4"/>
  <c r="I60" i="2" s="1"/>
  <c r="E60" i="1"/>
  <c r="F60"/>
  <c r="D60"/>
  <c r="J60" i="2"/>
  <c r="C61" i="1"/>
  <c r="C60" i="3"/>
  <c r="F60" s="1"/>
  <c r="K60" i="2" s="1"/>
  <c r="G60" i="1"/>
  <c r="K60" i="5" l="1"/>
  <c r="C60"/>
  <c r="B60" s="1"/>
  <c r="M60" i="2" s="1"/>
  <c r="D61" i="5"/>
  <c r="F61" s="1"/>
  <c r="G61" s="1"/>
  <c r="B61" i="6"/>
  <c r="D61" s="1"/>
  <c r="M60" i="1"/>
  <c r="D60" i="2" s="1"/>
  <c r="L60" s="1"/>
  <c r="B60" s="1"/>
  <c r="C59"/>
  <c r="H59" s="1"/>
  <c r="H59" i="5"/>
  <c r="I59" s="1"/>
  <c r="F61" i="1"/>
  <c r="D61"/>
  <c r="E61"/>
  <c r="J25" i="4"/>
  <c r="K25" s="1"/>
  <c r="L25" s="1"/>
  <c r="M25" s="1"/>
  <c r="C62" i="1"/>
  <c r="C61" i="3"/>
  <c r="F61" s="1"/>
  <c r="K61" i="2" s="1"/>
  <c r="G61" i="1"/>
  <c r="K61" i="5" l="1"/>
  <c r="M61" s="1"/>
  <c r="M62" s="1"/>
  <c r="M63" s="1"/>
  <c r="M64" s="1"/>
  <c r="M65" s="1"/>
  <c r="M66" s="1"/>
  <c r="S28" s="1"/>
  <c r="D62"/>
  <c r="F62" s="1"/>
  <c r="G62" s="1"/>
  <c r="B62" i="6"/>
  <c r="D62" s="1"/>
  <c r="M61" i="1"/>
  <c r="D61" i="2" s="1"/>
  <c r="L61" s="1"/>
  <c r="C60"/>
  <c r="H60" s="1"/>
  <c r="H60" i="5"/>
  <c r="I60" s="1"/>
  <c r="N25" i="4"/>
  <c r="C62"/>
  <c r="I62" i="2" s="1"/>
  <c r="J62" s="1"/>
  <c r="C63" i="4"/>
  <c r="I63" i="2" s="1"/>
  <c r="C61" i="4"/>
  <c r="I61" i="2" s="1"/>
  <c r="J61" s="1"/>
  <c r="D62" i="1"/>
  <c r="E62"/>
  <c r="F62"/>
  <c r="M62" s="1"/>
  <c r="D62" i="2" s="1"/>
  <c r="L62" s="1"/>
  <c r="C63" i="1"/>
  <c r="C62" i="3"/>
  <c r="F62" s="1"/>
  <c r="K62" i="2" s="1"/>
  <c r="G62" i="1"/>
  <c r="B61" i="2" l="1"/>
  <c r="C61" s="1"/>
  <c r="H61" s="1"/>
  <c r="C61" i="5"/>
  <c r="B61" s="1"/>
  <c r="M61" i="2" s="1"/>
  <c r="D63" i="5"/>
  <c r="F63" s="1"/>
  <c r="G63" s="1"/>
  <c r="B63" i="6"/>
  <c r="D63" s="1"/>
  <c r="K62" i="5"/>
  <c r="C62"/>
  <c r="B62" s="1"/>
  <c r="M62" i="2" s="1"/>
  <c r="D63" i="1"/>
  <c r="E63"/>
  <c r="F63"/>
  <c r="B62" i="2"/>
  <c r="J63"/>
  <c r="C64" i="1"/>
  <c r="C63" i="3"/>
  <c r="F63" s="1"/>
  <c r="K63" i="2" s="1"/>
  <c r="G63" i="1"/>
  <c r="M63" s="1"/>
  <c r="D63" i="2" s="1"/>
  <c r="L63" s="1"/>
  <c r="H61" i="5" l="1"/>
  <c r="I61" s="1"/>
  <c r="D64"/>
  <c r="F64" s="1"/>
  <c r="G64" s="1"/>
  <c r="B64" i="6"/>
  <c r="D64" s="1"/>
  <c r="K63" i="5"/>
  <c r="C63"/>
  <c r="B63" s="1"/>
  <c r="M63" i="2" s="1"/>
  <c r="C62"/>
  <c r="H62" s="1"/>
  <c r="H62" i="5"/>
  <c r="I62" s="1"/>
  <c r="E64" i="1"/>
  <c r="F64"/>
  <c r="D64"/>
  <c r="J26" i="4"/>
  <c r="K26" s="1"/>
  <c r="L26" s="1"/>
  <c r="M26" s="1"/>
  <c r="B63" i="2"/>
  <c r="C65" i="1"/>
  <c r="C64" i="3"/>
  <c r="F64" s="1"/>
  <c r="K64" i="2" s="1"/>
  <c r="G64" i="1"/>
  <c r="D65" i="5" l="1"/>
  <c r="F65" s="1"/>
  <c r="G65" s="1"/>
  <c r="B65" i="6"/>
  <c r="D65" s="1"/>
  <c r="M64" i="1"/>
  <c r="D64" i="2" s="1"/>
  <c r="L64" s="1"/>
  <c r="K64" i="5"/>
  <c r="C64"/>
  <c r="B64" s="1"/>
  <c r="M64" i="2" s="1"/>
  <c r="C63"/>
  <c r="H63" s="1"/>
  <c r="H63" i="5"/>
  <c r="I63" s="1"/>
  <c r="N26" i="4"/>
  <c r="C66"/>
  <c r="C64"/>
  <c r="I64" i="2" s="1"/>
  <c r="J64" s="1"/>
  <c r="B64" s="1"/>
  <c r="C65" i="4"/>
  <c r="I65" i="2" s="1"/>
  <c r="J65" s="1"/>
  <c r="F65" i="1"/>
  <c r="M65" s="1"/>
  <c r="D65" i="2" s="1"/>
  <c r="L65" s="1"/>
  <c r="D65" i="1"/>
  <c r="E65"/>
  <c r="C66"/>
  <c r="C65" i="3"/>
  <c r="F65" s="1"/>
  <c r="K65" i="2" s="1"/>
  <c r="G65" i="1"/>
  <c r="D66" i="5" l="1"/>
  <c r="F66" s="1"/>
  <c r="G66" s="1"/>
  <c r="B66" i="6"/>
  <c r="D66" s="1"/>
  <c r="K65" i="5"/>
  <c r="C65"/>
  <c r="B65" s="1"/>
  <c r="M65" i="2" s="1"/>
  <c r="C64"/>
  <c r="H64" s="1"/>
  <c r="H64" i="5"/>
  <c r="I64" s="1"/>
  <c r="C66" i="3"/>
  <c r="F66" s="1"/>
  <c r="K66" i="2" s="1"/>
  <c r="D66" i="1"/>
  <c r="E66"/>
  <c r="F66"/>
  <c r="B65" i="2"/>
  <c r="I66"/>
  <c r="G66" i="1"/>
  <c r="M66" l="1"/>
  <c r="D66" i="2" s="1"/>
  <c r="L66" s="1"/>
  <c r="K66" i="5"/>
  <c r="C66"/>
  <c r="B66" s="1"/>
  <c r="M66" i="2" s="1"/>
  <c r="C65"/>
  <c r="H65" s="1"/>
  <c r="H65" i="5"/>
  <c r="I65" s="1"/>
  <c r="J66" i="2"/>
  <c r="B66" l="1"/>
  <c r="C66" s="1"/>
  <c r="H66" s="1"/>
  <c r="H66" i="5"/>
  <c r="I66" s="1"/>
  <c r="M2" i="2"/>
  <c r="M3" i="5" l="1"/>
  <c r="C3" s="1"/>
  <c r="M3" i="2" s="1"/>
  <c r="M4" i="5" l="1"/>
  <c r="C4" s="1"/>
  <c r="B4" s="1"/>
  <c r="M4" i="2" s="1"/>
  <c r="M5" i="5" l="1"/>
  <c r="M6" s="1"/>
  <c r="C5" l="1"/>
  <c r="B5" s="1"/>
  <c r="M5" i="2" s="1"/>
  <c r="C6" i="5"/>
  <c r="B6" s="1"/>
  <c r="M6" i="2" s="1"/>
  <c r="M7" i="5"/>
  <c r="M8" l="1"/>
  <c r="C7"/>
  <c r="B7" s="1"/>
  <c r="M7" i="2" s="1"/>
  <c r="M9" i="5" l="1"/>
  <c r="C8"/>
  <c r="B8" s="1"/>
  <c r="M8" i="2" s="1"/>
  <c r="M10" i="5" l="1"/>
  <c r="C9"/>
  <c r="B9" s="1"/>
  <c r="M9" i="2" s="1"/>
  <c r="C10" i="5" l="1"/>
  <c r="B10" s="1"/>
  <c r="M10" i="2" s="1"/>
  <c r="M11" i="5"/>
  <c r="C11" l="1"/>
  <c r="B11" s="1"/>
  <c r="M11" i="2" s="1"/>
  <c r="M12" i="5"/>
  <c r="S4"/>
  <c r="M13" l="1"/>
  <c r="B12"/>
  <c r="M12" i="2" s="1"/>
  <c r="C13" i="5" l="1"/>
  <c r="B13" s="1"/>
  <c r="M13" i="2" s="1"/>
  <c r="M14" i="5"/>
  <c r="C14" l="1"/>
  <c r="B14" s="1"/>
  <c r="M14" i="2" s="1"/>
  <c r="M15" i="5"/>
  <c r="M16" l="1"/>
  <c r="S5"/>
  <c r="B15"/>
  <c r="M15" i="2" s="1"/>
  <c r="M17" i="5" l="1"/>
  <c r="C16"/>
  <c r="B16" s="1"/>
  <c r="M16" i="2" s="1"/>
  <c r="C17" i="5" l="1"/>
  <c r="B17" s="1"/>
  <c r="M17" i="2" s="1"/>
  <c r="S6" i="5"/>
  <c r="M18"/>
  <c r="C18" l="1"/>
  <c r="B18" s="1"/>
  <c r="M18" i="2" s="1"/>
  <c r="M19" i="5"/>
  <c r="M20" l="1"/>
  <c r="C19"/>
  <c r="B19" s="1"/>
  <c r="M19" i="2" s="1"/>
  <c r="S7" i="5" l="1"/>
  <c r="M21"/>
  <c r="C20"/>
  <c r="B20" s="1"/>
  <c r="M20" i="2" s="1"/>
  <c r="M22" i="5" l="1"/>
  <c r="C21"/>
  <c r="B21" s="1"/>
  <c r="M21" i="2" s="1"/>
  <c r="C22" i="5" l="1"/>
  <c r="B22" s="1"/>
  <c r="M22" i="2" s="1"/>
  <c r="S8" i="5"/>
  <c r="J3" l="1"/>
  <c r="J4"/>
  <c r="J2"/>
</calcChain>
</file>

<file path=xl/sharedStrings.xml><?xml version="1.0" encoding="utf-8"?>
<sst xmlns="http://schemas.openxmlformats.org/spreadsheetml/2006/main" count="161" uniqueCount="153">
  <si>
    <t>怪物等级</t>
    <phoneticPr fontId="1" type="noConversion"/>
  </si>
  <si>
    <t>普通怪</t>
    <phoneticPr fontId="1" type="noConversion"/>
  </si>
  <si>
    <t>有等级经验削减</t>
    <phoneticPr fontId="1" type="noConversion"/>
  </si>
  <si>
    <t>修正经验</t>
    <phoneticPr fontId="1" type="noConversion"/>
  </si>
  <si>
    <t>等级</t>
    <phoneticPr fontId="1" type="noConversion"/>
  </si>
  <si>
    <t>单级经验</t>
    <phoneticPr fontId="1" type="noConversion"/>
  </si>
  <si>
    <t>低等BOSS经验</t>
    <phoneticPr fontId="1" type="noConversion"/>
  </si>
  <si>
    <t>中等BOSS经验</t>
    <phoneticPr fontId="1" type="noConversion"/>
  </si>
  <si>
    <t>高等BOSS经验</t>
    <phoneticPr fontId="1" type="noConversion"/>
  </si>
  <si>
    <t>最高BOSS经验</t>
    <phoneticPr fontId="1" type="noConversion"/>
  </si>
  <si>
    <t>任务等级</t>
    <phoneticPr fontId="1" type="noConversion"/>
  </si>
  <si>
    <t>经验系数</t>
    <phoneticPr fontId="1" type="noConversion"/>
  </si>
  <si>
    <t>任务经验</t>
    <phoneticPr fontId="1" type="noConversion"/>
  </si>
  <si>
    <t>建筑等级</t>
    <phoneticPr fontId="1" type="noConversion"/>
  </si>
  <si>
    <t>经验/小时</t>
    <phoneticPr fontId="1" type="noConversion"/>
  </si>
  <si>
    <t>挂机经验</t>
    <phoneticPr fontId="1" type="noConversion"/>
  </si>
  <si>
    <t>玩家等级</t>
    <phoneticPr fontId="1" type="noConversion"/>
  </si>
  <si>
    <t>挂机经验修正</t>
    <phoneticPr fontId="1" type="noConversion"/>
  </si>
  <si>
    <t>当前等级任务数</t>
    <phoneticPr fontId="1" type="noConversion"/>
  </si>
  <si>
    <t>任务经验</t>
    <phoneticPr fontId="1" type="noConversion"/>
  </si>
  <si>
    <t>当前等级任务经验</t>
    <phoneticPr fontId="1" type="noConversion"/>
  </si>
  <si>
    <t>一个副本需要设定的怪物数量</t>
    <phoneticPr fontId="1" type="noConversion"/>
  </si>
  <si>
    <t>普通怪</t>
    <phoneticPr fontId="1" type="noConversion"/>
  </si>
  <si>
    <t>单次关卡经验</t>
    <phoneticPr fontId="1" type="noConversion"/>
  </si>
  <si>
    <t>最高BOSS</t>
    <phoneticPr fontId="1" type="noConversion"/>
  </si>
  <si>
    <t>低等BOSS</t>
    <phoneticPr fontId="1" type="noConversion"/>
  </si>
  <si>
    <t>中等BOSS</t>
    <phoneticPr fontId="1" type="noConversion"/>
  </si>
  <si>
    <t>高等BOSS</t>
    <phoneticPr fontId="1" type="noConversion"/>
  </si>
  <si>
    <t>预计每天关卡次数</t>
    <phoneticPr fontId="1" type="noConversion"/>
  </si>
  <si>
    <t>关卡次数</t>
    <phoneticPr fontId="1" type="noConversion"/>
  </si>
  <si>
    <t>预计升级天数</t>
    <phoneticPr fontId="1" type="noConversion"/>
  </si>
  <si>
    <t>总升级天数</t>
    <phoneticPr fontId="1" type="noConversion"/>
  </si>
  <si>
    <t>单次关卡经验</t>
    <phoneticPr fontId="1" type="noConversion"/>
  </si>
  <si>
    <t>系数</t>
    <phoneticPr fontId="1" type="noConversion"/>
  </si>
  <si>
    <t>每10秒</t>
    <phoneticPr fontId="1" type="noConversion"/>
  </si>
  <si>
    <t>匹配角色等级</t>
    <phoneticPr fontId="1" type="noConversion"/>
  </si>
  <si>
    <t>优化经验(按照优化后计算)</t>
    <phoneticPr fontId="1" type="noConversion"/>
  </si>
  <si>
    <t>关卡经验</t>
    <phoneticPr fontId="1" type="noConversion"/>
  </si>
  <si>
    <t>修正任务数</t>
    <phoneticPr fontId="1" type="noConversion"/>
  </si>
  <si>
    <t>对应经验系数</t>
    <phoneticPr fontId="1" type="noConversion"/>
  </si>
  <si>
    <t>系数</t>
    <phoneticPr fontId="1" type="noConversion"/>
  </si>
  <si>
    <t>对应当前等级经验</t>
    <phoneticPr fontId="1" type="noConversion"/>
  </si>
  <si>
    <t>单次经验</t>
    <phoneticPr fontId="1" type="noConversion"/>
  </si>
  <si>
    <t>经验修正</t>
    <phoneticPr fontId="1" type="noConversion"/>
  </si>
  <si>
    <t>经验占比</t>
    <phoneticPr fontId="1" type="noConversion"/>
  </si>
  <si>
    <t>每日修炼次数</t>
    <phoneticPr fontId="1" type="noConversion"/>
  </si>
  <si>
    <t>每日获得经验总值</t>
    <phoneticPr fontId="1" type="noConversion"/>
  </si>
  <si>
    <t>等级</t>
    <phoneticPr fontId="1" type="noConversion"/>
  </si>
  <si>
    <t>当前等级对应经验</t>
    <phoneticPr fontId="1" type="noConversion"/>
  </si>
  <si>
    <t>免费系数</t>
    <phoneticPr fontId="1" type="noConversion"/>
  </si>
  <si>
    <t>对应等级</t>
    <phoneticPr fontId="1" type="noConversion"/>
  </si>
  <si>
    <t>每日经验</t>
    <phoneticPr fontId="1" type="noConversion"/>
  </si>
  <si>
    <t>等级</t>
    <phoneticPr fontId="1" type="noConversion"/>
  </si>
  <si>
    <t>每小时产出</t>
    <phoneticPr fontId="1" type="noConversion"/>
  </si>
  <si>
    <t>每分钟产出</t>
    <phoneticPr fontId="1" type="noConversion"/>
  </si>
  <si>
    <t>每5秒产出</t>
    <phoneticPr fontId="1" type="noConversion"/>
  </si>
  <si>
    <t>挂机升级时间</t>
    <phoneticPr fontId="1" type="noConversion"/>
  </si>
  <si>
    <t>升级总经验</t>
    <phoneticPr fontId="1" type="noConversion"/>
  </si>
  <si>
    <t>每天产出</t>
    <phoneticPr fontId="1" type="noConversion"/>
  </si>
  <si>
    <t>金币提升系数（小时）</t>
    <phoneticPr fontId="1" type="noConversion"/>
  </si>
  <si>
    <t>钻石提升系数</t>
    <phoneticPr fontId="1" type="noConversion"/>
  </si>
  <si>
    <t>对应角色等级</t>
    <phoneticPr fontId="1" type="noConversion"/>
  </si>
  <si>
    <t>对应建筑等级</t>
    <phoneticPr fontId="1" type="noConversion"/>
  </si>
  <si>
    <t>建筑附加经验</t>
    <phoneticPr fontId="1" type="noConversion"/>
  </si>
  <si>
    <t>国家等级</t>
    <phoneticPr fontId="1" type="noConversion"/>
  </si>
  <si>
    <t>国家升级增加系数</t>
    <phoneticPr fontId="1" type="noConversion"/>
  </si>
  <si>
    <t>附加参数</t>
    <phoneticPr fontId="1" type="noConversion"/>
  </si>
  <si>
    <t>建筑实际得到经验</t>
    <phoneticPr fontId="1" type="noConversion"/>
  </si>
  <si>
    <t>每日实际领取</t>
    <phoneticPr fontId="1" type="noConversion"/>
  </si>
  <si>
    <t>对应经验卷轴</t>
    <phoneticPr fontId="1" type="noConversion"/>
  </si>
  <si>
    <t>经验卷轴</t>
    <phoneticPr fontId="1" type="noConversion"/>
  </si>
  <si>
    <t>升级纯杀怪数量</t>
    <phoneticPr fontId="1" type="noConversion"/>
  </si>
  <si>
    <t>普通</t>
    <phoneticPr fontId="1" type="noConversion"/>
  </si>
  <si>
    <t>狼人宝宝</t>
  </si>
  <si>
    <t>森林野狼</t>
  </si>
  <si>
    <t>野狼先锋</t>
  </si>
  <si>
    <t>狼王</t>
  </si>
  <si>
    <t>紫蝙蝠</t>
  </si>
  <si>
    <t>黑夜蝙蝠</t>
  </si>
  <si>
    <t>毒蝙蝠</t>
  </si>
  <si>
    <t>骷髅队长</t>
  </si>
  <si>
    <t>地骷髅</t>
  </si>
  <si>
    <t>矿鼠先锋</t>
  </si>
  <si>
    <t>骷髅王</t>
  </si>
  <si>
    <t>红玉蜘蛛</t>
  </si>
  <si>
    <t>森林死尸</t>
  </si>
  <si>
    <t>森林之王</t>
  </si>
  <si>
    <t>古墓死士</t>
  </si>
  <si>
    <t>古墓刺客</t>
  </si>
  <si>
    <t>古墓盗贼</t>
  </si>
  <si>
    <t>古墓士兵</t>
  </si>
  <si>
    <t>古墓弓箭手</t>
  </si>
  <si>
    <t>古墓教主</t>
  </si>
  <si>
    <t>洞穴僵尸</t>
  </si>
  <si>
    <t>洞穴血尸</t>
  </si>
  <si>
    <t>骷髅王-卡德拉</t>
  </si>
  <si>
    <t>沙漠蟹将</t>
  </si>
  <si>
    <t>沙漠鳄鱼</t>
  </si>
  <si>
    <t>螃蟹将军</t>
  </si>
  <si>
    <t>诅咒死尸</t>
  </si>
  <si>
    <t>诅咒蝙蝠</t>
  </si>
  <si>
    <t>诅咒女王—孵化</t>
  </si>
  <si>
    <t>诅咒女王</t>
  </si>
  <si>
    <t>地牢守护者</t>
  </si>
  <si>
    <t>地牢骷髅</t>
  </si>
  <si>
    <t>地牢地兽</t>
  </si>
  <si>
    <t>地牢僵尸</t>
  </si>
  <si>
    <t>地狱领主-里奥迪亚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</si>
  <si>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</si>
  <si>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</si>
  <si>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</si>
  <si>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</si>
  <si>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</si>
  <si>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</si>
  <si>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</si>
  <si>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</si>
  <si>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</si>
  <si>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</si>
  <si>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</si>
  <si>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</si>
  <si>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</si>
  <si>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</si>
  <si>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</si>
  <si>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</si>
  <si>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</si>
  <si>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</si>
  <si>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</si>
  <si>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</si>
  <si>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</si>
  <si>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</si>
  <si>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</si>
  <si>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</si>
  <si>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</si>
  <si>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</si>
  <si>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</si>
  <si>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</si>
  <si>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</si>
  <si>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</si>
  <si>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</si>
  <si>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</si>
  <si>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</si>
  <si>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</si>
  <si>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</si>
  <si>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</si>
  <si>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</si>
  <si>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</si>
  <si>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</si>
  <si>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</si>
  <si>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黑暗魔王-卡利兹</t>
  </si>
  <si>
    <t>爆率</t>
    <phoneticPr fontId="1" type="noConversion"/>
  </si>
  <si>
    <t>经验木桩</t>
    <phoneticPr fontId="1" type="noConversion"/>
  </si>
  <si>
    <t>付费</t>
    <phoneticPr fontId="1" type="noConversion"/>
  </si>
  <si>
    <t>经验修炼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</si>
</sst>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aj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X_GameDemo\3.&#25968;&#20540;&#25991;&#26723;\&#32463;&#2798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经济总表"/>
      <sheetName val="怪物掉落"/>
      <sheetName val="活动大厅"/>
      <sheetName val="每日领取金币"/>
      <sheetName val="装备制作"/>
      <sheetName val="偶遇事件"/>
      <sheetName val="国家升级金币"/>
      <sheetName val="任务金币"/>
      <sheetName val="建筑产出"/>
      <sheetName val="建筑等级和人物等级匹配关系"/>
      <sheetName val="建筑升级"/>
      <sheetName val="农民产出"/>
      <sheetName val="详细任务"/>
      <sheetName val="道具掉落"/>
      <sheetName val="十连抽"/>
      <sheetName val="村民的信"/>
      <sheetName val="福利相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1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</v>
          </cell>
        </row>
        <row r="8">
          <cell r="A8">
            <v>7</v>
          </cell>
          <cell r="B8">
            <v>1</v>
          </cell>
        </row>
        <row r="9">
          <cell r="A9">
            <v>8</v>
          </cell>
          <cell r="B9">
            <v>1</v>
          </cell>
        </row>
        <row r="10">
          <cell r="A10">
            <v>9</v>
          </cell>
          <cell r="B10">
            <v>1</v>
          </cell>
        </row>
        <row r="11">
          <cell r="A11">
            <v>10</v>
          </cell>
          <cell r="B11">
            <v>1</v>
          </cell>
        </row>
        <row r="12">
          <cell r="A12">
            <v>11</v>
          </cell>
          <cell r="B12">
            <v>2</v>
          </cell>
        </row>
        <row r="13">
          <cell r="A13">
            <v>12</v>
          </cell>
          <cell r="B13">
            <v>2</v>
          </cell>
        </row>
        <row r="14">
          <cell r="A14">
            <v>13</v>
          </cell>
          <cell r="B14">
            <v>2</v>
          </cell>
        </row>
        <row r="15">
          <cell r="A15">
            <v>14</v>
          </cell>
          <cell r="B15">
            <v>2</v>
          </cell>
        </row>
        <row r="16">
          <cell r="A16">
            <v>15</v>
          </cell>
          <cell r="B16">
            <v>3</v>
          </cell>
        </row>
        <row r="17">
          <cell r="A17">
            <v>16</v>
          </cell>
          <cell r="B17">
            <v>3</v>
          </cell>
        </row>
        <row r="18">
          <cell r="A18">
            <v>17</v>
          </cell>
          <cell r="B18">
            <v>4</v>
          </cell>
        </row>
        <row r="19">
          <cell r="A19">
            <v>18</v>
          </cell>
          <cell r="B19">
            <v>4</v>
          </cell>
        </row>
        <row r="20">
          <cell r="A20">
            <v>19</v>
          </cell>
          <cell r="B20">
            <v>4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5</v>
          </cell>
        </row>
        <row r="23">
          <cell r="A23">
            <v>22</v>
          </cell>
          <cell r="B23">
            <v>6</v>
          </cell>
        </row>
        <row r="24">
          <cell r="A24">
            <v>23</v>
          </cell>
          <cell r="B24">
            <v>6</v>
          </cell>
        </row>
        <row r="25">
          <cell r="A25">
            <v>24</v>
          </cell>
          <cell r="B25">
            <v>7</v>
          </cell>
        </row>
        <row r="26">
          <cell r="A26">
            <v>25</v>
          </cell>
          <cell r="B26">
            <v>7</v>
          </cell>
        </row>
        <row r="27">
          <cell r="A27">
            <v>26</v>
          </cell>
          <cell r="B27">
            <v>8</v>
          </cell>
        </row>
        <row r="28">
          <cell r="A28">
            <v>27</v>
          </cell>
          <cell r="B28">
            <v>8</v>
          </cell>
        </row>
        <row r="29">
          <cell r="A29">
            <v>28</v>
          </cell>
          <cell r="B29">
            <v>9</v>
          </cell>
        </row>
        <row r="30">
          <cell r="A30">
            <v>29</v>
          </cell>
          <cell r="B30">
            <v>9</v>
          </cell>
        </row>
        <row r="31">
          <cell r="A31">
            <v>30</v>
          </cell>
          <cell r="B31">
            <v>10</v>
          </cell>
        </row>
        <row r="32">
          <cell r="A32">
            <v>31</v>
          </cell>
          <cell r="B32">
            <v>10</v>
          </cell>
        </row>
        <row r="33">
          <cell r="A33">
            <v>32</v>
          </cell>
          <cell r="B33">
            <v>11</v>
          </cell>
        </row>
        <row r="34">
          <cell r="A34">
            <v>33</v>
          </cell>
          <cell r="B34">
            <v>11</v>
          </cell>
        </row>
        <row r="35">
          <cell r="A35">
            <v>34</v>
          </cell>
          <cell r="B35">
            <v>12</v>
          </cell>
        </row>
        <row r="36">
          <cell r="A36">
            <v>35</v>
          </cell>
          <cell r="B36">
            <v>12</v>
          </cell>
        </row>
        <row r="37">
          <cell r="A37">
            <v>36</v>
          </cell>
          <cell r="B37">
            <v>13</v>
          </cell>
        </row>
        <row r="38">
          <cell r="A38">
            <v>37</v>
          </cell>
          <cell r="B38">
            <v>13</v>
          </cell>
        </row>
        <row r="39">
          <cell r="A39">
            <v>38</v>
          </cell>
          <cell r="B39">
            <v>14</v>
          </cell>
        </row>
        <row r="40">
          <cell r="A40">
            <v>39</v>
          </cell>
          <cell r="B40">
            <v>14</v>
          </cell>
        </row>
        <row r="41">
          <cell r="A41">
            <v>40</v>
          </cell>
          <cell r="B41">
            <v>15</v>
          </cell>
        </row>
        <row r="42">
          <cell r="A42">
            <v>41</v>
          </cell>
          <cell r="B42">
            <v>15</v>
          </cell>
        </row>
        <row r="43">
          <cell r="A43">
            <v>42</v>
          </cell>
          <cell r="B43">
            <v>16</v>
          </cell>
        </row>
        <row r="44">
          <cell r="A44">
            <v>43</v>
          </cell>
          <cell r="B44">
            <v>16</v>
          </cell>
        </row>
        <row r="45">
          <cell r="A45">
            <v>44</v>
          </cell>
          <cell r="B45">
            <v>17</v>
          </cell>
        </row>
        <row r="46">
          <cell r="A46">
            <v>45</v>
          </cell>
          <cell r="B46">
            <v>17</v>
          </cell>
        </row>
        <row r="47">
          <cell r="A47">
            <v>46</v>
          </cell>
          <cell r="B47">
            <v>18</v>
          </cell>
        </row>
        <row r="48">
          <cell r="A48">
            <v>47</v>
          </cell>
          <cell r="B48">
            <v>18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19</v>
          </cell>
        </row>
        <row r="51">
          <cell r="A51">
            <v>50</v>
          </cell>
          <cell r="B51">
            <v>20</v>
          </cell>
        </row>
        <row r="52">
          <cell r="A52">
            <v>51</v>
          </cell>
          <cell r="B52">
            <v>20</v>
          </cell>
        </row>
        <row r="53">
          <cell r="A53">
            <v>52</v>
          </cell>
          <cell r="B53">
            <v>21</v>
          </cell>
        </row>
        <row r="54">
          <cell r="A54">
            <v>53</v>
          </cell>
          <cell r="B54">
            <v>21</v>
          </cell>
        </row>
        <row r="55">
          <cell r="A55">
            <v>54</v>
          </cell>
          <cell r="B55">
            <v>22</v>
          </cell>
        </row>
        <row r="56">
          <cell r="A56">
            <v>55</v>
          </cell>
          <cell r="B56">
            <v>22</v>
          </cell>
        </row>
        <row r="57">
          <cell r="A57">
            <v>56</v>
          </cell>
          <cell r="B57">
            <v>23</v>
          </cell>
        </row>
        <row r="58">
          <cell r="A58">
            <v>57</v>
          </cell>
          <cell r="B58">
            <v>23</v>
          </cell>
        </row>
        <row r="59">
          <cell r="A59">
            <v>58</v>
          </cell>
          <cell r="B59">
            <v>24</v>
          </cell>
        </row>
        <row r="60">
          <cell r="A60">
            <v>59</v>
          </cell>
          <cell r="B60">
            <v>24</v>
          </cell>
        </row>
        <row r="61">
          <cell r="A61">
            <v>60</v>
          </cell>
          <cell r="B61">
            <v>25</v>
          </cell>
        </row>
        <row r="62">
          <cell r="A62">
            <v>61</v>
          </cell>
          <cell r="B62">
            <v>25</v>
          </cell>
        </row>
        <row r="63">
          <cell r="A63">
            <v>62</v>
          </cell>
          <cell r="B63">
            <v>25</v>
          </cell>
        </row>
        <row r="64">
          <cell r="A64">
            <v>63</v>
          </cell>
          <cell r="B64">
            <v>25</v>
          </cell>
        </row>
        <row r="65">
          <cell r="A65">
            <v>64</v>
          </cell>
          <cell r="B65">
            <v>25</v>
          </cell>
        </row>
        <row r="66">
          <cell r="A66">
            <v>65</v>
          </cell>
          <cell r="B66">
            <v>25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"/>
  <sheetViews>
    <sheetView tabSelected="1" topLeftCell="A31" workbookViewId="0">
      <selection activeCell="O37" sqref="O37"/>
    </sheetView>
  </sheetViews>
  <sheetFormatPr defaultRowHeight="13.5"/>
  <cols>
    <col min="1" max="1" width="9" style="8"/>
    <col min="2" max="3" width="9" style="2"/>
    <col min="4" max="4" width="11.375" style="2" bestFit="1" customWidth="1"/>
    <col min="5" max="5" width="11.5" style="2" customWidth="1"/>
    <col min="6" max="6" width="13.375" style="2" customWidth="1"/>
    <col min="7" max="8" width="12.5" style="2" customWidth="1"/>
    <col min="10" max="10" width="11.375" bestFit="1" customWidth="1"/>
    <col min="11" max="11" width="15" bestFit="1" customWidth="1"/>
    <col min="12" max="12" width="12.25" customWidth="1"/>
    <col min="14" max="14" width="10.5" customWidth="1"/>
    <col min="15" max="15" width="16.125" bestFit="1" customWidth="1"/>
    <col min="18" max="18" width="9" style="18"/>
    <col min="20" max="20" width="9" style="10"/>
  </cols>
  <sheetData>
    <row r="1" spans="1:20" s="4" customFormat="1" ht="20.100000000000001" customHeight="1">
      <c r="A1" s="5" t="s">
        <v>4</v>
      </c>
      <c r="B1" s="5" t="s">
        <v>5</v>
      </c>
      <c r="C1" s="5" t="s">
        <v>3</v>
      </c>
      <c r="D1" s="5" t="s">
        <v>32</v>
      </c>
      <c r="E1" s="5" t="s">
        <v>29</v>
      </c>
      <c r="F1" s="5" t="s">
        <v>30</v>
      </c>
      <c r="G1" s="5" t="s">
        <v>31</v>
      </c>
      <c r="H1" s="5" t="s">
        <v>71</v>
      </c>
      <c r="I1" s="5" t="s">
        <v>15</v>
      </c>
      <c r="J1" s="5" t="s">
        <v>17</v>
      </c>
      <c r="K1" s="5" t="s">
        <v>20</v>
      </c>
      <c r="L1" s="5" t="s">
        <v>37</v>
      </c>
      <c r="M1" s="5" t="s">
        <v>51</v>
      </c>
      <c r="N1" s="9" t="s">
        <v>69</v>
      </c>
      <c r="O1" s="10"/>
      <c r="P1" s="10"/>
      <c r="Q1" s="10"/>
      <c r="R1" s="12"/>
      <c r="T1" s="10"/>
    </row>
    <row r="2" spans="1:20" ht="20.100000000000001" customHeight="1">
      <c r="A2" s="11">
        <v>1</v>
      </c>
      <c r="B2" s="6">
        <f>ROUND(J2+K2+L2,-1)</f>
        <v>320</v>
      </c>
      <c r="C2" s="16">
        <v>200</v>
      </c>
      <c r="D2" s="6">
        <f>LOOKUP(A2,怪物经验!$A:$A,怪物经验!$M:$M)</f>
        <v>660</v>
      </c>
      <c r="E2" s="6">
        <v>0.25</v>
      </c>
      <c r="F2" s="6">
        <f t="shared" ref="F2:F33" si="0">E2/$P$2</f>
        <v>1.2500000000000001E-2</v>
      </c>
      <c r="G2" s="6">
        <f>SUM($F$2:F2)</f>
        <v>1.2500000000000001E-2</v>
      </c>
      <c r="H2" s="6">
        <f>ROUND(C2/怪物经验!C2,0)</f>
        <v>13</v>
      </c>
      <c r="I2" s="6">
        <f>LOOKUP(A2,'挂机经验收益(废弃)'!$A$2:$A$66,'挂机经验收益(废弃)'!$C$2:$C$66)*24*F2</f>
        <v>216</v>
      </c>
      <c r="J2" s="16">
        <v>0</v>
      </c>
      <c r="K2" s="6">
        <f>LOOKUP(A2,任务经验!$A$2:$A$66,任务经验!$F$2:$F$66)</f>
        <v>150</v>
      </c>
      <c r="L2" s="6">
        <f>D2*E2</f>
        <v>165</v>
      </c>
      <c r="M2" s="6">
        <f>LOOKUP(A2,每日经验!$A$2:$A$66,每日经验!$B$2:$B$66)</f>
        <v>2100</v>
      </c>
      <c r="N2" s="1"/>
      <c r="O2" s="14" t="s">
        <v>28</v>
      </c>
      <c r="P2" s="7">
        <v>20</v>
      </c>
      <c r="Q2" s="1"/>
      <c r="R2" s="18">
        <v>375</v>
      </c>
      <c r="S2" s="21">
        <f>B2/R2</f>
        <v>0.85333333333333339</v>
      </c>
      <c r="T2" s="10">
        <f>S2*1.5</f>
        <v>1.28</v>
      </c>
    </row>
    <row r="3" spans="1:20" ht="20.100000000000001" customHeight="1">
      <c r="A3" s="11">
        <v>2</v>
      </c>
      <c r="B3" s="6">
        <f t="shared" ref="B3:B66" si="1">ROUND(J3+K3+L3,-1)</f>
        <v>640</v>
      </c>
      <c r="C3" s="6">
        <f t="shared" ref="C3:C5" si="2">ROUND(B3,-2)</f>
        <v>600</v>
      </c>
      <c r="D3" s="6">
        <f>LOOKUP(A3,怪物经验!$A:$A,怪物经验!$M:$M)</f>
        <v>1120</v>
      </c>
      <c r="E3" s="6">
        <v>0.3</v>
      </c>
      <c r="F3" s="6">
        <f t="shared" si="0"/>
        <v>1.4999999999999999E-2</v>
      </c>
      <c r="G3" s="6">
        <f>SUM($F$2:F3)</f>
        <v>2.75E-2</v>
      </c>
      <c r="H3" s="6">
        <f>ROUND(C3/怪物经验!C3,0)</f>
        <v>30</v>
      </c>
      <c r="I3" s="6">
        <f>LOOKUP(A3,'挂机经验收益(废弃)'!$A$2:$A$66,'挂机经验收益(废弃)'!$C$2:$C$66)*E3</f>
        <v>216</v>
      </c>
      <c r="J3" s="16">
        <v>0</v>
      </c>
      <c r="K3" s="6">
        <f>LOOKUP(A3,任务经验!$A$2:$A$66,任务经验!$F$2:$F$66)</f>
        <v>300</v>
      </c>
      <c r="L3" s="6">
        <f t="shared" ref="L3:L66" si="3">D3*E3</f>
        <v>336</v>
      </c>
      <c r="M3" s="6">
        <f>LOOKUP(A3,每日经验!$A$2:$A$66,每日经验!$B$2:$B$66)</f>
        <v>2400</v>
      </c>
      <c r="N3" s="13"/>
      <c r="Q3" s="1"/>
      <c r="R3" s="18">
        <v>500</v>
      </c>
      <c r="S3" s="21">
        <f t="shared" ref="S3:S66" si="4">B3/R3</f>
        <v>1.28</v>
      </c>
      <c r="T3" s="10">
        <f t="shared" ref="T3:T66" si="5">S3*1.5</f>
        <v>1.92</v>
      </c>
    </row>
    <row r="4" spans="1:20" ht="20.100000000000001" customHeight="1">
      <c r="A4" s="11">
        <v>3</v>
      </c>
      <c r="B4" s="6">
        <f t="shared" si="1"/>
        <v>870</v>
      </c>
      <c r="C4" s="6">
        <f t="shared" si="2"/>
        <v>900</v>
      </c>
      <c r="D4" s="6">
        <f>LOOKUP(A4,怪物经验!$A:$A,怪物经验!$M:$M)</f>
        <v>1450</v>
      </c>
      <c r="E4" s="6">
        <v>0.1</v>
      </c>
      <c r="F4" s="6">
        <f t="shared" si="0"/>
        <v>5.0000000000000001E-3</v>
      </c>
      <c r="G4" s="6">
        <f>SUM($F$2:F4)</f>
        <v>3.2500000000000001E-2</v>
      </c>
      <c r="H4" s="6">
        <f>ROUND(C4/怪物经验!C4,0)</f>
        <v>36</v>
      </c>
      <c r="I4" s="6">
        <f>LOOKUP(A4,'挂机经验收益(废弃)'!$A$2:$A$66,'挂机经验收益(废弃)'!$C$2:$C$66)*E4</f>
        <v>72</v>
      </c>
      <c r="J4" s="16">
        <v>100</v>
      </c>
      <c r="K4" s="6">
        <f>LOOKUP(A4,任务经验!$A$2:$A$66,任务经验!$F$2:$F$66)</f>
        <v>625</v>
      </c>
      <c r="L4" s="6">
        <f t="shared" si="3"/>
        <v>145</v>
      </c>
      <c r="M4" s="6">
        <f>LOOKUP(A4,每日经验!$A$2:$A$66,每日经验!$B$2:$B$66)</f>
        <v>3000</v>
      </c>
      <c r="N4" s="13"/>
      <c r="O4" s="7"/>
      <c r="P4" s="10"/>
      <c r="Q4" s="1"/>
      <c r="R4" s="18">
        <v>625</v>
      </c>
      <c r="S4" s="21">
        <f t="shared" si="4"/>
        <v>1.3919999999999999</v>
      </c>
      <c r="T4" s="10">
        <f t="shared" si="5"/>
        <v>2.0880000000000001</v>
      </c>
    </row>
    <row r="5" spans="1:20" ht="20.100000000000001" customHeight="1">
      <c r="A5" s="11">
        <v>4</v>
      </c>
      <c r="B5" s="6">
        <f t="shared" si="1"/>
        <v>1550</v>
      </c>
      <c r="C5" s="6">
        <f t="shared" si="2"/>
        <v>1600</v>
      </c>
      <c r="D5" s="6">
        <f>LOOKUP(A5,怪物经验!$A:$A,怪物经验!$M:$M)</f>
        <v>1800</v>
      </c>
      <c r="E5" s="6">
        <v>0.5</v>
      </c>
      <c r="F5" s="6">
        <f t="shared" si="0"/>
        <v>2.5000000000000001E-2</v>
      </c>
      <c r="G5" s="6">
        <f>SUM($F$2:F5)</f>
        <v>5.7500000000000002E-2</v>
      </c>
      <c r="H5" s="6">
        <f>ROUND(C5/怪物经验!C5,0)</f>
        <v>53</v>
      </c>
      <c r="I5" s="6">
        <f>LOOKUP(A5,'挂机经验收益(废弃)'!$A$2:$A$66,'挂机经验收益(废弃)'!$C$2:$C$66)*E5</f>
        <v>540</v>
      </c>
      <c r="J5" s="16">
        <v>200</v>
      </c>
      <c r="K5" s="6">
        <f>LOOKUP(A5,任务经验!$A$2:$A$66,任务经验!$F$2:$F$66)</f>
        <v>450</v>
      </c>
      <c r="L5" s="6">
        <f t="shared" si="3"/>
        <v>900</v>
      </c>
      <c r="M5" s="6">
        <f>LOOKUP(A5,每日经验!$A$2:$A$66,每日经验!$B$2:$B$66)</f>
        <v>3300</v>
      </c>
      <c r="Q5" s="1"/>
      <c r="R5" s="18">
        <v>750</v>
      </c>
      <c r="S5" s="21">
        <f t="shared" si="4"/>
        <v>2.0666666666666669</v>
      </c>
      <c r="T5" s="10">
        <f t="shared" si="5"/>
        <v>3.1000000000000005</v>
      </c>
    </row>
    <row r="6" spans="1:20" ht="20.100000000000001" customHeight="1">
      <c r="A6" s="11">
        <v>5</v>
      </c>
      <c r="B6" s="6">
        <f t="shared" si="1"/>
        <v>2860</v>
      </c>
      <c r="C6" s="6">
        <f>ROUND(B6,-3)</f>
        <v>3000</v>
      </c>
      <c r="D6" s="6">
        <f>LOOKUP(A6,怪物经验!$A:$A,怪物经验!$M:$M)</f>
        <v>2480</v>
      </c>
      <c r="E6" s="6">
        <v>0.75</v>
      </c>
      <c r="F6" s="6">
        <f t="shared" si="0"/>
        <v>3.7499999999999999E-2</v>
      </c>
      <c r="G6" s="6">
        <f>SUM($F$2:F6)</f>
        <v>9.5000000000000001E-2</v>
      </c>
      <c r="H6" s="6">
        <f>ROUND(C6/怪物经验!C6,0)</f>
        <v>75</v>
      </c>
      <c r="I6" s="6">
        <f>LOOKUP(A6,'挂机经验收益(废弃)'!$A$2:$A$66,'挂机经验收益(废弃)'!$C$2:$C$66)*E6</f>
        <v>810</v>
      </c>
      <c r="J6" s="16">
        <v>400</v>
      </c>
      <c r="K6" s="6">
        <f>LOOKUP(A6,任务经验!$A$2:$A$66,任务经验!$F$2:$F$66)</f>
        <v>600</v>
      </c>
      <c r="L6" s="6">
        <f t="shared" si="3"/>
        <v>1860</v>
      </c>
      <c r="M6" s="6">
        <f>LOOKUP(A6,每日经验!$A$2:$A$66,每日经验!$B$2:$B$66)</f>
        <v>4200</v>
      </c>
      <c r="P6" s="7"/>
      <c r="Q6" s="1"/>
      <c r="R6" s="18">
        <v>1000</v>
      </c>
      <c r="S6" s="21">
        <f t="shared" si="4"/>
        <v>2.86</v>
      </c>
      <c r="T6" s="10">
        <f t="shared" si="5"/>
        <v>4.29</v>
      </c>
    </row>
    <row r="7" spans="1:20" ht="20.100000000000001" customHeight="1">
      <c r="A7" s="11">
        <v>6</v>
      </c>
      <c r="B7" s="6">
        <f t="shared" si="1"/>
        <v>4400</v>
      </c>
      <c r="C7" s="6">
        <f t="shared" ref="C7:C12" si="6">ROUND(B7,-3)</f>
        <v>4000</v>
      </c>
      <c r="D7" s="6">
        <f>LOOKUP(A7,怪物经验!$A:$A,怪物经验!$M:$M)</f>
        <v>3300</v>
      </c>
      <c r="E7" s="6">
        <v>1</v>
      </c>
      <c r="F7" s="6">
        <f t="shared" si="0"/>
        <v>0.05</v>
      </c>
      <c r="G7" s="6">
        <f>SUM($F$2:F7)</f>
        <v>0.14500000000000002</v>
      </c>
      <c r="H7" s="6">
        <f>ROUND(C7/怪物经验!C7,0)</f>
        <v>80</v>
      </c>
      <c r="I7" s="6">
        <f>LOOKUP(A7,'挂机经验收益(废弃)'!$A$2:$A$66,'挂机经验收益(废弃)'!$C$2:$C$66)*E7</f>
        <v>1080</v>
      </c>
      <c r="J7" s="16">
        <v>600</v>
      </c>
      <c r="K7" s="6">
        <f>LOOKUP(A7,任务经验!$A$2:$A$66,任务经验!$F$2:$F$66)</f>
        <v>500</v>
      </c>
      <c r="L7" s="6">
        <f t="shared" si="3"/>
        <v>3300</v>
      </c>
      <c r="M7" s="6">
        <f>LOOKUP(A7,每日经验!$A$2:$A$66,每日经验!$B$2:$B$66)</f>
        <v>5100</v>
      </c>
      <c r="P7" s="9"/>
      <c r="Q7" s="1"/>
      <c r="R7" s="18">
        <v>1250</v>
      </c>
      <c r="S7" s="21">
        <f t="shared" si="4"/>
        <v>3.52</v>
      </c>
      <c r="T7" s="10">
        <f t="shared" si="5"/>
        <v>5.28</v>
      </c>
    </row>
    <row r="8" spans="1:20" ht="20.100000000000001" customHeight="1">
      <c r="A8" s="11">
        <v>7</v>
      </c>
      <c r="B8" s="6">
        <f t="shared" si="1"/>
        <v>6500</v>
      </c>
      <c r="C8" s="6">
        <f t="shared" si="6"/>
        <v>7000</v>
      </c>
      <c r="D8" s="6">
        <f>LOOKUP(A8,怪物经验!$A:$A,怪物经验!$M:$M)</f>
        <v>4080</v>
      </c>
      <c r="E8" s="6">
        <v>1.25</v>
      </c>
      <c r="F8" s="6">
        <f t="shared" si="0"/>
        <v>6.25E-2</v>
      </c>
      <c r="G8" s="6">
        <f>SUM($F$2:F8)</f>
        <v>0.20750000000000002</v>
      </c>
      <c r="H8" s="6">
        <f>ROUND(C8/怪物经验!C8,0)</f>
        <v>117</v>
      </c>
      <c r="I8" s="6">
        <f>LOOKUP(A8,'挂机经验收益(废弃)'!$A$2:$A$66,'挂机经验收益(废弃)'!$C$2:$C$66)*E8</f>
        <v>2250</v>
      </c>
      <c r="J8" s="16">
        <v>800</v>
      </c>
      <c r="K8" s="6">
        <f>LOOKUP(A8,任务经验!$A$2:$A$66,任务经验!$F$2:$F$66)</f>
        <v>600</v>
      </c>
      <c r="L8" s="6">
        <f t="shared" si="3"/>
        <v>5100</v>
      </c>
      <c r="M8" s="6">
        <f>LOOKUP(A8,每日经验!$A$2:$A$66,每日经验!$B$2:$B$66)</f>
        <v>6000</v>
      </c>
      <c r="P8" s="9"/>
      <c r="Q8" s="1"/>
      <c r="R8" s="18">
        <v>1500</v>
      </c>
      <c r="S8" s="21">
        <f t="shared" si="4"/>
        <v>4.333333333333333</v>
      </c>
      <c r="T8" s="10">
        <f t="shared" si="5"/>
        <v>6.5</v>
      </c>
    </row>
    <row r="9" spans="1:20" ht="20.100000000000001" customHeight="1">
      <c r="A9" s="11">
        <v>8</v>
      </c>
      <c r="B9" s="6">
        <f t="shared" si="1"/>
        <v>9550</v>
      </c>
      <c r="C9" s="6">
        <f t="shared" si="6"/>
        <v>10000</v>
      </c>
      <c r="D9" s="6">
        <f>LOOKUP(A9,怪物经验!$A:$A,怪物经验!$M:$M)</f>
        <v>4900</v>
      </c>
      <c r="E9" s="6">
        <v>1.5</v>
      </c>
      <c r="F9" s="6">
        <f t="shared" si="0"/>
        <v>7.4999999999999997E-2</v>
      </c>
      <c r="G9" s="6">
        <f>SUM($F$2:F9)</f>
        <v>0.28250000000000003</v>
      </c>
      <c r="H9" s="6">
        <f>ROUND(C9/怪物经验!C9,0)</f>
        <v>143</v>
      </c>
      <c r="I9" s="6">
        <f>LOOKUP(A9,'挂机经验收益(废弃)'!$A$2:$A$66,'挂机经验收益(废弃)'!$C$2:$C$66)*E9</f>
        <v>2700</v>
      </c>
      <c r="J9" s="16">
        <v>1500</v>
      </c>
      <c r="K9" s="6">
        <f>LOOKUP(A9,任务经验!$A$2:$A$66,任务经验!$F$2:$F$66)</f>
        <v>700</v>
      </c>
      <c r="L9" s="6">
        <f t="shared" si="3"/>
        <v>7350</v>
      </c>
      <c r="M9" s="6">
        <f>LOOKUP(A9,每日经验!$A$2:$A$66,每日经验!$B$2:$B$66)</f>
        <v>6900</v>
      </c>
      <c r="P9" s="9"/>
      <c r="Q9" s="1"/>
      <c r="R9" s="18">
        <v>1750</v>
      </c>
      <c r="S9" s="21">
        <f t="shared" si="4"/>
        <v>5.4571428571428573</v>
      </c>
      <c r="T9" s="10">
        <f t="shared" si="5"/>
        <v>8.1857142857142868</v>
      </c>
    </row>
    <row r="10" spans="1:20" ht="20.100000000000001" customHeight="1">
      <c r="A10" s="11">
        <v>9</v>
      </c>
      <c r="B10" s="6">
        <f t="shared" si="1"/>
        <v>13920</v>
      </c>
      <c r="C10" s="6">
        <f t="shared" si="6"/>
        <v>14000</v>
      </c>
      <c r="D10" s="6">
        <f>LOOKUP(A10,怪物经验!$A:$A,怪物经验!$M:$M)</f>
        <v>5760</v>
      </c>
      <c r="E10" s="6">
        <f t="shared" ref="E10:E66" si="7">E9+0.5</f>
        <v>2</v>
      </c>
      <c r="F10" s="6">
        <f t="shared" si="0"/>
        <v>0.1</v>
      </c>
      <c r="G10" s="6">
        <f>SUM($F$2:F10)</f>
        <v>0.38250000000000006</v>
      </c>
      <c r="H10" s="6">
        <f>ROUND(C10/怪物经验!C10,0)</f>
        <v>175</v>
      </c>
      <c r="I10" s="6">
        <f>LOOKUP(A10,'挂机经验收益(废弃)'!$A$2:$A$66,'挂机经验收益(废弃)'!$C$2:$C$66)*E10</f>
        <v>3600</v>
      </c>
      <c r="J10" s="16">
        <v>2000</v>
      </c>
      <c r="K10" s="6">
        <f>LOOKUP(A10,任务经验!$A$2:$A$66,任务经验!$F$2:$F$66)</f>
        <v>400</v>
      </c>
      <c r="L10" s="6">
        <f t="shared" si="3"/>
        <v>11520</v>
      </c>
      <c r="M10" s="6">
        <f>LOOKUP(A10,每日经验!$A$2:$A$66,每日经验!$B$2:$B$66)</f>
        <v>7800</v>
      </c>
      <c r="Q10" s="1"/>
      <c r="R10" s="18">
        <v>2000</v>
      </c>
      <c r="S10" s="21">
        <f t="shared" si="4"/>
        <v>6.96</v>
      </c>
      <c r="T10" s="10">
        <f t="shared" si="5"/>
        <v>10.44</v>
      </c>
    </row>
    <row r="11" spans="1:20" ht="20.100000000000001" customHeight="1">
      <c r="A11" s="11">
        <v>10</v>
      </c>
      <c r="B11" s="6">
        <f t="shared" si="1"/>
        <v>22530</v>
      </c>
      <c r="C11" s="6">
        <f t="shared" si="6"/>
        <v>23000</v>
      </c>
      <c r="D11" s="6">
        <f>LOOKUP(A11,怪物经验!$A:$A,怪物经验!$M:$M)</f>
        <v>7220</v>
      </c>
      <c r="E11" s="6">
        <f t="shared" si="7"/>
        <v>2.5</v>
      </c>
      <c r="F11" s="6">
        <f t="shared" si="0"/>
        <v>0.125</v>
      </c>
      <c r="G11" s="6">
        <f>SUM($F$2:F11)</f>
        <v>0.50750000000000006</v>
      </c>
      <c r="H11" s="6">
        <f>ROUND(C11/怪物经验!C11,0)</f>
        <v>242</v>
      </c>
      <c r="I11" s="6">
        <f>LOOKUP(A11,'挂机经验收益(废弃)'!$A$2:$A$66,'挂机经验收益(废弃)'!$C$2:$C$66)*E11</f>
        <v>7200</v>
      </c>
      <c r="J11" s="16">
        <v>4000</v>
      </c>
      <c r="K11" s="6">
        <f>LOOKUP(A11,任务经验!$A$2:$A$66,任务经验!$F$2:$F$66)</f>
        <v>475</v>
      </c>
      <c r="L11" s="6">
        <f t="shared" si="3"/>
        <v>18050</v>
      </c>
      <c r="M11" s="6">
        <f>LOOKUP(A11,每日经验!$A$2:$A$66,每日经验!$B$2:$B$66)</f>
        <v>9300</v>
      </c>
      <c r="Q11" s="1"/>
      <c r="R11" s="18">
        <v>2375</v>
      </c>
      <c r="S11" s="21">
        <f t="shared" si="4"/>
        <v>9.486315789473684</v>
      </c>
      <c r="T11" s="10">
        <f t="shared" si="5"/>
        <v>14.229473684210525</v>
      </c>
    </row>
    <row r="12" spans="1:20" ht="20.100000000000001" customHeight="1">
      <c r="A12" s="11">
        <v>11</v>
      </c>
      <c r="B12" s="6">
        <f t="shared" si="1"/>
        <v>35040</v>
      </c>
      <c r="C12" s="6">
        <f t="shared" si="6"/>
        <v>35000</v>
      </c>
      <c r="D12" s="6">
        <f>LOOKUP(A12,怪物经验!$A:$A,怪物经验!$M:$M)</f>
        <v>8580</v>
      </c>
      <c r="E12" s="6">
        <f t="shared" si="7"/>
        <v>3</v>
      </c>
      <c r="F12" s="6">
        <f t="shared" si="0"/>
        <v>0.15</v>
      </c>
      <c r="G12" s="6">
        <f>SUM($F$2:F12)</f>
        <v>0.65750000000000008</v>
      </c>
      <c r="H12" s="6">
        <f>ROUND(C12/怪物经验!C12,0)</f>
        <v>318</v>
      </c>
      <c r="I12" s="6">
        <f>LOOKUP(A12,'挂机经验收益(废弃)'!$A$2:$A$66,'挂机经验收益(废弃)'!$C$2:$C$66)*E12</f>
        <v>8640</v>
      </c>
      <c r="J12" s="6">
        <f t="shared" ref="J12:J66" si="8">ROUNDDOWN(I12,0)</f>
        <v>8640</v>
      </c>
      <c r="K12" s="6">
        <f>LOOKUP(A12,任务经验!$A$2:$A$66,任务经验!$F$2:$F$66)</f>
        <v>660</v>
      </c>
      <c r="L12" s="6">
        <f t="shared" si="3"/>
        <v>25740</v>
      </c>
      <c r="M12" s="6">
        <f>LOOKUP(A12,每日经验!$A$2:$A$66,每日经验!$B$2:$B$66)</f>
        <v>10500</v>
      </c>
      <c r="Q12" s="1"/>
      <c r="R12" s="18">
        <v>2750</v>
      </c>
      <c r="S12" s="21">
        <f t="shared" si="4"/>
        <v>12.741818181818182</v>
      </c>
      <c r="T12" s="10">
        <f t="shared" si="5"/>
        <v>19.112727272727273</v>
      </c>
    </row>
    <row r="13" spans="1:20" ht="20.100000000000001" customHeight="1">
      <c r="A13" s="11">
        <v>12</v>
      </c>
      <c r="B13" s="6">
        <f t="shared" si="1"/>
        <v>44960</v>
      </c>
      <c r="C13" s="6">
        <f>ROUND(B13,-4)</f>
        <v>40000</v>
      </c>
      <c r="D13" s="6">
        <f>LOOKUP(A13,怪物经验!$A:$A,怪物经验!$M:$M)</f>
        <v>9750</v>
      </c>
      <c r="E13" s="6">
        <f t="shared" si="7"/>
        <v>3.5</v>
      </c>
      <c r="F13" s="6">
        <f t="shared" si="0"/>
        <v>0.17499999999999999</v>
      </c>
      <c r="G13" s="6">
        <f>SUM($F$2:F13)</f>
        <v>0.83250000000000002</v>
      </c>
      <c r="H13" s="6">
        <f>ROUND(C13/怪物经验!C13,0)</f>
        <v>320</v>
      </c>
      <c r="I13" s="6">
        <f>LOOKUP(A13,'挂机经验收益(废弃)'!$A$2:$A$66,'挂机经验收益(废弃)'!$C$2:$C$66)*E13</f>
        <v>10080</v>
      </c>
      <c r="J13" s="6">
        <f t="shared" si="8"/>
        <v>10080</v>
      </c>
      <c r="K13" s="6">
        <f>LOOKUP(A13,任务经验!$A$2:$A$66,任务经验!$F$2:$F$66)</f>
        <v>750</v>
      </c>
      <c r="L13" s="6">
        <f t="shared" si="3"/>
        <v>34125</v>
      </c>
      <c r="M13" s="6">
        <f>LOOKUP(A13,每日经验!$A$2:$A$66,每日经验!$B$2:$B$66)</f>
        <v>12000</v>
      </c>
      <c r="Q13" s="1"/>
      <c r="R13" s="18">
        <v>3125</v>
      </c>
      <c r="S13" s="21">
        <f t="shared" si="4"/>
        <v>14.3872</v>
      </c>
      <c r="T13" s="10">
        <f t="shared" si="5"/>
        <v>21.5808</v>
      </c>
    </row>
    <row r="14" spans="1:20" ht="20.100000000000001" customHeight="1">
      <c r="A14" s="11">
        <v>13</v>
      </c>
      <c r="B14" s="6">
        <f t="shared" si="1"/>
        <v>60960</v>
      </c>
      <c r="C14" s="6">
        <f t="shared" ref="C14:C66" si="9">ROUND(B14,-4)</f>
        <v>60000</v>
      </c>
      <c r="D14" s="6">
        <f>LOOKUP(A14,怪物经验!$A:$A,怪物经验!$M:$M)</f>
        <v>10920</v>
      </c>
      <c r="E14" s="6">
        <f t="shared" si="7"/>
        <v>4</v>
      </c>
      <c r="F14" s="6">
        <f t="shared" si="0"/>
        <v>0.2</v>
      </c>
      <c r="G14" s="6">
        <f>SUM($F$2:F14)</f>
        <v>1.0325</v>
      </c>
      <c r="H14" s="6">
        <f>ROUND(C14/怪物经验!C14,0)</f>
        <v>429</v>
      </c>
      <c r="I14" s="6">
        <f>LOOKUP(A14,'挂机经验收益(废弃)'!$A$2:$A$66,'挂机经验收益(废弃)'!$C$2:$C$66)*E14</f>
        <v>17280</v>
      </c>
      <c r="J14" s="6">
        <f t="shared" si="8"/>
        <v>17280</v>
      </c>
      <c r="K14" s="6">
        <f>LOOKUP(A14,任务经验!$A$2:$A$66,任务经验!$F$2:$F$66)</f>
        <v>0</v>
      </c>
      <c r="L14" s="6">
        <f t="shared" si="3"/>
        <v>43680</v>
      </c>
      <c r="M14" s="6">
        <f>LOOKUP(A14,每日经验!$A$2:$A$66,每日经验!$B$2:$B$66)</f>
        <v>13200</v>
      </c>
      <c r="Q14" s="1"/>
      <c r="R14" s="18">
        <v>3500</v>
      </c>
      <c r="S14" s="21">
        <f t="shared" si="4"/>
        <v>17.417142857142856</v>
      </c>
      <c r="T14" s="10">
        <f t="shared" si="5"/>
        <v>26.125714285714285</v>
      </c>
    </row>
    <row r="15" spans="1:20" ht="20.100000000000001" customHeight="1">
      <c r="A15" s="11">
        <v>14</v>
      </c>
      <c r="B15" s="6">
        <f t="shared" si="1"/>
        <v>74780</v>
      </c>
      <c r="C15" s="6">
        <f t="shared" si="9"/>
        <v>70000</v>
      </c>
      <c r="D15" s="6">
        <f>LOOKUP(A15,怪物经验!$A:$A,怪物经验!$M:$M)</f>
        <v>12090</v>
      </c>
      <c r="E15" s="6">
        <f t="shared" si="7"/>
        <v>4.5</v>
      </c>
      <c r="F15" s="6">
        <f t="shared" si="0"/>
        <v>0.22500000000000001</v>
      </c>
      <c r="G15" s="6">
        <f>SUM($F$2:F15)</f>
        <v>1.2575000000000001</v>
      </c>
      <c r="H15" s="6">
        <f>ROUND(C15/怪物经验!C15,0)</f>
        <v>452</v>
      </c>
      <c r="I15" s="6">
        <f>LOOKUP(A15,'挂机经验收益(废弃)'!$A$2:$A$66,'挂机经验收益(废弃)'!$C$2:$C$66)*E15</f>
        <v>19440</v>
      </c>
      <c r="J15" s="6">
        <f t="shared" si="8"/>
        <v>19440</v>
      </c>
      <c r="K15" s="6">
        <f>LOOKUP(A15,任务经验!$A$2:$A$66,任务经验!$F$2:$F$66)</f>
        <v>930</v>
      </c>
      <c r="L15" s="6">
        <f t="shared" si="3"/>
        <v>54405</v>
      </c>
      <c r="M15" s="6">
        <f>LOOKUP(A15,每日经验!$A$2:$A$66,每日经验!$B$2:$B$66)</f>
        <v>14700</v>
      </c>
      <c r="Q15" s="1"/>
      <c r="R15" s="18">
        <v>3875</v>
      </c>
      <c r="S15" s="21">
        <f t="shared" si="4"/>
        <v>19.298064516129031</v>
      </c>
      <c r="T15" s="10">
        <f t="shared" si="5"/>
        <v>28.947096774193547</v>
      </c>
    </row>
    <row r="16" spans="1:20" ht="20.100000000000001" customHeight="1">
      <c r="A16" s="11">
        <v>15</v>
      </c>
      <c r="B16" s="6">
        <f t="shared" si="1"/>
        <v>92520</v>
      </c>
      <c r="C16" s="6">
        <f t="shared" si="9"/>
        <v>90000</v>
      </c>
      <c r="D16" s="6">
        <f>LOOKUP(A16,怪物经验!$A:$A,怪物经验!$M:$M)</f>
        <v>13260</v>
      </c>
      <c r="E16" s="6">
        <f t="shared" si="7"/>
        <v>5</v>
      </c>
      <c r="F16" s="6">
        <f t="shared" si="0"/>
        <v>0.25</v>
      </c>
      <c r="G16" s="6">
        <f>SUM($F$2:F16)</f>
        <v>1.5075000000000001</v>
      </c>
      <c r="H16" s="6">
        <f>ROUND(C16/怪物经验!C16,0)</f>
        <v>529</v>
      </c>
      <c r="I16" s="6">
        <f>LOOKUP(A16,'挂机经验收益(废弃)'!$A$2:$A$66,'挂机经验收益(废弃)'!$C$2:$C$66)*E16</f>
        <v>25200</v>
      </c>
      <c r="J16" s="6">
        <f t="shared" si="8"/>
        <v>25200</v>
      </c>
      <c r="K16" s="6">
        <f>LOOKUP(A16,任务经验!$A$2:$A$66,任务经验!$F$2:$F$66)</f>
        <v>1020</v>
      </c>
      <c r="L16" s="6">
        <f t="shared" si="3"/>
        <v>66300</v>
      </c>
      <c r="M16" s="6">
        <f>LOOKUP(A16,每日经验!$A$2:$A$66,每日经验!$B$2:$B$66)</f>
        <v>15900</v>
      </c>
      <c r="Q16" s="1"/>
      <c r="R16" s="18">
        <v>4250</v>
      </c>
      <c r="S16" s="21">
        <f t="shared" si="4"/>
        <v>21.769411764705882</v>
      </c>
      <c r="T16" s="10">
        <f t="shared" si="5"/>
        <v>32.654117647058825</v>
      </c>
    </row>
    <row r="17" spans="1:20" ht="20.100000000000001" customHeight="1">
      <c r="A17" s="11">
        <v>16</v>
      </c>
      <c r="B17" s="6">
        <f t="shared" si="1"/>
        <v>110370</v>
      </c>
      <c r="C17" s="6">
        <f t="shared" si="9"/>
        <v>110000</v>
      </c>
      <c r="D17" s="6">
        <f>LOOKUP(A17,怪物经验!$A:$A,怪物经验!$M:$M)</f>
        <v>14820</v>
      </c>
      <c r="E17" s="6">
        <f t="shared" si="7"/>
        <v>5.5</v>
      </c>
      <c r="F17" s="6">
        <f t="shared" si="0"/>
        <v>0.27500000000000002</v>
      </c>
      <c r="G17" s="6">
        <f>SUM($F$2:F17)</f>
        <v>1.7825000000000002</v>
      </c>
      <c r="H17" s="6">
        <f>ROUND(C17/怪物经验!C17,0)</f>
        <v>579</v>
      </c>
      <c r="I17" s="6">
        <f>LOOKUP(A17,'挂机经验收益(废弃)'!$A$2:$A$66,'挂机经验收益(废弃)'!$C$2:$C$66)*E17</f>
        <v>27720</v>
      </c>
      <c r="J17" s="6">
        <f t="shared" si="8"/>
        <v>27720</v>
      </c>
      <c r="K17" s="6">
        <f>LOOKUP(A17,任务经验!$A$2:$A$66,任务经验!$F$2:$F$66)</f>
        <v>1140</v>
      </c>
      <c r="L17" s="6">
        <f t="shared" si="3"/>
        <v>81510</v>
      </c>
      <c r="M17" s="6">
        <f>LOOKUP(A17,每日经验!$A$2:$A$66,每日经验!$B$2:$B$66)</f>
        <v>17700</v>
      </c>
      <c r="Q17" s="1"/>
      <c r="R17" s="18">
        <v>4750</v>
      </c>
      <c r="S17" s="21">
        <f t="shared" si="4"/>
        <v>23.235789473684211</v>
      </c>
      <c r="T17" s="10">
        <f t="shared" si="5"/>
        <v>34.853684210526318</v>
      </c>
    </row>
    <row r="18" spans="1:20" ht="20.100000000000001" customHeight="1">
      <c r="A18" s="11">
        <v>17</v>
      </c>
      <c r="B18" s="6">
        <f t="shared" si="1"/>
        <v>129780</v>
      </c>
      <c r="C18" s="6">
        <f t="shared" si="9"/>
        <v>130000</v>
      </c>
      <c r="D18" s="6">
        <f>LOOKUP(A18,怪物经验!$A:$A,怪物经验!$M:$M)</f>
        <v>16380</v>
      </c>
      <c r="E18" s="6">
        <f t="shared" si="7"/>
        <v>6</v>
      </c>
      <c r="F18" s="6">
        <f t="shared" si="0"/>
        <v>0.3</v>
      </c>
      <c r="G18" s="6">
        <f>SUM($F$2:F18)</f>
        <v>2.0825</v>
      </c>
      <c r="H18" s="6">
        <f>ROUND(C18/怪物经验!C18,0)</f>
        <v>619</v>
      </c>
      <c r="I18" s="6">
        <f>LOOKUP(A18,'挂机经验收益(废弃)'!$A$2:$A$66,'挂机经验收益(废弃)'!$C$2:$C$66)*E18</f>
        <v>30240</v>
      </c>
      <c r="J18" s="6">
        <f t="shared" si="8"/>
        <v>30240</v>
      </c>
      <c r="K18" s="6">
        <f>LOOKUP(A18,任务经验!$A$2:$A$66,任务经验!$F$2:$F$66)</f>
        <v>1260</v>
      </c>
      <c r="L18" s="6">
        <f t="shared" si="3"/>
        <v>98280</v>
      </c>
      <c r="M18" s="6">
        <f>LOOKUP(A18,每日经验!$A$2:$A$66,每日经验!$B$2:$B$66)</f>
        <v>19500</v>
      </c>
      <c r="Q18" s="1"/>
      <c r="R18" s="18">
        <v>5250</v>
      </c>
      <c r="S18" s="21">
        <f t="shared" si="4"/>
        <v>24.72</v>
      </c>
      <c r="T18" s="10">
        <f t="shared" si="5"/>
        <v>37.08</v>
      </c>
    </row>
    <row r="19" spans="1:20" ht="20.100000000000001" customHeight="1">
      <c r="A19" s="11">
        <v>18</v>
      </c>
      <c r="B19" s="6">
        <f t="shared" si="1"/>
        <v>162450</v>
      </c>
      <c r="C19" s="6">
        <f t="shared" si="9"/>
        <v>160000</v>
      </c>
      <c r="D19" s="6">
        <f>LOOKUP(A19,怪物经验!$A:$A,怪物经验!$M:$M)</f>
        <v>17940</v>
      </c>
      <c r="E19" s="6">
        <f t="shared" si="7"/>
        <v>6.5</v>
      </c>
      <c r="F19" s="6">
        <f t="shared" si="0"/>
        <v>0.32500000000000001</v>
      </c>
      <c r="G19" s="6">
        <f>SUM($F$2:F19)</f>
        <v>2.4075000000000002</v>
      </c>
      <c r="H19" s="6">
        <f>ROUND(C19/怪物经验!C19,0)</f>
        <v>696</v>
      </c>
      <c r="I19" s="6">
        <f>LOOKUP(A19,'挂机经验收益(废弃)'!$A$2:$A$66,'挂机经验收益(废弃)'!$C$2:$C$66)*E19</f>
        <v>44460</v>
      </c>
      <c r="J19" s="6">
        <f t="shared" si="8"/>
        <v>44460</v>
      </c>
      <c r="K19" s="6">
        <f>LOOKUP(A19,任务经验!$A$2:$A$66,任务经验!$F$2:$F$66)</f>
        <v>1380</v>
      </c>
      <c r="L19" s="6">
        <f t="shared" si="3"/>
        <v>116610</v>
      </c>
      <c r="M19" s="6">
        <f>LOOKUP(A19,每日经验!$A$2:$A$66,每日经验!$B$2:$B$66)</f>
        <v>21300</v>
      </c>
      <c r="Q19" s="1"/>
      <c r="R19" s="18">
        <v>5750</v>
      </c>
      <c r="S19" s="21">
        <f t="shared" si="4"/>
        <v>28.252173913043478</v>
      </c>
      <c r="T19" s="10">
        <f t="shared" si="5"/>
        <v>42.378260869565217</v>
      </c>
    </row>
    <row r="20" spans="1:20" ht="20.100000000000001" customHeight="1">
      <c r="A20" s="11">
        <v>19</v>
      </c>
      <c r="B20" s="6">
        <f t="shared" si="1"/>
        <v>185880</v>
      </c>
      <c r="C20" s="6">
        <f t="shared" si="9"/>
        <v>190000</v>
      </c>
      <c r="D20" s="6">
        <f>LOOKUP(A20,怪物经验!$A:$A,怪物经验!$M:$M)</f>
        <v>19500</v>
      </c>
      <c r="E20" s="6">
        <f t="shared" si="7"/>
        <v>7</v>
      </c>
      <c r="F20" s="6">
        <f t="shared" si="0"/>
        <v>0.35</v>
      </c>
      <c r="G20" s="6">
        <f>SUM($F$2:F20)</f>
        <v>2.7575000000000003</v>
      </c>
      <c r="H20" s="6">
        <f>ROUND(C20/怪物经验!C20,0)</f>
        <v>760</v>
      </c>
      <c r="I20" s="6">
        <f>LOOKUP(A20,'挂机经验收益(废弃)'!$A$2:$A$66,'挂机经验收益(废弃)'!$C$2:$C$66)*E20</f>
        <v>47880</v>
      </c>
      <c r="J20" s="6">
        <f t="shared" si="8"/>
        <v>47880</v>
      </c>
      <c r="K20" s="6">
        <f>LOOKUP(A20,任务经验!$A$2:$A$66,任务经验!$F$2:$F$66)</f>
        <v>1500</v>
      </c>
      <c r="L20" s="6">
        <f t="shared" si="3"/>
        <v>136500</v>
      </c>
      <c r="M20" s="6">
        <f>LOOKUP(A20,每日经验!$A$2:$A$66,每日经验!$B$2:$B$66)</f>
        <v>23100</v>
      </c>
      <c r="Q20" s="1"/>
      <c r="R20" s="18">
        <v>6250</v>
      </c>
      <c r="S20" s="21">
        <f t="shared" si="4"/>
        <v>29.7408</v>
      </c>
      <c r="T20" s="10">
        <f t="shared" si="5"/>
        <v>44.611199999999997</v>
      </c>
    </row>
    <row r="21" spans="1:20" ht="20.100000000000001" customHeight="1">
      <c r="A21" s="11">
        <v>20</v>
      </c>
      <c r="B21" s="6">
        <f t="shared" si="1"/>
        <v>227580</v>
      </c>
      <c r="C21" s="6">
        <f t="shared" si="9"/>
        <v>230000</v>
      </c>
      <c r="D21" s="6">
        <f>LOOKUP(A21,怪物经验!$A:$A,怪物经验!$M:$M)</f>
        <v>21840</v>
      </c>
      <c r="E21" s="6">
        <f t="shared" si="7"/>
        <v>7.5</v>
      </c>
      <c r="F21" s="6">
        <f t="shared" si="0"/>
        <v>0.375</v>
      </c>
      <c r="G21" s="6">
        <f>SUM($F$2:F21)</f>
        <v>3.1325000000000003</v>
      </c>
      <c r="H21" s="6">
        <f>ROUND(C21/怪物经验!C21,0)</f>
        <v>821</v>
      </c>
      <c r="I21" s="6">
        <f>LOOKUP(A21,'挂机经验收益(废弃)'!$A$2:$A$66,'挂机经验收益(废弃)'!$C$2:$C$66)*E21</f>
        <v>62100</v>
      </c>
      <c r="J21" s="6">
        <f t="shared" si="8"/>
        <v>62100</v>
      </c>
      <c r="K21" s="6">
        <f>LOOKUP(A21,任务经验!$A$2:$A$66,任务经验!$F$2:$F$66)</f>
        <v>1680</v>
      </c>
      <c r="L21" s="6">
        <f t="shared" si="3"/>
        <v>163800</v>
      </c>
      <c r="M21" s="6">
        <f>LOOKUP(A21,每日经验!$A$2:$A$66,每日经验!$B$2:$B$66)</f>
        <v>25800</v>
      </c>
      <c r="Q21" s="1"/>
      <c r="R21" s="18">
        <v>7000</v>
      </c>
      <c r="S21" s="21">
        <f t="shared" si="4"/>
        <v>32.511428571428574</v>
      </c>
      <c r="T21" s="10">
        <f t="shared" si="5"/>
        <v>48.767142857142858</v>
      </c>
    </row>
    <row r="22" spans="1:20" ht="20.100000000000001" customHeight="1">
      <c r="A22" s="11">
        <v>21</v>
      </c>
      <c r="B22" s="6">
        <f t="shared" si="1"/>
        <v>261850</v>
      </c>
      <c r="C22" s="6">
        <f t="shared" si="9"/>
        <v>260000</v>
      </c>
      <c r="D22" s="6">
        <f>LOOKUP(A22,怪物经验!$A:$A,怪物经验!$M:$M)</f>
        <v>24180</v>
      </c>
      <c r="E22" s="6">
        <f t="shared" si="7"/>
        <v>8</v>
      </c>
      <c r="F22" s="6">
        <f t="shared" si="0"/>
        <v>0.4</v>
      </c>
      <c r="G22" s="6">
        <f>SUM($F$2:F22)</f>
        <v>3.5325000000000002</v>
      </c>
      <c r="H22" s="6">
        <f>ROUND(C22/怪物经验!C22,0)</f>
        <v>839</v>
      </c>
      <c r="I22" s="6">
        <f>LOOKUP(A22,'挂机经验收益(废弃)'!$A$2:$A$66,'挂机经验收益(废弃)'!$C$2:$C$66)*E22</f>
        <v>66240</v>
      </c>
      <c r="J22" s="6">
        <f t="shared" si="8"/>
        <v>66240</v>
      </c>
      <c r="K22" s="6">
        <f>LOOKUP(A22,任务经验!$A$2:$A$66,任务经验!$F$2:$F$66)</f>
        <v>2170</v>
      </c>
      <c r="L22" s="6">
        <f t="shared" si="3"/>
        <v>193440</v>
      </c>
      <c r="M22" s="6">
        <f>LOOKUP(A22,每日经验!$A$2:$A$66,每日经验!$B$2:$B$66)</f>
        <v>28500</v>
      </c>
      <c r="Q22" s="1"/>
      <c r="R22" s="18">
        <v>7750</v>
      </c>
      <c r="S22" s="21">
        <f t="shared" si="4"/>
        <v>33.78709677419355</v>
      </c>
      <c r="T22" s="10">
        <f t="shared" si="5"/>
        <v>50.680645161290329</v>
      </c>
    </row>
    <row r="23" spans="1:20" ht="20.100000000000001" customHeight="1">
      <c r="A23" s="11">
        <v>22</v>
      </c>
      <c r="B23" s="6">
        <f t="shared" si="1"/>
        <v>298180</v>
      </c>
      <c r="C23" s="6">
        <f t="shared" si="9"/>
        <v>300000</v>
      </c>
      <c r="D23" s="6">
        <f>LOOKUP(A23,怪物经验!$A:$A,怪物经验!$M:$M)</f>
        <v>26520</v>
      </c>
      <c r="E23" s="6">
        <f t="shared" si="7"/>
        <v>8.5</v>
      </c>
      <c r="F23" s="6">
        <f t="shared" si="0"/>
        <v>0.42499999999999999</v>
      </c>
      <c r="G23" s="6">
        <f>SUM($F$2:F23)</f>
        <v>3.9575</v>
      </c>
      <c r="H23" s="6">
        <f>ROUND(C23/怪物经验!C23,0)</f>
        <v>882</v>
      </c>
      <c r="I23" s="6">
        <f>LOOKUP(A23,'挂机经验收益(废弃)'!$A$2:$A$66,'挂机经验收益(废弃)'!$C$2:$C$66)*E23</f>
        <v>70380</v>
      </c>
      <c r="J23" s="6">
        <f t="shared" si="8"/>
        <v>70380</v>
      </c>
      <c r="K23" s="6">
        <f>LOOKUP(A23,任务经验!$A$2:$A$66,任务经验!$F$2:$F$66)</f>
        <v>2380</v>
      </c>
      <c r="L23" s="6">
        <f t="shared" si="3"/>
        <v>225420</v>
      </c>
      <c r="M23" s="6">
        <f>LOOKUP(A23,每日经验!$A$2:$A$66,每日经验!$B$2:$B$66)</f>
        <v>39900</v>
      </c>
      <c r="Q23" s="1"/>
      <c r="R23" s="18">
        <v>8500</v>
      </c>
      <c r="S23" s="21">
        <f t="shared" si="4"/>
        <v>35.08</v>
      </c>
      <c r="T23" s="10">
        <f t="shared" si="5"/>
        <v>52.62</v>
      </c>
    </row>
    <row r="24" spans="1:20" ht="20.100000000000001" customHeight="1">
      <c r="A24" s="11">
        <v>23</v>
      </c>
      <c r="B24" s="6">
        <f t="shared" si="1"/>
        <v>362770</v>
      </c>
      <c r="C24" s="6">
        <f t="shared" si="9"/>
        <v>360000</v>
      </c>
      <c r="D24" s="6">
        <f>LOOKUP(A24,怪物经验!$A:$A,怪物经验!$M:$M)</f>
        <v>28860</v>
      </c>
      <c r="E24" s="6">
        <f t="shared" si="7"/>
        <v>9</v>
      </c>
      <c r="F24" s="6">
        <f t="shared" si="0"/>
        <v>0.45</v>
      </c>
      <c r="G24" s="6">
        <f>SUM($F$2:F24)</f>
        <v>4.4074999999999998</v>
      </c>
      <c r="H24" s="6">
        <f>ROUND(C24/怪物经验!C24,0)</f>
        <v>973</v>
      </c>
      <c r="I24" s="6">
        <f>LOOKUP(A24,'挂机经验收益(废弃)'!$A$2:$A$66,'挂机经验收益(废弃)'!$C$2:$C$66)*E24</f>
        <v>100440</v>
      </c>
      <c r="J24" s="6">
        <f t="shared" si="8"/>
        <v>100440</v>
      </c>
      <c r="K24" s="6">
        <f>LOOKUP(A24,任务经验!$A$2:$A$66,任务经验!$F$2:$F$66)</f>
        <v>2590</v>
      </c>
      <c r="L24" s="6">
        <f t="shared" si="3"/>
        <v>259740</v>
      </c>
      <c r="M24" s="6">
        <f>LOOKUP(A24,每日经验!$A$2:$A$66,每日经验!$B$2:$B$66)</f>
        <v>42600</v>
      </c>
      <c r="Q24" s="1"/>
      <c r="R24" s="18">
        <v>9250</v>
      </c>
      <c r="S24" s="21">
        <f t="shared" si="4"/>
        <v>39.218378378378375</v>
      </c>
      <c r="T24" s="10">
        <f t="shared" si="5"/>
        <v>58.827567567567563</v>
      </c>
    </row>
    <row r="25" spans="1:20" ht="20.100000000000001" customHeight="1">
      <c r="A25" s="11">
        <v>24</v>
      </c>
      <c r="B25" s="6">
        <f t="shared" si="1"/>
        <v>405220</v>
      </c>
      <c r="C25" s="6">
        <f t="shared" si="9"/>
        <v>410000</v>
      </c>
      <c r="D25" s="6">
        <f>LOOKUP(A25,怪物经验!$A:$A,怪物经验!$M:$M)</f>
        <v>31200</v>
      </c>
      <c r="E25" s="6">
        <f t="shared" si="7"/>
        <v>9.5</v>
      </c>
      <c r="F25" s="6">
        <f t="shared" si="0"/>
        <v>0.47499999999999998</v>
      </c>
      <c r="G25" s="6">
        <f>SUM($F$2:F25)</f>
        <v>4.8824999999999994</v>
      </c>
      <c r="H25" s="6">
        <f>ROUND(C25/怪物经验!C25,0)</f>
        <v>1025</v>
      </c>
      <c r="I25" s="6">
        <f>LOOKUP(A25,'挂机经验收益(废弃)'!$A$2:$A$66,'挂机经验收益(废弃)'!$C$2:$C$66)*E25</f>
        <v>106020</v>
      </c>
      <c r="J25" s="6">
        <f t="shared" si="8"/>
        <v>106020</v>
      </c>
      <c r="K25" s="6">
        <f>LOOKUP(A25,任务经验!$A$2:$A$66,任务经验!$F$2:$F$66)</f>
        <v>2800</v>
      </c>
      <c r="L25" s="6">
        <f t="shared" si="3"/>
        <v>296400</v>
      </c>
      <c r="M25" s="6">
        <f>LOOKUP(A25,每日经验!$A$2:$A$66,每日经验!$B$2:$B$66)</f>
        <v>45300</v>
      </c>
      <c r="Q25" s="1"/>
      <c r="R25" s="18">
        <v>10000</v>
      </c>
      <c r="S25" s="21">
        <f t="shared" si="4"/>
        <v>40.521999999999998</v>
      </c>
      <c r="T25" s="10">
        <f t="shared" si="5"/>
        <v>60.783000000000001</v>
      </c>
    </row>
    <row r="26" spans="1:20" ht="20.100000000000001" customHeight="1">
      <c r="A26" s="11">
        <v>25</v>
      </c>
      <c r="B26" s="6">
        <f t="shared" si="1"/>
        <v>468010</v>
      </c>
      <c r="C26" s="6">
        <f t="shared" si="9"/>
        <v>470000</v>
      </c>
      <c r="D26" s="6">
        <f>LOOKUP(A26,怪物经验!$A:$A,怪物经验!$M:$M)</f>
        <v>33540</v>
      </c>
      <c r="E26" s="6">
        <f t="shared" si="7"/>
        <v>10</v>
      </c>
      <c r="F26" s="6">
        <f t="shared" si="0"/>
        <v>0.5</v>
      </c>
      <c r="G26" s="6">
        <f>SUM($F$2:F26)</f>
        <v>5.3824999999999994</v>
      </c>
      <c r="H26" s="6">
        <f>ROUND(C26/怪物经验!C26,0)</f>
        <v>1093</v>
      </c>
      <c r="I26" s="6">
        <f>LOOKUP(A26,'挂机经验收益(废弃)'!$A$2:$A$66,'挂机经验收益(废弃)'!$C$2:$C$66)*E26</f>
        <v>129600</v>
      </c>
      <c r="J26" s="6">
        <f t="shared" si="8"/>
        <v>129600</v>
      </c>
      <c r="K26" s="6">
        <f>LOOKUP(A26,任务经验!$A$2:$A$66,任务经验!$F$2:$F$66)</f>
        <v>3010</v>
      </c>
      <c r="L26" s="6">
        <f t="shared" si="3"/>
        <v>335400</v>
      </c>
      <c r="M26" s="6">
        <f>LOOKUP(A26,每日经验!$A$2:$A$66,每日经验!$B$2:$B$66)</f>
        <v>48000</v>
      </c>
      <c r="Q26" s="1"/>
      <c r="R26" s="18">
        <v>10750</v>
      </c>
      <c r="S26" s="21">
        <f t="shared" si="4"/>
        <v>43.535813953488372</v>
      </c>
      <c r="T26" s="10">
        <f t="shared" si="5"/>
        <v>65.303720930232558</v>
      </c>
    </row>
    <row r="27" spans="1:20" ht="20.100000000000001" customHeight="1">
      <c r="A27" s="11">
        <v>26</v>
      </c>
      <c r="B27" s="6">
        <f t="shared" si="1"/>
        <v>516500</v>
      </c>
      <c r="C27" s="6">
        <f t="shared" si="9"/>
        <v>520000</v>
      </c>
      <c r="D27" s="6">
        <f>LOOKUP(A27,怪物经验!$A:$A,怪物经验!$M:$M)</f>
        <v>35880</v>
      </c>
      <c r="E27" s="6">
        <f t="shared" si="7"/>
        <v>10.5</v>
      </c>
      <c r="F27" s="6">
        <f t="shared" si="0"/>
        <v>0.52500000000000002</v>
      </c>
      <c r="G27" s="6">
        <f>SUM($F$2:F27)</f>
        <v>5.9074999999999998</v>
      </c>
      <c r="H27" s="6">
        <f>ROUND(C27/怪物经验!C27,0)</f>
        <v>1130</v>
      </c>
      <c r="I27" s="6">
        <f>LOOKUP(A27,'挂机经验收益(废弃)'!$A$2:$A$66,'挂机经验收益(废弃)'!$C$2:$C$66)*E27</f>
        <v>136080</v>
      </c>
      <c r="J27" s="6">
        <f t="shared" si="8"/>
        <v>136080</v>
      </c>
      <c r="K27" s="6">
        <f>LOOKUP(A27,任务经验!$A$2:$A$66,任务经验!$F$2:$F$66)</f>
        <v>3680</v>
      </c>
      <c r="L27" s="6">
        <f t="shared" si="3"/>
        <v>376740</v>
      </c>
      <c r="M27" s="6">
        <f>LOOKUP(A27,每日经验!$A$2:$A$66,每日经验!$B$2:$B$66)</f>
        <v>50700</v>
      </c>
      <c r="Q27" s="1"/>
      <c r="R27" s="18">
        <v>11500</v>
      </c>
      <c r="S27" s="21">
        <f t="shared" si="4"/>
        <v>44.913043478260867</v>
      </c>
      <c r="T27" s="10">
        <f t="shared" si="5"/>
        <v>67.369565217391298</v>
      </c>
    </row>
    <row r="28" spans="1:20" ht="20.100000000000001" customHeight="1">
      <c r="A28" s="11">
        <v>27</v>
      </c>
      <c r="B28" s="6">
        <f t="shared" si="1"/>
        <v>566900</v>
      </c>
      <c r="C28" s="6">
        <f t="shared" si="9"/>
        <v>570000</v>
      </c>
      <c r="D28" s="6">
        <f>LOOKUP(A28,怪物经验!$A:$A,怪物经验!$M:$M)</f>
        <v>38220</v>
      </c>
      <c r="E28" s="6">
        <f t="shared" si="7"/>
        <v>11</v>
      </c>
      <c r="F28" s="6">
        <f t="shared" si="0"/>
        <v>0.55000000000000004</v>
      </c>
      <c r="G28" s="6">
        <f>SUM($F$2:F28)</f>
        <v>6.4574999999999996</v>
      </c>
      <c r="H28" s="6">
        <f>ROUND(C28/怪物经验!C28,0)</f>
        <v>1163</v>
      </c>
      <c r="I28" s="6">
        <f>LOOKUP(A28,'挂机经验收益(废弃)'!$A$2:$A$66,'挂机经验收益(废弃)'!$C$2:$C$66)*E28</f>
        <v>142560</v>
      </c>
      <c r="J28" s="6">
        <f t="shared" si="8"/>
        <v>142560</v>
      </c>
      <c r="K28" s="6">
        <f>LOOKUP(A28,任务经验!$A$2:$A$66,任务经验!$F$2:$F$66)</f>
        <v>3920</v>
      </c>
      <c r="L28" s="6">
        <f t="shared" si="3"/>
        <v>420420</v>
      </c>
      <c r="M28" s="6">
        <f>LOOKUP(A28,每日经验!$A$2:$A$66,每日经验!$B$2:$B$66)</f>
        <v>53400</v>
      </c>
      <c r="Q28" s="1"/>
      <c r="R28" s="18">
        <v>12250</v>
      </c>
      <c r="S28" s="21">
        <f t="shared" si="4"/>
        <v>46.277551020408161</v>
      </c>
      <c r="T28" s="10">
        <f t="shared" si="5"/>
        <v>69.416326530612238</v>
      </c>
    </row>
    <row r="29" spans="1:20" ht="20.100000000000001" customHeight="1">
      <c r="A29" s="11">
        <v>28</v>
      </c>
      <c r="B29" s="6">
        <f t="shared" si="1"/>
        <v>648620</v>
      </c>
      <c r="C29" s="6">
        <f t="shared" si="9"/>
        <v>650000</v>
      </c>
      <c r="D29" s="6">
        <f>LOOKUP(A29,怪物经验!$A:$A,怪物经验!$M:$M)</f>
        <v>40560</v>
      </c>
      <c r="E29" s="6">
        <f t="shared" si="7"/>
        <v>11.5</v>
      </c>
      <c r="F29" s="6">
        <f t="shared" si="0"/>
        <v>0.57499999999999996</v>
      </c>
      <c r="G29" s="6">
        <f>SUM($F$2:F29)</f>
        <v>7.0324999999999998</v>
      </c>
      <c r="H29" s="6">
        <f>ROUND(C29/怪物经验!C29,0)</f>
        <v>1250</v>
      </c>
      <c r="I29" s="6">
        <f>LOOKUP(A29,'挂机经验收益(废弃)'!$A$2:$A$66,'挂机经验收益(废弃)'!$C$2:$C$66)*E29</f>
        <v>178020</v>
      </c>
      <c r="J29" s="6">
        <f t="shared" si="8"/>
        <v>178020</v>
      </c>
      <c r="K29" s="6">
        <f>LOOKUP(A29,任务经验!$A$2:$A$66,任务经验!$F$2:$F$66)</f>
        <v>4160</v>
      </c>
      <c r="L29" s="6">
        <f t="shared" si="3"/>
        <v>466440</v>
      </c>
      <c r="M29" s="6">
        <f>LOOKUP(A29,每日经验!$A$2:$A$66,每日经验!$B$2:$B$66)</f>
        <v>56100</v>
      </c>
      <c r="Q29" s="1"/>
      <c r="R29" s="18">
        <v>13000</v>
      </c>
      <c r="S29" s="21">
        <f t="shared" si="4"/>
        <v>49.893846153846155</v>
      </c>
      <c r="T29" s="10">
        <f t="shared" si="5"/>
        <v>74.84076923076924</v>
      </c>
    </row>
    <row r="30" spans="1:20" ht="20.100000000000001" customHeight="1">
      <c r="A30" s="11">
        <v>29</v>
      </c>
      <c r="B30" s="6">
        <f t="shared" si="1"/>
        <v>704960</v>
      </c>
      <c r="C30" s="6">
        <f t="shared" si="9"/>
        <v>700000</v>
      </c>
      <c r="D30" s="6">
        <f>LOOKUP(A30,怪物经验!$A:$A,怪物经验!$M:$M)</f>
        <v>42900</v>
      </c>
      <c r="E30" s="6">
        <f t="shared" si="7"/>
        <v>12</v>
      </c>
      <c r="F30" s="6">
        <f t="shared" si="0"/>
        <v>0.6</v>
      </c>
      <c r="G30" s="6">
        <f>SUM($F$2:F30)</f>
        <v>7.6324999999999994</v>
      </c>
      <c r="H30" s="6">
        <f>ROUND(C30/怪物经验!C30,0)</f>
        <v>1273</v>
      </c>
      <c r="I30" s="6">
        <f>LOOKUP(A30,'挂机经验收益(废弃)'!$A$2:$A$66,'挂机经验收益(废弃)'!$C$2:$C$66)*E30</f>
        <v>185760</v>
      </c>
      <c r="J30" s="6">
        <f t="shared" si="8"/>
        <v>185760</v>
      </c>
      <c r="K30" s="6">
        <f>LOOKUP(A30,任务经验!$A$2:$A$66,任务经验!$F$2:$F$66)</f>
        <v>4400</v>
      </c>
      <c r="L30" s="6">
        <f t="shared" si="3"/>
        <v>514800</v>
      </c>
      <c r="M30" s="6">
        <f>LOOKUP(A30,每日经验!$A$2:$A$66,每日经验!$B$2:$B$66)</f>
        <v>58800</v>
      </c>
      <c r="Q30" s="1"/>
      <c r="R30" s="18">
        <v>13750</v>
      </c>
      <c r="S30" s="21">
        <f t="shared" si="4"/>
        <v>51.269818181818181</v>
      </c>
      <c r="T30" s="10">
        <f t="shared" si="5"/>
        <v>76.904727272727271</v>
      </c>
    </row>
    <row r="31" spans="1:20" ht="20.100000000000001" customHeight="1">
      <c r="A31" s="11">
        <v>30</v>
      </c>
      <c r="B31" s="6">
        <f t="shared" si="1"/>
        <v>786140</v>
      </c>
      <c r="C31" s="6">
        <f t="shared" si="9"/>
        <v>790000</v>
      </c>
      <c r="D31" s="6">
        <f>LOOKUP(A31,怪物经验!$A:$A,怪物经验!$M:$M)</f>
        <v>45240</v>
      </c>
      <c r="E31" s="6">
        <f t="shared" si="7"/>
        <v>12.5</v>
      </c>
      <c r="F31" s="6">
        <f t="shared" si="0"/>
        <v>0.625</v>
      </c>
      <c r="G31" s="6">
        <f>SUM($F$2:F31)</f>
        <v>8.2575000000000003</v>
      </c>
      <c r="H31" s="6">
        <f>ROUND(C31/怪物经验!C31,0)</f>
        <v>1362</v>
      </c>
      <c r="I31" s="6">
        <f>LOOKUP(A31,'挂机经验收益(废弃)'!$A$2:$A$66,'挂机经验收益(废弃)'!$C$2:$C$66)*E31</f>
        <v>216000</v>
      </c>
      <c r="J31" s="6">
        <f t="shared" si="8"/>
        <v>216000</v>
      </c>
      <c r="K31" s="6">
        <f>LOOKUP(A31,任务经验!$A$2:$A$66,任务经验!$F$2:$F$66)</f>
        <v>4640</v>
      </c>
      <c r="L31" s="6">
        <f t="shared" si="3"/>
        <v>565500</v>
      </c>
      <c r="M31" s="6">
        <f>LOOKUP(A31,每日经验!$A$2:$A$66,每日经验!$B$2:$B$66)</f>
        <v>61500</v>
      </c>
      <c r="Q31" s="1"/>
      <c r="R31" s="18">
        <v>14500</v>
      </c>
      <c r="S31" s="21">
        <f t="shared" si="4"/>
        <v>54.216551724137929</v>
      </c>
      <c r="T31" s="10">
        <f t="shared" si="5"/>
        <v>81.324827586206894</v>
      </c>
    </row>
    <row r="32" spans="1:20" ht="20.100000000000001" customHeight="1">
      <c r="A32" s="11">
        <v>31</v>
      </c>
      <c r="B32" s="6">
        <f t="shared" si="1"/>
        <v>848670</v>
      </c>
      <c r="C32" s="6">
        <f t="shared" si="9"/>
        <v>850000</v>
      </c>
      <c r="D32" s="6">
        <f>LOOKUP(A32,怪物经验!$A:$A,怪物经验!$M:$M)</f>
        <v>47580</v>
      </c>
      <c r="E32" s="6">
        <f t="shared" si="7"/>
        <v>13</v>
      </c>
      <c r="F32" s="6">
        <f t="shared" si="0"/>
        <v>0.65</v>
      </c>
      <c r="G32" s="6">
        <f>SUM($F$2:F32)</f>
        <v>8.9075000000000006</v>
      </c>
      <c r="H32" s="6">
        <f>ROUND(C32/怪物经验!C32,0)</f>
        <v>1393</v>
      </c>
      <c r="I32" s="6">
        <f>LOOKUP(A32,'挂机经验收益(废弃)'!$A$2:$A$66,'挂机经验收益(废弃)'!$C$2:$C$66)*E32</f>
        <v>224640</v>
      </c>
      <c r="J32" s="6">
        <f t="shared" si="8"/>
        <v>224640</v>
      </c>
      <c r="K32" s="6">
        <f>LOOKUP(A32,任务经验!$A$2:$A$66,任务经验!$F$2:$F$66)</f>
        <v>5490</v>
      </c>
      <c r="L32" s="6">
        <f t="shared" si="3"/>
        <v>618540</v>
      </c>
      <c r="M32" s="6">
        <f>LOOKUP(A32,每日经验!$A$2:$A$66,每日经验!$B$2:$B$66)</f>
        <v>64200</v>
      </c>
      <c r="Q32" s="1"/>
      <c r="R32" s="18">
        <v>15250</v>
      </c>
      <c r="S32" s="21">
        <f t="shared" si="4"/>
        <v>55.65049180327869</v>
      </c>
      <c r="T32" s="10">
        <f t="shared" si="5"/>
        <v>83.475737704918032</v>
      </c>
    </row>
    <row r="33" spans="1:20" ht="20.100000000000001" customHeight="1">
      <c r="A33" s="11">
        <v>32</v>
      </c>
      <c r="B33" s="6">
        <f t="shared" si="1"/>
        <v>912960</v>
      </c>
      <c r="C33" s="6">
        <f t="shared" si="9"/>
        <v>910000</v>
      </c>
      <c r="D33" s="6">
        <f>LOOKUP(A33,怪物经验!$A:$A,怪物经验!$M:$M)</f>
        <v>49920</v>
      </c>
      <c r="E33" s="6">
        <f t="shared" si="7"/>
        <v>13.5</v>
      </c>
      <c r="F33" s="6">
        <f t="shared" si="0"/>
        <v>0.67500000000000004</v>
      </c>
      <c r="G33" s="6">
        <f>SUM($F$2:F33)</f>
        <v>9.5825000000000014</v>
      </c>
      <c r="H33" s="6">
        <f>ROUND(C33/怪物经验!C33,0)</f>
        <v>1422</v>
      </c>
      <c r="I33" s="6">
        <f>LOOKUP(A33,'挂机经验收益(废弃)'!$A$2:$A$66,'挂机经验收益(废弃)'!$C$2:$C$66)*E33</f>
        <v>233280</v>
      </c>
      <c r="J33" s="6">
        <f t="shared" si="8"/>
        <v>233280</v>
      </c>
      <c r="K33" s="6">
        <f>LOOKUP(A33,任务经验!$A$2:$A$66,任务经验!$F$2:$F$66)</f>
        <v>5760</v>
      </c>
      <c r="L33" s="6">
        <f t="shared" si="3"/>
        <v>673920</v>
      </c>
      <c r="M33" s="6">
        <f>LOOKUP(A33,每日经验!$A$2:$A$66,每日经验!$B$2:$B$66)</f>
        <v>75000</v>
      </c>
      <c r="Q33" s="1"/>
      <c r="R33" s="18">
        <v>16000</v>
      </c>
      <c r="S33" s="21">
        <f t="shared" si="4"/>
        <v>57.06</v>
      </c>
      <c r="T33" s="10">
        <f t="shared" si="5"/>
        <v>85.59</v>
      </c>
    </row>
    <row r="34" spans="1:20" ht="20.100000000000001" customHeight="1">
      <c r="A34" s="11">
        <v>33</v>
      </c>
      <c r="B34" s="6">
        <f t="shared" si="1"/>
        <v>1019910</v>
      </c>
      <c r="C34" s="6">
        <f t="shared" si="9"/>
        <v>1020000</v>
      </c>
      <c r="D34" s="6">
        <f>LOOKUP(A34,怪物经验!$A:$A,怪物经验!$M:$M)</f>
        <v>52260</v>
      </c>
      <c r="E34" s="6">
        <f t="shared" si="7"/>
        <v>14</v>
      </c>
      <c r="F34" s="6">
        <f t="shared" ref="F34:F65" si="10">E34/$P$2</f>
        <v>0.7</v>
      </c>
      <c r="G34" s="6">
        <f>SUM($F$2:F34)</f>
        <v>10.282500000000001</v>
      </c>
      <c r="H34" s="6">
        <f>ROUND(C34/怪物经验!C34,0)</f>
        <v>1522</v>
      </c>
      <c r="I34" s="6">
        <f>LOOKUP(A34,'挂机经验收益(废弃)'!$A$2:$A$66,'挂机经验收益(废弃)'!$C$2:$C$66)*E34</f>
        <v>282240</v>
      </c>
      <c r="J34" s="6">
        <f t="shared" si="8"/>
        <v>282240</v>
      </c>
      <c r="K34" s="6">
        <f>LOOKUP(A34,任务经验!$A$2:$A$66,任务经验!$F$2:$F$66)</f>
        <v>6030</v>
      </c>
      <c r="L34" s="6">
        <f t="shared" si="3"/>
        <v>731640</v>
      </c>
      <c r="M34" s="6">
        <f>LOOKUP(A34,每日经验!$A$2:$A$66,每日经验!$B$2:$B$66)</f>
        <v>77700</v>
      </c>
      <c r="Q34" s="1"/>
      <c r="R34" s="18">
        <v>16750</v>
      </c>
      <c r="S34" s="21">
        <f t="shared" si="4"/>
        <v>60.890149253731344</v>
      </c>
      <c r="T34" s="10">
        <f t="shared" si="5"/>
        <v>91.335223880597013</v>
      </c>
    </row>
    <row r="35" spans="1:20" ht="20.100000000000001" customHeight="1">
      <c r="A35" s="11">
        <v>34</v>
      </c>
      <c r="B35" s="6">
        <f t="shared" si="1"/>
        <v>1090320</v>
      </c>
      <c r="C35" s="6">
        <f t="shared" si="9"/>
        <v>1090000</v>
      </c>
      <c r="D35" s="6">
        <f>LOOKUP(A35,怪物经验!$A:$A,怪物经验!$M:$M)</f>
        <v>54600</v>
      </c>
      <c r="E35" s="6">
        <f t="shared" si="7"/>
        <v>14.5</v>
      </c>
      <c r="F35" s="6">
        <f t="shared" si="10"/>
        <v>0.72499999999999998</v>
      </c>
      <c r="G35" s="6">
        <f>SUM($F$2:F35)</f>
        <v>11.0075</v>
      </c>
      <c r="H35" s="6">
        <f>ROUND(C35/怪物经验!C35,0)</f>
        <v>1557</v>
      </c>
      <c r="I35" s="6">
        <f>LOOKUP(A35,'挂机经验收益(废弃)'!$A$2:$A$66,'挂机经验收益(废弃)'!$C$2:$C$66)*E35</f>
        <v>292320</v>
      </c>
      <c r="J35" s="6">
        <f t="shared" si="8"/>
        <v>292320</v>
      </c>
      <c r="K35" s="6">
        <f>LOOKUP(A35,任务经验!$A$2:$A$66,任务经验!$F$2:$F$66)</f>
        <v>6300</v>
      </c>
      <c r="L35" s="6">
        <f t="shared" si="3"/>
        <v>791700</v>
      </c>
      <c r="M35" s="6">
        <f>LOOKUP(A35,每日经验!$A$2:$A$66,每日经验!$B$2:$B$66)</f>
        <v>80400</v>
      </c>
      <c r="Q35" s="1"/>
      <c r="R35" s="18">
        <v>17500</v>
      </c>
      <c r="S35" s="21">
        <f t="shared" si="4"/>
        <v>62.304000000000002</v>
      </c>
      <c r="T35" s="10">
        <f t="shared" si="5"/>
        <v>93.456000000000003</v>
      </c>
    </row>
    <row r="36" spans="1:20" ht="20.100000000000001" customHeight="1">
      <c r="A36" s="11">
        <v>35</v>
      </c>
      <c r="B36" s="6">
        <f t="shared" si="1"/>
        <v>1190070</v>
      </c>
      <c r="C36" s="6">
        <f t="shared" si="9"/>
        <v>1190000</v>
      </c>
      <c r="D36" s="6">
        <f>LOOKUP(A36,怪物经验!$A:$A,怪物经验!$M:$M)</f>
        <v>56940</v>
      </c>
      <c r="E36" s="6">
        <f t="shared" si="7"/>
        <v>15</v>
      </c>
      <c r="F36" s="6">
        <f t="shared" si="10"/>
        <v>0.75</v>
      </c>
      <c r="G36" s="6">
        <f>SUM($F$2:F36)</f>
        <v>11.7575</v>
      </c>
      <c r="H36" s="6">
        <f>ROUND(C36/怪物经验!C36,0)</f>
        <v>1630</v>
      </c>
      <c r="I36" s="6">
        <f>LOOKUP(A36,'挂机经验收益(废弃)'!$A$2:$A$66,'挂机经验收益(废弃)'!$C$2:$C$66)*E36</f>
        <v>329400</v>
      </c>
      <c r="J36" s="6">
        <f t="shared" si="8"/>
        <v>329400</v>
      </c>
      <c r="K36" s="6">
        <f>LOOKUP(A36,任务经验!$A$2:$A$66,任务经验!$F$2:$F$66)</f>
        <v>6570</v>
      </c>
      <c r="L36" s="6">
        <f t="shared" si="3"/>
        <v>854100</v>
      </c>
      <c r="M36" s="6">
        <f>LOOKUP(A36,每日经验!$A$2:$A$66,每日经验!$B$2:$B$66)</f>
        <v>83100</v>
      </c>
      <c r="Q36" s="1"/>
      <c r="R36" s="18">
        <v>18250</v>
      </c>
      <c r="S36" s="21">
        <f t="shared" si="4"/>
        <v>65.209315068493154</v>
      </c>
      <c r="T36" s="10">
        <f t="shared" si="5"/>
        <v>97.813972602739739</v>
      </c>
    </row>
    <row r="37" spans="1:20" ht="20.100000000000001" customHeight="1">
      <c r="A37" s="11">
        <v>36</v>
      </c>
      <c r="B37" s="6">
        <f t="shared" si="1"/>
        <v>1266820</v>
      </c>
      <c r="C37" s="6">
        <f t="shared" si="9"/>
        <v>1270000</v>
      </c>
      <c r="D37" s="6">
        <f>LOOKUP(A37,怪物经验!$A:$A,怪物经验!$M:$M)</f>
        <v>59280</v>
      </c>
      <c r="E37" s="6">
        <f t="shared" si="7"/>
        <v>15.5</v>
      </c>
      <c r="F37" s="6">
        <f t="shared" si="10"/>
        <v>0.77500000000000002</v>
      </c>
      <c r="G37" s="6">
        <f>SUM($F$2:F37)</f>
        <v>12.532500000000001</v>
      </c>
      <c r="H37" s="6">
        <f>ROUND(C37/怪物经验!C37,0)</f>
        <v>1671</v>
      </c>
      <c r="I37" s="6">
        <f>LOOKUP(A37,'挂机经验收益(废弃)'!$A$2:$A$66,'挂机经验收益(废弃)'!$C$2:$C$66)*E37</f>
        <v>340380</v>
      </c>
      <c r="J37" s="6">
        <f t="shared" si="8"/>
        <v>340380</v>
      </c>
      <c r="K37" s="6">
        <f>LOOKUP(A37,任务经验!$A$2:$A$66,任务经验!$F$2:$F$66)</f>
        <v>7600</v>
      </c>
      <c r="L37" s="6">
        <f t="shared" si="3"/>
        <v>918840</v>
      </c>
      <c r="M37" s="6">
        <f>LOOKUP(A37,每日经验!$A$2:$A$66,每日经验!$B$2:$B$66)</f>
        <v>85800</v>
      </c>
      <c r="Q37" s="1"/>
      <c r="R37" s="18">
        <v>19000</v>
      </c>
      <c r="S37" s="21">
        <f t="shared" si="4"/>
        <v>66.674736842105261</v>
      </c>
      <c r="T37" s="10">
        <f t="shared" si="5"/>
        <v>100.01210526315789</v>
      </c>
    </row>
    <row r="38" spans="1:20" ht="20.100000000000001" customHeight="1">
      <c r="A38" s="11">
        <v>37</v>
      </c>
      <c r="B38" s="6">
        <f t="shared" si="1"/>
        <v>1345180</v>
      </c>
      <c r="C38" s="6">
        <f t="shared" si="9"/>
        <v>1350000</v>
      </c>
      <c r="D38" s="6">
        <f>LOOKUP(A38,怪物经验!$A:$A,怪物经验!$M:$M)</f>
        <v>61620</v>
      </c>
      <c r="E38" s="6">
        <f t="shared" si="7"/>
        <v>16</v>
      </c>
      <c r="F38" s="6">
        <f t="shared" si="10"/>
        <v>0.8</v>
      </c>
      <c r="G38" s="6">
        <f>SUM($F$2:F38)</f>
        <v>13.332500000000001</v>
      </c>
      <c r="H38" s="6">
        <f>ROUND(C38/怪物经验!C38,0)</f>
        <v>1709</v>
      </c>
      <c r="I38" s="6">
        <f>LOOKUP(A38,'挂机经验收益(废弃)'!$A$2:$A$66,'挂机经验收益(废弃)'!$C$2:$C$66)*E38</f>
        <v>351360</v>
      </c>
      <c r="J38" s="6">
        <f t="shared" si="8"/>
        <v>351360</v>
      </c>
      <c r="K38" s="6">
        <f>LOOKUP(A38,任务经验!$A$2:$A$66,任务经验!$F$2:$F$66)</f>
        <v>7900</v>
      </c>
      <c r="L38" s="6">
        <f t="shared" si="3"/>
        <v>985920</v>
      </c>
      <c r="M38" s="6">
        <f>LOOKUP(A38,每日经验!$A$2:$A$66,每日经验!$B$2:$B$66)</f>
        <v>88500</v>
      </c>
      <c r="Q38" s="1"/>
      <c r="R38" s="18">
        <v>19750</v>
      </c>
      <c r="S38" s="21">
        <f t="shared" si="4"/>
        <v>68.110379746835449</v>
      </c>
      <c r="T38" s="10">
        <f t="shared" si="5"/>
        <v>102.16556962025317</v>
      </c>
    </row>
    <row r="39" spans="1:20" ht="20.100000000000001" customHeight="1">
      <c r="A39" s="11">
        <v>38</v>
      </c>
      <c r="B39" s="6">
        <f t="shared" si="1"/>
        <v>1467460</v>
      </c>
      <c r="C39" s="6">
        <f t="shared" si="9"/>
        <v>1470000</v>
      </c>
      <c r="D39" s="6">
        <f>LOOKUP(A39,怪物经验!$A:$A,怪物经验!$M:$M)</f>
        <v>63960</v>
      </c>
      <c r="E39" s="6">
        <f t="shared" si="7"/>
        <v>16.5</v>
      </c>
      <c r="F39" s="6">
        <f t="shared" si="10"/>
        <v>0.82499999999999996</v>
      </c>
      <c r="G39" s="6">
        <f>SUM($F$2:F39)</f>
        <v>14.157500000000001</v>
      </c>
      <c r="H39" s="6">
        <f>ROUND(C39/怪物经验!C39,0)</f>
        <v>1793</v>
      </c>
      <c r="I39" s="6">
        <f>LOOKUP(A39,'挂机经验收益(废弃)'!$A$2:$A$66,'挂机经验收益(废弃)'!$C$2:$C$66)*E39</f>
        <v>403920</v>
      </c>
      <c r="J39" s="6">
        <f t="shared" si="8"/>
        <v>403920</v>
      </c>
      <c r="K39" s="6">
        <f>LOOKUP(A39,任务经验!$A$2:$A$66,任务经验!$F$2:$F$66)</f>
        <v>8200</v>
      </c>
      <c r="L39" s="6">
        <f t="shared" si="3"/>
        <v>1055340</v>
      </c>
      <c r="M39" s="6">
        <f>LOOKUP(A39,每日经验!$A$2:$A$66,每日经验!$B$2:$B$66)</f>
        <v>91200</v>
      </c>
      <c r="Q39" s="1"/>
      <c r="R39" s="18">
        <v>20500</v>
      </c>
      <c r="S39" s="21">
        <f t="shared" si="4"/>
        <v>71.583414634146337</v>
      </c>
      <c r="T39" s="10">
        <f t="shared" si="5"/>
        <v>107.37512195121951</v>
      </c>
    </row>
    <row r="40" spans="1:20" ht="20.100000000000001" customHeight="1">
      <c r="A40" s="11">
        <v>39</v>
      </c>
      <c r="B40" s="6">
        <f t="shared" si="1"/>
        <v>1551760</v>
      </c>
      <c r="C40" s="6">
        <f t="shared" si="9"/>
        <v>1550000</v>
      </c>
      <c r="D40" s="6">
        <f>LOOKUP(A40,怪物经验!$A:$A,怪物经验!$M:$M)</f>
        <v>66300</v>
      </c>
      <c r="E40" s="6">
        <f t="shared" si="7"/>
        <v>17</v>
      </c>
      <c r="F40" s="6">
        <f t="shared" si="10"/>
        <v>0.85</v>
      </c>
      <c r="G40" s="6">
        <f>SUM($F$2:F40)</f>
        <v>15.0075</v>
      </c>
      <c r="H40" s="6">
        <f>ROUND(C40/怪物经验!C40,0)</f>
        <v>1824</v>
      </c>
      <c r="I40" s="6">
        <f>LOOKUP(A40,'挂机经验收益(废弃)'!$A$2:$A$66,'挂机经验收益(废弃)'!$C$2:$C$66)*E40</f>
        <v>416160</v>
      </c>
      <c r="J40" s="6">
        <f t="shared" si="8"/>
        <v>416160</v>
      </c>
      <c r="K40" s="6">
        <f>LOOKUP(A40,任务经验!$A$2:$A$66,任务经验!$F$2:$F$66)</f>
        <v>8500</v>
      </c>
      <c r="L40" s="6">
        <f t="shared" si="3"/>
        <v>1127100</v>
      </c>
      <c r="M40" s="6">
        <f>LOOKUP(A40,每日经验!$A$2:$A$66,每日经验!$B$2:$B$66)</f>
        <v>93900</v>
      </c>
      <c r="Q40" s="1"/>
      <c r="R40" s="18">
        <v>21250</v>
      </c>
      <c r="S40" s="21">
        <f t="shared" si="4"/>
        <v>73.024000000000001</v>
      </c>
      <c r="T40" s="10">
        <f t="shared" si="5"/>
        <v>109.536</v>
      </c>
    </row>
    <row r="41" spans="1:20" ht="20.100000000000001" customHeight="1">
      <c r="A41" s="11">
        <v>40</v>
      </c>
      <c r="B41" s="6">
        <f t="shared" si="1"/>
        <v>1669900</v>
      </c>
      <c r="C41" s="6">
        <f t="shared" si="9"/>
        <v>1670000</v>
      </c>
      <c r="D41" s="6">
        <f>LOOKUP(A41,怪物经验!$A:$A,怪物经验!$M:$M)</f>
        <v>68640</v>
      </c>
      <c r="E41" s="6">
        <f t="shared" si="7"/>
        <v>17.5</v>
      </c>
      <c r="F41" s="6">
        <f t="shared" si="10"/>
        <v>0.875</v>
      </c>
      <c r="G41" s="6">
        <f>SUM($F$2:F41)</f>
        <v>15.8825</v>
      </c>
      <c r="H41" s="6">
        <f>ROUND(C41/怪物经验!C41,0)</f>
        <v>1898</v>
      </c>
      <c r="I41" s="6">
        <f>LOOKUP(A41,'挂机经验收益(废弃)'!$A$2:$A$66,'挂机经验收益(废弃)'!$C$2:$C$66)*E41</f>
        <v>459900</v>
      </c>
      <c r="J41" s="6">
        <f t="shared" si="8"/>
        <v>459900</v>
      </c>
      <c r="K41" s="6">
        <f>LOOKUP(A41,任务经验!$A$2:$A$66,任务经验!$F$2:$F$66)</f>
        <v>8800</v>
      </c>
      <c r="L41" s="6">
        <f t="shared" si="3"/>
        <v>1201200</v>
      </c>
      <c r="M41" s="6">
        <f>LOOKUP(A41,每日经验!$A$2:$A$66,每日经验!$B$2:$B$66)</f>
        <v>96600</v>
      </c>
      <c r="Q41" s="1"/>
      <c r="R41" s="18">
        <v>22000</v>
      </c>
      <c r="S41" s="21">
        <f t="shared" si="4"/>
        <v>75.904545454545456</v>
      </c>
      <c r="T41" s="10">
        <f t="shared" si="5"/>
        <v>113.85681818181818</v>
      </c>
    </row>
    <row r="42" spans="1:20" ht="20.100000000000001" customHeight="1">
      <c r="A42" s="11">
        <v>41</v>
      </c>
      <c r="B42" s="6">
        <f t="shared" si="1"/>
        <v>1759780</v>
      </c>
      <c r="C42" s="6">
        <f t="shared" si="9"/>
        <v>1760000</v>
      </c>
      <c r="D42" s="6">
        <f>LOOKUP(A42,怪物经验!$A:$A,怪物经验!$M:$M)</f>
        <v>70980</v>
      </c>
      <c r="E42" s="6">
        <f t="shared" si="7"/>
        <v>18</v>
      </c>
      <c r="F42" s="6">
        <f t="shared" si="10"/>
        <v>0.9</v>
      </c>
      <c r="G42" s="6">
        <f>SUM($F$2:F42)</f>
        <v>16.782499999999999</v>
      </c>
      <c r="H42" s="6">
        <f>ROUND(C42/怪物经验!C42,0)</f>
        <v>1934</v>
      </c>
      <c r="I42" s="6">
        <f>LOOKUP(A42,'挂机经验收益(废弃)'!$A$2:$A$66,'挂机经验收益(废弃)'!$C$2:$C$66)*E42</f>
        <v>473040</v>
      </c>
      <c r="J42" s="6">
        <f t="shared" si="8"/>
        <v>473040</v>
      </c>
      <c r="K42" s="6">
        <f>LOOKUP(A42,任务经验!$A$2:$A$66,任务经验!$F$2:$F$66)</f>
        <v>9100</v>
      </c>
      <c r="L42" s="6">
        <f t="shared" si="3"/>
        <v>1277640</v>
      </c>
      <c r="M42" s="6">
        <f>LOOKUP(A42,每日经验!$A$2:$A$66,每日经验!$B$2:$B$66)</f>
        <v>99300</v>
      </c>
      <c r="Q42" s="1"/>
      <c r="R42" s="18">
        <v>22750</v>
      </c>
      <c r="S42" s="21">
        <f t="shared" si="4"/>
        <v>77.35296703296703</v>
      </c>
      <c r="T42" s="10">
        <f t="shared" si="5"/>
        <v>116.02945054945054</v>
      </c>
    </row>
    <row r="43" spans="1:20" ht="20.100000000000001" customHeight="1">
      <c r="A43" s="11">
        <v>42</v>
      </c>
      <c r="B43" s="6">
        <f t="shared" si="1"/>
        <v>1852000</v>
      </c>
      <c r="C43" s="6">
        <f t="shared" si="9"/>
        <v>1850000</v>
      </c>
      <c r="D43" s="6">
        <f>LOOKUP(A43,怪物经验!$A:$A,怪物经验!$M:$M)</f>
        <v>73320</v>
      </c>
      <c r="E43" s="6">
        <f t="shared" si="7"/>
        <v>18.5</v>
      </c>
      <c r="F43" s="6">
        <f t="shared" si="10"/>
        <v>0.92500000000000004</v>
      </c>
      <c r="G43" s="6">
        <f>SUM($F$2:F43)</f>
        <v>17.7075</v>
      </c>
      <c r="H43" s="6">
        <f>ROUND(C43/怪物经验!C43,0)</f>
        <v>1968</v>
      </c>
      <c r="I43" s="6">
        <f>LOOKUP(A43,'挂机经验收益(废弃)'!$A$2:$A$66,'挂机经验收益(废弃)'!$C$2:$C$66)*E43</f>
        <v>486180</v>
      </c>
      <c r="J43" s="6">
        <f t="shared" si="8"/>
        <v>486180</v>
      </c>
      <c r="K43" s="6">
        <f>LOOKUP(A43,任务经验!$A$2:$A$66,任务经验!$F$2:$F$66)</f>
        <v>9400</v>
      </c>
      <c r="L43" s="6">
        <f t="shared" si="3"/>
        <v>1356420</v>
      </c>
      <c r="M43" s="6">
        <f>LOOKUP(A43,每日经验!$A$2:$A$66,每日经验!$B$2:$B$66)</f>
        <v>110100</v>
      </c>
      <c r="Q43" s="1"/>
      <c r="R43" s="18">
        <v>23500</v>
      </c>
      <c r="S43" s="21">
        <f t="shared" si="4"/>
        <v>78.808510638297875</v>
      </c>
      <c r="T43" s="10">
        <f t="shared" si="5"/>
        <v>118.21276595744681</v>
      </c>
    </row>
    <row r="44" spans="1:20" ht="20.100000000000001" customHeight="1">
      <c r="A44" s="11">
        <v>43</v>
      </c>
      <c r="B44" s="6">
        <f t="shared" si="1"/>
        <v>2001280</v>
      </c>
      <c r="C44" s="6">
        <f t="shared" si="9"/>
        <v>2000000</v>
      </c>
      <c r="D44" s="6">
        <f>LOOKUP(A44,怪物经验!$A:$A,怪物经验!$M:$M)</f>
        <v>75660</v>
      </c>
      <c r="E44" s="6">
        <f t="shared" si="7"/>
        <v>19</v>
      </c>
      <c r="F44" s="6">
        <f t="shared" si="10"/>
        <v>0.95</v>
      </c>
      <c r="G44" s="6">
        <f>SUM($F$2:F44)</f>
        <v>18.657499999999999</v>
      </c>
      <c r="H44" s="6">
        <f>ROUND(C44/怪物经验!C44,0)</f>
        <v>2062</v>
      </c>
      <c r="I44" s="6">
        <f>LOOKUP(A44,'挂机经验收益(废弃)'!$A$2:$A$66,'挂机经验收益(废弃)'!$C$2:$C$66)*E44</f>
        <v>554040</v>
      </c>
      <c r="J44" s="6">
        <f t="shared" si="8"/>
        <v>554040</v>
      </c>
      <c r="K44" s="6">
        <f>LOOKUP(A44,任务经验!$A$2:$A$66,任务经验!$F$2:$F$66)</f>
        <v>9700</v>
      </c>
      <c r="L44" s="6">
        <f t="shared" si="3"/>
        <v>1437540</v>
      </c>
      <c r="M44" s="6">
        <f>LOOKUP(A44,每日经验!$A$2:$A$66,每日经验!$B$2:$B$66)</f>
        <v>112800</v>
      </c>
      <c r="Q44" s="1"/>
      <c r="R44" s="18">
        <v>24250</v>
      </c>
      <c r="S44" s="21">
        <f t="shared" si="4"/>
        <v>82.527010309278353</v>
      </c>
      <c r="T44" s="10">
        <f t="shared" si="5"/>
        <v>123.79051546391753</v>
      </c>
    </row>
    <row r="45" spans="1:20" ht="20.100000000000001" customHeight="1">
      <c r="A45" s="11">
        <v>44</v>
      </c>
      <c r="B45" s="6">
        <f t="shared" si="1"/>
        <v>2099620</v>
      </c>
      <c r="C45" s="6">
        <f t="shared" si="9"/>
        <v>2100000</v>
      </c>
      <c r="D45" s="6">
        <f>LOOKUP(A45,怪物经验!$A:$A,怪物经验!$M:$M)</f>
        <v>78000</v>
      </c>
      <c r="E45" s="6">
        <f t="shared" si="7"/>
        <v>19.5</v>
      </c>
      <c r="F45" s="6">
        <f t="shared" si="10"/>
        <v>0.97499999999999998</v>
      </c>
      <c r="G45" s="6">
        <f>SUM($F$2:F45)</f>
        <v>19.6325</v>
      </c>
      <c r="H45" s="6">
        <f>ROUND(C45/怪物经验!C45,0)</f>
        <v>2100</v>
      </c>
      <c r="I45" s="6">
        <f>LOOKUP(A45,'挂机经验收益(废弃)'!$A$2:$A$66,'挂机经验收益(废弃)'!$C$2:$C$66)*E45</f>
        <v>568620</v>
      </c>
      <c r="J45" s="6">
        <f t="shared" si="8"/>
        <v>568620</v>
      </c>
      <c r="K45" s="6">
        <f>LOOKUP(A45,任务经验!$A$2:$A$66,任务经验!$F$2:$F$66)</f>
        <v>10000</v>
      </c>
      <c r="L45" s="6">
        <f t="shared" si="3"/>
        <v>1521000</v>
      </c>
      <c r="M45" s="6">
        <f>LOOKUP(A45,每日经验!$A$2:$A$66,每日经验!$B$2:$B$66)</f>
        <v>115500</v>
      </c>
      <c r="Q45" s="1"/>
      <c r="R45" s="18">
        <v>25000</v>
      </c>
      <c r="S45" s="21">
        <f t="shared" si="4"/>
        <v>83.984800000000007</v>
      </c>
      <c r="T45" s="10">
        <f t="shared" si="5"/>
        <v>125.97720000000001</v>
      </c>
    </row>
    <row r="46" spans="1:20" ht="20.100000000000001" customHeight="1">
      <c r="A46" s="11">
        <v>45</v>
      </c>
      <c r="B46" s="6">
        <f t="shared" si="1"/>
        <v>2236300</v>
      </c>
      <c r="C46" s="6">
        <f t="shared" si="9"/>
        <v>2240000</v>
      </c>
      <c r="D46" s="6">
        <f>LOOKUP(A46,怪物经验!$A:$A,怪物经验!$M:$M)</f>
        <v>80340</v>
      </c>
      <c r="E46" s="6">
        <f t="shared" si="7"/>
        <v>20</v>
      </c>
      <c r="F46" s="6">
        <f t="shared" si="10"/>
        <v>1</v>
      </c>
      <c r="G46" s="6">
        <f>SUM($F$2:F46)</f>
        <v>20.6325</v>
      </c>
      <c r="H46" s="6">
        <f>ROUND(C46/怪物经验!C46,0)</f>
        <v>2175</v>
      </c>
      <c r="I46" s="6">
        <f>LOOKUP(A46,'挂机经验收益(废弃)'!$A$2:$A$66,'挂机经验收益(废弃)'!$C$2:$C$66)*E46</f>
        <v>619200</v>
      </c>
      <c r="J46" s="6">
        <f t="shared" si="8"/>
        <v>619200</v>
      </c>
      <c r="K46" s="6">
        <f>LOOKUP(A46,任务经验!$A$2:$A$66,任务经验!$F$2:$F$66)</f>
        <v>10300</v>
      </c>
      <c r="L46" s="6">
        <f t="shared" si="3"/>
        <v>1606800</v>
      </c>
      <c r="M46" s="6">
        <f>LOOKUP(A46,每日经验!$A$2:$A$66,每日经验!$B$2:$B$66)</f>
        <v>118200</v>
      </c>
      <c r="Q46" s="1"/>
      <c r="R46" s="18">
        <v>25750</v>
      </c>
      <c r="S46" s="21">
        <f t="shared" si="4"/>
        <v>86.846601941747579</v>
      </c>
      <c r="T46" s="10">
        <f t="shared" si="5"/>
        <v>130.26990291262138</v>
      </c>
    </row>
    <row r="47" spans="1:20" ht="20.100000000000001" customHeight="1">
      <c r="A47" s="11">
        <v>46</v>
      </c>
      <c r="B47" s="6">
        <f t="shared" si="1"/>
        <v>2340220</v>
      </c>
      <c r="C47" s="6">
        <f t="shared" si="9"/>
        <v>2340000</v>
      </c>
      <c r="D47" s="6">
        <f>LOOKUP(A47,怪物经验!$A:$A,怪物经验!$M:$M)</f>
        <v>82680</v>
      </c>
      <c r="E47" s="6">
        <f t="shared" si="7"/>
        <v>20.5</v>
      </c>
      <c r="F47" s="6">
        <f t="shared" si="10"/>
        <v>1.0249999999999999</v>
      </c>
      <c r="G47" s="6">
        <f>SUM($F$2:F47)</f>
        <v>21.657499999999999</v>
      </c>
      <c r="H47" s="6">
        <f>ROUND(C47/怪物经验!C47,0)</f>
        <v>2208</v>
      </c>
      <c r="I47" s="6">
        <f>LOOKUP(A47,'挂机经验收益(废弃)'!$A$2:$A$66,'挂机经验收益(废弃)'!$C$2:$C$66)*E47</f>
        <v>634680</v>
      </c>
      <c r="J47" s="6">
        <f t="shared" si="8"/>
        <v>634680</v>
      </c>
      <c r="K47" s="6">
        <f>LOOKUP(A47,任务经验!$A$2:$A$66,任务经验!$F$2:$F$66)</f>
        <v>10600</v>
      </c>
      <c r="L47" s="6">
        <f t="shared" si="3"/>
        <v>1694940</v>
      </c>
      <c r="M47" s="6">
        <f>LOOKUP(A47,每日经验!$A$2:$A$66,每日经验!$B$2:$B$66)</f>
        <v>120900</v>
      </c>
      <c r="Q47" s="1"/>
      <c r="R47" s="18">
        <v>26500</v>
      </c>
      <c r="S47" s="21">
        <f t="shared" si="4"/>
        <v>88.310188679245286</v>
      </c>
      <c r="T47" s="10">
        <f t="shared" si="5"/>
        <v>132.46528301886792</v>
      </c>
    </row>
    <row r="48" spans="1:20" ht="20.100000000000001" customHeight="1">
      <c r="A48" s="11">
        <v>47</v>
      </c>
      <c r="B48" s="6">
        <f t="shared" si="1"/>
        <v>2446480</v>
      </c>
      <c r="C48" s="6">
        <f t="shared" si="9"/>
        <v>2450000</v>
      </c>
      <c r="D48" s="6">
        <f>LOOKUP(A48,怪物经验!$A:$A,怪物经验!$M:$M)</f>
        <v>85020</v>
      </c>
      <c r="E48" s="6">
        <f t="shared" si="7"/>
        <v>21</v>
      </c>
      <c r="F48" s="6">
        <f t="shared" si="10"/>
        <v>1.05</v>
      </c>
      <c r="G48" s="6">
        <f>SUM($F$2:F48)</f>
        <v>22.7075</v>
      </c>
      <c r="H48" s="6">
        <f>ROUND(C48/怪物经验!C48,0)</f>
        <v>2248</v>
      </c>
      <c r="I48" s="6">
        <f>LOOKUP(A48,'挂机经验收益(废弃)'!$A$2:$A$66,'挂机经验收益(废弃)'!$C$2:$C$66)*E48</f>
        <v>650160</v>
      </c>
      <c r="J48" s="6">
        <f t="shared" si="8"/>
        <v>650160</v>
      </c>
      <c r="K48" s="6">
        <f>LOOKUP(A48,任务经验!$A$2:$A$66,任务经验!$F$2:$F$66)</f>
        <v>10900</v>
      </c>
      <c r="L48" s="6">
        <f t="shared" si="3"/>
        <v>1785420</v>
      </c>
      <c r="M48" s="6">
        <f>LOOKUP(A48,每日经验!$A$2:$A$66,每日经验!$B$2:$B$66)</f>
        <v>123600</v>
      </c>
      <c r="Q48" s="1"/>
      <c r="R48" s="18">
        <v>27250</v>
      </c>
      <c r="S48" s="21">
        <f t="shared" si="4"/>
        <v>89.77908256880734</v>
      </c>
      <c r="T48" s="10">
        <f t="shared" si="5"/>
        <v>134.66862385321102</v>
      </c>
    </row>
    <row r="49" spans="1:20" ht="20.100000000000001" customHeight="1">
      <c r="A49" s="11">
        <v>48</v>
      </c>
      <c r="B49" s="6">
        <f t="shared" si="1"/>
        <v>2609260</v>
      </c>
      <c r="C49" s="6">
        <f t="shared" si="9"/>
        <v>2610000</v>
      </c>
      <c r="D49" s="6">
        <f>LOOKUP(A49,怪物经验!$A:$A,怪物经验!$M:$M)</f>
        <v>87360</v>
      </c>
      <c r="E49" s="6">
        <f t="shared" si="7"/>
        <v>21.5</v>
      </c>
      <c r="F49" s="6">
        <f t="shared" si="10"/>
        <v>1.075</v>
      </c>
      <c r="G49" s="6">
        <f>SUM($F$2:F49)</f>
        <v>23.782499999999999</v>
      </c>
      <c r="H49" s="6">
        <f>ROUND(C49/怪物经验!C49,0)</f>
        <v>2330</v>
      </c>
      <c r="I49" s="6">
        <f>LOOKUP(A49,'挂机经验收益(废弃)'!$A$2:$A$66,'挂机经验收益(废弃)'!$C$2:$C$66)*E49</f>
        <v>719820</v>
      </c>
      <c r="J49" s="6">
        <f t="shared" si="8"/>
        <v>719820</v>
      </c>
      <c r="K49" s="6">
        <f>LOOKUP(A49,任务经验!$A$2:$A$66,任务经验!$F$2:$F$66)</f>
        <v>11200</v>
      </c>
      <c r="L49" s="6">
        <f t="shared" si="3"/>
        <v>1878240</v>
      </c>
      <c r="M49" s="6">
        <f>LOOKUP(A49,每日经验!$A$2:$A$66,每日经验!$B$2:$B$66)</f>
        <v>126300</v>
      </c>
      <c r="Q49" s="1"/>
      <c r="R49" s="18">
        <v>28000</v>
      </c>
      <c r="S49" s="21">
        <f t="shared" si="4"/>
        <v>93.187857142857141</v>
      </c>
      <c r="T49" s="10">
        <f t="shared" si="5"/>
        <v>139.78178571428572</v>
      </c>
    </row>
    <row r="50" spans="1:20" ht="20.100000000000001" customHeight="1">
      <c r="A50" s="11">
        <v>49</v>
      </c>
      <c r="B50" s="6">
        <f t="shared" si="1"/>
        <v>2721460</v>
      </c>
      <c r="C50" s="6">
        <f t="shared" si="9"/>
        <v>2720000</v>
      </c>
      <c r="D50" s="6">
        <f>LOOKUP(A50,怪物经验!$A:$A,怪物经验!$M:$M)</f>
        <v>89700</v>
      </c>
      <c r="E50" s="6">
        <f t="shared" si="7"/>
        <v>22</v>
      </c>
      <c r="F50" s="6">
        <f t="shared" si="10"/>
        <v>1.1000000000000001</v>
      </c>
      <c r="G50" s="6">
        <f>SUM($F$2:F50)</f>
        <v>24.8825</v>
      </c>
      <c r="H50" s="6">
        <f>ROUND(C50/怪物经验!C50,0)</f>
        <v>2365</v>
      </c>
      <c r="I50" s="6">
        <f>LOOKUP(A50,'挂机经验收益(废弃)'!$A$2:$A$66,'挂机经验收益(废弃)'!$C$2:$C$66)*E50</f>
        <v>736560</v>
      </c>
      <c r="J50" s="6">
        <f t="shared" si="8"/>
        <v>736560</v>
      </c>
      <c r="K50" s="6">
        <f>LOOKUP(A50,任务经验!$A$2:$A$66,任务经验!$F$2:$F$66)</f>
        <v>11500</v>
      </c>
      <c r="L50" s="6">
        <f t="shared" si="3"/>
        <v>1973400</v>
      </c>
      <c r="M50" s="6">
        <f>LOOKUP(A50,每日经验!$A$2:$A$66,每日经验!$B$2:$B$66)</f>
        <v>129000</v>
      </c>
      <c r="Q50" s="1"/>
      <c r="R50" s="18">
        <v>28750</v>
      </c>
      <c r="S50" s="21">
        <f t="shared" si="4"/>
        <v>94.659478260869562</v>
      </c>
      <c r="T50" s="10">
        <f t="shared" si="5"/>
        <v>141.98921739130435</v>
      </c>
    </row>
    <row r="51" spans="1:20" ht="20.100000000000001" customHeight="1">
      <c r="A51" s="11">
        <v>50</v>
      </c>
      <c r="B51" s="6">
        <f t="shared" si="1"/>
        <v>2876500</v>
      </c>
      <c r="C51" s="6">
        <f t="shared" si="9"/>
        <v>2880000</v>
      </c>
      <c r="D51" s="6">
        <f>LOOKUP(A51,怪物经验!$A:$A,怪物经验!$M:$M)</f>
        <v>92040</v>
      </c>
      <c r="E51" s="6">
        <f t="shared" si="7"/>
        <v>22.5</v>
      </c>
      <c r="F51" s="6">
        <f t="shared" si="10"/>
        <v>1.125</v>
      </c>
      <c r="G51" s="6">
        <f>SUM($F$2:F51)</f>
        <v>26.0075</v>
      </c>
      <c r="H51" s="6">
        <f>ROUND(C51/怪物经验!C51,0)</f>
        <v>2441</v>
      </c>
      <c r="I51" s="6">
        <f>LOOKUP(A51,'挂机经验收益(废弃)'!$A$2:$A$66,'挂机经验收益(废弃)'!$C$2:$C$66)*E51</f>
        <v>793800</v>
      </c>
      <c r="J51" s="6">
        <f t="shared" si="8"/>
        <v>793800</v>
      </c>
      <c r="K51" s="6">
        <f>LOOKUP(A51,任务经验!$A$2:$A$66,任务经验!$F$2:$F$66)</f>
        <v>11800</v>
      </c>
      <c r="L51" s="6">
        <f t="shared" si="3"/>
        <v>2070900</v>
      </c>
      <c r="M51" s="6">
        <f>LOOKUP(A51,每日经验!$A$2:$A$66,每日经验!$B$2:$B$66)</f>
        <v>131700</v>
      </c>
      <c r="Q51" s="1"/>
      <c r="R51" s="18">
        <v>29500</v>
      </c>
      <c r="S51" s="21">
        <f t="shared" si="4"/>
        <v>97.508474576271183</v>
      </c>
      <c r="T51" s="10">
        <f t="shared" si="5"/>
        <v>146.26271186440678</v>
      </c>
    </row>
    <row r="52" spans="1:20" ht="20.100000000000001" customHeight="1">
      <c r="A52" s="11">
        <v>51</v>
      </c>
      <c r="B52" s="6">
        <f t="shared" si="1"/>
        <v>2994280</v>
      </c>
      <c r="C52" s="6">
        <f t="shared" si="9"/>
        <v>2990000</v>
      </c>
      <c r="D52" s="6">
        <f>LOOKUP(A52,怪物经验!$A:$A,怪物经验!$M:$M)</f>
        <v>94380</v>
      </c>
      <c r="E52" s="6">
        <f t="shared" si="7"/>
        <v>23</v>
      </c>
      <c r="F52" s="6">
        <f t="shared" si="10"/>
        <v>1.1499999999999999</v>
      </c>
      <c r="G52" s="6">
        <f>SUM($F$2:F52)</f>
        <v>27.157499999999999</v>
      </c>
      <c r="H52" s="6">
        <f>ROUND(C52/怪物经验!C52,0)</f>
        <v>2471</v>
      </c>
      <c r="I52" s="6">
        <f>LOOKUP(A52,'挂机经验收益(废弃)'!$A$2:$A$66,'挂机经验收益(废弃)'!$C$2:$C$66)*E52</f>
        <v>811440</v>
      </c>
      <c r="J52" s="6">
        <f t="shared" si="8"/>
        <v>811440</v>
      </c>
      <c r="K52" s="6">
        <f>LOOKUP(A52,任务经验!$A$2:$A$66,任务经验!$F$2:$F$66)</f>
        <v>12100</v>
      </c>
      <c r="L52" s="6">
        <f t="shared" si="3"/>
        <v>2170740</v>
      </c>
      <c r="M52" s="6">
        <f>LOOKUP(A52,每日经验!$A$2:$A$66,每日经验!$B$2:$B$66)</f>
        <v>134400</v>
      </c>
      <c r="Q52" s="1"/>
      <c r="R52" s="18">
        <v>30250</v>
      </c>
      <c r="S52" s="21">
        <f t="shared" si="4"/>
        <v>98.98446280991736</v>
      </c>
      <c r="T52" s="10">
        <f t="shared" si="5"/>
        <v>148.47669421487603</v>
      </c>
    </row>
    <row r="53" spans="1:20" ht="20.100000000000001" customHeight="1">
      <c r="A53" s="11">
        <v>52</v>
      </c>
      <c r="B53" s="6">
        <f t="shared" si="1"/>
        <v>3114400</v>
      </c>
      <c r="C53" s="6">
        <f t="shared" si="9"/>
        <v>3110000</v>
      </c>
      <c r="D53" s="6">
        <f>LOOKUP(A53,怪物经验!$A:$A,怪物经验!$M:$M)</f>
        <v>96720</v>
      </c>
      <c r="E53" s="6">
        <f t="shared" si="7"/>
        <v>23.5</v>
      </c>
      <c r="F53" s="6">
        <f t="shared" si="10"/>
        <v>1.175</v>
      </c>
      <c r="G53" s="6">
        <f>SUM($F$2:F53)</f>
        <v>28.3325</v>
      </c>
      <c r="H53" s="6">
        <f>ROUND(C53/怪物经验!C53,0)</f>
        <v>2508</v>
      </c>
      <c r="I53" s="6">
        <f>LOOKUP(A53,'挂机经验收益(废弃)'!$A$2:$A$66,'挂机经验收益(废弃)'!$C$2:$C$66)*E53</f>
        <v>829080</v>
      </c>
      <c r="J53" s="6">
        <f t="shared" si="8"/>
        <v>829080</v>
      </c>
      <c r="K53" s="6">
        <f>LOOKUP(A53,任务经验!$A$2:$A$66,任务经验!$F$2:$F$66)</f>
        <v>12400</v>
      </c>
      <c r="L53" s="6">
        <f t="shared" si="3"/>
        <v>2272920</v>
      </c>
      <c r="M53" s="6">
        <f>LOOKUP(A53,每日经验!$A$2:$A$66,每日经验!$B$2:$B$66)</f>
        <v>145200</v>
      </c>
      <c r="Q53" s="1"/>
      <c r="R53" s="18">
        <v>31000</v>
      </c>
      <c r="S53" s="21">
        <f t="shared" si="4"/>
        <v>100.46451612903226</v>
      </c>
      <c r="T53" s="10">
        <f t="shared" si="5"/>
        <v>150.69677419354838</v>
      </c>
    </row>
    <row r="54" spans="1:20" ht="20.100000000000001" customHeight="1">
      <c r="A54" s="11">
        <v>53</v>
      </c>
      <c r="B54" s="6">
        <f t="shared" si="1"/>
        <v>3305980</v>
      </c>
      <c r="C54" s="6">
        <f t="shared" si="9"/>
        <v>3310000</v>
      </c>
      <c r="D54" s="6">
        <f>LOOKUP(A54,怪物经验!$A:$A,怪物经验!$M:$M)</f>
        <v>99060</v>
      </c>
      <c r="E54" s="6">
        <f t="shared" si="7"/>
        <v>24</v>
      </c>
      <c r="F54" s="6">
        <f t="shared" si="10"/>
        <v>1.2</v>
      </c>
      <c r="G54" s="6">
        <f>SUM($F$2:F54)</f>
        <v>29.532499999999999</v>
      </c>
      <c r="H54" s="6">
        <f>ROUND(C54/怪物经验!C54,0)</f>
        <v>2606</v>
      </c>
      <c r="I54" s="6">
        <f>LOOKUP(A54,'挂机经验收益(废弃)'!$A$2:$A$66,'挂机经验收益(废弃)'!$C$2:$C$66)*E54</f>
        <v>915840</v>
      </c>
      <c r="J54" s="6">
        <f t="shared" si="8"/>
        <v>915840</v>
      </c>
      <c r="K54" s="6">
        <f>LOOKUP(A54,任务经验!$A$2:$A$66,任务经验!$F$2:$F$66)</f>
        <v>12700</v>
      </c>
      <c r="L54" s="6">
        <f t="shared" si="3"/>
        <v>2377440</v>
      </c>
      <c r="M54" s="6">
        <f>LOOKUP(A54,每日经验!$A$2:$A$66,每日经验!$B$2:$B$66)</f>
        <v>147900</v>
      </c>
      <c r="Q54" s="1"/>
      <c r="R54" s="18">
        <v>31750</v>
      </c>
      <c r="S54" s="21">
        <f t="shared" si="4"/>
        <v>104.12535433070866</v>
      </c>
      <c r="T54" s="10">
        <f t="shared" si="5"/>
        <v>156.18803149606299</v>
      </c>
    </row>
    <row r="55" spans="1:20" ht="20.100000000000001" customHeight="1">
      <c r="A55" s="11">
        <v>54</v>
      </c>
      <c r="B55" s="6">
        <f t="shared" si="1"/>
        <v>3432220</v>
      </c>
      <c r="C55" s="6">
        <f t="shared" si="9"/>
        <v>3430000</v>
      </c>
      <c r="D55" s="6">
        <f>LOOKUP(A55,怪物经验!$A:$A,怪物经验!$M:$M)</f>
        <v>101400</v>
      </c>
      <c r="E55" s="6">
        <f t="shared" si="7"/>
        <v>24.5</v>
      </c>
      <c r="F55" s="6">
        <f t="shared" si="10"/>
        <v>1.2250000000000001</v>
      </c>
      <c r="G55" s="6">
        <f>SUM($F$2:F55)</f>
        <v>30.7575</v>
      </c>
      <c r="H55" s="6">
        <f>ROUND(C55/怪物经验!C55,0)</f>
        <v>2638</v>
      </c>
      <c r="I55" s="6">
        <f>LOOKUP(A55,'挂机经验收益(废弃)'!$A$2:$A$66,'挂机经验收益(废弃)'!$C$2:$C$66)*E55</f>
        <v>934920</v>
      </c>
      <c r="J55" s="6">
        <f t="shared" si="8"/>
        <v>934920</v>
      </c>
      <c r="K55" s="6">
        <f>LOOKUP(A55,任务经验!$A$2:$A$66,任务经验!$F$2:$F$66)</f>
        <v>13000</v>
      </c>
      <c r="L55" s="6">
        <f t="shared" si="3"/>
        <v>2484300</v>
      </c>
      <c r="M55" s="6">
        <f>LOOKUP(A55,每日经验!$A$2:$A$66,每日经验!$B$2:$B$66)</f>
        <v>150600</v>
      </c>
      <c r="Q55" s="1"/>
      <c r="R55" s="18">
        <v>32500</v>
      </c>
      <c r="S55" s="21">
        <f t="shared" si="4"/>
        <v>105.60676923076923</v>
      </c>
      <c r="T55" s="10">
        <f t="shared" si="5"/>
        <v>158.41015384615383</v>
      </c>
    </row>
    <row r="56" spans="1:20" ht="20.100000000000001" customHeight="1">
      <c r="A56" s="11">
        <v>55</v>
      </c>
      <c r="B56" s="6">
        <f t="shared" si="1"/>
        <v>3605800</v>
      </c>
      <c r="C56" s="6">
        <f t="shared" si="9"/>
        <v>3610000</v>
      </c>
      <c r="D56" s="6">
        <f>LOOKUP(A56,怪物经验!$A:$A,怪物经验!$M:$M)</f>
        <v>103740</v>
      </c>
      <c r="E56" s="6">
        <f t="shared" si="7"/>
        <v>25</v>
      </c>
      <c r="F56" s="6">
        <f t="shared" si="10"/>
        <v>1.25</v>
      </c>
      <c r="G56" s="6">
        <f>SUM($F$2:F56)</f>
        <v>32.0075</v>
      </c>
      <c r="H56" s="6">
        <f>ROUND(C56/怪物经验!C56,0)</f>
        <v>2714</v>
      </c>
      <c r="I56" s="6">
        <f>LOOKUP(A56,'挂机经验收益(废弃)'!$A$2:$A$66,'挂机经验收益(废弃)'!$C$2:$C$66)*E56</f>
        <v>999000</v>
      </c>
      <c r="J56" s="6">
        <f t="shared" si="8"/>
        <v>999000</v>
      </c>
      <c r="K56" s="6">
        <f>LOOKUP(A56,任务经验!$A$2:$A$66,任务经验!$F$2:$F$66)</f>
        <v>13300</v>
      </c>
      <c r="L56" s="6">
        <f t="shared" si="3"/>
        <v>2593500</v>
      </c>
      <c r="M56" s="6">
        <f>LOOKUP(A56,每日经验!$A$2:$A$66,每日经验!$B$2:$B$66)</f>
        <v>153300</v>
      </c>
      <c r="Q56" s="1"/>
      <c r="R56" s="18">
        <v>33250</v>
      </c>
      <c r="S56" s="21">
        <f t="shared" si="4"/>
        <v>108.44511278195489</v>
      </c>
      <c r="T56" s="10">
        <f t="shared" si="5"/>
        <v>162.66766917293234</v>
      </c>
    </row>
    <row r="57" spans="1:20" ht="20.100000000000001" customHeight="1">
      <c r="A57" s="11">
        <v>56</v>
      </c>
      <c r="B57" s="6">
        <f t="shared" si="1"/>
        <v>3737620</v>
      </c>
      <c r="C57" s="6">
        <f t="shared" si="9"/>
        <v>3740000</v>
      </c>
      <c r="D57" s="6">
        <f>LOOKUP(A57,怪物经验!$A:$A,怪物经验!$M:$M)</f>
        <v>106080</v>
      </c>
      <c r="E57" s="6">
        <f t="shared" si="7"/>
        <v>25.5</v>
      </c>
      <c r="F57" s="6">
        <f t="shared" si="10"/>
        <v>1.2749999999999999</v>
      </c>
      <c r="G57" s="6">
        <f>SUM($F$2:F57)</f>
        <v>33.282499999999999</v>
      </c>
      <c r="H57" s="6">
        <f>ROUND(C57/怪物经验!C57,0)</f>
        <v>2750</v>
      </c>
      <c r="I57" s="6">
        <f>LOOKUP(A57,'挂机经验收益(废弃)'!$A$2:$A$66,'挂机经验收益(废弃)'!$C$2:$C$66)*E57</f>
        <v>1018980</v>
      </c>
      <c r="J57" s="6">
        <f t="shared" si="8"/>
        <v>1018980</v>
      </c>
      <c r="K57" s="6">
        <f>LOOKUP(A57,任务经验!$A$2:$A$66,任务经验!$F$2:$F$66)</f>
        <v>13600</v>
      </c>
      <c r="L57" s="6">
        <f t="shared" si="3"/>
        <v>2705040</v>
      </c>
      <c r="M57" s="6">
        <f>LOOKUP(A57,每日经验!$A$2:$A$66,每日经验!$B$2:$B$66)</f>
        <v>156000</v>
      </c>
      <c r="Q57" s="1"/>
      <c r="R57" s="18">
        <v>34000</v>
      </c>
      <c r="S57" s="21">
        <f t="shared" si="4"/>
        <v>109.93</v>
      </c>
      <c r="T57" s="10">
        <f t="shared" si="5"/>
        <v>164.89500000000001</v>
      </c>
    </row>
    <row r="58" spans="1:20" ht="20.100000000000001" customHeight="1">
      <c r="A58" s="11">
        <v>57</v>
      </c>
      <c r="B58" s="6">
        <f t="shared" si="1"/>
        <v>3871780</v>
      </c>
      <c r="C58" s="6">
        <f t="shared" si="9"/>
        <v>3870000</v>
      </c>
      <c r="D58" s="6">
        <f>LOOKUP(A58,怪物经验!$A:$A,怪物经验!$M:$M)</f>
        <v>108420</v>
      </c>
      <c r="E58" s="6">
        <f t="shared" si="7"/>
        <v>26</v>
      </c>
      <c r="F58" s="6">
        <f t="shared" si="10"/>
        <v>1.3</v>
      </c>
      <c r="G58" s="6">
        <f>SUM($F$2:F58)</f>
        <v>34.582499999999996</v>
      </c>
      <c r="H58" s="6">
        <f>ROUND(C58/怪物经验!C58,0)</f>
        <v>2784</v>
      </c>
      <c r="I58" s="6">
        <f>LOOKUP(A58,'挂机经验收益(废弃)'!$A$2:$A$66,'挂机经验收益(废弃)'!$C$2:$C$66)*E58</f>
        <v>1038960</v>
      </c>
      <c r="J58" s="6">
        <f t="shared" si="8"/>
        <v>1038960</v>
      </c>
      <c r="K58" s="6">
        <f>LOOKUP(A58,任务经验!$A$2:$A$66,任务经验!$F$2:$F$66)</f>
        <v>13900</v>
      </c>
      <c r="L58" s="6">
        <f t="shared" si="3"/>
        <v>2818920</v>
      </c>
      <c r="M58" s="6">
        <f>LOOKUP(A58,每日经验!$A$2:$A$66,每日经验!$B$2:$B$66)</f>
        <v>158700</v>
      </c>
      <c r="Q58" s="1"/>
      <c r="R58" s="18">
        <v>34750</v>
      </c>
      <c r="S58" s="21">
        <f t="shared" si="4"/>
        <v>111.41812949640288</v>
      </c>
      <c r="T58" s="10">
        <f t="shared" si="5"/>
        <v>167.12719424460431</v>
      </c>
    </row>
    <row r="59" spans="1:20" ht="20.100000000000001" customHeight="1">
      <c r="A59" s="11">
        <v>58</v>
      </c>
      <c r="B59" s="6">
        <f t="shared" si="1"/>
        <v>4075060</v>
      </c>
      <c r="C59" s="6">
        <f t="shared" si="9"/>
        <v>4080000</v>
      </c>
      <c r="D59" s="6">
        <f>LOOKUP(A59,怪物经验!$A:$A,怪物经验!$M:$M)</f>
        <v>110760</v>
      </c>
      <c r="E59" s="6">
        <f t="shared" si="7"/>
        <v>26.5</v>
      </c>
      <c r="F59" s="6">
        <f t="shared" si="10"/>
        <v>1.325</v>
      </c>
      <c r="G59" s="6">
        <f>SUM($F$2:F59)</f>
        <v>35.907499999999999</v>
      </c>
      <c r="H59" s="6">
        <f>ROUND(C59/怪物经验!C59,0)</f>
        <v>2873</v>
      </c>
      <c r="I59" s="6">
        <f>LOOKUP(A59,'挂机经验收益(废弃)'!$A$2:$A$66,'挂机经验收益(废弃)'!$C$2:$C$66)*E59</f>
        <v>1125720</v>
      </c>
      <c r="J59" s="6">
        <f t="shared" si="8"/>
        <v>1125720</v>
      </c>
      <c r="K59" s="6">
        <f>LOOKUP(A59,任务经验!$A$2:$A$66,任务经验!$F$2:$F$66)</f>
        <v>14200</v>
      </c>
      <c r="L59" s="6">
        <f t="shared" si="3"/>
        <v>2935140</v>
      </c>
      <c r="M59" s="6">
        <f>LOOKUP(A59,每日经验!$A$2:$A$66,每日经验!$B$2:$B$66)</f>
        <v>161400</v>
      </c>
      <c r="Q59" s="1"/>
      <c r="R59" s="18">
        <v>35500</v>
      </c>
      <c r="S59" s="21">
        <f t="shared" si="4"/>
        <v>114.79042253521126</v>
      </c>
      <c r="T59" s="10">
        <f t="shared" si="5"/>
        <v>172.18563380281688</v>
      </c>
    </row>
    <row r="60" spans="1:20" ht="20.100000000000001" customHeight="1">
      <c r="A60" s="11">
        <v>59</v>
      </c>
      <c r="B60" s="6">
        <f t="shared" si="1"/>
        <v>4215160</v>
      </c>
      <c r="C60" s="6">
        <f t="shared" si="9"/>
        <v>4220000</v>
      </c>
      <c r="D60" s="6">
        <f>LOOKUP(A60,怪物经验!$A:$A,怪物经验!$M:$M)</f>
        <v>113100</v>
      </c>
      <c r="E60" s="6">
        <f t="shared" si="7"/>
        <v>27</v>
      </c>
      <c r="F60" s="6">
        <f t="shared" si="10"/>
        <v>1.35</v>
      </c>
      <c r="G60" s="6">
        <f>SUM($F$2:F60)</f>
        <v>37.2575</v>
      </c>
      <c r="H60" s="6">
        <f>ROUND(C60/怪物经验!C60,0)</f>
        <v>2910</v>
      </c>
      <c r="I60" s="6">
        <f>LOOKUP(A60,'挂机经验收益(废弃)'!$A$2:$A$66,'挂机经验收益(废弃)'!$C$2:$C$66)*E60</f>
        <v>1146960</v>
      </c>
      <c r="J60" s="6">
        <f t="shared" si="8"/>
        <v>1146960</v>
      </c>
      <c r="K60" s="6">
        <f>LOOKUP(A60,任务经验!$A$2:$A$66,任务经验!$F$2:$F$66)</f>
        <v>14500</v>
      </c>
      <c r="L60" s="6">
        <f t="shared" si="3"/>
        <v>3053700</v>
      </c>
      <c r="M60" s="6">
        <f>LOOKUP(A60,每日经验!$A$2:$A$66,每日经验!$B$2:$B$66)</f>
        <v>164100</v>
      </c>
      <c r="Q60" s="1"/>
      <c r="R60" s="18">
        <v>36250</v>
      </c>
      <c r="S60" s="21">
        <f t="shared" si="4"/>
        <v>116.28027586206896</v>
      </c>
      <c r="T60" s="10">
        <f t="shared" si="5"/>
        <v>174.42041379310345</v>
      </c>
    </row>
    <row r="61" spans="1:20" ht="20.100000000000001" customHeight="1">
      <c r="A61" s="11">
        <v>60</v>
      </c>
      <c r="B61" s="6">
        <f t="shared" si="1"/>
        <v>4407100</v>
      </c>
      <c r="C61" s="6">
        <f t="shared" si="9"/>
        <v>4410000</v>
      </c>
      <c r="D61" s="6">
        <f>LOOKUP(A61,怪物经验!$A:$A,怪物经验!$M:$M)</f>
        <v>115440</v>
      </c>
      <c r="E61" s="6">
        <f t="shared" si="7"/>
        <v>27.5</v>
      </c>
      <c r="F61" s="6">
        <f t="shared" si="10"/>
        <v>1.375</v>
      </c>
      <c r="G61" s="6">
        <f>SUM($F$2:F61)</f>
        <v>38.6325</v>
      </c>
      <c r="H61" s="6">
        <f>ROUND(C61/怪物经验!C61,0)</f>
        <v>2980</v>
      </c>
      <c r="I61" s="6">
        <f>LOOKUP(A61,'挂机经验收益(废弃)'!$A$2:$A$66,'挂机经验收益(废弃)'!$C$2:$C$66)*E61</f>
        <v>1217700</v>
      </c>
      <c r="J61" s="6">
        <f t="shared" si="8"/>
        <v>1217700</v>
      </c>
      <c r="K61" s="6">
        <f>LOOKUP(A61,任务经验!$A$2:$A$66,任务经验!$F$2:$F$66)</f>
        <v>14800</v>
      </c>
      <c r="L61" s="6">
        <f t="shared" si="3"/>
        <v>3174600</v>
      </c>
      <c r="M61" s="6">
        <f>LOOKUP(A61,每日经验!$A$2:$A$66,每日经验!$B$2:$B$66)</f>
        <v>173100</v>
      </c>
      <c r="Q61" s="1"/>
      <c r="R61" s="18">
        <v>37000</v>
      </c>
      <c r="S61" s="21">
        <f t="shared" si="4"/>
        <v>119.1108108108108</v>
      </c>
      <c r="T61" s="10">
        <f t="shared" si="5"/>
        <v>178.66621621621621</v>
      </c>
    </row>
    <row r="62" spans="1:20" ht="20.100000000000001" customHeight="1">
      <c r="A62" s="11">
        <v>61</v>
      </c>
      <c r="B62" s="6">
        <f t="shared" si="1"/>
        <v>4552780</v>
      </c>
      <c r="C62" s="6">
        <f t="shared" si="9"/>
        <v>4550000</v>
      </c>
      <c r="D62" s="6">
        <f>LOOKUP(A62,怪物经验!$A:$A,怪物经验!$M:$M)</f>
        <v>117780</v>
      </c>
      <c r="E62" s="6">
        <f t="shared" si="7"/>
        <v>28</v>
      </c>
      <c r="F62" s="6">
        <f t="shared" si="10"/>
        <v>1.4</v>
      </c>
      <c r="G62" s="6">
        <f>SUM($F$2:F62)</f>
        <v>40.032499999999999</v>
      </c>
      <c r="H62" s="6">
        <f>ROUND(C62/怪物经验!C62,0)</f>
        <v>3013</v>
      </c>
      <c r="I62" s="6">
        <f>LOOKUP(A62,'挂机经验收益(废弃)'!$A$2:$A$66,'挂机经验收益(废弃)'!$C$2:$C$66)*E62</f>
        <v>1239840</v>
      </c>
      <c r="J62" s="6">
        <f t="shared" si="8"/>
        <v>1239840</v>
      </c>
      <c r="K62" s="6">
        <f>LOOKUP(A62,任务经验!$A$2:$A$66,任务经验!$F$2:$F$66)</f>
        <v>15100</v>
      </c>
      <c r="L62" s="6">
        <f t="shared" si="3"/>
        <v>3297840</v>
      </c>
      <c r="M62" s="6">
        <f>LOOKUP(A62,每日经验!$A$2:$A$66,每日经验!$B$2:$B$66)</f>
        <v>175800</v>
      </c>
      <c r="Q62" s="1"/>
      <c r="R62" s="18">
        <v>37750</v>
      </c>
      <c r="S62" s="21">
        <f t="shared" si="4"/>
        <v>120.60344370860928</v>
      </c>
      <c r="T62" s="10">
        <f t="shared" si="5"/>
        <v>180.90516556291391</v>
      </c>
    </row>
    <row r="63" spans="1:20" ht="20.100000000000001" customHeight="1">
      <c r="A63" s="11">
        <v>62</v>
      </c>
      <c r="B63" s="6">
        <f t="shared" si="1"/>
        <v>4700800</v>
      </c>
      <c r="C63" s="6">
        <f t="shared" si="9"/>
        <v>4700000</v>
      </c>
      <c r="D63" s="6">
        <f>LOOKUP(A63,怪物经验!$A:$A,怪物经验!$M:$M)</f>
        <v>120120</v>
      </c>
      <c r="E63" s="6">
        <f t="shared" si="7"/>
        <v>28.5</v>
      </c>
      <c r="F63" s="6">
        <f t="shared" si="10"/>
        <v>1.425</v>
      </c>
      <c r="G63" s="6">
        <f>SUM($F$2:F63)</f>
        <v>41.457499999999996</v>
      </c>
      <c r="H63" s="6">
        <f>ROUND(C63/怪物经验!C63,0)</f>
        <v>3052</v>
      </c>
      <c r="I63" s="6">
        <f>LOOKUP(A63,'挂机经验收益(废弃)'!$A$2:$A$66,'挂机经验收益(废弃)'!$C$2:$C$66)*E63</f>
        <v>1261980</v>
      </c>
      <c r="J63" s="6">
        <f t="shared" si="8"/>
        <v>1261980</v>
      </c>
      <c r="K63" s="6">
        <f>LOOKUP(A63,任务经验!$A$2:$A$66,任务经验!$F$2:$F$66)</f>
        <v>15400</v>
      </c>
      <c r="L63" s="6">
        <f t="shared" si="3"/>
        <v>3423420</v>
      </c>
      <c r="M63" s="6">
        <f>LOOKUP(A63,每日经验!$A$2:$A$66,每日经验!$B$2:$B$66)</f>
        <v>178500</v>
      </c>
      <c r="Q63" s="1"/>
      <c r="R63" s="18">
        <v>38500</v>
      </c>
      <c r="S63" s="21">
        <f t="shared" si="4"/>
        <v>122.0987012987013</v>
      </c>
      <c r="T63" s="10">
        <f t="shared" si="5"/>
        <v>183.14805194805194</v>
      </c>
    </row>
    <row r="64" spans="1:20" ht="20.100000000000001" customHeight="1">
      <c r="A64" s="11">
        <v>63</v>
      </c>
      <c r="B64" s="6">
        <f t="shared" si="1"/>
        <v>4934680</v>
      </c>
      <c r="C64" s="6">
        <f t="shared" si="9"/>
        <v>4930000</v>
      </c>
      <c r="D64" s="6">
        <f>LOOKUP(A64,怪物经验!$A:$A,怪物经验!$M:$M)</f>
        <v>122460</v>
      </c>
      <c r="E64" s="6">
        <f t="shared" si="7"/>
        <v>29</v>
      </c>
      <c r="F64" s="6">
        <f t="shared" si="10"/>
        <v>1.45</v>
      </c>
      <c r="G64" s="6">
        <f>SUM($F$2:F64)</f>
        <v>42.907499999999999</v>
      </c>
      <c r="H64" s="6">
        <f>ROUND(C64/怪物经验!C64,0)</f>
        <v>3140</v>
      </c>
      <c r="I64" s="6">
        <f>LOOKUP(A64,'挂机经验收益(废弃)'!$A$2:$A$66,'挂机经验收益(废弃)'!$C$2:$C$66)*E64</f>
        <v>1367640</v>
      </c>
      <c r="J64" s="6">
        <f t="shared" si="8"/>
        <v>1367640</v>
      </c>
      <c r="K64" s="6">
        <f>LOOKUP(A64,任务经验!$A$2:$A$66,任务经验!$F$2:$F$66)</f>
        <v>15700</v>
      </c>
      <c r="L64" s="6">
        <f t="shared" si="3"/>
        <v>3551340</v>
      </c>
      <c r="M64" s="6">
        <f>LOOKUP(A64,每日经验!$A$2:$A$66,每日经验!$B$2:$B$66)</f>
        <v>181200</v>
      </c>
      <c r="Q64" s="1"/>
      <c r="R64" s="18">
        <v>39250</v>
      </c>
      <c r="S64" s="21">
        <f t="shared" si="4"/>
        <v>125.72433121019108</v>
      </c>
      <c r="T64" s="10">
        <f t="shared" si="5"/>
        <v>188.58649681528664</v>
      </c>
    </row>
    <row r="65" spans="1:20" ht="20.100000000000001" customHeight="1">
      <c r="A65" s="11">
        <v>64</v>
      </c>
      <c r="B65" s="6">
        <f t="shared" si="1"/>
        <v>5088820</v>
      </c>
      <c r="C65" s="6">
        <f t="shared" si="9"/>
        <v>5090000</v>
      </c>
      <c r="D65" s="6">
        <f>LOOKUP(A65,怪物经验!$A:$A,怪物经验!$M:$M)</f>
        <v>124800</v>
      </c>
      <c r="E65" s="6">
        <f t="shared" si="7"/>
        <v>29.5</v>
      </c>
      <c r="F65" s="6">
        <f t="shared" si="10"/>
        <v>1.4750000000000001</v>
      </c>
      <c r="G65" s="6">
        <f>SUM($F$2:F65)</f>
        <v>44.3825</v>
      </c>
      <c r="H65" s="6">
        <f>ROUND(C65/怪物经验!C65,0)</f>
        <v>3181</v>
      </c>
      <c r="I65" s="6">
        <f>LOOKUP(A65,'挂机经验收益(废弃)'!$A$2:$A$66,'挂机经验收益(废弃)'!$C$2:$C$66)*E65</f>
        <v>1391220</v>
      </c>
      <c r="J65" s="6">
        <f t="shared" si="8"/>
        <v>1391220</v>
      </c>
      <c r="K65" s="6">
        <f>LOOKUP(A65,任务经验!$A$2:$A$66,任务经验!$F$2:$F$66)</f>
        <v>16000</v>
      </c>
      <c r="L65" s="6">
        <f t="shared" si="3"/>
        <v>3681600</v>
      </c>
      <c r="M65" s="6">
        <f>LOOKUP(A65,每日经验!$A$2:$A$66,每日经验!$B$2:$B$66)</f>
        <v>183900</v>
      </c>
      <c r="Q65" s="1"/>
      <c r="R65" s="18">
        <v>40000</v>
      </c>
      <c r="S65" s="21">
        <f t="shared" si="4"/>
        <v>127.2205</v>
      </c>
      <c r="T65" s="10">
        <f t="shared" si="5"/>
        <v>190.83074999999999</v>
      </c>
    </row>
    <row r="66" spans="1:20" ht="20.100000000000001" customHeight="1">
      <c r="A66" s="11">
        <v>65</v>
      </c>
      <c r="B66" s="6">
        <f t="shared" si="1"/>
        <v>5245300</v>
      </c>
      <c r="C66" s="6">
        <f t="shared" si="9"/>
        <v>5250000</v>
      </c>
      <c r="D66" s="6">
        <f>LOOKUP(A66,怪物经验!$A:$A,怪物经验!$M:$M)</f>
        <v>127140</v>
      </c>
      <c r="E66" s="6">
        <f t="shared" si="7"/>
        <v>30</v>
      </c>
      <c r="F66" s="6">
        <f t="shared" ref="F66" si="11">E66/$P$2</f>
        <v>1.5</v>
      </c>
      <c r="G66" s="6">
        <f>SUM($F$2:F66)</f>
        <v>45.8825</v>
      </c>
      <c r="H66" s="6">
        <f>ROUND(C66/怪物经验!C66,0)</f>
        <v>3221</v>
      </c>
      <c r="I66" s="6">
        <f>LOOKUP(A66,'挂机经验收益(废弃)'!$A$2:$A$66,'挂机经验收益(废弃)'!$C$2:$C$66)*E66</f>
        <v>1414800</v>
      </c>
      <c r="J66" s="6">
        <f t="shared" si="8"/>
        <v>1414800</v>
      </c>
      <c r="K66" s="6">
        <f>LOOKUP(A66,任务经验!$A$2:$A$66,任务经验!$F$2:$F$66)</f>
        <v>16300</v>
      </c>
      <c r="L66" s="6">
        <f t="shared" si="3"/>
        <v>3814200</v>
      </c>
      <c r="M66" s="6">
        <f>LOOKUP(A66,每日经验!$A$2:$A$66,每日经验!$B$2:$B$66)</f>
        <v>186600</v>
      </c>
      <c r="Q66" s="1"/>
      <c r="R66" s="18">
        <v>40750</v>
      </c>
      <c r="S66" s="21">
        <f t="shared" si="4"/>
        <v>128.71901840490798</v>
      </c>
      <c r="T66" s="10">
        <f t="shared" si="5"/>
        <v>193.07852760736199</v>
      </c>
    </row>
    <row r="67" spans="1:20" ht="20.100000000000001" customHeight="1"/>
    <row r="68" spans="1:20" ht="20.100000000000001" customHeight="1"/>
    <row r="69" spans="1:20" ht="20.100000000000001" customHeight="1"/>
    <row r="70" spans="1:20" ht="20.100000000000001" customHeight="1"/>
    <row r="71" spans="1:20" ht="20.100000000000001" customHeight="1"/>
    <row r="72" spans="1:20" ht="20.100000000000001" customHeight="1"/>
    <row r="73" spans="1:20" ht="20.100000000000001" customHeight="1"/>
    <row r="74" spans="1:20" ht="20.100000000000001" customHeight="1"/>
    <row r="75" spans="1:20" ht="20.100000000000001" customHeight="1"/>
    <row r="76" spans="1:20" ht="20.100000000000001" customHeight="1"/>
    <row r="77" spans="1:20" ht="20.100000000000001" customHeight="1"/>
    <row r="78" spans="1:20" ht="20.100000000000001" customHeight="1"/>
    <row r="79" spans="1:20" ht="20.100000000000001" customHeight="1"/>
    <row r="80" spans="1:2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80"/>
  <sheetViews>
    <sheetView topLeftCell="H1" workbookViewId="0">
      <selection activeCell="P13" sqref="P13"/>
    </sheetView>
  </sheetViews>
  <sheetFormatPr defaultRowHeight="13.5"/>
  <cols>
    <col min="1" max="1" width="9" style="3"/>
    <col min="2" max="3" width="9" style="2"/>
    <col min="4" max="7" width="11.625" style="2" bestFit="1" customWidth="1"/>
    <col min="8" max="8" width="11.375" style="2" bestFit="1" customWidth="1"/>
    <col min="9" max="9" width="8.25" style="2" bestFit="1" customWidth="1"/>
    <col min="10" max="11" width="9" style="2"/>
    <col min="12" max="12" width="9.25" style="2" bestFit="1" customWidth="1"/>
    <col min="13" max="13" width="11.375" style="3" bestFit="1" customWidth="1"/>
  </cols>
  <sheetData>
    <row r="1" spans="1:28" s="4" customFormat="1" ht="20.100000000000001" customHeight="1">
      <c r="A1" s="7" t="s">
        <v>0</v>
      </c>
      <c r="B1" s="9"/>
      <c r="C1" s="7" t="s">
        <v>1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22</v>
      </c>
      <c r="I1" s="9" t="s">
        <v>25</v>
      </c>
      <c r="J1" s="9" t="s">
        <v>26</v>
      </c>
      <c r="K1" s="7" t="s">
        <v>27</v>
      </c>
      <c r="L1" s="9" t="s">
        <v>24</v>
      </c>
      <c r="M1" s="9" t="s">
        <v>23</v>
      </c>
    </row>
    <row r="2" spans="1:28" s="4" customFormat="1" ht="20.100000000000001" customHeight="1">
      <c r="A2" s="7">
        <v>1</v>
      </c>
      <c r="B2" s="9">
        <v>5</v>
      </c>
      <c r="C2" s="9">
        <v>15</v>
      </c>
      <c r="D2" s="9">
        <f>C2*2</f>
        <v>30</v>
      </c>
      <c r="E2" s="9">
        <f>C2*2</f>
        <v>30</v>
      </c>
      <c r="F2" s="9">
        <f>C2*2</f>
        <v>30</v>
      </c>
      <c r="G2" s="9">
        <f>C2*10</f>
        <v>150</v>
      </c>
      <c r="H2" s="9">
        <v>30</v>
      </c>
      <c r="I2" s="17">
        <v>2</v>
      </c>
      <c r="J2" s="17">
        <v>0</v>
      </c>
      <c r="K2" s="17">
        <v>0</v>
      </c>
      <c r="L2" s="15">
        <v>1</v>
      </c>
      <c r="M2" s="9">
        <f>C2*H2+D2*I2+E2*J2+F2*K2+G2*L2</f>
        <v>660</v>
      </c>
      <c r="X2" s="20">
        <v>70001001</v>
      </c>
      <c r="Y2" s="20" t="s">
        <v>73</v>
      </c>
      <c r="Z2" s="20">
        <v>1</v>
      </c>
      <c r="AA2" s="20">
        <v>1</v>
      </c>
      <c r="AB2" s="12">
        <f>LOOKUP(AA2,$A$2:$A$66,$C$2:$C$66)</f>
        <v>15</v>
      </c>
    </row>
    <row r="3" spans="1:28" s="4" customFormat="1" ht="20.100000000000001" customHeight="1">
      <c r="A3" s="7">
        <v>2</v>
      </c>
      <c r="B3" s="9">
        <v>5</v>
      </c>
      <c r="C3" s="9">
        <f>C2+B3</f>
        <v>20</v>
      </c>
      <c r="D3" s="9">
        <f t="shared" ref="D3:D66" si="0">C3*2</f>
        <v>40</v>
      </c>
      <c r="E3" s="9">
        <f t="shared" ref="E3:E66" si="1">C3*2</f>
        <v>40</v>
      </c>
      <c r="F3" s="9">
        <f t="shared" ref="F3:F66" si="2">C3*2</f>
        <v>40</v>
      </c>
      <c r="G3" s="9">
        <f t="shared" ref="G3:G66" si="3">C3*20</f>
        <v>400</v>
      </c>
      <c r="H3" s="9">
        <v>32</v>
      </c>
      <c r="I3" s="17">
        <v>2</v>
      </c>
      <c r="J3" s="17">
        <v>0</v>
      </c>
      <c r="K3" s="17">
        <v>0</v>
      </c>
      <c r="L3" s="15">
        <v>1</v>
      </c>
      <c r="M3" s="9">
        <f t="shared" ref="M3:M66" si="4">C3*H3+D3*I3+E3*J3+F3*K3+G3*L3</f>
        <v>1120</v>
      </c>
      <c r="X3" s="20">
        <v>70001002</v>
      </c>
      <c r="Y3" s="20" t="s">
        <v>74</v>
      </c>
      <c r="Z3" s="20">
        <v>1</v>
      </c>
      <c r="AA3" s="20">
        <v>2</v>
      </c>
      <c r="AB3" s="12">
        <f t="shared" ref="AB3:AB66" si="5">LOOKUP(AA3,$A$2:$A$66,$C$2:$C$66)</f>
        <v>20</v>
      </c>
    </row>
    <row r="4" spans="1:28" s="4" customFormat="1" ht="20.100000000000001" customHeight="1">
      <c r="A4" s="7">
        <v>3</v>
      </c>
      <c r="B4" s="9">
        <v>5</v>
      </c>
      <c r="C4" s="9">
        <f t="shared" ref="C4:C66" si="6">C3+B4</f>
        <v>25</v>
      </c>
      <c r="D4" s="9">
        <f t="shared" si="0"/>
        <v>50</v>
      </c>
      <c r="E4" s="9">
        <f t="shared" si="1"/>
        <v>50</v>
      </c>
      <c r="F4" s="9">
        <f t="shared" si="2"/>
        <v>50</v>
      </c>
      <c r="G4" s="9">
        <f t="shared" si="3"/>
        <v>500</v>
      </c>
      <c r="H4" s="9">
        <v>34</v>
      </c>
      <c r="I4" s="17">
        <v>2</v>
      </c>
      <c r="J4" s="17">
        <v>0</v>
      </c>
      <c r="K4" s="17">
        <v>0</v>
      </c>
      <c r="L4" s="15">
        <v>1</v>
      </c>
      <c r="M4" s="9">
        <f>C4*H4+D4*I4+E4*J4+F4*K4+G4*L4</f>
        <v>1450</v>
      </c>
      <c r="R4" s="8" t="s">
        <v>2</v>
      </c>
      <c r="X4" s="20">
        <v>70001003</v>
      </c>
      <c r="Y4" s="20" t="s">
        <v>75</v>
      </c>
      <c r="Z4" s="20">
        <v>2</v>
      </c>
      <c r="AA4" s="20">
        <v>3</v>
      </c>
      <c r="AB4" s="12">
        <f t="shared" si="5"/>
        <v>25</v>
      </c>
    </row>
    <row r="5" spans="1:28" s="4" customFormat="1" ht="20.100000000000001" customHeight="1">
      <c r="A5" s="7">
        <v>4</v>
      </c>
      <c r="B5" s="9">
        <v>5</v>
      </c>
      <c r="C5" s="9">
        <f t="shared" si="6"/>
        <v>30</v>
      </c>
      <c r="D5" s="9">
        <f t="shared" si="0"/>
        <v>60</v>
      </c>
      <c r="E5" s="9">
        <f t="shared" si="1"/>
        <v>60</v>
      </c>
      <c r="F5" s="9">
        <f t="shared" si="2"/>
        <v>60</v>
      </c>
      <c r="G5" s="9">
        <f t="shared" si="3"/>
        <v>600</v>
      </c>
      <c r="H5" s="9">
        <v>36</v>
      </c>
      <c r="I5" s="17">
        <v>2</v>
      </c>
      <c r="J5" s="17">
        <v>0</v>
      </c>
      <c r="K5" s="17">
        <v>0</v>
      </c>
      <c r="L5" s="15">
        <v>1</v>
      </c>
      <c r="M5" s="9">
        <f>C5*H5+D5*I5+E5*J5+F5*K5+G5*L5</f>
        <v>1800</v>
      </c>
      <c r="X5" s="20">
        <v>70001004</v>
      </c>
      <c r="Y5" s="20" t="s">
        <v>76</v>
      </c>
      <c r="Z5" s="20">
        <v>3</v>
      </c>
      <c r="AA5" s="20">
        <v>3</v>
      </c>
      <c r="AB5" s="12">
        <f t="shared" si="5"/>
        <v>25</v>
      </c>
    </row>
    <row r="6" spans="1:28" s="4" customFormat="1" ht="20.100000000000001" customHeight="1">
      <c r="A6" s="7">
        <v>5</v>
      </c>
      <c r="B6" s="9">
        <v>10</v>
      </c>
      <c r="C6" s="9">
        <f t="shared" si="6"/>
        <v>40</v>
      </c>
      <c r="D6" s="9">
        <f t="shared" si="0"/>
        <v>80</v>
      </c>
      <c r="E6" s="9">
        <f t="shared" si="1"/>
        <v>80</v>
      </c>
      <c r="F6" s="9">
        <f t="shared" si="2"/>
        <v>80</v>
      </c>
      <c r="G6" s="9">
        <f t="shared" si="3"/>
        <v>800</v>
      </c>
      <c r="H6" s="9">
        <v>38</v>
      </c>
      <c r="I6" s="17">
        <v>2</v>
      </c>
      <c r="J6" s="17">
        <v>0</v>
      </c>
      <c r="K6" s="17">
        <v>0</v>
      </c>
      <c r="L6" s="15">
        <v>1</v>
      </c>
      <c r="M6" s="9">
        <f t="shared" si="4"/>
        <v>2480</v>
      </c>
      <c r="P6" s="8"/>
      <c r="R6" s="10" t="s">
        <v>21</v>
      </c>
      <c r="S6" s="8"/>
      <c r="X6" s="20">
        <v>70001005</v>
      </c>
      <c r="Y6" s="20" t="s">
        <v>77</v>
      </c>
      <c r="Z6" s="20">
        <v>1</v>
      </c>
      <c r="AA6" s="20">
        <v>4</v>
      </c>
      <c r="AB6" s="12">
        <f t="shared" si="5"/>
        <v>30</v>
      </c>
    </row>
    <row r="7" spans="1:28" s="4" customFormat="1" ht="20.100000000000001" customHeight="1">
      <c r="A7" s="7">
        <v>6</v>
      </c>
      <c r="B7" s="9">
        <v>10</v>
      </c>
      <c r="C7" s="9">
        <f t="shared" si="6"/>
        <v>50</v>
      </c>
      <c r="D7" s="9">
        <f t="shared" si="0"/>
        <v>100</v>
      </c>
      <c r="E7" s="9">
        <f t="shared" si="1"/>
        <v>100</v>
      </c>
      <c r="F7" s="9">
        <f t="shared" si="2"/>
        <v>100</v>
      </c>
      <c r="G7" s="9">
        <f t="shared" si="3"/>
        <v>1000</v>
      </c>
      <c r="H7" s="9">
        <v>40</v>
      </c>
      <c r="I7" s="9">
        <v>3</v>
      </c>
      <c r="J7" s="17">
        <v>0</v>
      </c>
      <c r="K7" s="17">
        <v>0</v>
      </c>
      <c r="L7" s="9">
        <v>1</v>
      </c>
      <c r="M7" s="9">
        <f t="shared" si="4"/>
        <v>3300</v>
      </c>
      <c r="O7" s="8"/>
      <c r="P7" s="8"/>
      <c r="R7" s="9" t="s">
        <v>22</v>
      </c>
      <c r="S7" s="9">
        <v>50</v>
      </c>
      <c r="T7" s="8"/>
      <c r="X7" s="20">
        <v>70001006</v>
      </c>
      <c r="Y7" s="20" t="s">
        <v>78</v>
      </c>
      <c r="Z7" s="20">
        <v>1</v>
      </c>
      <c r="AA7" s="20">
        <v>4</v>
      </c>
      <c r="AB7" s="12">
        <f t="shared" si="5"/>
        <v>30</v>
      </c>
    </row>
    <row r="8" spans="1:28" s="4" customFormat="1" ht="20.100000000000001" customHeight="1">
      <c r="A8" s="7">
        <v>7</v>
      </c>
      <c r="B8" s="9">
        <v>10</v>
      </c>
      <c r="C8" s="9">
        <f t="shared" si="6"/>
        <v>60</v>
      </c>
      <c r="D8" s="9">
        <f t="shared" si="0"/>
        <v>120</v>
      </c>
      <c r="E8" s="9">
        <f t="shared" si="1"/>
        <v>120</v>
      </c>
      <c r="F8" s="9">
        <f t="shared" si="2"/>
        <v>120</v>
      </c>
      <c r="G8" s="9">
        <f t="shared" si="3"/>
        <v>1200</v>
      </c>
      <c r="H8" s="9">
        <v>42</v>
      </c>
      <c r="I8" s="9">
        <v>3</v>
      </c>
      <c r="J8" s="17">
        <v>0</v>
      </c>
      <c r="K8" s="17">
        <v>0</v>
      </c>
      <c r="L8" s="9">
        <v>1</v>
      </c>
      <c r="M8" s="9">
        <f t="shared" si="4"/>
        <v>4080</v>
      </c>
      <c r="O8" s="8"/>
      <c r="P8" s="8"/>
      <c r="R8" s="9" t="s">
        <v>25</v>
      </c>
      <c r="S8" s="9">
        <v>0</v>
      </c>
      <c r="T8" s="8"/>
      <c r="X8" s="20">
        <v>70001007</v>
      </c>
      <c r="Y8" s="20" t="s">
        <v>79</v>
      </c>
      <c r="Z8" s="20">
        <v>1</v>
      </c>
      <c r="AA8" s="20">
        <v>4</v>
      </c>
      <c r="AB8" s="12">
        <f t="shared" si="5"/>
        <v>30</v>
      </c>
    </row>
    <row r="9" spans="1:28" s="4" customFormat="1" ht="20.100000000000001" customHeight="1">
      <c r="A9" s="7">
        <v>8</v>
      </c>
      <c r="B9" s="9">
        <v>10</v>
      </c>
      <c r="C9" s="9">
        <f t="shared" si="6"/>
        <v>70</v>
      </c>
      <c r="D9" s="9">
        <f t="shared" si="0"/>
        <v>140</v>
      </c>
      <c r="E9" s="9">
        <f t="shared" si="1"/>
        <v>140</v>
      </c>
      <c r="F9" s="9">
        <f t="shared" si="2"/>
        <v>140</v>
      </c>
      <c r="G9" s="9">
        <f t="shared" si="3"/>
        <v>1400</v>
      </c>
      <c r="H9" s="9">
        <v>44</v>
      </c>
      <c r="I9" s="9">
        <v>3</v>
      </c>
      <c r="J9" s="17">
        <v>0</v>
      </c>
      <c r="K9" s="17">
        <v>0</v>
      </c>
      <c r="L9" s="9">
        <v>1</v>
      </c>
      <c r="M9" s="9">
        <f t="shared" si="4"/>
        <v>4900</v>
      </c>
      <c r="O9" s="8"/>
      <c r="P9" s="8"/>
      <c r="R9" s="9" t="s">
        <v>26</v>
      </c>
      <c r="S9" s="9">
        <v>0</v>
      </c>
      <c r="T9" s="8"/>
      <c r="X9" s="20">
        <v>70001008</v>
      </c>
      <c r="Y9" s="20" t="s">
        <v>80</v>
      </c>
      <c r="Z9" s="20">
        <v>2</v>
      </c>
      <c r="AA9" s="20">
        <v>5</v>
      </c>
      <c r="AB9" s="12">
        <f t="shared" si="5"/>
        <v>40</v>
      </c>
    </row>
    <row r="10" spans="1:28" s="4" customFormat="1" ht="20.100000000000001" customHeight="1">
      <c r="A10" s="7">
        <v>9</v>
      </c>
      <c r="B10" s="9">
        <v>10</v>
      </c>
      <c r="C10" s="9">
        <f t="shared" si="6"/>
        <v>80</v>
      </c>
      <c r="D10" s="9">
        <f t="shared" si="0"/>
        <v>160</v>
      </c>
      <c r="E10" s="9">
        <f t="shared" si="1"/>
        <v>160</v>
      </c>
      <c r="F10" s="9">
        <f t="shared" si="2"/>
        <v>160</v>
      </c>
      <c r="G10" s="9">
        <f t="shared" si="3"/>
        <v>1600</v>
      </c>
      <c r="H10" s="9">
        <v>46</v>
      </c>
      <c r="I10" s="9">
        <v>3</v>
      </c>
      <c r="J10" s="17">
        <v>0</v>
      </c>
      <c r="K10" s="17">
        <v>0</v>
      </c>
      <c r="L10" s="9">
        <v>1</v>
      </c>
      <c r="M10" s="9">
        <f t="shared" si="4"/>
        <v>5760</v>
      </c>
      <c r="O10" s="8"/>
      <c r="P10" s="8"/>
      <c r="R10" s="9" t="s">
        <v>27</v>
      </c>
      <c r="S10" s="9">
        <v>4</v>
      </c>
      <c r="T10" s="8"/>
      <c r="X10" s="20">
        <v>70001009</v>
      </c>
      <c r="Y10" s="20" t="s">
        <v>81</v>
      </c>
      <c r="Z10" s="20">
        <v>1</v>
      </c>
      <c r="AA10" s="20">
        <v>5</v>
      </c>
      <c r="AB10" s="12">
        <f t="shared" si="5"/>
        <v>40</v>
      </c>
    </row>
    <row r="11" spans="1:28" s="4" customFormat="1" ht="20.100000000000001" customHeight="1">
      <c r="A11" s="7">
        <v>10</v>
      </c>
      <c r="B11" s="9">
        <v>15</v>
      </c>
      <c r="C11" s="9">
        <f t="shared" si="6"/>
        <v>95</v>
      </c>
      <c r="D11" s="9">
        <f t="shared" si="0"/>
        <v>190</v>
      </c>
      <c r="E11" s="9">
        <f t="shared" si="1"/>
        <v>190</v>
      </c>
      <c r="F11" s="9">
        <f t="shared" si="2"/>
        <v>190</v>
      </c>
      <c r="G11" s="9">
        <f t="shared" si="3"/>
        <v>1900</v>
      </c>
      <c r="H11" s="9">
        <v>48</v>
      </c>
      <c r="I11" s="9">
        <v>4</v>
      </c>
      <c r="J11" s="17">
        <v>0</v>
      </c>
      <c r="K11" s="17">
        <v>0</v>
      </c>
      <c r="L11" s="9">
        <v>1</v>
      </c>
      <c r="M11" s="9">
        <f t="shared" si="4"/>
        <v>7220</v>
      </c>
      <c r="O11" s="8"/>
      <c r="P11" s="8"/>
      <c r="R11" s="9" t="s">
        <v>24</v>
      </c>
      <c r="S11" s="9">
        <v>1</v>
      </c>
      <c r="T11" s="8"/>
      <c r="X11" s="20">
        <v>70001010</v>
      </c>
      <c r="Y11" s="20" t="s">
        <v>82</v>
      </c>
      <c r="Z11" s="20">
        <v>1</v>
      </c>
      <c r="AA11" s="20">
        <v>4</v>
      </c>
      <c r="AB11" s="12">
        <f t="shared" si="5"/>
        <v>30</v>
      </c>
    </row>
    <row r="12" spans="1:28" s="4" customFormat="1" ht="20.100000000000001" customHeight="1">
      <c r="A12" s="7">
        <v>11</v>
      </c>
      <c r="B12" s="9">
        <v>15</v>
      </c>
      <c r="C12" s="9">
        <f t="shared" si="6"/>
        <v>110</v>
      </c>
      <c r="D12" s="9">
        <f t="shared" si="0"/>
        <v>220</v>
      </c>
      <c r="E12" s="9">
        <f t="shared" si="1"/>
        <v>220</v>
      </c>
      <c r="F12" s="9">
        <f t="shared" si="2"/>
        <v>220</v>
      </c>
      <c r="G12" s="9">
        <f t="shared" si="3"/>
        <v>2200</v>
      </c>
      <c r="H12" s="9">
        <v>50</v>
      </c>
      <c r="I12" s="9">
        <v>4</v>
      </c>
      <c r="J12" s="17">
        <v>0</v>
      </c>
      <c r="K12" s="17">
        <v>0</v>
      </c>
      <c r="L12" s="9">
        <v>1</v>
      </c>
      <c r="M12" s="9">
        <f t="shared" si="4"/>
        <v>8580</v>
      </c>
      <c r="O12" s="8"/>
      <c r="P12" s="8"/>
      <c r="X12" s="20">
        <v>70001011</v>
      </c>
      <c r="Y12" s="20" t="s">
        <v>83</v>
      </c>
      <c r="Z12" s="20">
        <v>3</v>
      </c>
      <c r="AA12" s="20">
        <v>5</v>
      </c>
      <c r="AB12" s="12">
        <f t="shared" si="5"/>
        <v>40</v>
      </c>
    </row>
    <row r="13" spans="1:28" s="4" customFormat="1" ht="20.100000000000001" customHeight="1">
      <c r="A13" s="7">
        <v>12</v>
      </c>
      <c r="B13" s="9">
        <v>15</v>
      </c>
      <c r="C13" s="9">
        <f t="shared" si="6"/>
        <v>125</v>
      </c>
      <c r="D13" s="9">
        <f t="shared" si="0"/>
        <v>250</v>
      </c>
      <c r="E13" s="9">
        <f t="shared" si="1"/>
        <v>250</v>
      </c>
      <c r="F13" s="9">
        <f t="shared" si="2"/>
        <v>250</v>
      </c>
      <c r="G13" s="9">
        <f t="shared" si="3"/>
        <v>2500</v>
      </c>
      <c r="H13" s="9">
        <v>50</v>
      </c>
      <c r="I13" s="9">
        <v>4</v>
      </c>
      <c r="J13" s="17">
        <v>0</v>
      </c>
      <c r="K13" s="17">
        <v>0</v>
      </c>
      <c r="L13" s="9">
        <v>1</v>
      </c>
      <c r="M13" s="9">
        <f t="shared" si="4"/>
        <v>9750</v>
      </c>
      <c r="X13" s="20">
        <v>70001101</v>
      </c>
      <c r="Y13" s="20" t="s">
        <v>84</v>
      </c>
      <c r="Z13" s="20">
        <v>1</v>
      </c>
      <c r="AA13" s="20">
        <v>7</v>
      </c>
      <c r="AB13" s="12">
        <f t="shared" si="5"/>
        <v>60</v>
      </c>
    </row>
    <row r="14" spans="1:28" s="4" customFormat="1" ht="20.100000000000001" customHeight="1">
      <c r="A14" s="7">
        <v>13</v>
      </c>
      <c r="B14" s="9">
        <v>15</v>
      </c>
      <c r="C14" s="9">
        <f t="shared" si="6"/>
        <v>140</v>
      </c>
      <c r="D14" s="9">
        <f t="shared" si="0"/>
        <v>280</v>
      </c>
      <c r="E14" s="9">
        <f t="shared" si="1"/>
        <v>280</v>
      </c>
      <c r="F14" s="9">
        <f t="shared" si="2"/>
        <v>280</v>
      </c>
      <c r="G14" s="9">
        <f t="shared" si="3"/>
        <v>2800</v>
      </c>
      <c r="H14" s="9">
        <v>50</v>
      </c>
      <c r="I14" s="9">
        <v>4</v>
      </c>
      <c r="J14" s="17">
        <v>0</v>
      </c>
      <c r="K14" s="17">
        <v>0</v>
      </c>
      <c r="L14" s="9">
        <v>1</v>
      </c>
      <c r="M14" s="9">
        <f t="shared" si="4"/>
        <v>10920</v>
      </c>
      <c r="Q14" s="10"/>
      <c r="R14" s="10"/>
      <c r="S14" s="10"/>
      <c r="T14" s="10"/>
      <c r="U14" s="10"/>
      <c r="X14" s="20">
        <v>70001102</v>
      </c>
      <c r="Y14" s="20" t="s">
        <v>75</v>
      </c>
      <c r="Z14" s="20">
        <v>1</v>
      </c>
      <c r="AA14" s="20">
        <v>7</v>
      </c>
      <c r="AB14" s="12">
        <f t="shared" si="5"/>
        <v>60</v>
      </c>
    </row>
    <row r="15" spans="1:28" s="4" customFormat="1" ht="20.100000000000001" customHeight="1">
      <c r="A15" s="7">
        <v>14</v>
      </c>
      <c r="B15" s="9">
        <v>15</v>
      </c>
      <c r="C15" s="9">
        <f t="shared" si="6"/>
        <v>155</v>
      </c>
      <c r="D15" s="9">
        <f t="shared" si="0"/>
        <v>310</v>
      </c>
      <c r="E15" s="9">
        <f t="shared" si="1"/>
        <v>310</v>
      </c>
      <c r="F15" s="9">
        <f t="shared" si="2"/>
        <v>310</v>
      </c>
      <c r="G15" s="9">
        <f t="shared" si="3"/>
        <v>3100</v>
      </c>
      <c r="H15" s="9">
        <v>50</v>
      </c>
      <c r="I15" s="9">
        <v>4</v>
      </c>
      <c r="J15" s="17">
        <v>0</v>
      </c>
      <c r="K15" s="17">
        <v>0</v>
      </c>
      <c r="L15" s="9">
        <v>1</v>
      </c>
      <c r="M15" s="9">
        <f t="shared" si="4"/>
        <v>12090</v>
      </c>
      <c r="Q15" s="10"/>
      <c r="R15" s="10"/>
      <c r="S15" s="10"/>
      <c r="T15" s="21" t="s">
        <v>149</v>
      </c>
      <c r="U15" s="10"/>
      <c r="X15" s="20">
        <v>70001103</v>
      </c>
      <c r="Y15" s="20" t="s">
        <v>85</v>
      </c>
      <c r="Z15" s="20">
        <v>1</v>
      </c>
      <c r="AA15" s="20">
        <v>8</v>
      </c>
      <c r="AB15" s="12">
        <f t="shared" si="5"/>
        <v>70</v>
      </c>
    </row>
    <row r="16" spans="1:28" s="4" customFormat="1" ht="20.100000000000001" customHeight="1">
      <c r="A16" s="7">
        <v>15</v>
      </c>
      <c r="B16" s="9">
        <v>15</v>
      </c>
      <c r="C16" s="9">
        <f t="shared" si="6"/>
        <v>170</v>
      </c>
      <c r="D16" s="9">
        <f t="shared" si="0"/>
        <v>340</v>
      </c>
      <c r="E16" s="9">
        <f t="shared" si="1"/>
        <v>340</v>
      </c>
      <c r="F16" s="9">
        <f t="shared" si="2"/>
        <v>340</v>
      </c>
      <c r="G16" s="9">
        <f t="shared" si="3"/>
        <v>3400</v>
      </c>
      <c r="H16" s="9">
        <v>50</v>
      </c>
      <c r="I16" s="9">
        <v>4</v>
      </c>
      <c r="J16" s="17">
        <v>0</v>
      </c>
      <c r="K16" s="17">
        <v>0</v>
      </c>
      <c r="L16" s="9">
        <v>1</v>
      </c>
      <c r="M16" s="9">
        <f t="shared" si="4"/>
        <v>13260</v>
      </c>
      <c r="Q16" s="10"/>
      <c r="R16" s="20" t="s">
        <v>150</v>
      </c>
      <c r="S16" s="20" t="s">
        <v>72</v>
      </c>
      <c r="T16" s="21">
        <v>25</v>
      </c>
      <c r="U16" s="10"/>
      <c r="X16" s="20">
        <v>70001104</v>
      </c>
      <c r="Y16" s="20" t="s">
        <v>86</v>
      </c>
      <c r="Z16" s="20">
        <v>1</v>
      </c>
      <c r="AA16" s="20">
        <v>10</v>
      </c>
      <c r="AB16" s="12">
        <f t="shared" si="5"/>
        <v>95</v>
      </c>
    </row>
    <row r="17" spans="1:28" s="4" customFormat="1" ht="20.100000000000001" customHeight="1">
      <c r="A17" s="7">
        <v>16</v>
      </c>
      <c r="B17" s="9">
        <v>20</v>
      </c>
      <c r="C17" s="9">
        <f t="shared" si="6"/>
        <v>190</v>
      </c>
      <c r="D17" s="9">
        <f t="shared" si="0"/>
        <v>380</v>
      </c>
      <c r="E17" s="9">
        <f t="shared" si="1"/>
        <v>380</v>
      </c>
      <c r="F17" s="9">
        <f t="shared" si="2"/>
        <v>380</v>
      </c>
      <c r="G17" s="9">
        <f t="shared" si="3"/>
        <v>3800</v>
      </c>
      <c r="H17" s="9">
        <v>50</v>
      </c>
      <c r="I17" s="9">
        <v>4</v>
      </c>
      <c r="J17" s="17">
        <v>0</v>
      </c>
      <c r="K17" s="17">
        <v>0</v>
      </c>
      <c r="L17" s="9">
        <v>1</v>
      </c>
      <c r="M17" s="9">
        <f t="shared" si="4"/>
        <v>14820</v>
      </c>
      <c r="Q17" s="10"/>
      <c r="R17" s="20"/>
      <c r="S17" s="20" t="s">
        <v>151</v>
      </c>
      <c r="T17" s="21">
        <v>50</v>
      </c>
      <c r="U17" s="10"/>
      <c r="X17" s="20">
        <v>70001201</v>
      </c>
      <c r="Y17" s="20" t="s">
        <v>87</v>
      </c>
      <c r="Z17" s="20">
        <v>1</v>
      </c>
      <c r="AA17" s="20">
        <v>10</v>
      </c>
      <c r="AB17" s="12">
        <f t="shared" si="5"/>
        <v>95</v>
      </c>
    </row>
    <row r="18" spans="1:28" s="4" customFormat="1" ht="20.100000000000001" customHeight="1">
      <c r="A18" s="7">
        <v>17</v>
      </c>
      <c r="B18" s="9">
        <v>20</v>
      </c>
      <c r="C18" s="9">
        <f t="shared" si="6"/>
        <v>210</v>
      </c>
      <c r="D18" s="9">
        <f t="shared" si="0"/>
        <v>420</v>
      </c>
      <c r="E18" s="9">
        <f t="shared" si="1"/>
        <v>420</v>
      </c>
      <c r="F18" s="9">
        <f t="shared" si="2"/>
        <v>420</v>
      </c>
      <c r="G18" s="9">
        <f t="shared" si="3"/>
        <v>4200</v>
      </c>
      <c r="H18" s="9">
        <v>50</v>
      </c>
      <c r="I18" s="9">
        <v>4</v>
      </c>
      <c r="J18" s="17">
        <v>0</v>
      </c>
      <c r="K18" s="17">
        <v>0</v>
      </c>
      <c r="L18" s="9">
        <v>1</v>
      </c>
      <c r="M18" s="9">
        <f t="shared" si="4"/>
        <v>16380</v>
      </c>
      <c r="Q18" s="10"/>
      <c r="R18" s="10"/>
      <c r="S18" s="10"/>
      <c r="T18" s="10"/>
      <c r="U18" s="10"/>
      <c r="X18" s="20">
        <v>70001202</v>
      </c>
      <c r="Y18" s="20" t="s">
        <v>88</v>
      </c>
      <c r="Z18" s="20">
        <v>1</v>
      </c>
      <c r="AA18" s="20">
        <v>10</v>
      </c>
      <c r="AB18" s="12">
        <f t="shared" si="5"/>
        <v>95</v>
      </c>
    </row>
    <row r="19" spans="1:28" s="4" customFormat="1" ht="20.100000000000001" customHeight="1">
      <c r="A19" s="7">
        <v>18</v>
      </c>
      <c r="B19" s="9">
        <v>20</v>
      </c>
      <c r="C19" s="9">
        <f t="shared" si="6"/>
        <v>230</v>
      </c>
      <c r="D19" s="9">
        <f t="shared" si="0"/>
        <v>460</v>
      </c>
      <c r="E19" s="9">
        <f t="shared" si="1"/>
        <v>460</v>
      </c>
      <c r="F19" s="9">
        <f t="shared" si="2"/>
        <v>460</v>
      </c>
      <c r="G19" s="9">
        <f t="shared" si="3"/>
        <v>4600</v>
      </c>
      <c r="H19" s="9">
        <v>50</v>
      </c>
      <c r="I19" s="9">
        <v>4</v>
      </c>
      <c r="J19" s="17">
        <v>0</v>
      </c>
      <c r="K19" s="17">
        <v>0</v>
      </c>
      <c r="L19" s="9">
        <v>1</v>
      </c>
      <c r="M19" s="9">
        <f t="shared" si="4"/>
        <v>17940</v>
      </c>
      <c r="Q19" s="10"/>
      <c r="R19" s="20" t="s">
        <v>152</v>
      </c>
      <c r="S19" s="21"/>
      <c r="T19" s="10"/>
      <c r="U19" s="10"/>
      <c r="X19" s="20">
        <v>70001203</v>
      </c>
      <c r="Y19" s="20" t="s">
        <v>89</v>
      </c>
      <c r="Z19" s="20">
        <v>1</v>
      </c>
      <c r="AA19" s="20">
        <v>10</v>
      </c>
      <c r="AB19" s="12">
        <f t="shared" si="5"/>
        <v>95</v>
      </c>
    </row>
    <row r="20" spans="1:28" s="4" customFormat="1" ht="20.100000000000001" customHeight="1">
      <c r="A20" s="7">
        <v>19</v>
      </c>
      <c r="B20" s="9">
        <v>20</v>
      </c>
      <c r="C20" s="9">
        <f t="shared" si="6"/>
        <v>250</v>
      </c>
      <c r="D20" s="9">
        <f t="shared" si="0"/>
        <v>500</v>
      </c>
      <c r="E20" s="9">
        <f t="shared" si="1"/>
        <v>500</v>
      </c>
      <c r="F20" s="9">
        <f t="shared" si="2"/>
        <v>500</v>
      </c>
      <c r="G20" s="9">
        <f t="shared" si="3"/>
        <v>5000</v>
      </c>
      <c r="H20" s="9">
        <v>50</v>
      </c>
      <c r="I20" s="9">
        <v>4</v>
      </c>
      <c r="J20" s="17">
        <v>0</v>
      </c>
      <c r="K20" s="17">
        <v>0</v>
      </c>
      <c r="L20" s="9">
        <v>1</v>
      </c>
      <c r="M20" s="9">
        <f t="shared" si="4"/>
        <v>19500</v>
      </c>
      <c r="Q20" s="10"/>
      <c r="R20" s="10"/>
      <c r="S20" s="10"/>
      <c r="T20" s="10"/>
      <c r="U20" s="10"/>
      <c r="X20" s="20">
        <v>70001204</v>
      </c>
      <c r="Y20" s="20" t="s">
        <v>90</v>
      </c>
      <c r="Z20" s="20">
        <v>1</v>
      </c>
      <c r="AA20" s="20">
        <v>10</v>
      </c>
      <c r="AB20" s="12">
        <f t="shared" si="5"/>
        <v>95</v>
      </c>
    </row>
    <row r="21" spans="1:28" s="4" customFormat="1" ht="20.100000000000001" customHeight="1">
      <c r="A21" s="7">
        <v>20</v>
      </c>
      <c r="B21" s="9">
        <v>30</v>
      </c>
      <c r="C21" s="9">
        <f t="shared" si="6"/>
        <v>280</v>
      </c>
      <c r="D21" s="9">
        <f t="shared" si="0"/>
        <v>560</v>
      </c>
      <c r="E21" s="9">
        <f t="shared" si="1"/>
        <v>560</v>
      </c>
      <c r="F21" s="9">
        <f t="shared" si="2"/>
        <v>560</v>
      </c>
      <c r="G21" s="9">
        <f t="shared" si="3"/>
        <v>5600</v>
      </c>
      <c r="H21" s="9">
        <v>50</v>
      </c>
      <c r="I21" s="9">
        <v>4</v>
      </c>
      <c r="J21" s="17">
        <v>0</v>
      </c>
      <c r="K21" s="17">
        <v>0</v>
      </c>
      <c r="L21" s="9">
        <v>1</v>
      </c>
      <c r="M21" s="9">
        <f t="shared" si="4"/>
        <v>21840</v>
      </c>
      <c r="X21" s="20">
        <v>70001205</v>
      </c>
      <c r="Y21" s="20" t="s">
        <v>91</v>
      </c>
      <c r="Z21" s="20">
        <v>1</v>
      </c>
      <c r="AA21" s="20">
        <v>10</v>
      </c>
      <c r="AB21" s="12">
        <f t="shared" si="5"/>
        <v>95</v>
      </c>
    </row>
    <row r="22" spans="1:28" s="4" customFormat="1" ht="20.100000000000001" customHeight="1">
      <c r="A22" s="7">
        <v>21</v>
      </c>
      <c r="B22" s="9">
        <v>30</v>
      </c>
      <c r="C22" s="9">
        <f t="shared" si="6"/>
        <v>310</v>
      </c>
      <c r="D22" s="9">
        <f t="shared" si="0"/>
        <v>620</v>
      </c>
      <c r="E22" s="9">
        <f t="shared" si="1"/>
        <v>620</v>
      </c>
      <c r="F22" s="9">
        <f t="shared" si="2"/>
        <v>620</v>
      </c>
      <c r="G22" s="9">
        <f t="shared" si="3"/>
        <v>6200</v>
      </c>
      <c r="H22" s="9">
        <v>50</v>
      </c>
      <c r="I22" s="9">
        <v>4</v>
      </c>
      <c r="J22" s="17">
        <v>0</v>
      </c>
      <c r="K22" s="17">
        <v>0</v>
      </c>
      <c r="L22" s="9">
        <v>1</v>
      </c>
      <c r="M22" s="9">
        <f t="shared" si="4"/>
        <v>24180</v>
      </c>
      <c r="X22" s="20">
        <v>70001206</v>
      </c>
      <c r="Y22" s="20" t="s">
        <v>92</v>
      </c>
      <c r="Z22" s="20">
        <v>3</v>
      </c>
      <c r="AA22" s="20">
        <v>12</v>
      </c>
      <c r="AB22" s="12">
        <f t="shared" si="5"/>
        <v>125</v>
      </c>
    </row>
    <row r="23" spans="1:28" s="4" customFormat="1" ht="20.100000000000001" customHeight="1">
      <c r="A23" s="7">
        <v>22</v>
      </c>
      <c r="B23" s="9">
        <v>30</v>
      </c>
      <c r="C23" s="9">
        <f t="shared" si="6"/>
        <v>340</v>
      </c>
      <c r="D23" s="9">
        <f t="shared" si="0"/>
        <v>680</v>
      </c>
      <c r="E23" s="9">
        <f t="shared" si="1"/>
        <v>680</v>
      </c>
      <c r="F23" s="9">
        <f t="shared" si="2"/>
        <v>680</v>
      </c>
      <c r="G23" s="9">
        <f t="shared" si="3"/>
        <v>6800</v>
      </c>
      <c r="H23" s="9">
        <v>50</v>
      </c>
      <c r="I23" s="9">
        <v>4</v>
      </c>
      <c r="J23" s="17">
        <v>0</v>
      </c>
      <c r="K23" s="17">
        <v>0</v>
      </c>
      <c r="L23" s="9">
        <v>1</v>
      </c>
      <c r="M23" s="9">
        <f t="shared" si="4"/>
        <v>26520</v>
      </c>
      <c r="X23" s="20">
        <v>70001207</v>
      </c>
      <c r="Y23" s="20" t="s">
        <v>93</v>
      </c>
      <c r="Z23" s="20">
        <v>1</v>
      </c>
      <c r="AA23" s="20">
        <v>13</v>
      </c>
      <c r="AB23" s="12">
        <f t="shared" si="5"/>
        <v>140</v>
      </c>
    </row>
    <row r="24" spans="1:28" s="4" customFormat="1" ht="20.100000000000001" customHeight="1">
      <c r="A24" s="7">
        <v>23</v>
      </c>
      <c r="B24" s="9">
        <v>30</v>
      </c>
      <c r="C24" s="9">
        <f t="shared" si="6"/>
        <v>370</v>
      </c>
      <c r="D24" s="9">
        <f t="shared" si="0"/>
        <v>740</v>
      </c>
      <c r="E24" s="9">
        <f t="shared" si="1"/>
        <v>740</v>
      </c>
      <c r="F24" s="9">
        <f t="shared" si="2"/>
        <v>740</v>
      </c>
      <c r="G24" s="9">
        <f t="shared" si="3"/>
        <v>7400</v>
      </c>
      <c r="H24" s="9">
        <v>50</v>
      </c>
      <c r="I24" s="9">
        <v>4</v>
      </c>
      <c r="J24" s="17">
        <v>0</v>
      </c>
      <c r="K24" s="17">
        <v>0</v>
      </c>
      <c r="L24" s="9">
        <v>1</v>
      </c>
      <c r="M24" s="9">
        <f t="shared" si="4"/>
        <v>28860</v>
      </c>
      <c r="X24" s="20">
        <v>70001208</v>
      </c>
      <c r="Y24" s="20" t="s">
        <v>94</v>
      </c>
      <c r="Z24" s="20">
        <v>1</v>
      </c>
      <c r="AA24" s="20">
        <v>13</v>
      </c>
      <c r="AB24" s="12">
        <f t="shared" si="5"/>
        <v>140</v>
      </c>
    </row>
    <row r="25" spans="1:28" s="4" customFormat="1" ht="20.100000000000001" customHeight="1">
      <c r="A25" s="7">
        <v>24</v>
      </c>
      <c r="B25" s="9">
        <v>30</v>
      </c>
      <c r="C25" s="9">
        <f t="shared" si="6"/>
        <v>400</v>
      </c>
      <c r="D25" s="9">
        <f t="shared" si="0"/>
        <v>800</v>
      </c>
      <c r="E25" s="9">
        <f t="shared" si="1"/>
        <v>800</v>
      </c>
      <c r="F25" s="9">
        <f t="shared" si="2"/>
        <v>800</v>
      </c>
      <c r="G25" s="9">
        <f t="shared" si="3"/>
        <v>8000</v>
      </c>
      <c r="H25" s="9">
        <v>50</v>
      </c>
      <c r="I25" s="9">
        <v>4</v>
      </c>
      <c r="J25" s="17">
        <v>0</v>
      </c>
      <c r="K25" s="17">
        <v>0</v>
      </c>
      <c r="L25" s="9">
        <v>1</v>
      </c>
      <c r="M25" s="9">
        <f t="shared" si="4"/>
        <v>31200</v>
      </c>
      <c r="X25" s="20">
        <v>70001209</v>
      </c>
      <c r="Y25" s="20" t="s">
        <v>95</v>
      </c>
      <c r="Z25" s="20">
        <v>3</v>
      </c>
      <c r="AA25" s="20">
        <v>15</v>
      </c>
      <c r="AB25" s="12">
        <f t="shared" si="5"/>
        <v>170</v>
      </c>
    </row>
    <row r="26" spans="1:28" s="4" customFormat="1" ht="20.100000000000001" customHeight="1">
      <c r="A26" s="7">
        <v>25</v>
      </c>
      <c r="B26" s="9">
        <v>30</v>
      </c>
      <c r="C26" s="9">
        <f t="shared" si="6"/>
        <v>430</v>
      </c>
      <c r="D26" s="9">
        <f t="shared" si="0"/>
        <v>860</v>
      </c>
      <c r="E26" s="9">
        <f t="shared" si="1"/>
        <v>860</v>
      </c>
      <c r="F26" s="9">
        <f t="shared" si="2"/>
        <v>860</v>
      </c>
      <c r="G26" s="9">
        <f t="shared" si="3"/>
        <v>8600</v>
      </c>
      <c r="H26" s="9">
        <v>50</v>
      </c>
      <c r="I26" s="9">
        <v>4</v>
      </c>
      <c r="J26" s="17">
        <v>0</v>
      </c>
      <c r="K26" s="17">
        <v>0</v>
      </c>
      <c r="L26" s="9">
        <v>1</v>
      </c>
      <c r="M26" s="9">
        <f t="shared" si="4"/>
        <v>33540</v>
      </c>
      <c r="X26" s="20">
        <v>70001210</v>
      </c>
      <c r="Y26" s="20" t="s">
        <v>95</v>
      </c>
      <c r="Z26" s="20">
        <v>3</v>
      </c>
      <c r="AA26" s="20">
        <v>15</v>
      </c>
      <c r="AB26" s="12">
        <f t="shared" si="5"/>
        <v>170</v>
      </c>
    </row>
    <row r="27" spans="1:28" s="4" customFormat="1" ht="20.100000000000001" customHeight="1">
      <c r="A27" s="7">
        <v>26</v>
      </c>
      <c r="B27" s="9">
        <v>30</v>
      </c>
      <c r="C27" s="9">
        <f t="shared" si="6"/>
        <v>460</v>
      </c>
      <c r="D27" s="9">
        <f t="shared" si="0"/>
        <v>920</v>
      </c>
      <c r="E27" s="9">
        <f t="shared" si="1"/>
        <v>920</v>
      </c>
      <c r="F27" s="9">
        <f t="shared" si="2"/>
        <v>920</v>
      </c>
      <c r="G27" s="9">
        <f t="shared" si="3"/>
        <v>9200</v>
      </c>
      <c r="H27" s="9">
        <v>50</v>
      </c>
      <c r="I27" s="9">
        <v>4</v>
      </c>
      <c r="J27" s="17">
        <v>0</v>
      </c>
      <c r="K27" s="17">
        <v>0</v>
      </c>
      <c r="L27" s="9">
        <v>1</v>
      </c>
      <c r="M27" s="9">
        <f t="shared" si="4"/>
        <v>35880</v>
      </c>
      <c r="X27" s="20">
        <v>70002001</v>
      </c>
      <c r="Y27" s="20" t="s">
        <v>96</v>
      </c>
      <c r="Z27" s="20">
        <v>1</v>
      </c>
      <c r="AA27" s="20">
        <v>19</v>
      </c>
      <c r="AB27" s="12">
        <f t="shared" si="5"/>
        <v>250</v>
      </c>
    </row>
    <row r="28" spans="1:28" s="4" customFormat="1" ht="20.100000000000001" customHeight="1">
      <c r="A28" s="7">
        <v>27</v>
      </c>
      <c r="B28" s="9">
        <v>30</v>
      </c>
      <c r="C28" s="9">
        <f t="shared" si="6"/>
        <v>490</v>
      </c>
      <c r="D28" s="9">
        <f t="shared" si="0"/>
        <v>980</v>
      </c>
      <c r="E28" s="9">
        <f t="shared" si="1"/>
        <v>980</v>
      </c>
      <c r="F28" s="9">
        <f t="shared" si="2"/>
        <v>980</v>
      </c>
      <c r="G28" s="9">
        <f t="shared" si="3"/>
        <v>9800</v>
      </c>
      <c r="H28" s="9">
        <v>50</v>
      </c>
      <c r="I28" s="9">
        <v>4</v>
      </c>
      <c r="J28" s="17">
        <v>0</v>
      </c>
      <c r="K28" s="17">
        <v>0</v>
      </c>
      <c r="L28" s="9">
        <v>1</v>
      </c>
      <c r="M28" s="9">
        <f t="shared" si="4"/>
        <v>38220</v>
      </c>
      <c r="X28" s="20">
        <v>70002002</v>
      </c>
      <c r="Y28" s="20" t="s">
        <v>97</v>
      </c>
      <c r="Z28" s="20">
        <v>1</v>
      </c>
      <c r="AA28" s="20">
        <v>19</v>
      </c>
      <c r="AB28" s="12">
        <f t="shared" si="5"/>
        <v>250</v>
      </c>
    </row>
    <row r="29" spans="1:28" s="4" customFormat="1" ht="20.100000000000001" customHeight="1">
      <c r="A29" s="7">
        <v>28</v>
      </c>
      <c r="B29" s="9">
        <v>30</v>
      </c>
      <c r="C29" s="9">
        <f t="shared" si="6"/>
        <v>520</v>
      </c>
      <c r="D29" s="9">
        <f t="shared" si="0"/>
        <v>1040</v>
      </c>
      <c r="E29" s="9">
        <f t="shared" si="1"/>
        <v>1040</v>
      </c>
      <c r="F29" s="9">
        <f t="shared" si="2"/>
        <v>1040</v>
      </c>
      <c r="G29" s="9">
        <f t="shared" si="3"/>
        <v>10400</v>
      </c>
      <c r="H29" s="9">
        <v>50</v>
      </c>
      <c r="I29" s="9">
        <v>4</v>
      </c>
      <c r="J29" s="17">
        <v>0</v>
      </c>
      <c r="K29" s="17">
        <v>0</v>
      </c>
      <c r="L29" s="9">
        <v>1</v>
      </c>
      <c r="M29" s="9">
        <f t="shared" si="4"/>
        <v>40560</v>
      </c>
      <c r="X29" s="20">
        <v>70002003</v>
      </c>
      <c r="Y29" s="20" t="s">
        <v>98</v>
      </c>
      <c r="Z29" s="20">
        <v>3</v>
      </c>
      <c r="AA29" s="20">
        <v>22</v>
      </c>
      <c r="AB29" s="12">
        <f t="shared" si="5"/>
        <v>340</v>
      </c>
    </row>
    <row r="30" spans="1:28" s="4" customFormat="1" ht="20.100000000000001" customHeight="1">
      <c r="A30" s="7">
        <v>29</v>
      </c>
      <c r="B30" s="9">
        <v>30</v>
      </c>
      <c r="C30" s="9">
        <f t="shared" si="6"/>
        <v>550</v>
      </c>
      <c r="D30" s="9">
        <f t="shared" si="0"/>
        <v>1100</v>
      </c>
      <c r="E30" s="9">
        <f t="shared" si="1"/>
        <v>1100</v>
      </c>
      <c r="F30" s="9">
        <f t="shared" si="2"/>
        <v>1100</v>
      </c>
      <c r="G30" s="9">
        <f t="shared" si="3"/>
        <v>11000</v>
      </c>
      <c r="H30" s="9">
        <v>50</v>
      </c>
      <c r="I30" s="9">
        <v>4</v>
      </c>
      <c r="J30" s="17">
        <v>0</v>
      </c>
      <c r="K30" s="17">
        <v>0</v>
      </c>
      <c r="L30" s="9">
        <v>1</v>
      </c>
      <c r="M30" s="9">
        <f t="shared" si="4"/>
        <v>42900</v>
      </c>
      <c r="X30" s="20">
        <v>70002004</v>
      </c>
      <c r="Y30" s="20" t="s">
        <v>99</v>
      </c>
      <c r="Z30" s="20">
        <v>1</v>
      </c>
      <c r="AA30" s="20">
        <v>23</v>
      </c>
      <c r="AB30" s="12">
        <f t="shared" si="5"/>
        <v>370</v>
      </c>
    </row>
    <row r="31" spans="1:28" s="4" customFormat="1" ht="20.100000000000001" customHeight="1">
      <c r="A31" s="7">
        <v>30</v>
      </c>
      <c r="B31" s="9">
        <v>30</v>
      </c>
      <c r="C31" s="9">
        <f t="shared" si="6"/>
        <v>580</v>
      </c>
      <c r="D31" s="9">
        <f t="shared" si="0"/>
        <v>1160</v>
      </c>
      <c r="E31" s="9">
        <f t="shared" si="1"/>
        <v>1160</v>
      </c>
      <c r="F31" s="9">
        <f t="shared" si="2"/>
        <v>1160</v>
      </c>
      <c r="G31" s="9">
        <f t="shared" si="3"/>
        <v>11600</v>
      </c>
      <c r="H31" s="9">
        <v>50</v>
      </c>
      <c r="I31" s="9">
        <v>4</v>
      </c>
      <c r="J31" s="17">
        <v>0</v>
      </c>
      <c r="K31" s="17">
        <v>0</v>
      </c>
      <c r="L31" s="9">
        <v>1</v>
      </c>
      <c r="M31" s="9">
        <f t="shared" si="4"/>
        <v>45240</v>
      </c>
      <c r="X31" s="20">
        <v>70002005</v>
      </c>
      <c r="Y31" s="20" t="s">
        <v>100</v>
      </c>
      <c r="Z31" s="20">
        <v>1</v>
      </c>
      <c r="AA31" s="20">
        <v>23</v>
      </c>
      <c r="AB31" s="12">
        <f t="shared" si="5"/>
        <v>370</v>
      </c>
    </row>
    <row r="32" spans="1:28" s="4" customFormat="1" ht="20.100000000000001" customHeight="1">
      <c r="A32" s="7">
        <v>31</v>
      </c>
      <c r="B32" s="9">
        <v>30</v>
      </c>
      <c r="C32" s="9">
        <f t="shared" si="6"/>
        <v>610</v>
      </c>
      <c r="D32" s="9">
        <f t="shared" si="0"/>
        <v>1220</v>
      </c>
      <c r="E32" s="9">
        <f t="shared" si="1"/>
        <v>1220</v>
      </c>
      <c r="F32" s="9">
        <f t="shared" si="2"/>
        <v>1220</v>
      </c>
      <c r="G32" s="9">
        <f t="shared" si="3"/>
        <v>12200</v>
      </c>
      <c r="H32" s="9">
        <v>50</v>
      </c>
      <c r="I32" s="9">
        <v>4</v>
      </c>
      <c r="J32" s="17">
        <v>0</v>
      </c>
      <c r="K32" s="17">
        <v>0</v>
      </c>
      <c r="L32" s="9">
        <v>1</v>
      </c>
      <c r="M32" s="9">
        <f t="shared" si="4"/>
        <v>47580</v>
      </c>
      <c r="X32" s="20">
        <v>70002006</v>
      </c>
      <c r="Y32" s="20" t="s">
        <v>101</v>
      </c>
      <c r="Z32" s="20">
        <v>3</v>
      </c>
      <c r="AA32" s="20">
        <v>25</v>
      </c>
      <c r="AB32" s="12">
        <f t="shared" si="5"/>
        <v>430</v>
      </c>
    </row>
    <row r="33" spans="1:28" s="4" customFormat="1" ht="20.100000000000001" customHeight="1">
      <c r="A33" s="7">
        <v>32</v>
      </c>
      <c r="B33" s="9">
        <v>30</v>
      </c>
      <c r="C33" s="9">
        <f t="shared" si="6"/>
        <v>640</v>
      </c>
      <c r="D33" s="9">
        <f t="shared" si="0"/>
        <v>1280</v>
      </c>
      <c r="E33" s="9">
        <f t="shared" si="1"/>
        <v>1280</v>
      </c>
      <c r="F33" s="9">
        <f t="shared" si="2"/>
        <v>1280</v>
      </c>
      <c r="G33" s="9">
        <f t="shared" si="3"/>
        <v>12800</v>
      </c>
      <c r="H33" s="9">
        <v>50</v>
      </c>
      <c r="I33" s="9">
        <v>4</v>
      </c>
      <c r="J33" s="17">
        <v>0</v>
      </c>
      <c r="K33" s="17">
        <v>0</v>
      </c>
      <c r="L33" s="9">
        <v>1</v>
      </c>
      <c r="M33" s="9">
        <f t="shared" si="4"/>
        <v>49920</v>
      </c>
      <c r="X33" s="20">
        <v>70002007</v>
      </c>
      <c r="Y33" s="20" t="s">
        <v>102</v>
      </c>
      <c r="Z33" s="20">
        <v>3</v>
      </c>
      <c r="AA33" s="20">
        <v>25</v>
      </c>
      <c r="AB33" s="12">
        <f t="shared" si="5"/>
        <v>430</v>
      </c>
    </row>
    <row r="34" spans="1:28" s="4" customFormat="1" ht="20.100000000000001" customHeight="1">
      <c r="A34" s="7">
        <v>33</v>
      </c>
      <c r="B34" s="9">
        <v>30</v>
      </c>
      <c r="C34" s="9">
        <f t="shared" si="6"/>
        <v>670</v>
      </c>
      <c r="D34" s="9">
        <f t="shared" si="0"/>
        <v>1340</v>
      </c>
      <c r="E34" s="9">
        <f t="shared" si="1"/>
        <v>1340</v>
      </c>
      <c r="F34" s="9">
        <f t="shared" si="2"/>
        <v>1340</v>
      </c>
      <c r="G34" s="9">
        <f t="shared" si="3"/>
        <v>13400</v>
      </c>
      <c r="H34" s="9">
        <v>50</v>
      </c>
      <c r="I34" s="9">
        <v>4</v>
      </c>
      <c r="J34" s="17">
        <v>0</v>
      </c>
      <c r="K34" s="17">
        <v>0</v>
      </c>
      <c r="L34" s="9">
        <v>1</v>
      </c>
      <c r="M34" s="9">
        <f t="shared" si="4"/>
        <v>52260</v>
      </c>
      <c r="X34" s="20">
        <v>70002008</v>
      </c>
      <c r="Y34" s="20" t="s">
        <v>103</v>
      </c>
      <c r="Z34" s="20">
        <v>1</v>
      </c>
      <c r="AA34" s="20">
        <v>26</v>
      </c>
      <c r="AB34" s="12">
        <f t="shared" si="5"/>
        <v>460</v>
      </c>
    </row>
    <row r="35" spans="1:28" s="4" customFormat="1" ht="20.100000000000001" customHeight="1">
      <c r="A35" s="7">
        <v>34</v>
      </c>
      <c r="B35" s="9">
        <v>30</v>
      </c>
      <c r="C35" s="9">
        <f t="shared" si="6"/>
        <v>700</v>
      </c>
      <c r="D35" s="9">
        <f t="shared" si="0"/>
        <v>1400</v>
      </c>
      <c r="E35" s="9">
        <f t="shared" si="1"/>
        <v>1400</v>
      </c>
      <c r="F35" s="9">
        <f t="shared" si="2"/>
        <v>1400</v>
      </c>
      <c r="G35" s="9">
        <f t="shared" si="3"/>
        <v>14000</v>
      </c>
      <c r="H35" s="9">
        <v>50</v>
      </c>
      <c r="I35" s="9">
        <v>4</v>
      </c>
      <c r="J35" s="17">
        <v>0</v>
      </c>
      <c r="K35" s="17">
        <v>0</v>
      </c>
      <c r="L35" s="9">
        <v>1</v>
      </c>
      <c r="M35" s="9">
        <f t="shared" si="4"/>
        <v>54600</v>
      </c>
      <c r="X35" s="20">
        <v>70002009</v>
      </c>
      <c r="Y35" s="20" t="s">
        <v>104</v>
      </c>
      <c r="Z35" s="20">
        <v>1</v>
      </c>
      <c r="AA35" s="20">
        <v>26</v>
      </c>
      <c r="AB35" s="12">
        <f t="shared" si="5"/>
        <v>460</v>
      </c>
    </row>
    <row r="36" spans="1:28" s="4" customFormat="1" ht="20.100000000000001" customHeight="1">
      <c r="A36" s="7">
        <v>35</v>
      </c>
      <c r="B36" s="9">
        <v>30</v>
      </c>
      <c r="C36" s="9">
        <f t="shared" si="6"/>
        <v>730</v>
      </c>
      <c r="D36" s="9">
        <f t="shared" si="0"/>
        <v>1460</v>
      </c>
      <c r="E36" s="9">
        <f t="shared" si="1"/>
        <v>1460</v>
      </c>
      <c r="F36" s="9">
        <f t="shared" si="2"/>
        <v>1460</v>
      </c>
      <c r="G36" s="9">
        <f t="shared" si="3"/>
        <v>14600</v>
      </c>
      <c r="H36" s="9">
        <v>50</v>
      </c>
      <c r="I36" s="9">
        <v>4</v>
      </c>
      <c r="J36" s="17">
        <v>0</v>
      </c>
      <c r="K36" s="17">
        <v>0</v>
      </c>
      <c r="L36" s="9">
        <v>1</v>
      </c>
      <c r="M36" s="9">
        <f t="shared" si="4"/>
        <v>56940</v>
      </c>
      <c r="X36" s="20">
        <v>70002010</v>
      </c>
      <c r="Y36" s="20" t="s">
        <v>105</v>
      </c>
      <c r="Z36" s="20">
        <v>1</v>
      </c>
      <c r="AA36" s="20">
        <v>27</v>
      </c>
      <c r="AB36" s="12">
        <f t="shared" si="5"/>
        <v>490</v>
      </c>
    </row>
    <row r="37" spans="1:28" s="4" customFormat="1" ht="20.100000000000001" customHeight="1">
      <c r="A37" s="7">
        <v>36</v>
      </c>
      <c r="B37" s="9">
        <v>30</v>
      </c>
      <c r="C37" s="9">
        <f t="shared" si="6"/>
        <v>760</v>
      </c>
      <c r="D37" s="9">
        <f t="shared" si="0"/>
        <v>1520</v>
      </c>
      <c r="E37" s="9">
        <f t="shared" si="1"/>
        <v>1520</v>
      </c>
      <c r="F37" s="9">
        <f t="shared" si="2"/>
        <v>1520</v>
      </c>
      <c r="G37" s="9">
        <f t="shared" si="3"/>
        <v>15200</v>
      </c>
      <c r="H37" s="9">
        <v>50</v>
      </c>
      <c r="I37" s="9">
        <v>4</v>
      </c>
      <c r="J37" s="17">
        <v>0</v>
      </c>
      <c r="K37" s="17">
        <v>0</v>
      </c>
      <c r="L37" s="9">
        <v>1</v>
      </c>
      <c r="M37" s="9">
        <f t="shared" si="4"/>
        <v>59280</v>
      </c>
      <c r="X37" s="20">
        <v>70002011</v>
      </c>
      <c r="Y37" s="20" t="s">
        <v>106</v>
      </c>
      <c r="Z37" s="20">
        <v>1</v>
      </c>
      <c r="AA37" s="20">
        <v>28</v>
      </c>
      <c r="AB37" s="12">
        <f t="shared" si="5"/>
        <v>520</v>
      </c>
    </row>
    <row r="38" spans="1:28" s="4" customFormat="1" ht="20.100000000000001" customHeight="1">
      <c r="A38" s="7">
        <v>37</v>
      </c>
      <c r="B38" s="9">
        <v>30</v>
      </c>
      <c r="C38" s="9">
        <f t="shared" si="6"/>
        <v>790</v>
      </c>
      <c r="D38" s="9">
        <f t="shared" si="0"/>
        <v>1580</v>
      </c>
      <c r="E38" s="9">
        <f t="shared" si="1"/>
        <v>1580</v>
      </c>
      <c r="F38" s="9">
        <f t="shared" si="2"/>
        <v>1580</v>
      </c>
      <c r="G38" s="9">
        <f t="shared" si="3"/>
        <v>15800</v>
      </c>
      <c r="H38" s="9">
        <v>50</v>
      </c>
      <c r="I38" s="9">
        <v>4</v>
      </c>
      <c r="J38" s="17">
        <v>0</v>
      </c>
      <c r="K38" s="17">
        <v>0</v>
      </c>
      <c r="L38" s="9">
        <v>1</v>
      </c>
      <c r="M38" s="9">
        <f t="shared" si="4"/>
        <v>61620</v>
      </c>
      <c r="X38" s="20">
        <v>70002012</v>
      </c>
      <c r="Y38" s="20" t="s">
        <v>107</v>
      </c>
      <c r="Z38" s="20">
        <v>3</v>
      </c>
      <c r="AA38" s="20">
        <v>29</v>
      </c>
      <c r="AB38" s="12">
        <f t="shared" si="5"/>
        <v>550</v>
      </c>
    </row>
    <row r="39" spans="1:28" s="4" customFormat="1" ht="20.100000000000001" customHeight="1">
      <c r="A39" s="7">
        <v>38</v>
      </c>
      <c r="B39" s="9">
        <v>30</v>
      </c>
      <c r="C39" s="9">
        <f t="shared" si="6"/>
        <v>820</v>
      </c>
      <c r="D39" s="9">
        <f t="shared" si="0"/>
        <v>1640</v>
      </c>
      <c r="E39" s="9">
        <f t="shared" si="1"/>
        <v>1640</v>
      </c>
      <c r="F39" s="9">
        <f t="shared" si="2"/>
        <v>1640</v>
      </c>
      <c r="G39" s="9">
        <f t="shared" si="3"/>
        <v>16400</v>
      </c>
      <c r="H39" s="9">
        <v>50</v>
      </c>
      <c r="I39" s="9">
        <v>4</v>
      </c>
      <c r="J39" s="17">
        <v>0</v>
      </c>
      <c r="K39" s="17">
        <v>0</v>
      </c>
      <c r="L39" s="9">
        <v>1</v>
      </c>
      <c r="M39" s="9">
        <f t="shared" si="4"/>
        <v>63960</v>
      </c>
      <c r="X39" s="20">
        <v>70003001</v>
      </c>
      <c r="Y39" s="20" t="s">
        <v>108</v>
      </c>
      <c r="Z39" s="20">
        <v>1</v>
      </c>
      <c r="AA39" s="20">
        <v>30</v>
      </c>
      <c r="AB39" s="12">
        <f t="shared" si="5"/>
        <v>580</v>
      </c>
    </row>
    <row r="40" spans="1:28" s="4" customFormat="1" ht="20.100000000000001" customHeight="1">
      <c r="A40" s="7">
        <v>39</v>
      </c>
      <c r="B40" s="9">
        <v>30</v>
      </c>
      <c r="C40" s="9">
        <f t="shared" si="6"/>
        <v>850</v>
      </c>
      <c r="D40" s="9">
        <f t="shared" si="0"/>
        <v>1700</v>
      </c>
      <c r="E40" s="9">
        <f t="shared" si="1"/>
        <v>1700</v>
      </c>
      <c r="F40" s="9">
        <f t="shared" si="2"/>
        <v>1700</v>
      </c>
      <c r="G40" s="9">
        <f t="shared" si="3"/>
        <v>17000</v>
      </c>
      <c r="H40" s="9">
        <v>50</v>
      </c>
      <c r="I40" s="9">
        <v>4</v>
      </c>
      <c r="J40" s="17">
        <v>0</v>
      </c>
      <c r="K40" s="17">
        <v>0</v>
      </c>
      <c r="L40" s="9">
        <v>1</v>
      </c>
      <c r="M40" s="9">
        <f t="shared" si="4"/>
        <v>66300</v>
      </c>
      <c r="X40" s="20">
        <v>70003002</v>
      </c>
      <c r="Y40" s="20" t="s">
        <v>109</v>
      </c>
      <c r="Z40" s="20">
        <v>1</v>
      </c>
      <c r="AA40" s="20">
        <v>30</v>
      </c>
      <c r="AB40" s="12">
        <f t="shared" si="5"/>
        <v>580</v>
      </c>
    </row>
    <row r="41" spans="1:28" s="4" customFormat="1" ht="20.100000000000001" customHeight="1">
      <c r="A41" s="7">
        <v>40</v>
      </c>
      <c r="B41" s="9">
        <v>30</v>
      </c>
      <c r="C41" s="9">
        <f t="shared" si="6"/>
        <v>880</v>
      </c>
      <c r="D41" s="9">
        <f t="shared" si="0"/>
        <v>1760</v>
      </c>
      <c r="E41" s="9">
        <f t="shared" si="1"/>
        <v>1760</v>
      </c>
      <c r="F41" s="9">
        <f t="shared" si="2"/>
        <v>1760</v>
      </c>
      <c r="G41" s="9">
        <f t="shared" si="3"/>
        <v>17600</v>
      </c>
      <c r="H41" s="9">
        <v>50</v>
      </c>
      <c r="I41" s="9">
        <v>4</v>
      </c>
      <c r="J41" s="17">
        <v>0</v>
      </c>
      <c r="K41" s="17">
        <v>0</v>
      </c>
      <c r="L41" s="9">
        <v>1</v>
      </c>
      <c r="M41" s="9">
        <f t="shared" si="4"/>
        <v>68640</v>
      </c>
      <c r="X41" s="20">
        <v>70003003</v>
      </c>
      <c r="Y41" s="20" t="s">
        <v>110</v>
      </c>
      <c r="Z41" s="20">
        <v>3</v>
      </c>
      <c r="AA41" s="20">
        <v>32</v>
      </c>
      <c r="AB41" s="12">
        <f t="shared" si="5"/>
        <v>640</v>
      </c>
    </row>
    <row r="42" spans="1:28" s="4" customFormat="1" ht="20.100000000000001" customHeight="1">
      <c r="A42" s="7">
        <v>41</v>
      </c>
      <c r="B42" s="9">
        <v>30</v>
      </c>
      <c r="C42" s="9">
        <f t="shared" si="6"/>
        <v>910</v>
      </c>
      <c r="D42" s="9">
        <f t="shared" si="0"/>
        <v>1820</v>
      </c>
      <c r="E42" s="9">
        <f t="shared" si="1"/>
        <v>1820</v>
      </c>
      <c r="F42" s="9">
        <f t="shared" si="2"/>
        <v>1820</v>
      </c>
      <c r="G42" s="9">
        <f t="shared" si="3"/>
        <v>18200</v>
      </c>
      <c r="H42" s="9">
        <v>50</v>
      </c>
      <c r="I42" s="9">
        <v>4</v>
      </c>
      <c r="J42" s="17">
        <v>0</v>
      </c>
      <c r="K42" s="17">
        <v>0</v>
      </c>
      <c r="L42" s="9">
        <v>1</v>
      </c>
      <c r="M42" s="9">
        <f t="shared" si="4"/>
        <v>70980</v>
      </c>
      <c r="X42" s="20">
        <v>70003004</v>
      </c>
      <c r="Y42" s="20" t="s">
        <v>111</v>
      </c>
      <c r="Z42" s="20">
        <v>1</v>
      </c>
      <c r="AA42" s="20">
        <v>32</v>
      </c>
      <c r="AB42" s="12">
        <f t="shared" si="5"/>
        <v>640</v>
      </c>
    </row>
    <row r="43" spans="1:28" s="4" customFormat="1" ht="20.100000000000001" customHeight="1">
      <c r="A43" s="7">
        <v>42</v>
      </c>
      <c r="B43" s="9">
        <v>30</v>
      </c>
      <c r="C43" s="9">
        <f t="shared" si="6"/>
        <v>940</v>
      </c>
      <c r="D43" s="9">
        <f t="shared" si="0"/>
        <v>1880</v>
      </c>
      <c r="E43" s="9">
        <f t="shared" si="1"/>
        <v>1880</v>
      </c>
      <c r="F43" s="9">
        <f t="shared" si="2"/>
        <v>1880</v>
      </c>
      <c r="G43" s="9">
        <f t="shared" si="3"/>
        <v>18800</v>
      </c>
      <c r="H43" s="9">
        <v>50</v>
      </c>
      <c r="I43" s="9">
        <v>4</v>
      </c>
      <c r="J43" s="17">
        <v>0</v>
      </c>
      <c r="K43" s="17">
        <v>0</v>
      </c>
      <c r="L43" s="9">
        <v>1</v>
      </c>
      <c r="M43" s="9">
        <f t="shared" si="4"/>
        <v>73320</v>
      </c>
      <c r="X43" s="20">
        <v>70003005</v>
      </c>
      <c r="Y43" s="20" t="s">
        <v>112</v>
      </c>
      <c r="Z43" s="20">
        <v>1</v>
      </c>
      <c r="AA43" s="20">
        <v>32</v>
      </c>
      <c r="AB43" s="12">
        <f t="shared" si="5"/>
        <v>640</v>
      </c>
    </row>
    <row r="44" spans="1:28" s="4" customFormat="1" ht="20.100000000000001" customHeight="1">
      <c r="A44" s="7">
        <v>43</v>
      </c>
      <c r="B44" s="9">
        <v>30</v>
      </c>
      <c r="C44" s="9">
        <f t="shared" si="6"/>
        <v>970</v>
      </c>
      <c r="D44" s="9">
        <f t="shared" si="0"/>
        <v>1940</v>
      </c>
      <c r="E44" s="9">
        <f t="shared" si="1"/>
        <v>1940</v>
      </c>
      <c r="F44" s="9">
        <f t="shared" si="2"/>
        <v>1940</v>
      </c>
      <c r="G44" s="9">
        <f t="shared" si="3"/>
        <v>19400</v>
      </c>
      <c r="H44" s="9">
        <v>50</v>
      </c>
      <c r="I44" s="9">
        <v>4</v>
      </c>
      <c r="J44" s="17">
        <v>0</v>
      </c>
      <c r="K44" s="17">
        <v>0</v>
      </c>
      <c r="L44" s="9">
        <v>1</v>
      </c>
      <c r="M44" s="9">
        <f t="shared" si="4"/>
        <v>75660</v>
      </c>
      <c r="X44" s="20">
        <v>70003006</v>
      </c>
      <c r="Y44" s="20" t="s">
        <v>113</v>
      </c>
      <c r="Z44" s="20">
        <v>3</v>
      </c>
      <c r="AA44" s="20">
        <v>34</v>
      </c>
      <c r="AB44" s="12">
        <f t="shared" si="5"/>
        <v>700</v>
      </c>
    </row>
    <row r="45" spans="1:28" s="4" customFormat="1" ht="20.100000000000001" customHeight="1">
      <c r="A45" s="7">
        <v>44</v>
      </c>
      <c r="B45" s="9">
        <v>30</v>
      </c>
      <c r="C45" s="9">
        <f t="shared" si="6"/>
        <v>1000</v>
      </c>
      <c r="D45" s="9">
        <f t="shared" si="0"/>
        <v>2000</v>
      </c>
      <c r="E45" s="9">
        <f t="shared" si="1"/>
        <v>2000</v>
      </c>
      <c r="F45" s="9">
        <f t="shared" si="2"/>
        <v>2000</v>
      </c>
      <c r="G45" s="9">
        <f t="shared" si="3"/>
        <v>20000</v>
      </c>
      <c r="H45" s="9">
        <v>50</v>
      </c>
      <c r="I45" s="9">
        <v>4</v>
      </c>
      <c r="J45" s="17">
        <v>0</v>
      </c>
      <c r="K45" s="17">
        <v>0</v>
      </c>
      <c r="L45" s="9">
        <v>1</v>
      </c>
      <c r="M45" s="9">
        <f t="shared" si="4"/>
        <v>78000</v>
      </c>
      <c r="X45" s="20">
        <v>70003007</v>
      </c>
      <c r="Y45" s="20" t="s">
        <v>114</v>
      </c>
      <c r="Z45" s="20">
        <v>1</v>
      </c>
      <c r="AA45" s="20">
        <v>34</v>
      </c>
      <c r="AB45" s="12">
        <f t="shared" si="5"/>
        <v>700</v>
      </c>
    </row>
    <row r="46" spans="1:28" s="4" customFormat="1" ht="20.100000000000001" customHeight="1">
      <c r="A46" s="7">
        <v>45</v>
      </c>
      <c r="B46" s="9">
        <v>30</v>
      </c>
      <c r="C46" s="9">
        <f t="shared" si="6"/>
        <v>1030</v>
      </c>
      <c r="D46" s="9">
        <f t="shared" si="0"/>
        <v>2060</v>
      </c>
      <c r="E46" s="9">
        <f t="shared" si="1"/>
        <v>2060</v>
      </c>
      <c r="F46" s="9">
        <f t="shared" si="2"/>
        <v>2060</v>
      </c>
      <c r="G46" s="9">
        <f t="shared" si="3"/>
        <v>20600</v>
      </c>
      <c r="H46" s="9">
        <v>50</v>
      </c>
      <c r="I46" s="9">
        <v>4</v>
      </c>
      <c r="J46" s="17">
        <v>0</v>
      </c>
      <c r="K46" s="17">
        <v>0</v>
      </c>
      <c r="L46" s="9">
        <v>1</v>
      </c>
      <c r="M46" s="9">
        <f t="shared" si="4"/>
        <v>80340</v>
      </c>
      <c r="X46" s="20">
        <v>70003008</v>
      </c>
      <c r="Y46" s="20" t="s">
        <v>115</v>
      </c>
      <c r="Z46" s="20">
        <v>1</v>
      </c>
      <c r="AA46" s="20">
        <v>34</v>
      </c>
      <c r="AB46" s="12">
        <f t="shared" si="5"/>
        <v>700</v>
      </c>
    </row>
    <row r="47" spans="1:28" s="4" customFormat="1" ht="20.100000000000001" customHeight="1">
      <c r="A47" s="7">
        <v>46</v>
      </c>
      <c r="B47" s="9">
        <v>30</v>
      </c>
      <c r="C47" s="9">
        <f t="shared" si="6"/>
        <v>1060</v>
      </c>
      <c r="D47" s="9">
        <f t="shared" si="0"/>
        <v>2120</v>
      </c>
      <c r="E47" s="9">
        <f t="shared" si="1"/>
        <v>2120</v>
      </c>
      <c r="F47" s="9">
        <f t="shared" si="2"/>
        <v>2120</v>
      </c>
      <c r="G47" s="9">
        <f t="shared" si="3"/>
        <v>21200</v>
      </c>
      <c r="H47" s="9">
        <v>50</v>
      </c>
      <c r="I47" s="9">
        <v>4</v>
      </c>
      <c r="J47" s="17">
        <v>0</v>
      </c>
      <c r="K47" s="17">
        <v>0</v>
      </c>
      <c r="L47" s="9">
        <v>1</v>
      </c>
      <c r="M47" s="9">
        <f t="shared" si="4"/>
        <v>82680</v>
      </c>
      <c r="X47" s="20">
        <v>70003009</v>
      </c>
      <c r="Y47" s="20" t="s">
        <v>116</v>
      </c>
      <c r="Z47" s="20">
        <v>1</v>
      </c>
      <c r="AA47" s="20">
        <v>35</v>
      </c>
      <c r="AB47" s="12">
        <f t="shared" si="5"/>
        <v>730</v>
      </c>
    </row>
    <row r="48" spans="1:28" s="4" customFormat="1" ht="20.100000000000001" customHeight="1">
      <c r="A48" s="7">
        <v>47</v>
      </c>
      <c r="B48" s="9">
        <v>30</v>
      </c>
      <c r="C48" s="9">
        <f t="shared" si="6"/>
        <v>1090</v>
      </c>
      <c r="D48" s="9">
        <f t="shared" si="0"/>
        <v>2180</v>
      </c>
      <c r="E48" s="9">
        <f t="shared" si="1"/>
        <v>2180</v>
      </c>
      <c r="F48" s="9">
        <f t="shared" si="2"/>
        <v>2180</v>
      </c>
      <c r="G48" s="9">
        <f t="shared" si="3"/>
        <v>21800</v>
      </c>
      <c r="H48" s="9">
        <v>50</v>
      </c>
      <c r="I48" s="9">
        <v>4</v>
      </c>
      <c r="J48" s="17">
        <v>0</v>
      </c>
      <c r="K48" s="17">
        <v>0</v>
      </c>
      <c r="L48" s="9">
        <v>1</v>
      </c>
      <c r="M48" s="9">
        <f t="shared" si="4"/>
        <v>85020</v>
      </c>
      <c r="X48" s="20">
        <v>70003010</v>
      </c>
      <c r="Y48" s="20" t="s">
        <v>117</v>
      </c>
      <c r="Z48" s="20">
        <v>1</v>
      </c>
      <c r="AA48" s="20">
        <v>35</v>
      </c>
      <c r="AB48" s="12">
        <f t="shared" si="5"/>
        <v>730</v>
      </c>
    </row>
    <row r="49" spans="1:28" s="4" customFormat="1" ht="20.100000000000001" customHeight="1">
      <c r="A49" s="7">
        <v>48</v>
      </c>
      <c r="B49" s="9">
        <v>30</v>
      </c>
      <c r="C49" s="9">
        <f t="shared" si="6"/>
        <v>1120</v>
      </c>
      <c r="D49" s="9">
        <f t="shared" si="0"/>
        <v>2240</v>
      </c>
      <c r="E49" s="9">
        <f t="shared" si="1"/>
        <v>2240</v>
      </c>
      <c r="F49" s="9">
        <f t="shared" si="2"/>
        <v>2240</v>
      </c>
      <c r="G49" s="9">
        <f t="shared" si="3"/>
        <v>22400</v>
      </c>
      <c r="H49" s="9">
        <v>50</v>
      </c>
      <c r="I49" s="9">
        <v>4</v>
      </c>
      <c r="J49" s="17">
        <v>0</v>
      </c>
      <c r="K49" s="17">
        <v>0</v>
      </c>
      <c r="L49" s="9">
        <v>1</v>
      </c>
      <c r="M49" s="9">
        <f t="shared" si="4"/>
        <v>87360</v>
      </c>
      <c r="X49" s="20">
        <v>70003011</v>
      </c>
      <c r="Y49" s="20" t="s">
        <v>118</v>
      </c>
      <c r="Z49" s="20">
        <v>2</v>
      </c>
      <c r="AA49" s="20">
        <v>36</v>
      </c>
      <c r="AB49" s="12">
        <f t="shared" si="5"/>
        <v>760</v>
      </c>
    </row>
    <row r="50" spans="1:28" s="4" customFormat="1" ht="20.100000000000001" customHeight="1">
      <c r="A50" s="7">
        <v>49</v>
      </c>
      <c r="B50" s="9">
        <v>30</v>
      </c>
      <c r="C50" s="9">
        <f t="shared" si="6"/>
        <v>1150</v>
      </c>
      <c r="D50" s="9">
        <f t="shared" si="0"/>
        <v>2300</v>
      </c>
      <c r="E50" s="9">
        <f t="shared" si="1"/>
        <v>2300</v>
      </c>
      <c r="F50" s="9">
        <f t="shared" si="2"/>
        <v>2300</v>
      </c>
      <c r="G50" s="9">
        <f t="shared" si="3"/>
        <v>23000</v>
      </c>
      <c r="H50" s="9">
        <v>50</v>
      </c>
      <c r="I50" s="9">
        <v>4</v>
      </c>
      <c r="J50" s="17">
        <v>0</v>
      </c>
      <c r="K50" s="17">
        <v>0</v>
      </c>
      <c r="L50" s="9">
        <v>1</v>
      </c>
      <c r="M50" s="9">
        <f t="shared" si="4"/>
        <v>89700</v>
      </c>
      <c r="X50" s="20">
        <v>70003012</v>
      </c>
      <c r="Y50" s="20" t="s">
        <v>119</v>
      </c>
      <c r="Z50" s="20">
        <v>3</v>
      </c>
      <c r="AA50" s="20">
        <v>36</v>
      </c>
      <c r="AB50" s="12">
        <f t="shared" si="5"/>
        <v>760</v>
      </c>
    </row>
    <row r="51" spans="1:28" s="4" customFormat="1" ht="20.100000000000001" customHeight="1">
      <c r="A51" s="7">
        <v>50</v>
      </c>
      <c r="B51" s="9">
        <v>30</v>
      </c>
      <c r="C51" s="9">
        <f t="shared" si="6"/>
        <v>1180</v>
      </c>
      <c r="D51" s="9">
        <f t="shared" si="0"/>
        <v>2360</v>
      </c>
      <c r="E51" s="9">
        <f t="shared" si="1"/>
        <v>2360</v>
      </c>
      <c r="F51" s="9">
        <f t="shared" si="2"/>
        <v>2360</v>
      </c>
      <c r="G51" s="9">
        <f t="shared" si="3"/>
        <v>23600</v>
      </c>
      <c r="H51" s="9">
        <v>50</v>
      </c>
      <c r="I51" s="9">
        <v>4</v>
      </c>
      <c r="J51" s="17">
        <v>0</v>
      </c>
      <c r="K51" s="17">
        <v>0</v>
      </c>
      <c r="L51" s="9">
        <v>1</v>
      </c>
      <c r="M51" s="9">
        <f t="shared" si="4"/>
        <v>92040</v>
      </c>
      <c r="X51" s="20">
        <v>70003013</v>
      </c>
      <c r="Y51" s="20" t="s">
        <v>120</v>
      </c>
      <c r="Z51" s="20">
        <v>2</v>
      </c>
      <c r="AA51" s="20">
        <v>38</v>
      </c>
      <c r="AB51" s="12">
        <f t="shared" si="5"/>
        <v>820</v>
      </c>
    </row>
    <row r="52" spans="1:28" s="4" customFormat="1" ht="20.100000000000001" customHeight="1">
      <c r="A52" s="7">
        <v>51</v>
      </c>
      <c r="B52" s="9">
        <v>30</v>
      </c>
      <c r="C52" s="9">
        <f t="shared" si="6"/>
        <v>1210</v>
      </c>
      <c r="D52" s="9">
        <f t="shared" si="0"/>
        <v>2420</v>
      </c>
      <c r="E52" s="9">
        <f t="shared" si="1"/>
        <v>2420</v>
      </c>
      <c r="F52" s="9">
        <f t="shared" si="2"/>
        <v>2420</v>
      </c>
      <c r="G52" s="9">
        <f t="shared" si="3"/>
        <v>24200</v>
      </c>
      <c r="H52" s="9">
        <v>50</v>
      </c>
      <c r="I52" s="9">
        <v>4</v>
      </c>
      <c r="J52" s="17">
        <v>0</v>
      </c>
      <c r="K52" s="17">
        <v>0</v>
      </c>
      <c r="L52" s="9">
        <v>1</v>
      </c>
      <c r="M52" s="9">
        <f t="shared" si="4"/>
        <v>94380</v>
      </c>
      <c r="X52" s="20">
        <v>70003014</v>
      </c>
      <c r="Y52" s="20" t="s">
        <v>121</v>
      </c>
      <c r="Z52" s="20">
        <v>1</v>
      </c>
      <c r="AA52" s="20">
        <v>37</v>
      </c>
      <c r="AB52" s="12">
        <f t="shared" si="5"/>
        <v>790</v>
      </c>
    </row>
    <row r="53" spans="1:28" s="4" customFormat="1" ht="20.100000000000001" customHeight="1">
      <c r="A53" s="7">
        <v>52</v>
      </c>
      <c r="B53" s="9">
        <v>30</v>
      </c>
      <c r="C53" s="9">
        <f t="shared" si="6"/>
        <v>1240</v>
      </c>
      <c r="D53" s="9">
        <f t="shared" si="0"/>
        <v>2480</v>
      </c>
      <c r="E53" s="9">
        <f t="shared" si="1"/>
        <v>2480</v>
      </c>
      <c r="F53" s="9">
        <f t="shared" si="2"/>
        <v>2480</v>
      </c>
      <c r="G53" s="9">
        <f t="shared" si="3"/>
        <v>24800</v>
      </c>
      <c r="H53" s="9">
        <v>50</v>
      </c>
      <c r="I53" s="9">
        <v>4</v>
      </c>
      <c r="J53" s="17">
        <v>0</v>
      </c>
      <c r="K53" s="17">
        <v>0</v>
      </c>
      <c r="L53" s="9">
        <v>1</v>
      </c>
      <c r="M53" s="9">
        <f t="shared" si="4"/>
        <v>96720</v>
      </c>
      <c r="X53" s="20">
        <v>70003015</v>
      </c>
      <c r="Y53" s="20" t="s">
        <v>122</v>
      </c>
      <c r="Z53" s="20">
        <v>1</v>
      </c>
      <c r="AA53" s="20">
        <v>37</v>
      </c>
      <c r="AB53" s="12">
        <f t="shared" si="5"/>
        <v>790</v>
      </c>
    </row>
    <row r="54" spans="1:28" s="4" customFormat="1" ht="20.100000000000001" customHeight="1">
      <c r="A54" s="7">
        <v>53</v>
      </c>
      <c r="B54" s="9">
        <v>30</v>
      </c>
      <c r="C54" s="9">
        <f t="shared" si="6"/>
        <v>1270</v>
      </c>
      <c r="D54" s="9">
        <f t="shared" si="0"/>
        <v>2540</v>
      </c>
      <c r="E54" s="9">
        <f t="shared" si="1"/>
        <v>2540</v>
      </c>
      <c r="F54" s="9">
        <f t="shared" si="2"/>
        <v>2540</v>
      </c>
      <c r="G54" s="9">
        <f t="shared" si="3"/>
        <v>25400</v>
      </c>
      <c r="H54" s="9">
        <v>50</v>
      </c>
      <c r="I54" s="9">
        <v>4</v>
      </c>
      <c r="J54" s="17">
        <v>0</v>
      </c>
      <c r="K54" s="17">
        <v>0</v>
      </c>
      <c r="L54" s="9">
        <v>1</v>
      </c>
      <c r="M54" s="9">
        <f t="shared" si="4"/>
        <v>99060</v>
      </c>
      <c r="X54" s="20">
        <v>70003016</v>
      </c>
      <c r="Y54" s="20" t="s">
        <v>123</v>
      </c>
      <c r="Z54" s="20">
        <v>3</v>
      </c>
      <c r="AA54" s="20">
        <v>39</v>
      </c>
      <c r="AB54" s="12">
        <f t="shared" si="5"/>
        <v>850</v>
      </c>
    </row>
    <row r="55" spans="1:28" s="4" customFormat="1" ht="20.100000000000001" customHeight="1">
      <c r="A55" s="7">
        <v>54</v>
      </c>
      <c r="B55" s="9">
        <v>30</v>
      </c>
      <c r="C55" s="9">
        <f t="shared" si="6"/>
        <v>1300</v>
      </c>
      <c r="D55" s="9">
        <f t="shared" si="0"/>
        <v>2600</v>
      </c>
      <c r="E55" s="9">
        <f t="shared" si="1"/>
        <v>2600</v>
      </c>
      <c r="F55" s="9">
        <f t="shared" si="2"/>
        <v>2600</v>
      </c>
      <c r="G55" s="9">
        <f t="shared" si="3"/>
        <v>26000</v>
      </c>
      <c r="H55" s="9">
        <v>50</v>
      </c>
      <c r="I55" s="9">
        <v>4</v>
      </c>
      <c r="J55" s="17">
        <v>0</v>
      </c>
      <c r="K55" s="17">
        <v>0</v>
      </c>
      <c r="L55" s="9">
        <v>1</v>
      </c>
      <c r="M55" s="9">
        <f t="shared" si="4"/>
        <v>101400</v>
      </c>
      <c r="X55" s="20">
        <v>70004001</v>
      </c>
      <c r="Y55" s="20" t="s">
        <v>124</v>
      </c>
      <c r="Z55" s="20">
        <v>1</v>
      </c>
      <c r="AA55" s="20">
        <v>40</v>
      </c>
      <c r="AB55" s="12">
        <f t="shared" si="5"/>
        <v>880</v>
      </c>
    </row>
    <row r="56" spans="1:28" s="4" customFormat="1" ht="20.100000000000001" customHeight="1">
      <c r="A56" s="7">
        <v>55</v>
      </c>
      <c r="B56" s="9">
        <v>30</v>
      </c>
      <c r="C56" s="9">
        <f t="shared" si="6"/>
        <v>1330</v>
      </c>
      <c r="D56" s="9">
        <f t="shared" si="0"/>
        <v>2660</v>
      </c>
      <c r="E56" s="9">
        <f t="shared" si="1"/>
        <v>2660</v>
      </c>
      <c r="F56" s="9">
        <f t="shared" si="2"/>
        <v>2660</v>
      </c>
      <c r="G56" s="9">
        <f t="shared" si="3"/>
        <v>26600</v>
      </c>
      <c r="H56" s="9">
        <v>50</v>
      </c>
      <c r="I56" s="9">
        <v>4</v>
      </c>
      <c r="J56" s="17">
        <v>0</v>
      </c>
      <c r="K56" s="17">
        <v>0</v>
      </c>
      <c r="L56" s="9">
        <v>1</v>
      </c>
      <c r="M56" s="9">
        <f t="shared" si="4"/>
        <v>103740</v>
      </c>
      <c r="X56" s="20">
        <v>70004002</v>
      </c>
      <c r="Y56" s="20" t="s">
        <v>120</v>
      </c>
      <c r="Z56" s="20">
        <v>1</v>
      </c>
      <c r="AA56" s="20">
        <v>40</v>
      </c>
      <c r="AB56" s="12">
        <f t="shared" si="5"/>
        <v>880</v>
      </c>
    </row>
    <row r="57" spans="1:28" s="4" customFormat="1" ht="20.100000000000001" customHeight="1">
      <c r="A57" s="7">
        <v>56</v>
      </c>
      <c r="B57" s="9">
        <v>30</v>
      </c>
      <c r="C57" s="9">
        <f t="shared" si="6"/>
        <v>1360</v>
      </c>
      <c r="D57" s="9">
        <f t="shared" si="0"/>
        <v>2720</v>
      </c>
      <c r="E57" s="9">
        <f t="shared" si="1"/>
        <v>2720</v>
      </c>
      <c r="F57" s="9">
        <f t="shared" si="2"/>
        <v>2720</v>
      </c>
      <c r="G57" s="9">
        <f t="shared" si="3"/>
        <v>27200</v>
      </c>
      <c r="H57" s="9">
        <v>50</v>
      </c>
      <c r="I57" s="9">
        <v>4</v>
      </c>
      <c r="J57" s="17">
        <v>0</v>
      </c>
      <c r="K57" s="17">
        <v>0</v>
      </c>
      <c r="L57" s="9">
        <v>1</v>
      </c>
      <c r="M57" s="9">
        <f t="shared" si="4"/>
        <v>106080</v>
      </c>
      <c r="X57" s="20">
        <v>70004003</v>
      </c>
      <c r="Y57" s="20" t="s">
        <v>125</v>
      </c>
      <c r="Z57" s="20">
        <v>3</v>
      </c>
      <c r="AA57" s="20">
        <v>42</v>
      </c>
      <c r="AB57" s="12">
        <f t="shared" si="5"/>
        <v>940</v>
      </c>
    </row>
    <row r="58" spans="1:28" s="4" customFormat="1" ht="20.100000000000001" customHeight="1">
      <c r="A58" s="7">
        <v>57</v>
      </c>
      <c r="B58" s="9">
        <v>30</v>
      </c>
      <c r="C58" s="9">
        <f t="shared" si="6"/>
        <v>1390</v>
      </c>
      <c r="D58" s="9">
        <f t="shared" si="0"/>
        <v>2780</v>
      </c>
      <c r="E58" s="9">
        <f t="shared" si="1"/>
        <v>2780</v>
      </c>
      <c r="F58" s="9">
        <f t="shared" si="2"/>
        <v>2780</v>
      </c>
      <c r="G58" s="9">
        <f t="shared" si="3"/>
        <v>27800</v>
      </c>
      <c r="H58" s="9">
        <v>50</v>
      </c>
      <c r="I58" s="9">
        <v>4</v>
      </c>
      <c r="J58" s="17">
        <v>0</v>
      </c>
      <c r="K58" s="17">
        <v>0</v>
      </c>
      <c r="L58" s="9">
        <v>1</v>
      </c>
      <c r="M58" s="9">
        <f t="shared" si="4"/>
        <v>108420</v>
      </c>
      <c r="X58" s="20">
        <v>70004004</v>
      </c>
      <c r="Y58" s="20" t="s">
        <v>126</v>
      </c>
      <c r="Z58" s="20">
        <v>1</v>
      </c>
      <c r="AA58" s="20">
        <v>42</v>
      </c>
      <c r="AB58" s="12">
        <f t="shared" si="5"/>
        <v>940</v>
      </c>
    </row>
    <row r="59" spans="1:28" s="4" customFormat="1" ht="20.100000000000001" customHeight="1">
      <c r="A59" s="7">
        <v>58</v>
      </c>
      <c r="B59" s="9">
        <v>30</v>
      </c>
      <c r="C59" s="9">
        <f t="shared" si="6"/>
        <v>1420</v>
      </c>
      <c r="D59" s="9">
        <f t="shared" si="0"/>
        <v>2840</v>
      </c>
      <c r="E59" s="9">
        <f t="shared" si="1"/>
        <v>2840</v>
      </c>
      <c r="F59" s="9">
        <f t="shared" si="2"/>
        <v>2840</v>
      </c>
      <c r="G59" s="9">
        <f t="shared" si="3"/>
        <v>28400</v>
      </c>
      <c r="H59" s="9">
        <v>50</v>
      </c>
      <c r="I59" s="9">
        <v>4</v>
      </c>
      <c r="J59" s="17">
        <v>0</v>
      </c>
      <c r="K59" s="17">
        <v>0</v>
      </c>
      <c r="L59" s="9">
        <v>1</v>
      </c>
      <c r="M59" s="9">
        <f t="shared" si="4"/>
        <v>110760</v>
      </c>
      <c r="X59" s="20">
        <v>70004005</v>
      </c>
      <c r="Y59" s="20" t="s">
        <v>127</v>
      </c>
      <c r="Z59" s="20">
        <v>1</v>
      </c>
      <c r="AA59" s="20">
        <v>42</v>
      </c>
      <c r="AB59" s="12">
        <f t="shared" si="5"/>
        <v>940</v>
      </c>
    </row>
    <row r="60" spans="1:28" s="4" customFormat="1" ht="20.100000000000001" customHeight="1">
      <c r="A60" s="7">
        <v>59</v>
      </c>
      <c r="B60" s="9">
        <v>30</v>
      </c>
      <c r="C60" s="9">
        <f t="shared" si="6"/>
        <v>1450</v>
      </c>
      <c r="D60" s="9">
        <f t="shared" si="0"/>
        <v>2900</v>
      </c>
      <c r="E60" s="9">
        <f t="shared" si="1"/>
        <v>2900</v>
      </c>
      <c r="F60" s="9">
        <f t="shared" si="2"/>
        <v>2900</v>
      </c>
      <c r="G60" s="9">
        <f t="shared" si="3"/>
        <v>29000</v>
      </c>
      <c r="H60" s="9">
        <v>50</v>
      </c>
      <c r="I60" s="9">
        <v>4</v>
      </c>
      <c r="J60" s="17">
        <v>0</v>
      </c>
      <c r="K60" s="17">
        <v>0</v>
      </c>
      <c r="L60" s="9">
        <v>1</v>
      </c>
      <c r="M60" s="9">
        <f t="shared" si="4"/>
        <v>113100</v>
      </c>
      <c r="X60" s="20">
        <v>70004006</v>
      </c>
      <c r="Y60" s="20" t="s">
        <v>128</v>
      </c>
      <c r="Z60" s="20">
        <v>3</v>
      </c>
      <c r="AA60" s="20">
        <v>44</v>
      </c>
      <c r="AB60" s="12">
        <f t="shared" si="5"/>
        <v>1000</v>
      </c>
    </row>
    <row r="61" spans="1:28" s="4" customFormat="1" ht="20.100000000000001" customHeight="1">
      <c r="A61" s="7">
        <v>60</v>
      </c>
      <c r="B61" s="9">
        <v>30</v>
      </c>
      <c r="C61" s="9">
        <f t="shared" si="6"/>
        <v>1480</v>
      </c>
      <c r="D61" s="9">
        <f t="shared" si="0"/>
        <v>2960</v>
      </c>
      <c r="E61" s="9">
        <f t="shared" si="1"/>
        <v>2960</v>
      </c>
      <c r="F61" s="9">
        <f t="shared" si="2"/>
        <v>2960</v>
      </c>
      <c r="G61" s="9">
        <f t="shared" si="3"/>
        <v>29600</v>
      </c>
      <c r="H61" s="9">
        <v>50</v>
      </c>
      <c r="I61" s="9">
        <v>4</v>
      </c>
      <c r="J61" s="17">
        <v>0</v>
      </c>
      <c r="K61" s="17">
        <v>0</v>
      </c>
      <c r="L61" s="9">
        <v>1</v>
      </c>
      <c r="M61" s="9">
        <f t="shared" si="4"/>
        <v>115440</v>
      </c>
      <c r="X61" s="20">
        <v>70004007</v>
      </c>
      <c r="Y61" s="20" t="s">
        <v>129</v>
      </c>
      <c r="Z61" s="20">
        <v>1</v>
      </c>
      <c r="AA61" s="20">
        <v>45</v>
      </c>
      <c r="AB61" s="12">
        <f t="shared" si="5"/>
        <v>1030</v>
      </c>
    </row>
    <row r="62" spans="1:28" s="4" customFormat="1" ht="20.100000000000001" customHeight="1">
      <c r="A62" s="7">
        <v>61</v>
      </c>
      <c r="B62" s="9">
        <v>30</v>
      </c>
      <c r="C62" s="9">
        <f t="shared" si="6"/>
        <v>1510</v>
      </c>
      <c r="D62" s="9">
        <f t="shared" si="0"/>
        <v>3020</v>
      </c>
      <c r="E62" s="9">
        <f t="shared" si="1"/>
        <v>3020</v>
      </c>
      <c r="F62" s="9">
        <f t="shared" si="2"/>
        <v>3020</v>
      </c>
      <c r="G62" s="9">
        <f t="shared" si="3"/>
        <v>30200</v>
      </c>
      <c r="H62" s="9">
        <v>50</v>
      </c>
      <c r="I62" s="9">
        <v>4</v>
      </c>
      <c r="J62" s="17">
        <v>0</v>
      </c>
      <c r="K62" s="17">
        <v>0</v>
      </c>
      <c r="L62" s="9">
        <v>1</v>
      </c>
      <c r="M62" s="9">
        <f t="shared" si="4"/>
        <v>117780</v>
      </c>
      <c r="X62" s="20">
        <v>70004008</v>
      </c>
      <c r="Y62" s="20" t="s">
        <v>130</v>
      </c>
      <c r="Z62" s="20">
        <v>1</v>
      </c>
      <c r="AA62" s="20">
        <v>44</v>
      </c>
      <c r="AB62" s="12">
        <f t="shared" si="5"/>
        <v>1000</v>
      </c>
    </row>
    <row r="63" spans="1:28" s="4" customFormat="1" ht="20.100000000000001" customHeight="1">
      <c r="A63" s="7">
        <v>62</v>
      </c>
      <c r="B63" s="9">
        <v>30</v>
      </c>
      <c r="C63" s="9">
        <f t="shared" si="6"/>
        <v>1540</v>
      </c>
      <c r="D63" s="9">
        <f t="shared" si="0"/>
        <v>3080</v>
      </c>
      <c r="E63" s="9">
        <f t="shared" si="1"/>
        <v>3080</v>
      </c>
      <c r="F63" s="9">
        <f t="shared" si="2"/>
        <v>3080</v>
      </c>
      <c r="G63" s="9">
        <f t="shared" si="3"/>
        <v>30800</v>
      </c>
      <c r="H63" s="9">
        <v>50</v>
      </c>
      <c r="I63" s="9">
        <v>4</v>
      </c>
      <c r="J63" s="17">
        <v>0</v>
      </c>
      <c r="K63" s="17">
        <v>0</v>
      </c>
      <c r="L63" s="9">
        <v>1</v>
      </c>
      <c r="M63" s="9">
        <f t="shared" si="4"/>
        <v>120120</v>
      </c>
      <c r="X63" s="20">
        <v>70004009</v>
      </c>
      <c r="Y63" s="20" t="s">
        <v>131</v>
      </c>
      <c r="Z63" s="20">
        <v>1</v>
      </c>
      <c r="AA63" s="20">
        <v>44</v>
      </c>
      <c r="AB63" s="12">
        <f t="shared" si="5"/>
        <v>1000</v>
      </c>
    </row>
    <row r="64" spans="1:28" s="4" customFormat="1" ht="20.100000000000001" customHeight="1">
      <c r="A64" s="7">
        <v>63</v>
      </c>
      <c r="B64" s="9">
        <v>30</v>
      </c>
      <c r="C64" s="9">
        <f t="shared" si="6"/>
        <v>1570</v>
      </c>
      <c r="D64" s="9">
        <f t="shared" si="0"/>
        <v>3140</v>
      </c>
      <c r="E64" s="9">
        <f t="shared" si="1"/>
        <v>3140</v>
      </c>
      <c r="F64" s="9">
        <f t="shared" si="2"/>
        <v>3140</v>
      </c>
      <c r="G64" s="9">
        <f t="shared" si="3"/>
        <v>31400</v>
      </c>
      <c r="H64" s="9">
        <v>50</v>
      </c>
      <c r="I64" s="9">
        <v>4</v>
      </c>
      <c r="J64" s="17">
        <v>0</v>
      </c>
      <c r="K64" s="17">
        <v>0</v>
      </c>
      <c r="L64" s="9">
        <v>1</v>
      </c>
      <c r="M64" s="9">
        <f t="shared" si="4"/>
        <v>122460</v>
      </c>
      <c r="X64" s="20">
        <v>70004010</v>
      </c>
      <c r="Y64" s="20" t="s">
        <v>132</v>
      </c>
      <c r="Z64" s="20">
        <v>3</v>
      </c>
      <c r="AA64" s="20">
        <v>46</v>
      </c>
      <c r="AB64" s="12">
        <f t="shared" si="5"/>
        <v>1060</v>
      </c>
    </row>
    <row r="65" spans="1:28" s="4" customFormat="1" ht="20.100000000000001" customHeight="1">
      <c r="A65" s="7">
        <v>64</v>
      </c>
      <c r="B65" s="9">
        <v>30</v>
      </c>
      <c r="C65" s="9">
        <f t="shared" si="6"/>
        <v>1600</v>
      </c>
      <c r="D65" s="9">
        <f t="shared" si="0"/>
        <v>3200</v>
      </c>
      <c r="E65" s="9">
        <f t="shared" si="1"/>
        <v>3200</v>
      </c>
      <c r="F65" s="9">
        <f t="shared" si="2"/>
        <v>3200</v>
      </c>
      <c r="G65" s="9">
        <f t="shared" si="3"/>
        <v>32000</v>
      </c>
      <c r="H65" s="9">
        <v>50</v>
      </c>
      <c r="I65" s="9">
        <v>4</v>
      </c>
      <c r="J65" s="17">
        <v>0</v>
      </c>
      <c r="K65" s="17">
        <v>0</v>
      </c>
      <c r="L65" s="9">
        <v>1</v>
      </c>
      <c r="M65" s="9">
        <f t="shared" si="4"/>
        <v>124800</v>
      </c>
      <c r="X65" s="20">
        <v>70004011</v>
      </c>
      <c r="Y65" s="20" t="s">
        <v>133</v>
      </c>
      <c r="Z65" s="20">
        <v>1</v>
      </c>
      <c r="AA65" s="20">
        <v>46</v>
      </c>
      <c r="AB65" s="12">
        <f t="shared" si="5"/>
        <v>1060</v>
      </c>
    </row>
    <row r="66" spans="1:28" s="4" customFormat="1" ht="20.100000000000001" customHeight="1">
      <c r="A66" s="7">
        <v>65</v>
      </c>
      <c r="B66" s="9">
        <v>30</v>
      </c>
      <c r="C66" s="9">
        <f t="shared" si="6"/>
        <v>1630</v>
      </c>
      <c r="D66" s="9">
        <f t="shared" si="0"/>
        <v>3260</v>
      </c>
      <c r="E66" s="9">
        <f t="shared" si="1"/>
        <v>3260</v>
      </c>
      <c r="F66" s="9">
        <f t="shared" si="2"/>
        <v>3260</v>
      </c>
      <c r="G66" s="9">
        <f t="shared" si="3"/>
        <v>32600</v>
      </c>
      <c r="H66" s="9">
        <v>50</v>
      </c>
      <c r="I66" s="9">
        <v>4</v>
      </c>
      <c r="J66" s="17">
        <v>0</v>
      </c>
      <c r="K66" s="17">
        <v>0</v>
      </c>
      <c r="L66" s="9">
        <v>1</v>
      </c>
      <c r="M66" s="9">
        <f t="shared" si="4"/>
        <v>127140</v>
      </c>
      <c r="X66" s="20">
        <v>70004012</v>
      </c>
      <c r="Y66" s="20" t="s">
        <v>134</v>
      </c>
      <c r="Z66" s="20">
        <v>1</v>
      </c>
      <c r="AA66" s="20">
        <v>47</v>
      </c>
      <c r="AB66" s="12">
        <f t="shared" si="5"/>
        <v>1090</v>
      </c>
    </row>
    <row r="67" spans="1:28" s="4" customFormat="1" ht="20.100000000000001" customHeight="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9"/>
      <c r="X67" s="20">
        <v>70004013</v>
      </c>
      <c r="Y67" s="20" t="s">
        <v>135</v>
      </c>
      <c r="Z67" s="20">
        <v>3</v>
      </c>
      <c r="AA67" s="20">
        <v>49</v>
      </c>
      <c r="AB67" s="12">
        <f t="shared" ref="AB67:AB80" si="7">LOOKUP(AA67,$A$2:$A$66,$C$2:$C$66)</f>
        <v>1150</v>
      </c>
    </row>
    <row r="68" spans="1:28" s="4" customFormat="1" ht="20.100000000000001" customHeight="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9"/>
      <c r="X68" s="20">
        <v>70005001</v>
      </c>
      <c r="Y68" s="20" t="s">
        <v>136</v>
      </c>
      <c r="Z68" s="20">
        <v>1</v>
      </c>
      <c r="AA68" s="20">
        <v>50</v>
      </c>
      <c r="AB68" s="12">
        <f t="shared" si="7"/>
        <v>1180</v>
      </c>
    </row>
    <row r="69" spans="1:28" s="4" customFormat="1" ht="20.100000000000001" customHeight="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9"/>
      <c r="X69" s="20">
        <v>70005002</v>
      </c>
      <c r="Y69" s="20" t="s">
        <v>137</v>
      </c>
      <c r="Z69" s="20">
        <v>1</v>
      </c>
      <c r="AA69" s="20">
        <v>51</v>
      </c>
      <c r="AB69" s="12">
        <f t="shared" si="7"/>
        <v>1210</v>
      </c>
    </row>
    <row r="70" spans="1:28" s="4" customFormat="1" ht="20.100000000000001" customHeight="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9"/>
      <c r="X70" s="20">
        <v>70005003</v>
      </c>
      <c r="Y70" s="20" t="s">
        <v>138</v>
      </c>
      <c r="Z70" s="20">
        <v>3</v>
      </c>
      <c r="AA70" s="20">
        <v>52</v>
      </c>
      <c r="AB70" s="12">
        <f t="shared" si="7"/>
        <v>1240</v>
      </c>
    </row>
    <row r="71" spans="1:28">
      <c r="X71" s="20">
        <v>70005004</v>
      </c>
      <c r="Y71" s="20" t="s">
        <v>139</v>
      </c>
      <c r="Z71" s="20">
        <v>3</v>
      </c>
      <c r="AA71" s="20">
        <v>54</v>
      </c>
      <c r="AB71" s="12">
        <f t="shared" si="7"/>
        <v>1300</v>
      </c>
    </row>
    <row r="72" spans="1:28">
      <c r="X72" s="20">
        <v>70005005</v>
      </c>
      <c r="Y72" s="20" t="s">
        <v>140</v>
      </c>
      <c r="Z72" s="20">
        <v>1</v>
      </c>
      <c r="AA72" s="20">
        <v>52</v>
      </c>
      <c r="AB72" s="12">
        <f t="shared" si="7"/>
        <v>1240</v>
      </c>
    </row>
    <row r="73" spans="1:28">
      <c r="X73" s="20">
        <v>70005006</v>
      </c>
      <c r="Y73" s="20" t="s">
        <v>141</v>
      </c>
      <c r="Z73" s="20">
        <v>1</v>
      </c>
      <c r="AA73" s="20">
        <v>52</v>
      </c>
      <c r="AB73" s="12">
        <f t="shared" si="7"/>
        <v>1240</v>
      </c>
    </row>
    <row r="74" spans="1:28">
      <c r="X74" s="20">
        <v>70005007</v>
      </c>
      <c r="Y74" s="20" t="s">
        <v>142</v>
      </c>
      <c r="Z74" s="20">
        <v>1</v>
      </c>
      <c r="AA74" s="20">
        <v>52</v>
      </c>
      <c r="AB74" s="12">
        <f t="shared" si="7"/>
        <v>1240</v>
      </c>
    </row>
    <row r="75" spans="1:28">
      <c r="X75" s="20">
        <v>70005008</v>
      </c>
      <c r="Y75" s="20" t="s">
        <v>143</v>
      </c>
      <c r="Z75" s="20">
        <v>1</v>
      </c>
      <c r="AA75" s="20">
        <v>53</v>
      </c>
      <c r="AB75" s="12">
        <f t="shared" si="7"/>
        <v>1270</v>
      </c>
    </row>
    <row r="76" spans="1:28">
      <c r="X76" s="20">
        <v>70005009</v>
      </c>
      <c r="Y76" s="20" t="s">
        <v>144</v>
      </c>
      <c r="Z76" s="20">
        <v>1</v>
      </c>
      <c r="AA76" s="20">
        <v>54</v>
      </c>
      <c r="AB76" s="12">
        <f t="shared" si="7"/>
        <v>1300</v>
      </c>
    </row>
    <row r="77" spans="1:28">
      <c r="X77" s="20">
        <v>70005010</v>
      </c>
      <c r="Y77" s="20" t="s">
        <v>145</v>
      </c>
      <c r="Z77" s="20">
        <v>1</v>
      </c>
      <c r="AA77" s="20">
        <v>55</v>
      </c>
      <c r="AB77" s="12">
        <f t="shared" si="7"/>
        <v>1330</v>
      </c>
    </row>
    <row r="78" spans="1:28">
      <c r="X78" s="20">
        <v>70005011</v>
      </c>
      <c r="Y78" s="20" t="s">
        <v>146</v>
      </c>
      <c r="Z78" s="20">
        <v>3</v>
      </c>
      <c r="AA78" s="20">
        <v>56</v>
      </c>
      <c r="AB78" s="12">
        <f t="shared" si="7"/>
        <v>1360</v>
      </c>
    </row>
    <row r="79" spans="1:28">
      <c r="X79" s="20">
        <v>70005012</v>
      </c>
      <c r="Y79" s="20" t="s">
        <v>147</v>
      </c>
      <c r="Z79" s="20">
        <v>3</v>
      </c>
      <c r="AA79" s="20">
        <v>58</v>
      </c>
      <c r="AB79" s="12">
        <f t="shared" si="7"/>
        <v>1420</v>
      </c>
    </row>
    <row r="80" spans="1:28">
      <c r="X80" s="20">
        <v>70005013</v>
      </c>
      <c r="Y80" s="20" t="s">
        <v>148</v>
      </c>
      <c r="Z80" s="20">
        <v>3</v>
      </c>
      <c r="AA80" s="20">
        <v>60</v>
      </c>
      <c r="AB80" s="12">
        <f t="shared" si="7"/>
        <v>1480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6"/>
  <sheetViews>
    <sheetView workbookViewId="0">
      <selection activeCell="A9" sqref="A9"/>
    </sheetView>
  </sheetViews>
  <sheetFormatPr defaultRowHeight="13.5"/>
  <cols>
    <col min="1" max="1" width="9" style="2"/>
    <col min="2" max="2" width="14.5" customWidth="1"/>
    <col min="3" max="3" width="12.25" style="2" bestFit="1" customWidth="1"/>
    <col min="4" max="4" width="13" style="3" bestFit="1" customWidth="1"/>
    <col min="5" max="5" width="9.375" customWidth="1"/>
    <col min="6" max="6" width="10.625" customWidth="1"/>
    <col min="7" max="7" width="11.625" customWidth="1"/>
    <col min="8" max="8" width="15.125" bestFit="1" customWidth="1"/>
    <col min="9" max="9" width="13.125" style="18" customWidth="1"/>
    <col min="10" max="10" width="14.75" customWidth="1"/>
    <col min="11" max="11" width="12.25" bestFit="1" customWidth="1"/>
    <col min="13" max="13" width="15" bestFit="1" customWidth="1"/>
    <col min="14" max="14" width="11.375" bestFit="1" customWidth="1"/>
    <col min="18" max="18" width="11.375" bestFit="1" customWidth="1"/>
  </cols>
  <sheetData>
    <row r="1" spans="1:19" s="8" customFormat="1" ht="20.100000000000001" customHeight="1">
      <c r="A1" s="14" t="s">
        <v>50</v>
      </c>
      <c r="B1" s="14" t="s">
        <v>46</v>
      </c>
      <c r="C1" s="14" t="s">
        <v>68</v>
      </c>
      <c r="D1" s="14" t="s">
        <v>39</v>
      </c>
      <c r="E1" s="14" t="s">
        <v>40</v>
      </c>
      <c r="F1" s="14" t="s">
        <v>42</v>
      </c>
      <c r="G1" s="14" t="s">
        <v>43</v>
      </c>
      <c r="H1" s="14" t="s">
        <v>41</v>
      </c>
      <c r="I1" s="14" t="s">
        <v>44</v>
      </c>
      <c r="J1" s="14" t="s">
        <v>62</v>
      </c>
      <c r="K1" s="14" t="s">
        <v>63</v>
      </c>
      <c r="L1" s="14" t="s">
        <v>66</v>
      </c>
      <c r="M1" s="14" t="s">
        <v>67</v>
      </c>
      <c r="R1" s="9" t="s">
        <v>45</v>
      </c>
      <c r="S1" s="9">
        <v>3</v>
      </c>
    </row>
    <row r="2" spans="1:19" s="8" customFormat="1" ht="20.100000000000001" customHeight="1">
      <c r="A2" s="7">
        <v>1</v>
      </c>
      <c r="B2" s="9">
        <f>C2*3</f>
        <v>2100</v>
      </c>
      <c r="C2" s="7">
        <f>G2+M2</f>
        <v>700</v>
      </c>
      <c r="D2" s="7">
        <f>LOOKUP(A2,怪物经验!$A$2:$A$66,怪物经验!$C$2:$C$66)</f>
        <v>15</v>
      </c>
      <c r="E2" s="9">
        <v>30</v>
      </c>
      <c r="F2" s="9">
        <f>D2*E2</f>
        <v>450</v>
      </c>
      <c r="G2" s="9">
        <f>ROUND(F2,-2)</f>
        <v>500</v>
      </c>
      <c r="H2" s="9">
        <f>LOOKUP(A2,总经验表!$A$2:$A$66,总经验表!$B$2:$B$66)</f>
        <v>320</v>
      </c>
      <c r="I2" s="9">
        <f>G2/H2</f>
        <v>1.5625</v>
      </c>
      <c r="J2" s="9">
        <f>LOOKUP(A2,[1]建筑等级和人物等级匹配关系!$A$2:$A$66,[1]建筑等级和人物等级匹配关系!$B$2:$B$66)</f>
        <v>1</v>
      </c>
      <c r="K2" s="9">
        <f>ROUND(G2*$S$2,-2)</f>
        <v>200</v>
      </c>
      <c r="L2" s="9">
        <v>1</v>
      </c>
      <c r="M2" s="9">
        <f>L2*K2</f>
        <v>200</v>
      </c>
      <c r="N2" s="9">
        <f>C2</f>
        <v>700</v>
      </c>
      <c r="O2" s="9">
        <f>D2*50</f>
        <v>750</v>
      </c>
      <c r="P2" s="9"/>
      <c r="Q2" s="9"/>
      <c r="R2" s="8" t="s">
        <v>65</v>
      </c>
      <c r="S2" s="9">
        <v>0.3</v>
      </c>
    </row>
    <row r="3" spans="1:19" s="8" customFormat="1" ht="20.100000000000001" customHeight="1">
      <c r="A3" s="7">
        <v>2</v>
      </c>
      <c r="B3" s="9">
        <f>C3*3</f>
        <v>2400</v>
      </c>
      <c r="C3" s="7">
        <f t="shared" ref="C3:C33" si="0">G3+M3</f>
        <v>800</v>
      </c>
      <c r="D3" s="7">
        <f>LOOKUP(A3,怪物经验!$A$2:$A$66,怪物经验!$C$2:$C$66)</f>
        <v>20</v>
      </c>
      <c r="E3" s="9">
        <v>30</v>
      </c>
      <c r="F3" s="9">
        <f t="shared" ref="F3:F26" si="1">D3*E3</f>
        <v>600</v>
      </c>
      <c r="G3" s="9">
        <f t="shared" ref="G3:G26" si="2">ROUND(F3,-2)</f>
        <v>600</v>
      </c>
      <c r="H3" s="9">
        <f>LOOKUP(A3,总经验表!$A$2:$A$66,总经验表!$B$2:$B$66)</f>
        <v>640</v>
      </c>
      <c r="I3" s="9">
        <f t="shared" ref="I3:I66" si="3">G3/H3</f>
        <v>0.9375</v>
      </c>
      <c r="J3" s="9">
        <f>LOOKUP(A3,[1]建筑等级和人物等级匹配关系!$A$2:$A$66,[1]建筑等级和人物等级匹配关系!$B$2:$B$66)</f>
        <v>1</v>
      </c>
      <c r="K3" s="9">
        <f t="shared" ref="K3:K66" si="4">ROUND(G3*$S$2,-2)</f>
        <v>200</v>
      </c>
      <c r="L3" s="9">
        <v>0</v>
      </c>
      <c r="M3" s="9">
        <f>IF(L3=0,M2,K3*L3)</f>
        <v>200</v>
      </c>
      <c r="N3" s="9">
        <f t="shared" ref="N3:N66" si="5">C3</f>
        <v>800</v>
      </c>
      <c r="O3" s="9">
        <f t="shared" ref="O3:O66" si="6">D3*50</f>
        <v>1000</v>
      </c>
      <c r="P3" s="9"/>
      <c r="Q3" s="9"/>
      <c r="R3" s="9" t="s">
        <v>64</v>
      </c>
    </row>
    <row r="4" spans="1:19" s="8" customFormat="1" ht="20.100000000000001" customHeight="1">
      <c r="A4" s="7">
        <v>3</v>
      </c>
      <c r="B4" s="9">
        <f t="shared" ref="B4:B66" si="7">C4*3</f>
        <v>3000</v>
      </c>
      <c r="C4" s="7">
        <f t="shared" si="0"/>
        <v>1000</v>
      </c>
      <c r="D4" s="7">
        <f>LOOKUP(A4,怪物经验!$A$2:$A$66,怪物经验!$C$2:$C$66)</f>
        <v>25</v>
      </c>
      <c r="E4" s="9">
        <v>30</v>
      </c>
      <c r="F4" s="9">
        <f t="shared" si="1"/>
        <v>750</v>
      </c>
      <c r="G4" s="9">
        <f t="shared" si="2"/>
        <v>800</v>
      </c>
      <c r="H4" s="9">
        <f>LOOKUP(A4,总经验表!$A$2:$A$66,总经验表!$B$2:$B$66)</f>
        <v>870</v>
      </c>
      <c r="I4" s="9">
        <f t="shared" si="3"/>
        <v>0.91954022988505746</v>
      </c>
      <c r="J4" s="9">
        <f>LOOKUP(A4,[1]建筑等级和人物等级匹配关系!$A$2:$A$66,[1]建筑等级和人物等级匹配关系!$B$2:$B$66)</f>
        <v>1</v>
      </c>
      <c r="K4" s="9">
        <f t="shared" si="4"/>
        <v>200</v>
      </c>
      <c r="L4" s="9">
        <v>0</v>
      </c>
      <c r="M4" s="9">
        <f t="shared" ref="M4:M66" si="8">IF(L4=0,M3,K4*L4)</f>
        <v>200</v>
      </c>
      <c r="N4" s="9">
        <f t="shared" si="5"/>
        <v>1000</v>
      </c>
      <c r="O4" s="9">
        <f t="shared" si="6"/>
        <v>1250</v>
      </c>
      <c r="P4" s="9"/>
      <c r="Q4" s="9"/>
      <c r="R4" s="9">
        <v>1</v>
      </c>
      <c r="S4" s="9">
        <f>LOOKUP(R4,$J$2:$J$66,$M$2:$M$66)</f>
        <v>200</v>
      </c>
    </row>
    <row r="5" spans="1:19" s="8" customFormat="1" ht="20.100000000000001" customHeight="1">
      <c r="A5" s="7">
        <v>4</v>
      </c>
      <c r="B5" s="9">
        <f t="shared" si="7"/>
        <v>3300</v>
      </c>
      <c r="C5" s="7">
        <f t="shared" si="0"/>
        <v>1100</v>
      </c>
      <c r="D5" s="7">
        <f>LOOKUP(A5,怪物经验!$A$2:$A$66,怪物经验!$C$2:$C$66)</f>
        <v>30</v>
      </c>
      <c r="E5" s="9">
        <v>30</v>
      </c>
      <c r="F5" s="9">
        <f t="shared" si="1"/>
        <v>900</v>
      </c>
      <c r="G5" s="9">
        <f t="shared" si="2"/>
        <v>900</v>
      </c>
      <c r="H5" s="9">
        <f>LOOKUP(A5,总经验表!$A$2:$A$66,总经验表!$B$2:$B$66)</f>
        <v>1550</v>
      </c>
      <c r="I5" s="9">
        <f t="shared" si="3"/>
        <v>0.58064516129032262</v>
      </c>
      <c r="J5" s="9">
        <f>LOOKUP(A5,[1]建筑等级和人物等级匹配关系!$A$2:$A$66,[1]建筑等级和人物等级匹配关系!$B$2:$B$66)</f>
        <v>1</v>
      </c>
      <c r="K5" s="9">
        <f t="shared" si="4"/>
        <v>300</v>
      </c>
      <c r="L5" s="9">
        <v>0</v>
      </c>
      <c r="M5" s="9">
        <f t="shared" si="8"/>
        <v>200</v>
      </c>
      <c r="N5" s="9">
        <f t="shared" si="5"/>
        <v>1100</v>
      </c>
      <c r="O5" s="9">
        <f t="shared" si="6"/>
        <v>1500</v>
      </c>
      <c r="P5" s="9"/>
      <c r="Q5" s="9"/>
      <c r="R5" s="9">
        <v>2</v>
      </c>
      <c r="S5" s="9">
        <f t="shared" ref="S5:S28" si="9">LOOKUP(R5,$J$2:$J$66,$M$2:$M$66)</f>
        <v>200</v>
      </c>
    </row>
    <row r="6" spans="1:19" s="8" customFormat="1" ht="20.100000000000001" customHeight="1">
      <c r="A6" s="7">
        <v>5</v>
      </c>
      <c r="B6" s="9">
        <f t="shared" si="7"/>
        <v>4200</v>
      </c>
      <c r="C6" s="7">
        <f t="shared" si="0"/>
        <v>1400</v>
      </c>
      <c r="D6" s="7">
        <f>LOOKUP(A6,怪物经验!$A$2:$A$66,怪物经验!$C$2:$C$66)</f>
        <v>40</v>
      </c>
      <c r="E6" s="9">
        <v>30</v>
      </c>
      <c r="F6" s="9">
        <f t="shared" si="1"/>
        <v>1200</v>
      </c>
      <c r="G6" s="9">
        <f t="shared" si="2"/>
        <v>1200</v>
      </c>
      <c r="H6" s="9">
        <f>LOOKUP(A6,总经验表!$A$2:$A$66,总经验表!$B$2:$B$66)</f>
        <v>2860</v>
      </c>
      <c r="I6" s="9">
        <f t="shared" si="3"/>
        <v>0.41958041958041958</v>
      </c>
      <c r="J6" s="9">
        <f>LOOKUP(A6,[1]建筑等级和人物等级匹配关系!$A$2:$A$66,[1]建筑等级和人物等级匹配关系!$B$2:$B$66)</f>
        <v>1</v>
      </c>
      <c r="K6" s="9">
        <f t="shared" si="4"/>
        <v>400</v>
      </c>
      <c r="L6" s="9">
        <v>0</v>
      </c>
      <c r="M6" s="9">
        <f t="shared" si="8"/>
        <v>200</v>
      </c>
      <c r="N6" s="9">
        <f t="shared" si="5"/>
        <v>1400</v>
      </c>
      <c r="O6" s="9">
        <f t="shared" si="6"/>
        <v>2000</v>
      </c>
      <c r="P6" s="9"/>
      <c r="Q6" s="9"/>
      <c r="R6" s="9">
        <v>3</v>
      </c>
      <c r="S6" s="9">
        <f t="shared" si="9"/>
        <v>200</v>
      </c>
    </row>
    <row r="7" spans="1:19" s="8" customFormat="1" ht="20.100000000000001" customHeight="1">
      <c r="A7" s="7">
        <v>6</v>
      </c>
      <c r="B7" s="9">
        <f t="shared" si="7"/>
        <v>5100</v>
      </c>
      <c r="C7" s="7">
        <f t="shared" si="0"/>
        <v>1700</v>
      </c>
      <c r="D7" s="7">
        <f>LOOKUP(A7,怪物经验!$A$2:$A$66,怪物经验!$C$2:$C$66)</f>
        <v>50</v>
      </c>
      <c r="E7" s="9">
        <v>30</v>
      </c>
      <c r="F7" s="9">
        <f t="shared" si="1"/>
        <v>1500</v>
      </c>
      <c r="G7" s="9">
        <f t="shared" si="2"/>
        <v>1500</v>
      </c>
      <c r="H7" s="9">
        <f>LOOKUP(A7,总经验表!$A$2:$A$66,总经验表!$B$2:$B$66)</f>
        <v>4400</v>
      </c>
      <c r="I7" s="9">
        <f t="shared" si="3"/>
        <v>0.34090909090909088</v>
      </c>
      <c r="J7" s="9">
        <f>LOOKUP(A7,[1]建筑等级和人物等级匹配关系!$A$2:$A$66,[1]建筑等级和人物等级匹配关系!$B$2:$B$66)</f>
        <v>1</v>
      </c>
      <c r="K7" s="9">
        <f t="shared" si="4"/>
        <v>500</v>
      </c>
      <c r="L7" s="9">
        <v>0</v>
      </c>
      <c r="M7" s="9">
        <f t="shared" si="8"/>
        <v>200</v>
      </c>
      <c r="N7" s="9">
        <f t="shared" si="5"/>
        <v>1700</v>
      </c>
      <c r="O7" s="9">
        <f t="shared" si="6"/>
        <v>2500</v>
      </c>
      <c r="P7" s="9"/>
      <c r="Q7" s="9"/>
      <c r="R7" s="9">
        <v>4</v>
      </c>
      <c r="S7" s="9">
        <f t="shared" si="9"/>
        <v>200</v>
      </c>
    </row>
    <row r="8" spans="1:19" s="8" customFormat="1" ht="20.100000000000001" customHeight="1">
      <c r="A8" s="7">
        <v>7</v>
      </c>
      <c r="B8" s="9">
        <f t="shared" si="7"/>
        <v>6000</v>
      </c>
      <c r="C8" s="7">
        <f t="shared" si="0"/>
        <v>2000</v>
      </c>
      <c r="D8" s="7">
        <f>LOOKUP(A8,怪物经验!$A$2:$A$66,怪物经验!$C$2:$C$66)</f>
        <v>60</v>
      </c>
      <c r="E8" s="9">
        <v>30</v>
      </c>
      <c r="F8" s="9">
        <f t="shared" si="1"/>
        <v>1800</v>
      </c>
      <c r="G8" s="9">
        <f t="shared" si="2"/>
        <v>1800</v>
      </c>
      <c r="H8" s="9">
        <f>LOOKUP(A8,总经验表!$A$2:$A$66,总经验表!$B$2:$B$66)</f>
        <v>6500</v>
      </c>
      <c r="I8" s="9">
        <f>G8/H8</f>
        <v>0.27692307692307694</v>
      </c>
      <c r="J8" s="9">
        <f>LOOKUP(A8,[1]建筑等级和人物等级匹配关系!$A$2:$A$66,[1]建筑等级和人物等级匹配关系!$B$2:$B$66)</f>
        <v>1</v>
      </c>
      <c r="K8" s="9">
        <f t="shared" si="4"/>
        <v>500</v>
      </c>
      <c r="L8" s="9">
        <v>0</v>
      </c>
      <c r="M8" s="9">
        <f t="shared" si="8"/>
        <v>200</v>
      </c>
      <c r="N8" s="9">
        <f t="shared" si="5"/>
        <v>2000</v>
      </c>
      <c r="O8" s="9">
        <f t="shared" si="6"/>
        <v>3000</v>
      </c>
      <c r="P8" s="9"/>
      <c r="Q8" s="9"/>
      <c r="R8" s="9">
        <v>5</v>
      </c>
      <c r="S8" s="9">
        <f t="shared" si="9"/>
        <v>200</v>
      </c>
    </row>
    <row r="9" spans="1:19" s="8" customFormat="1" ht="20.100000000000001" customHeight="1">
      <c r="A9" s="7">
        <v>8</v>
      </c>
      <c r="B9" s="9">
        <f t="shared" si="7"/>
        <v>6900</v>
      </c>
      <c r="C9" s="7">
        <f t="shared" si="0"/>
        <v>2300</v>
      </c>
      <c r="D9" s="7">
        <f>LOOKUP(A9,怪物经验!$A$2:$A$66,怪物经验!$C$2:$C$66)</f>
        <v>70</v>
      </c>
      <c r="E9" s="9">
        <v>30</v>
      </c>
      <c r="F9" s="9">
        <f t="shared" si="1"/>
        <v>2100</v>
      </c>
      <c r="G9" s="9">
        <f t="shared" si="2"/>
        <v>2100</v>
      </c>
      <c r="H9" s="9">
        <f>LOOKUP(A9,总经验表!$A$2:$A$66,总经验表!$B$2:$B$66)</f>
        <v>9550</v>
      </c>
      <c r="I9" s="9">
        <f>G9/H9</f>
        <v>0.21989528795811519</v>
      </c>
      <c r="J9" s="9">
        <f>LOOKUP(A9,[1]建筑等级和人物等级匹配关系!$A$2:$A$66,[1]建筑等级和人物等级匹配关系!$B$2:$B$66)</f>
        <v>1</v>
      </c>
      <c r="K9" s="9">
        <f t="shared" si="4"/>
        <v>600</v>
      </c>
      <c r="L9" s="9">
        <v>0</v>
      </c>
      <c r="M9" s="9">
        <f t="shared" si="8"/>
        <v>200</v>
      </c>
      <c r="N9" s="9">
        <f t="shared" si="5"/>
        <v>2300</v>
      </c>
      <c r="O9" s="9">
        <f t="shared" si="6"/>
        <v>3500</v>
      </c>
      <c r="P9" s="9"/>
      <c r="Q9" s="9"/>
      <c r="R9" s="9">
        <v>6</v>
      </c>
      <c r="S9" s="9">
        <f t="shared" si="9"/>
        <v>3100</v>
      </c>
    </row>
    <row r="10" spans="1:19" s="8" customFormat="1" ht="20.100000000000001" customHeight="1">
      <c r="A10" s="7">
        <v>9</v>
      </c>
      <c r="B10" s="9">
        <f t="shared" si="7"/>
        <v>7800</v>
      </c>
      <c r="C10" s="7">
        <f t="shared" si="0"/>
        <v>2600</v>
      </c>
      <c r="D10" s="7">
        <f>LOOKUP(A10,怪物经验!$A$2:$A$66,怪物经验!$C$2:$C$66)</f>
        <v>80</v>
      </c>
      <c r="E10" s="9">
        <v>30</v>
      </c>
      <c r="F10" s="9">
        <f t="shared" si="1"/>
        <v>2400</v>
      </c>
      <c r="G10" s="9">
        <f t="shared" si="2"/>
        <v>2400</v>
      </c>
      <c r="H10" s="9">
        <f>LOOKUP(A10,总经验表!$A$2:$A$66,总经验表!$B$2:$B$66)</f>
        <v>13920</v>
      </c>
      <c r="I10" s="9">
        <f t="shared" si="3"/>
        <v>0.17241379310344829</v>
      </c>
      <c r="J10" s="9">
        <f>LOOKUP(A10,[1]建筑等级和人物等级匹配关系!$A$2:$A$66,[1]建筑等级和人物等级匹配关系!$B$2:$B$66)</f>
        <v>1</v>
      </c>
      <c r="K10" s="9">
        <f t="shared" si="4"/>
        <v>700</v>
      </c>
      <c r="L10" s="9">
        <v>0</v>
      </c>
      <c r="M10" s="9">
        <f t="shared" si="8"/>
        <v>200</v>
      </c>
      <c r="N10" s="9">
        <f t="shared" si="5"/>
        <v>2600</v>
      </c>
      <c r="O10" s="9">
        <f t="shared" si="6"/>
        <v>4000</v>
      </c>
      <c r="P10" s="9"/>
      <c r="Q10" s="9"/>
      <c r="R10" s="9">
        <v>7</v>
      </c>
      <c r="S10" s="9">
        <f t="shared" si="9"/>
        <v>3100</v>
      </c>
    </row>
    <row r="11" spans="1:19" s="8" customFormat="1" ht="20.100000000000001" customHeight="1">
      <c r="A11" s="7">
        <v>10</v>
      </c>
      <c r="B11" s="9">
        <f t="shared" si="7"/>
        <v>9300</v>
      </c>
      <c r="C11" s="7">
        <f t="shared" si="0"/>
        <v>3100</v>
      </c>
      <c r="D11" s="7">
        <f>LOOKUP(A11,怪物经验!$A$2:$A$66,怪物经验!$C$2:$C$66)</f>
        <v>95</v>
      </c>
      <c r="E11" s="9">
        <v>30</v>
      </c>
      <c r="F11" s="9">
        <f t="shared" si="1"/>
        <v>2850</v>
      </c>
      <c r="G11" s="9">
        <f t="shared" si="2"/>
        <v>2900</v>
      </c>
      <c r="H11" s="9">
        <f>LOOKUP(A11,总经验表!$A$2:$A$66,总经验表!$B$2:$B$66)</f>
        <v>22530</v>
      </c>
      <c r="I11" s="9">
        <f t="shared" si="3"/>
        <v>0.12871726586773191</v>
      </c>
      <c r="J11" s="9">
        <f>LOOKUP(A11,[1]建筑等级和人物等级匹配关系!$A$2:$A$66,[1]建筑等级和人物等级匹配关系!$B$2:$B$66)</f>
        <v>1</v>
      </c>
      <c r="K11" s="9">
        <f t="shared" si="4"/>
        <v>900</v>
      </c>
      <c r="L11" s="9">
        <v>0</v>
      </c>
      <c r="M11" s="9">
        <f t="shared" si="8"/>
        <v>200</v>
      </c>
      <c r="N11" s="9">
        <f t="shared" si="5"/>
        <v>3100</v>
      </c>
      <c r="O11" s="9">
        <f t="shared" si="6"/>
        <v>4750</v>
      </c>
      <c r="P11" s="9"/>
      <c r="Q11" s="9"/>
      <c r="R11" s="9">
        <v>8</v>
      </c>
      <c r="S11" s="9">
        <f t="shared" si="9"/>
        <v>3100</v>
      </c>
    </row>
    <row r="12" spans="1:19" s="8" customFormat="1" ht="20.100000000000001" customHeight="1">
      <c r="A12" s="7">
        <v>11</v>
      </c>
      <c r="B12" s="9">
        <f t="shared" si="7"/>
        <v>10500</v>
      </c>
      <c r="C12" s="7">
        <f>G12+M12</f>
        <v>3500</v>
      </c>
      <c r="D12" s="7">
        <f>LOOKUP(A12,怪物经验!$A$2:$A$66,怪物经验!$C$2:$C$66)</f>
        <v>110</v>
      </c>
      <c r="E12" s="9">
        <v>30</v>
      </c>
      <c r="F12" s="9">
        <f t="shared" si="1"/>
        <v>3300</v>
      </c>
      <c r="G12" s="9">
        <f t="shared" si="2"/>
        <v>3300</v>
      </c>
      <c r="H12" s="9">
        <f>LOOKUP(A12,总经验表!$A$2:$A$66,总经验表!$B$2:$B$66)</f>
        <v>35040</v>
      </c>
      <c r="I12" s="9">
        <f t="shared" si="3"/>
        <v>9.4178082191780824E-2</v>
      </c>
      <c r="J12" s="9">
        <f>LOOKUP(A12,[1]建筑等级和人物等级匹配关系!$A$2:$A$66,[1]建筑等级和人物等级匹配关系!$B$2:$B$66)</f>
        <v>2</v>
      </c>
      <c r="K12" s="9">
        <f t="shared" si="4"/>
        <v>1000</v>
      </c>
      <c r="L12" s="9">
        <v>0</v>
      </c>
      <c r="M12" s="9">
        <f t="shared" si="8"/>
        <v>200</v>
      </c>
      <c r="N12" s="9">
        <f t="shared" si="5"/>
        <v>3500</v>
      </c>
      <c r="O12" s="9">
        <f t="shared" si="6"/>
        <v>5500</v>
      </c>
      <c r="P12" s="9"/>
      <c r="Q12" s="9"/>
      <c r="R12" s="9">
        <v>9</v>
      </c>
      <c r="S12" s="9">
        <f t="shared" si="9"/>
        <v>3100</v>
      </c>
    </row>
    <row r="13" spans="1:19" s="8" customFormat="1" ht="20.100000000000001" customHeight="1">
      <c r="A13" s="7">
        <v>12</v>
      </c>
      <c r="B13" s="9">
        <f t="shared" si="7"/>
        <v>12000</v>
      </c>
      <c r="C13" s="7">
        <f t="shared" si="0"/>
        <v>4000</v>
      </c>
      <c r="D13" s="7">
        <f>LOOKUP(A13,怪物经验!$A$2:$A$66,怪物经验!$C$2:$C$66)</f>
        <v>125</v>
      </c>
      <c r="E13" s="9">
        <v>30</v>
      </c>
      <c r="F13" s="9">
        <f t="shared" si="1"/>
        <v>3750</v>
      </c>
      <c r="G13" s="9">
        <f t="shared" si="2"/>
        <v>3800</v>
      </c>
      <c r="H13" s="9">
        <f>LOOKUP(A13,总经验表!$A$2:$A$66,总经验表!$B$2:$B$66)</f>
        <v>44960</v>
      </c>
      <c r="I13" s="9">
        <f t="shared" si="3"/>
        <v>8.451957295373666E-2</v>
      </c>
      <c r="J13" s="9">
        <f>LOOKUP(A13,[1]建筑等级和人物等级匹配关系!$A$2:$A$66,[1]建筑等级和人物等级匹配关系!$B$2:$B$66)</f>
        <v>2</v>
      </c>
      <c r="K13" s="9">
        <f t="shared" si="4"/>
        <v>1100</v>
      </c>
      <c r="L13" s="9">
        <v>0</v>
      </c>
      <c r="M13" s="9">
        <f t="shared" si="8"/>
        <v>200</v>
      </c>
      <c r="N13" s="9">
        <f t="shared" si="5"/>
        <v>4000</v>
      </c>
      <c r="O13" s="9">
        <f t="shared" si="6"/>
        <v>6250</v>
      </c>
      <c r="P13" s="9"/>
      <c r="Q13" s="9"/>
      <c r="R13" s="9">
        <v>10</v>
      </c>
      <c r="S13" s="9">
        <f t="shared" si="9"/>
        <v>3100</v>
      </c>
    </row>
    <row r="14" spans="1:19" s="8" customFormat="1" ht="20.100000000000001" customHeight="1">
      <c r="A14" s="7">
        <v>13</v>
      </c>
      <c r="B14" s="9">
        <f t="shared" si="7"/>
        <v>13200</v>
      </c>
      <c r="C14" s="7">
        <f t="shared" si="0"/>
        <v>4400</v>
      </c>
      <c r="D14" s="7">
        <f>LOOKUP(A14,怪物经验!$A$2:$A$66,怪物经验!$C$2:$C$66)</f>
        <v>140</v>
      </c>
      <c r="E14" s="9">
        <v>30</v>
      </c>
      <c r="F14" s="9">
        <f t="shared" si="1"/>
        <v>4200</v>
      </c>
      <c r="G14" s="9">
        <f t="shared" si="2"/>
        <v>4200</v>
      </c>
      <c r="H14" s="9">
        <f>LOOKUP(A14,总经验表!$A$2:$A$66,总经验表!$B$2:$B$66)</f>
        <v>60960</v>
      </c>
      <c r="I14" s="9">
        <f t="shared" si="3"/>
        <v>6.8897637795275593E-2</v>
      </c>
      <c r="J14" s="9">
        <f>LOOKUP(A14,[1]建筑等级和人物等级匹配关系!$A$2:$A$66,[1]建筑等级和人物等级匹配关系!$B$2:$B$66)</f>
        <v>2</v>
      </c>
      <c r="K14" s="9">
        <f t="shared" si="4"/>
        <v>1300</v>
      </c>
      <c r="L14" s="9">
        <v>0</v>
      </c>
      <c r="M14" s="9">
        <f t="shared" si="8"/>
        <v>200</v>
      </c>
      <c r="N14" s="9">
        <f t="shared" si="5"/>
        <v>4400</v>
      </c>
      <c r="O14" s="9">
        <f t="shared" si="6"/>
        <v>7000</v>
      </c>
      <c r="P14" s="9"/>
      <c r="Q14" s="9"/>
      <c r="R14" s="9">
        <v>11</v>
      </c>
      <c r="S14" s="9">
        <f t="shared" si="9"/>
        <v>5800</v>
      </c>
    </row>
    <row r="15" spans="1:19" s="8" customFormat="1" ht="20.100000000000001" customHeight="1">
      <c r="A15" s="7">
        <v>14</v>
      </c>
      <c r="B15" s="9">
        <f t="shared" si="7"/>
        <v>14700</v>
      </c>
      <c r="C15" s="7">
        <f>G15+M15</f>
        <v>4900</v>
      </c>
      <c r="D15" s="7">
        <f>LOOKUP(A15,怪物经验!$A$2:$A$66,怪物经验!$C$2:$C$66)</f>
        <v>155</v>
      </c>
      <c r="E15" s="9">
        <v>30</v>
      </c>
      <c r="F15" s="9">
        <f t="shared" si="1"/>
        <v>4650</v>
      </c>
      <c r="G15" s="9">
        <f t="shared" si="2"/>
        <v>4700</v>
      </c>
      <c r="H15" s="9">
        <f>LOOKUP(A15,总经验表!$A$2:$A$66,总经验表!$B$2:$B$66)</f>
        <v>74780</v>
      </c>
      <c r="I15" s="9">
        <f t="shared" si="3"/>
        <v>6.2851029687082102E-2</v>
      </c>
      <c r="J15" s="9">
        <f>LOOKUP(A15,[1]建筑等级和人物等级匹配关系!$A$2:$A$66,[1]建筑等级和人物等级匹配关系!$B$2:$B$66)</f>
        <v>2</v>
      </c>
      <c r="K15" s="9">
        <f t="shared" si="4"/>
        <v>1400</v>
      </c>
      <c r="L15" s="9">
        <v>0</v>
      </c>
      <c r="M15" s="9">
        <f t="shared" si="8"/>
        <v>200</v>
      </c>
      <c r="N15" s="9">
        <f t="shared" si="5"/>
        <v>4900</v>
      </c>
      <c r="O15" s="9">
        <f t="shared" si="6"/>
        <v>7750</v>
      </c>
      <c r="P15" s="9"/>
      <c r="Q15" s="9"/>
      <c r="R15" s="9">
        <v>12</v>
      </c>
      <c r="S15" s="9">
        <f t="shared" si="9"/>
        <v>5800</v>
      </c>
    </row>
    <row r="16" spans="1:19" s="8" customFormat="1" ht="20.100000000000001" customHeight="1">
      <c r="A16" s="7">
        <v>15</v>
      </c>
      <c r="B16" s="9">
        <f t="shared" si="7"/>
        <v>15900</v>
      </c>
      <c r="C16" s="7">
        <f t="shared" si="0"/>
        <v>5300</v>
      </c>
      <c r="D16" s="7">
        <f>LOOKUP(A16,怪物经验!$A$2:$A$66,怪物经验!$C$2:$C$66)</f>
        <v>170</v>
      </c>
      <c r="E16" s="9">
        <v>30</v>
      </c>
      <c r="F16" s="9">
        <f t="shared" si="1"/>
        <v>5100</v>
      </c>
      <c r="G16" s="9">
        <f t="shared" si="2"/>
        <v>5100</v>
      </c>
      <c r="H16" s="9">
        <f>LOOKUP(A16,总经验表!$A$2:$A$66,总经验表!$B$2:$B$66)</f>
        <v>92520</v>
      </c>
      <c r="I16" s="9">
        <f t="shared" si="3"/>
        <v>5.5123216601815822E-2</v>
      </c>
      <c r="J16" s="9">
        <f>LOOKUP(A16,[1]建筑等级和人物等级匹配关系!$A$2:$A$66,[1]建筑等级和人物等级匹配关系!$B$2:$B$66)</f>
        <v>3</v>
      </c>
      <c r="K16" s="9">
        <f t="shared" si="4"/>
        <v>1500</v>
      </c>
      <c r="L16" s="9">
        <v>0</v>
      </c>
      <c r="M16" s="9">
        <f t="shared" si="8"/>
        <v>200</v>
      </c>
      <c r="N16" s="9">
        <f t="shared" si="5"/>
        <v>5300</v>
      </c>
      <c r="O16" s="9">
        <f t="shared" si="6"/>
        <v>8500</v>
      </c>
      <c r="P16" s="9"/>
      <c r="Q16" s="9"/>
      <c r="R16" s="9">
        <v>13</v>
      </c>
      <c r="S16" s="9">
        <f t="shared" si="9"/>
        <v>5800</v>
      </c>
    </row>
    <row r="17" spans="1:19" s="8" customFormat="1" ht="20.100000000000001" customHeight="1">
      <c r="A17" s="7">
        <v>16</v>
      </c>
      <c r="B17" s="9">
        <f t="shared" si="7"/>
        <v>17700</v>
      </c>
      <c r="C17" s="7">
        <f t="shared" si="0"/>
        <v>5900</v>
      </c>
      <c r="D17" s="7">
        <f>LOOKUP(A17,怪物经验!$A$2:$A$66,怪物经验!$C$2:$C$66)</f>
        <v>190</v>
      </c>
      <c r="E17" s="9">
        <v>30</v>
      </c>
      <c r="F17" s="9">
        <f t="shared" si="1"/>
        <v>5700</v>
      </c>
      <c r="G17" s="9">
        <f t="shared" si="2"/>
        <v>5700</v>
      </c>
      <c r="H17" s="9">
        <f>LOOKUP(A17,总经验表!$A$2:$A$66,总经验表!$B$2:$B$66)</f>
        <v>110370</v>
      </c>
      <c r="I17" s="9">
        <f t="shared" si="3"/>
        <v>5.1644468605599347E-2</v>
      </c>
      <c r="J17" s="9">
        <f>LOOKUP(A17,[1]建筑等级和人物等级匹配关系!$A$2:$A$66,[1]建筑等级和人物等级匹配关系!$B$2:$B$66)</f>
        <v>3</v>
      </c>
      <c r="K17" s="9">
        <f t="shared" si="4"/>
        <v>1700</v>
      </c>
      <c r="L17" s="9">
        <v>0</v>
      </c>
      <c r="M17" s="9">
        <f t="shared" si="8"/>
        <v>200</v>
      </c>
      <c r="N17" s="9">
        <f t="shared" si="5"/>
        <v>5900</v>
      </c>
      <c r="O17" s="9">
        <f t="shared" si="6"/>
        <v>9500</v>
      </c>
      <c r="P17" s="9"/>
      <c r="Q17" s="9"/>
      <c r="R17" s="9">
        <v>14</v>
      </c>
      <c r="S17" s="9">
        <f t="shared" si="9"/>
        <v>5800</v>
      </c>
    </row>
    <row r="18" spans="1:19" s="8" customFormat="1" ht="20.100000000000001" customHeight="1">
      <c r="A18" s="7">
        <v>17</v>
      </c>
      <c r="B18" s="9">
        <f t="shared" si="7"/>
        <v>19500</v>
      </c>
      <c r="C18" s="7">
        <f t="shared" si="0"/>
        <v>6500</v>
      </c>
      <c r="D18" s="7">
        <f>LOOKUP(A18,怪物经验!$A$2:$A$66,怪物经验!$C$2:$C$66)</f>
        <v>210</v>
      </c>
      <c r="E18" s="9">
        <v>30</v>
      </c>
      <c r="F18" s="9">
        <f t="shared" si="1"/>
        <v>6300</v>
      </c>
      <c r="G18" s="9">
        <f t="shared" si="2"/>
        <v>6300</v>
      </c>
      <c r="H18" s="9">
        <f>LOOKUP(A18,总经验表!$A$2:$A$66,总经验表!$B$2:$B$66)</f>
        <v>129780</v>
      </c>
      <c r="I18" s="9">
        <f t="shared" si="3"/>
        <v>4.8543689320388349E-2</v>
      </c>
      <c r="J18" s="9">
        <f>LOOKUP(A18,[1]建筑等级和人物等级匹配关系!$A$2:$A$66,[1]建筑等级和人物等级匹配关系!$B$2:$B$66)</f>
        <v>4</v>
      </c>
      <c r="K18" s="9">
        <f t="shared" si="4"/>
        <v>1900</v>
      </c>
      <c r="L18" s="9">
        <v>0</v>
      </c>
      <c r="M18" s="9">
        <f t="shared" si="8"/>
        <v>200</v>
      </c>
      <c r="N18" s="9">
        <f t="shared" si="5"/>
        <v>6500</v>
      </c>
      <c r="O18" s="9">
        <f t="shared" si="6"/>
        <v>10500</v>
      </c>
      <c r="P18" s="9"/>
      <c r="Q18" s="9"/>
      <c r="R18" s="9">
        <v>15</v>
      </c>
      <c r="S18" s="9">
        <f t="shared" si="9"/>
        <v>5800</v>
      </c>
    </row>
    <row r="19" spans="1:19" s="8" customFormat="1" ht="20.100000000000001" customHeight="1">
      <c r="A19" s="7">
        <v>18</v>
      </c>
      <c r="B19" s="9">
        <f t="shared" si="7"/>
        <v>21300</v>
      </c>
      <c r="C19" s="7">
        <f t="shared" si="0"/>
        <v>7100</v>
      </c>
      <c r="D19" s="7">
        <f>LOOKUP(A19,怪物经验!$A$2:$A$66,怪物经验!$C$2:$C$66)</f>
        <v>230</v>
      </c>
      <c r="E19" s="9">
        <v>30</v>
      </c>
      <c r="F19" s="9">
        <f t="shared" si="1"/>
        <v>6900</v>
      </c>
      <c r="G19" s="9">
        <f t="shared" si="2"/>
        <v>6900</v>
      </c>
      <c r="H19" s="9">
        <f>LOOKUP(A19,总经验表!$A$2:$A$66,总经验表!$B$2:$B$66)</f>
        <v>162450</v>
      </c>
      <c r="I19" s="9">
        <f t="shared" si="3"/>
        <v>4.2474607571560477E-2</v>
      </c>
      <c r="J19" s="9">
        <f>LOOKUP(A19,[1]建筑等级和人物等级匹配关系!$A$2:$A$66,[1]建筑等级和人物等级匹配关系!$B$2:$B$66)</f>
        <v>4</v>
      </c>
      <c r="K19" s="9">
        <f t="shared" si="4"/>
        <v>2100</v>
      </c>
      <c r="L19" s="9">
        <v>0</v>
      </c>
      <c r="M19" s="9">
        <f t="shared" si="8"/>
        <v>200</v>
      </c>
      <c r="N19" s="9">
        <f t="shared" si="5"/>
        <v>7100</v>
      </c>
      <c r="O19" s="9">
        <f t="shared" si="6"/>
        <v>11500</v>
      </c>
      <c r="P19" s="9"/>
      <c r="Q19" s="9"/>
      <c r="R19" s="9">
        <v>16</v>
      </c>
      <c r="S19" s="9">
        <f t="shared" si="9"/>
        <v>8500</v>
      </c>
    </row>
    <row r="20" spans="1:19" s="8" customFormat="1" ht="20.100000000000001" customHeight="1">
      <c r="A20" s="7">
        <v>19</v>
      </c>
      <c r="B20" s="9">
        <f t="shared" si="7"/>
        <v>23100</v>
      </c>
      <c r="C20" s="7">
        <f t="shared" si="0"/>
        <v>7700</v>
      </c>
      <c r="D20" s="7">
        <f>LOOKUP(A20,怪物经验!$A$2:$A$66,怪物经验!$C$2:$C$66)</f>
        <v>250</v>
      </c>
      <c r="E20" s="9">
        <v>30</v>
      </c>
      <c r="F20" s="9">
        <f t="shared" si="1"/>
        <v>7500</v>
      </c>
      <c r="G20" s="9">
        <f t="shared" si="2"/>
        <v>7500</v>
      </c>
      <c r="H20" s="9">
        <f>LOOKUP(A20,总经验表!$A$2:$A$66,总经验表!$B$2:$B$66)</f>
        <v>185880</v>
      </c>
      <c r="I20" s="9">
        <f t="shared" si="3"/>
        <v>4.0348612007746934E-2</v>
      </c>
      <c r="J20" s="9">
        <f>LOOKUP(A20,[1]建筑等级和人物等级匹配关系!$A$2:$A$66,[1]建筑等级和人物等级匹配关系!$B$2:$B$66)</f>
        <v>4</v>
      </c>
      <c r="K20" s="9">
        <f t="shared" si="4"/>
        <v>2300</v>
      </c>
      <c r="L20" s="9">
        <v>0</v>
      </c>
      <c r="M20" s="9">
        <f t="shared" si="8"/>
        <v>200</v>
      </c>
      <c r="N20" s="9">
        <f t="shared" si="5"/>
        <v>7700</v>
      </c>
      <c r="O20" s="9">
        <f t="shared" si="6"/>
        <v>12500</v>
      </c>
      <c r="P20" s="9"/>
      <c r="Q20" s="9"/>
      <c r="R20" s="9">
        <v>17</v>
      </c>
      <c r="S20" s="9">
        <f t="shared" si="9"/>
        <v>8500</v>
      </c>
    </row>
    <row r="21" spans="1:19" s="8" customFormat="1" ht="20.100000000000001" customHeight="1">
      <c r="A21" s="7">
        <v>20</v>
      </c>
      <c r="B21" s="9">
        <f t="shared" si="7"/>
        <v>25800</v>
      </c>
      <c r="C21" s="7">
        <f t="shared" si="0"/>
        <v>8600</v>
      </c>
      <c r="D21" s="7">
        <f>LOOKUP(A21,怪物经验!$A$2:$A$66,怪物经验!$C$2:$C$66)</f>
        <v>280</v>
      </c>
      <c r="E21" s="9">
        <v>30</v>
      </c>
      <c r="F21" s="9">
        <f t="shared" si="1"/>
        <v>8400</v>
      </c>
      <c r="G21" s="9">
        <f t="shared" si="2"/>
        <v>8400</v>
      </c>
      <c r="H21" s="9">
        <f>LOOKUP(A21,总经验表!$A$2:$A$66,总经验表!$B$2:$B$66)</f>
        <v>227580</v>
      </c>
      <c r="I21" s="9">
        <f t="shared" si="3"/>
        <v>3.6910097548114945E-2</v>
      </c>
      <c r="J21" s="9">
        <f>LOOKUP(A21,[1]建筑等级和人物等级匹配关系!$A$2:$A$66,[1]建筑等级和人物等级匹配关系!$B$2:$B$66)</f>
        <v>5</v>
      </c>
      <c r="K21" s="9">
        <f t="shared" si="4"/>
        <v>2500</v>
      </c>
      <c r="L21" s="9">
        <v>0</v>
      </c>
      <c r="M21" s="9">
        <f t="shared" si="8"/>
        <v>200</v>
      </c>
      <c r="N21" s="9">
        <f t="shared" si="5"/>
        <v>8600</v>
      </c>
      <c r="O21" s="9">
        <f t="shared" si="6"/>
        <v>14000</v>
      </c>
      <c r="P21" s="9"/>
      <c r="Q21" s="9"/>
      <c r="R21" s="9">
        <v>18</v>
      </c>
      <c r="S21" s="9">
        <f t="shared" si="9"/>
        <v>8500</v>
      </c>
    </row>
    <row r="22" spans="1:19" s="8" customFormat="1" ht="20.100000000000001" customHeight="1">
      <c r="A22" s="7">
        <v>21</v>
      </c>
      <c r="B22" s="9">
        <f t="shared" si="7"/>
        <v>28500</v>
      </c>
      <c r="C22" s="7">
        <f t="shared" si="0"/>
        <v>9500</v>
      </c>
      <c r="D22" s="7">
        <f>LOOKUP(A22,怪物经验!$A$2:$A$66,怪物经验!$C$2:$C$66)</f>
        <v>310</v>
      </c>
      <c r="E22" s="9">
        <v>30</v>
      </c>
      <c r="F22" s="9">
        <f t="shared" si="1"/>
        <v>9300</v>
      </c>
      <c r="G22" s="9">
        <f t="shared" si="2"/>
        <v>9300</v>
      </c>
      <c r="H22" s="9">
        <f>LOOKUP(A22,总经验表!$A$2:$A$66,总经验表!$B$2:$B$66)</f>
        <v>261850</v>
      </c>
      <c r="I22" s="9">
        <f t="shared" si="3"/>
        <v>3.5516517089936986E-2</v>
      </c>
      <c r="J22" s="9">
        <f>LOOKUP(A22,[1]建筑等级和人物等级匹配关系!$A$2:$A$66,[1]建筑等级和人物等级匹配关系!$B$2:$B$66)</f>
        <v>5</v>
      </c>
      <c r="K22" s="9">
        <f t="shared" si="4"/>
        <v>2800</v>
      </c>
      <c r="L22" s="9">
        <v>0</v>
      </c>
      <c r="M22" s="9">
        <f t="shared" si="8"/>
        <v>200</v>
      </c>
      <c r="N22" s="9">
        <f t="shared" si="5"/>
        <v>9500</v>
      </c>
      <c r="O22" s="9">
        <f t="shared" si="6"/>
        <v>15500</v>
      </c>
      <c r="P22" s="9"/>
      <c r="Q22" s="9"/>
      <c r="R22" s="9">
        <v>19</v>
      </c>
      <c r="S22" s="9">
        <f t="shared" si="9"/>
        <v>8500</v>
      </c>
    </row>
    <row r="23" spans="1:19" s="8" customFormat="1" ht="20.100000000000001" customHeight="1">
      <c r="A23" s="7">
        <v>22</v>
      </c>
      <c r="B23" s="9">
        <f t="shared" si="7"/>
        <v>39900</v>
      </c>
      <c r="C23" s="7">
        <f t="shared" si="0"/>
        <v>13300</v>
      </c>
      <c r="D23" s="7">
        <f>LOOKUP(A23,怪物经验!$A$2:$A$66,怪物经验!$C$2:$C$66)</f>
        <v>340</v>
      </c>
      <c r="E23" s="9">
        <v>30</v>
      </c>
      <c r="F23" s="9">
        <f t="shared" si="1"/>
        <v>10200</v>
      </c>
      <c r="G23" s="9">
        <f t="shared" si="2"/>
        <v>10200</v>
      </c>
      <c r="H23" s="9">
        <f>LOOKUP(A23,总经验表!$A$2:$A$66,总经验表!$B$2:$B$66)</f>
        <v>298180</v>
      </c>
      <c r="I23" s="9">
        <f t="shared" si="3"/>
        <v>3.4207525655644243E-2</v>
      </c>
      <c r="J23" s="9">
        <f>LOOKUP(A23,[1]建筑等级和人物等级匹配关系!$A$2:$A$66,[1]建筑等级和人物等级匹配关系!$B$2:$B$66)</f>
        <v>6</v>
      </c>
      <c r="K23" s="9">
        <f t="shared" si="4"/>
        <v>3100</v>
      </c>
      <c r="L23" s="9">
        <v>1</v>
      </c>
      <c r="M23" s="9">
        <f t="shared" si="8"/>
        <v>3100</v>
      </c>
      <c r="N23" s="9">
        <f t="shared" si="5"/>
        <v>13300</v>
      </c>
      <c r="O23" s="9">
        <f t="shared" si="6"/>
        <v>17000</v>
      </c>
      <c r="P23" s="9"/>
      <c r="Q23" s="9"/>
      <c r="R23" s="9">
        <v>20</v>
      </c>
      <c r="S23" s="9">
        <f t="shared" si="9"/>
        <v>8500</v>
      </c>
    </row>
    <row r="24" spans="1:19" s="8" customFormat="1" ht="20.100000000000001" customHeight="1">
      <c r="A24" s="7">
        <v>23</v>
      </c>
      <c r="B24" s="9">
        <f t="shared" si="7"/>
        <v>42600</v>
      </c>
      <c r="C24" s="7">
        <f t="shared" si="0"/>
        <v>14200</v>
      </c>
      <c r="D24" s="7">
        <f>LOOKUP(A24,怪物经验!$A$2:$A$66,怪物经验!$C$2:$C$66)</f>
        <v>370</v>
      </c>
      <c r="E24" s="9">
        <v>30</v>
      </c>
      <c r="F24" s="9">
        <f t="shared" si="1"/>
        <v>11100</v>
      </c>
      <c r="G24" s="9">
        <f t="shared" si="2"/>
        <v>11100</v>
      </c>
      <c r="H24" s="9">
        <f>LOOKUP(A24,总经验表!$A$2:$A$66,总经验表!$B$2:$B$66)</f>
        <v>362770</v>
      </c>
      <c r="I24" s="9">
        <f t="shared" si="3"/>
        <v>3.0597899495548142E-2</v>
      </c>
      <c r="J24" s="9">
        <f>LOOKUP(A24,[1]建筑等级和人物等级匹配关系!$A$2:$A$66,[1]建筑等级和人物等级匹配关系!$B$2:$B$66)</f>
        <v>6</v>
      </c>
      <c r="K24" s="9">
        <f t="shared" si="4"/>
        <v>3300</v>
      </c>
      <c r="L24" s="9">
        <v>0</v>
      </c>
      <c r="M24" s="9">
        <f t="shared" si="8"/>
        <v>3100</v>
      </c>
      <c r="N24" s="9">
        <f t="shared" si="5"/>
        <v>14200</v>
      </c>
      <c r="O24" s="9">
        <f t="shared" si="6"/>
        <v>18500</v>
      </c>
      <c r="P24" s="9"/>
      <c r="Q24" s="9"/>
      <c r="R24" s="9">
        <v>21</v>
      </c>
      <c r="S24" s="9">
        <f t="shared" si="9"/>
        <v>11200</v>
      </c>
    </row>
    <row r="25" spans="1:19" s="8" customFormat="1" ht="20.100000000000001" customHeight="1">
      <c r="A25" s="7">
        <v>24</v>
      </c>
      <c r="B25" s="9">
        <f t="shared" si="7"/>
        <v>45300</v>
      </c>
      <c r="C25" s="7">
        <f t="shared" si="0"/>
        <v>15100</v>
      </c>
      <c r="D25" s="7">
        <f>LOOKUP(A25,怪物经验!$A$2:$A$66,怪物经验!$C$2:$C$66)</f>
        <v>400</v>
      </c>
      <c r="E25" s="9">
        <v>30</v>
      </c>
      <c r="F25" s="9">
        <f t="shared" si="1"/>
        <v>12000</v>
      </c>
      <c r="G25" s="9">
        <f t="shared" si="2"/>
        <v>12000</v>
      </c>
      <c r="H25" s="9">
        <f>LOOKUP(A25,总经验表!$A$2:$A$66,总经验表!$B$2:$B$66)</f>
        <v>405220</v>
      </c>
      <c r="I25" s="9">
        <f t="shared" si="3"/>
        <v>2.9613543260451115E-2</v>
      </c>
      <c r="J25" s="9">
        <f>LOOKUP(A25,[1]建筑等级和人物等级匹配关系!$A$2:$A$66,[1]建筑等级和人物等级匹配关系!$B$2:$B$66)</f>
        <v>7</v>
      </c>
      <c r="K25" s="9">
        <f t="shared" si="4"/>
        <v>3600</v>
      </c>
      <c r="L25" s="9">
        <v>0</v>
      </c>
      <c r="M25" s="9">
        <f t="shared" si="8"/>
        <v>3100</v>
      </c>
      <c r="N25" s="9">
        <f t="shared" si="5"/>
        <v>15100</v>
      </c>
      <c r="O25" s="9">
        <f t="shared" si="6"/>
        <v>20000</v>
      </c>
      <c r="P25" s="9"/>
      <c r="Q25" s="9"/>
      <c r="R25" s="9">
        <v>22</v>
      </c>
      <c r="S25" s="9">
        <f t="shared" si="9"/>
        <v>11200</v>
      </c>
    </row>
    <row r="26" spans="1:19" s="8" customFormat="1" ht="20.100000000000001" customHeight="1">
      <c r="A26" s="7">
        <v>25</v>
      </c>
      <c r="B26" s="9">
        <f t="shared" si="7"/>
        <v>48000</v>
      </c>
      <c r="C26" s="7">
        <f t="shared" si="0"/>
        <v>16000</v>
      </c>
      <c r="D26" s="7">
        <f>LOOKUP(A26,怪物经验!$A$2:$A$66,怪物经验!$C$2:$C$66)</f>
        <v>430</v>
      </c>
      <c r="E26" s="9">
        <v>30</v>
      </c>
      <c r="F26" s="9">
        <f t="shared" si="1"/>
        <v>12900</v>
      </c>
      <c r="G26" s="9">
        <f t="shared" si="2"/>
        <v>12900</v>
      </c>
      <c r="H26" s="9">
        <f>LOOKUP(A26,总经验表!$A$2:$A$66,总经验表!$B$2:$B$66)</f>
        <v>468010</v>
      </c>
      <c r="I26" s="9">
        <f t="shared" si="3"/>
        <v>2.7563513600136751E-2</v>
      </c>
      <c r="J26" s="9">
        <f>LOOKUP(A26,[1]建筑等级和人物等级匹配关系!$A$2:$A$66,[1]建筑等级和人物等级匹配关系!$B$2:$B$66)</f>
        <v>7</v>
      </c>
      <c r="K26" s="9">
        <f t="shared" si="4"/>
        <v>3900</v>
      </c>
      <c r="L26" s="9">
        <v>0</v>
      </c>
      <c r="M26" s="9">
        <f t="shared" si="8"/>
        <v>3100</v>
      </c>
      <c r="N26" s="9">
        <f t="shared" si="5"/>
        <v>16000</v>
      </c>
      <c r="O26" s="9">
        <f t="shared" si="6"/>
        <v>21500</v>
      </c>
      <c r="P26" s="9"/>
      <c r="Q26" s="9"/>
      <c r="R26" s="9">
        <v>23</v>
      </c>
      <c r="S26" s="9">
        <f t="shared" si="9"/>
        <v>11200</v>
      </c>
    </row>
    <row r="27" spans="1:19" s="4" customFormat="1" ht="20.100000000000001" customHeight="1">
      <c r="A27" s="7">
        <v>26</v>
      </c>
      <c r="B27" s="9">
        <f t="shared" si="7"/>
        <v>50700</v>
      </c>
      <c r="C27" s="7">
        <f t="shared" si="0"/>
        <v>16900</v>
      </c>
      <c r="D27" s="7">
        <f>LOOKUP(A27,怪物经验!$A$2:$A$66,怪物经验!$C$2:$C$66)</f>
        <v>460</v>
      </c>
      <c r="E27" s="9">
        <v>30</v>
      </c>
      <c r="F27" s="9">
        <f t="shared" ref="F27:F66" si="10">D27*E27</f>
        <v>13800</v>
      </c>
      <c r="G27" s="9">
        <f t="shared" ref="G27:G66" si="11">ROUND(F27,-2)</f>
        <v>13800</v>
      </c>
      <c r="H27" s="9">
        <f>LOOKUP(A27,总经验表!$A$2:$A$66,总经验表!$B$2:$B$66)</f>
        <v>516500</v>
      </c>
      <c r="I27" s="9">
        <f t="shared" si="3"/>
        <v>2.6718296224588576E-2</v>
      </c>
      <c r="J27" s="9">
        <f>LOOKUP(A27,[1]建筑等级和人物等级匹配关系!$A$2:$A$66,[1]建筑等级和人物等级匹配关系!$B$2:$B$66)</f>
        <v>8</v>
      </c>
      <c r="K27" s="9">
        <f t="shared" si="4"/>
        <v>4100</v>
      </c>
      <c r="L27" s="9">
        <v>0</v>
      </c>
      <c r="M27" s="9">
        <f t="shared" si="8"/>
        <v>3100</v>
      </c>
      <c r="N27" s="9">
        <f t="shared" si="5"/>
        <v>16900</v>
      </c>
      <c r="O27" s="9">
        <f t="shared" si="6"/>
        <v>23000</v>
      </c>
      <c r="P27" s="9"/>
      <c r="Q27" s="9"/>
      <c r="R27" s="9">
        <v>24</v>
      </c>
      <c r="S27" s="9">
        <f t="shared" si="9"/>
        <v>11200</v>
      </c>
    </row>
    <row r="28" spans="1:19" s="4" customFormat="1" ht="20.100000000000001" customHeight="1">
      <c r="A28" s="7">
        <v>27</v>
      </c>
      <c r="B28" s="9">
        <f t="shared" si="7"/>
        <v>53400</v>
      </c>
      <c r="C28" s="7">
        <f t="shared" si="0"/>
        <v>17800</v>
      </c>
      <c r="D28" s="7">
        <f>LOOKUP(A28,怪物经验!$A$2:$A$66,怪物经验!$C$2:$C$66)</f>
        <v>490</v>
      </c>
      <c r="E28" s="9">
        <v>30</v>
      </c>
      <c r="F28" s="9">
        <f t="shared" si="10"/>
        <v>14700</v>
      </c>
      <c r="G28" s="9">
        <f t="shared" si="11"/>
        <v>14700</v>
      </c>
      <c r="H28" s="9">
        <f>LOOKUP(A28,总经验表!$A$2:$A$66,总经验表!$B$2:$B$66)</f>
        <v>566900</v>
      </c>
      <c r="I28" s="9">
        <f t="shared" si="3"/>
        <v>2.5930499206209209E-2</v>
      </c>
      <c r="J28" s="9">
        <f>LOOKUP(A28,[1]建筑等级和人物等级匹配关系!$A$2:$A$66,[1]建筑等级和人物等级匹配关系!$B$2:$B$66)</f>
        <v>8</v>
      </c>
      <c r="K28" s="9">
        <f t="shared" si="4"/>
        <v>4400</v>
      </c>
      <c r="L28" s="9">
        <v>0</v>
      </c>
      <c r="M28" s="9">
        <f t="shared" si="8"/>
        <v>3100</v>
      </c>
      <c r="N28" s="9">
        <f t="shared" si="5"/>
        <v>17800</v>
      </c>
      <c r="O28" s="9">
        <f t="shared" si="6"/>
        <v>24500</v>
      </c>
      <c r="P28" s="9"/>
      <c r="Q28" s="9"/>
      <c r="R28" s="9">
        <v>25</v>
      </c>
      <c r="S28" s="9">
        <f t="shared" si="9"/>
        <v>13300</v>
      </c>
    </row>
    <row r="29" spans="1:19" s="4" customFormat="1" ht="20.100000000000001" customHeight="1">
      <c r="A29" s="7">
        <v>28</v>
      </c>
      <c r="B29" s="9">
        <f t="shared" si="7"/>
        <v>56100</v>
      </c>
      <c r="C29" s="7">
        <f t="shared" si="0"/>
        <v>18700</v>
      </c>
      <c r="D29" s="7">
        <f>LOOKUP(A29,怪物经验!$A$2:$A$66,怪物经验!$C$2:$C$66)</f>
        <v>520</v>
      </c>
      <c r="E29" s="9">
        <v>30</v>
      </c>
      <c r="F29" s="9">
        <f t="shared" si="10"/>
        <v>15600</v>
      </c>
      <c r="G29" s="9">
        <f t="shared" si="11"/>
        <v>15600</v>
      </c>
      <c r="H29" s="9">
        <f>LOOKUP(A29,总经验表!$A$2:$A$66,总经验表!$B$2:$B$66)</f>
        <v>648620</v>
      </c>
      <c r="I29" s="9">
        <f t="shared" si="3"/>
        <v>2.4051062255249608E-2</v>
      </c>
      <c r="J29" s="9">
        <f>LOOKUP(A29,[1]建筑等级和人物等级匹配关系!$A$2:$A$66,[1]建筑等级和人物等级匹配关系!$B$2:$B$66)</f>
        <v>9</v>
      </c>
      <c r="K29" s="9">
        <f t="shared" si="4"/>
        <v>4700</v>
      </c>
      <c r="L29" s="9">
        <v>0</v>
      </c>
      <c r="M29" s="9">
        <f t="shared" si="8"/>
        <v>3100</v>
      </c>
      <c r="N29" s="9">
        <f t="shared" si="5"/>
        <v>18700</v>
      </c>
      <c r="O29" s="9">
        <f t="shared" si="6"/>
        <v>26000</v>
      </c>
      <c r="P29" s="9"/>
      <c r="Q29" s="9"/>
    </row>
    <row r="30" spans="1:19" s="4" customFormat="1" ht="20.100000000000001" customHeight="1">
      <c r="A30" s="7">
        <v>29</v>
      </c>
      <c r="B30" s="9">
        <f t="shared" si="7"/>
        <v>58800</v>
      </c>
      <c r="C30" s="7">
        <f t="shared" si="0"/>
        <v>19600</v>
      </c>
      <c r="D30" s="7">
        <f>LOOKUP(A30,怪物经验!$A$2:$A$66,怪物经验!$C$2:$C$66)</f>
        <v>550</v>
      </c>
      <c r="E30" s="9">
        <v>30</v>
      </c>
      <c r="F30" s="9">
        <f t="shared" si="10"/>
        <v>16500</v>
      </c>
      <c r="G30" s="9">
        <f t="shared" si="11"/>
        <v>16500</v>
      </c>
      <c r="H30" s="9">
        <f>LOOKUP(A30,总经验表!$A$2:$A$66,总经验表!$B$2:$B$66)</f>
        <v>704960</v>
      </c>
      <c r="I30" s="9">
        <f t="shared" si="3"/>
        <v>2.3405583295506127E-2</v>
      </c>
      <c r="J30" s="9">
        <f>LOOKUP(A30,[1]建筑等级和人物等级匹配关系!$A$2:$A$66,[1]建筑等级和人物等级匹配关系!$B$2:$B$66)</f>
        <v>9</v>
      </c>
      <c r="K30" s="9">
        <f t="shared" si="4"/>
        <v>5000</v>
      </c>
      <c r="L30" s="9">
        <v>0</v>
      </c>
      <c r="M30" s="9">
        <f t="shared" si="8"/>
        <v>3100</v>
      </c>
      <c r="N30" s="9">
        <f t="shared" si="5"/>
        <v>19600</v>
      </c>
      <c r="O30" s="9">
        <f t="shared" si="6"/>
        <v>27500</v>
      </c>
      <c r="P30" s="9"/>
      <c r="Q30" s="9"/>
    </row>
    <row r="31" spans="1:19" s="4" customFormat="1" ht="20.100000000000001" customHeight="1">
      <c r="A31" s="7">
        <v>30</v>
      </c>
      <c r="B31" s="9">
        <f t="shared" si="7"/>
        <v>61500</v>
      </c>
      <c r="C31" s="7">
        <f t="shared" si="0"/>
        <v>20500</v>
      </c>
      <c r="D31" s="7">
        <f>LOOKUP(A31,怪物经验!$A$2:$A$66,怪物经验!$C$2:$C$66)</f>
        <v>580</v>
      </c>
      <c r="E31" s="9">
        <v>30</v>
      </c>
      <c r="F31" s="9">
        <f t="shared" si="10"/>
        <v>17400</v>
      </c>
      <c r="G31" s="9">
        <f t="shared" si="11"/>
        <v>17400</v>
      </c>
      <c r="H31" s="9">
        <f>LOOKUP(A31,总经验表!$A$2:$A$66,总经验表!$B$2:$B$66)</f>
        <v>786140</v>
      </c>
      <c r="I31" s="9">
        <f t="shared" si="3"/>
        <v>2.2133462233190015E-2</v>
      </c>
      <c r="J31" s="9">
        <f>LOOKUP(A31,[1]建筑等级和人物等级匹配关系!$A$2:$A$66,[1]建筑等级和人物等级匹配关系!$B$2:$B$66)</f>
        <v>10</v>
      </c>
      <c r="K31" s="9">
        <f t="shared" si="4"/>
        <v>5200</v>
      </c>
      <c r="L31" s="12">
        <v>0</v>
      </c>
      <c r="M31" s="9">
        <f t="shared" si="8"/>
        <v>3100</v>
      </c>
      <c r="N31" s="9">
        <f t="shared" si="5"/>
        <v>20500</v>
      </c>
      <c r="O31" s="9">
        <f t="shared" si="6"/>
        <v>29000</v>
      </c>
      <c r="P31" s="9"/>
      <c r="Q31" s="9"/>
    </row>
    <row r="32" spans="1:19" s="4" customFormat="1" ht="20.100000000000001" customHeight="1">
      <c r="A32" s="7">
        <v>31</v>
      </c>
      <c r="B32" s="9">
        <f t="shared" si="7"/>
        <v>64200</v>
      </c>
      <c r="C32" s="7">
        <f t="shared" si="0"/>
        <v>21400</v>
      </c>
      <c r="D32" s="7">
        <f>LOOKUP(A32,怪物经验!$A$2:$A$66,怪物经验!$C$2:$C$66)</f>
        <v>610</v>
      </c>
      <c r="E32" s="9">
        <v>30</v>
      </c>
      <c r="F32" s="9">
        <f t="shared" si="10"/>
        <v>18300</v>
      </c>
      <c r="G32" s="9">
        <f t="shared" si="11"/>
        <v>18300</v>
      </c>
      <c r="H32" s="9">
        <f>LOOKUP(A32,总经验表!$A$2:$A$66,总经验表!$B$2:$B$66)</f>
        <v>848670</v>
      </c>
      <c r="I32" s="9">
        <f t="shared" si="3"/>
        <v>2.1563151755099156E-2</v>
      </c>
      <c r="J32" s="9">
        <f>LOOKUP(A32,[1]建筑等级和人物等级匹配关系!$A$2:$A$66,[1]建筑等级和人物等级匹配关系!$B$2:$B$66)</f>
        <v>10</v>
      </c>
      <c r="K32" s="9">
        <f t="shared" si="4"/>
        <v>5500</v>
      </c>
      <c r="L32" s="12">
        <v>0</v>
      </c>
      <c r="M32" s="9">
        <f t="shared" si="8"/>
        <v>3100</v>
      </c>
      <c r="N32" s="9">
        <f t="shared" si="5"/>
        <v>21400</v>
      </c>
      <c r="O32" s="9">
        <f t="shared" si="6"/>
        <v>30500</v>
      </c>
      <c r="P32" s="9"/>
      <c r="Q32" s="9"/>
    </row>
    <row r="33" spans="1:17" s="4" customFormat="1" ht="20.100000000000001" customHeight="1">
      <c r="A33" s="7">
        <v>32</v>
      </c>
      <c r="B33" s="9">
        <f t="shared" si="7"/>
        <v>75000</v>
      </c>
      <c r="C33" s="7">
        <f t="shared" si="0"/>
        <v>25000</v>
      </c>
      <c r="D33" s="7">
        <f>LOOKUP(A33,怪物经验!$A$2:$A$66,怪物经验!$C$2:$C$66)</f>
        <v>640</v>
      </c>
      <c r="E33" s="9">
        <v>30</v>
      </c>
      <c r="F33" s="9">
        <f t="shared" si="10"/>
        <v>19200</v>
      </c>
      <c r="G33" s="9">
        <f t="shared" si="11"/>
        <v>19200</v>
      </c>
      <c r="H33" s="9">
        <f>LOOKUP(A33,总经验表!$A$2:$A$66,总经验表!$B$2:$B$66)</f>
        <v>912960</v>
      </c>
      <c r="I33" s="9">
        <f t="shared" si="3"/>
        <v>2.1030494216614092E-2</v>
      </c>
      <c r="J33" s="9">
        <f>LOOKUP(A33,[1]建筑等级和人物等级匹配关系!$A$2:$A$66,[1]建筑等级和人物等级匹配关系!$B$2:$B$66)</f>
        <v>11</v>
      </c>
      <c r="K33" s="9">
        <f t="shared" si="4"/>
        <v>5800</v>
      </c>
      <c r="L33" s="12">
        <v>1</v>
      </c>
      <c r="M33" s="9">
        <f t="shared" si="8"/>
        <v>5800</v>
      </c>
      <c r="N33" s="9">
        <f t="shared" si="5"/>
        <v>25000</v>
      </c>
      <c r="O33" s="9">
        <f t="shared" si="6"/>
        <v>32000</v>
      </c>
      <c r="P33" s="9"/>
      <c r="Q33" s="9"/>
    </row>
    <row r="34" spans="1:17" s="4" customFormat="1" ht="20.100000000000001" customHeight="1">
      <c r="A34" s="7">
        <v>33</v>
      </c>
      <c r="B34" s="9">
        <f t="shared" si="7"/>
        <v>77700</v>
      </c>
      <c r="C34" s="7">
        <f t="shared" ref="C34:C66" si="12">G34+M34</f>
        <v>25900</v>
      </c>
      <c r="D34" s="7">
        <f>LOOKUP(A34,怪物经验!$A$2:$A$66,怪物经验!$C$2:$C$66)</f>
        <v>670</v>
      </c>
      <c r="E34" s="9">
        <v>30</v>
      </c>
      <c r="F34" s="9">
        <f t="shared" si="10"/>
        <v>20100</v>
      </c>
      <c r="G34" s="9">
        <f t="shared" si="11"/>
        <v>20100</v>
      </c>
      <c r="H34" s="9">
        <f>LOOKUP(A34,总经验表!$A$2:$A$66,总经验表!$B$2:$B$66)</f>
        <v>1019910</v>
      </c>
      <c r="I34" s="9">
        <f t="shared" si="3"/>
        <v>1.9707621260699474E-2</v>
      </c>
      <c r="J34" s="9">
        <f>LOOKUP(A34,[1]建筑等级和人物等级匹配关系!$A$2:$A$66,[1]建筑等级和人物等级匹配关系!$B$2:$B$66)</f>
        <v>11</v>
      </c>
      <c r="K34" s="9">
        <f t="shared" si="4"/>
        <v>6000</v>
      </c>
      <c r="L34" s="12">
        <v>0</v>
      </c>
      <c r="M34" s="9">
        <f t="shared" si="8"/>
        <v>5800</v>
      </c>
      <c r="N34" s="9">
        <f t="shared" si="5"/>
        <v>25900</v>
      </c>
      <c r="O34" s="9">
        <f t="shared" si="6"/>
        <v>33500</v>
      </c>
      <c r="P34" s="9"/>
      <c r="Q34" s="9"/>
    </row>
    <row r="35" spans="1:17" s="4" customFormat="1" ht="20.100000000000001" customHeight="1">
      <c r="A35" s="7">
        <v>34</v>
      </c>
      <c r="B35" s="9">
        <f t="shared" si="7"/>
        <v>80400</v>
      </c>
      <c r="C35" s="7">
        <f t="shared" si="12"/>
        <v>26800</v>
      </c>
      <c r="D35" s="7">
        <f>LOOKUP(A35,怪物经验!$A$2:$A$66,怪物经验!$C$2:$C$66)</f>
        <v>700</v>
      </c>
      <c r="E35" s="9">
        <v>30</v>
      </c>
      <c r="F35" s="9">
        <f t="shared" si="10"/>
        <v>21000</v>
      </c>
      <c r="G35" s="9">
        <f t="shared" si="11"/>
        <v>21000</v>
      </c>
      <c r="H35" s="9">
        <f>LOOKUP(A35,总经验表!$A$2:$A$66,总经验表!$B$2:$B$66)</f>
        <v>1090320</v>
      </c>
      <c r="I35" s="9">
        <f t="shared" si="3"/>
        <v>1.9260400616332819E-2</v>
      </c>
      <c r="J35" s="9">
        <f>LOOKUP(A35,[1]建筑等级和人物等级匹配关系!$A$2:$A$66,[1]建筑等级和人物等级匹配关系!$B$2:$B$66)</f>
        <v>12</v>
      </c>
      <c r="K35" s="9">
        <f t="shared" si="4"/>
        <v>6300</v>
      </c>
      <c r="L35" s="12">
        <v>0</v>
      </c>
      <c r="M35" s="9">
        <f t="shared" si="8"/>
        <v>5800</v>
      </c>
      <c r="N35" s="9">
        <f t="shared" si="5"/>
        <v>26800</v>
      </c>
      <c r="O35" s="9">
        <f t="shared" si="6"/>
        <v>35000</v>
      </c>
      <c r="P35" s="9"/>
      <c r="Q35" s="9"/>
    </row>
    <row r="36" spans="1:17" s="4" customFormat="1" ht="20.100000000000001" customHeight="1">
      <c r="A36" s="7">
        <v>35</v>
      </c>
      <c r="B36" s="9">
        <f t="shared" si="7"/>
        <v>83100</v>
      </c>
      <c r="C36" s="7">
        <f t="shared" si="12"/>
        <v>27700</v>
      </c>
      <c r="D36" s="7">
        <f>LOOKUP(A36,怪物经验!$A$2:$A$66,怪物经验!$C$2:$C$66)</f>
        <v>730</v>
      </c>
      <c r="E36" s="9">
        <v>30</v>
      </c>
      <c r="F36" s="9">
        <f t="shared" si="10"/>
        <v>21900</v>
      </c>
      <c r="G36" s="9">
        <f t="shared" si="11"/>
        <v>21900</v>
      </c>
      <c r="H36" s="9">
        <f>LOOKUP(A36,总经验表!$A$2:$A$66,总经验表!$B$2:$B$66)</f>
        <v>1190070</v>
      </c>
      <c r="I36" s="9">
        <f t="shared" si="3"/>
        <v>1.8402278857546195E-2</v>
      </c>
      <c r="J36" s="9">
        <f>LOOKUP(A36,[1]建筑等级和人物等级匹配关系!$A$2:$A$66,[1]建筑等级和人物等级匹配关系!$B$2:$B$66)</f>
        <v>12</v>
      </c>
      <c r="K36" s="9">
        <f t="shared" si="4"/>
        <v>6600</v>
      </c>
      <c r="L36" s="12">
        <v>0</v>
      </c>
      <c r="M36" s="9">
        <f t="shared" si="8"/>
        <v>5800</v>
      </c>
      <c r="N36" s="9">
        <f t="shared" si="5"/>
        <v>27700</v>
      </c>
      <c r="O36" s="9">
        <f t="shared" si="6"/>
        <v>36500</v>
      </c>
      <c r="P36" s="9"/>
      <c r="Q36" s="9"/>
    </row>
    <row r="37" spans="1:17" s="4" customFormat="1" ht="20.100000000000001" customHeight="1">
      <c r="A37" s="7">
        <v>36</v>
      </c>
      <c r="B37" s="9">
        <f t="shared" si="7"/>
        <v>85800</v>
      </c>
      <c r="C37" s="7">
        <f t="shared" si="12"/>
        <v>28600</v>
      </c>
      <c r="D37" s="7">
        <f>LOOKUP(A37,怪物经验!$A$2:$A$66,怪物经验!$C$2:$C$66)</f>
        <v>760</v>
      </c>
      <c r="E37" s="9">
        <v>30</v>
      </c>
      <c r="F37" s="9">
        <f t="shared" si="10"/>
        <v>22800</v>
      </c>
      <c r="G37" s="9">
        <f t="shared" si="11"/>
        <v>22800</v>
      </c>
      <c r="H37" s="9">
        <f>LOOKUP(A37,总经验表!$A$2:$A$66,总经验表!$B$2:$B$66)</f>
        <v>1266820</v>
      </c>
      <c r="I37" s="9">
        <f t="shared" si="3"/>
        <v>1.7997821316366965E-2</v>
      </c>
      <c r="J37" s="9">
        <f>LOOKUP(A37,[1]建筑等级和人物等级匹配关系!$A$2:$A$66,[1]建筑等级和人物等级匹配关系!$B$2:$B$66)</f>
        <v>13</v>
      </c>
      <c r="K37" s="9">
        <f t="shared" si="4"/>
        <v>6800</v>
      </c>
      <c r="L37" s="12">
        <v>0</v>
      </c>
      <c r="M37" s="9">
        <f t="shared" si="8"/>
        <v>5800</v>
      </c>
      <c r="N37" s="9">
        <f t="shared" si="5"/>
        <v>28600</v>
      </c>
      <c r="O37" s="9">
        <f t="shared" si="6"/>
        <v>38000</v>
      </c>
      <c r="P37" s="9"/>
      <c r="Q37" s="9"/>
    </row>
    <row r="38" spans="1:17" s="4" customFormat="1" ht="20.100000000000001" customHeight="1">
      <c r="A38" s="7">
        <v>37</v>
      </c>
      <c r="B38" s="9">
        <f t="shared" si="7"/>
        <v>88500</v>
      </c>
      <c r="C38" s="7">
        <f t="shared" si="12"/>
        <v>29500</v>
      </c>
      <c r="D38" s="7">
        <f>LOOKUP(A38,怪物经验!$A$2:$A$66,怪物经验!$C$2:$C$66)</f>
        <v>790</v>
      </c>
      <c r="E38" s="9">
        <v>30</v>
      </c>
      <c r="F38" s="9">
        <f t="shared" si="10"/>
        <v>23700</v>
      </c>
      <c r="G38" s="9">
        <f t="shared" si="11"/>
        <v>23700</v>
      </c>
      <c r="H38" s="9">
        <f>LOOKUP(A38,总经验表!$A$2:$A$66,总经验表!$B$2:$B$66)</f>
        <v>1345180</v>
      </c>
      <c r="I38" s="9">
        <f t="shared" si="3"/>
        <v>1.7618459983050595E-2</v>
      </c>
      <c r="J38" s="9">
        <f>LOOKUP(A38,[1]建筑等级和人物等级匹配关系!$A$2:$A$66,[1]建筑等级和人物等级匹配关系!$B$2:$B$66)</f>
        <v>13</v>
      </c>
      <c r="K38" s="9">
        <f t="shared" si="4"/>
        <v>7100</v>
      </c>
      <c r="L38" s="12">
        <v>0</v>
      </c>
      <c r="M38" s="9">
        <f t="shared" si="8"/>
        <v>5800</v>
      </c>
      <c r="N38" s="9">
        <f t="shared" si="5"/>
        <v>29500</v>
      </c>
      <c r="O38" s="9">
        <f t="shared" si="6"/>
        <v>39500</v>
      </c>
      <c r="P38" s="9"/>
      <c r="Q38" s="9"/>
    </row>
    <row r="39" spans="1:17" s="4" customFormat="1" ht="20.100000000000001" customHeight="1">
      <c r="A39" s="7">
        <v>38</v>
      </c>
      <c r="B39" s="9">
        <f t="shared" si="7"/>
        <v>91200</v>
      </c>
      <c r="C39" s="7">
        <f t="shared" si="12"/>
        <v>30400</v>
      </c>
      <c r="D39" s="7">
        <f>LOOKUP(A39,怪物经验!$A$2:$A$66,怪物经验!$C$2:$C$66)</f>
        <v>820</v>
      </c>
      <c r="E39" s="9">
        <v>30</v>
      </c>
      <c r="F39" s="9">
        <f t="shared" si="10"/>
        <v>24600</v>
      </c>
      <c r="G39" s="9">
        <f t="shared" si="11"/>
        <v>24600</v>
      </c>
      <c r="H39" s="9">
        <f>LOOKUP(A39,总经验表!$A$2:$A$66,总经验表!$B$2:$B$66)</f>
        <v>1467460</v>
      </c>
      <c r="I39" s="9">
        <f t="shared" si="3"/>
        <v>1.6763659656821993E-2</v>
      </c>
      <c r="J39" s="9">
        <f>LOOKUP(A39,[1]建筑等级和人物等级匹配关系!$A$2:$A$66,[1]建筑等级和人物等级匹配关系!$B$2:$B$66)</f>
        <v>14</v>
      </c>
      <c r="K39" s="9">
        <f t="shared" si="4"/>
        <v>7400</v>
      </c>
      <c r="L39" s="12">
        <v>0</v>
      </c>
      <c r="M39" s="9">
        <f t="shared" si="8"/>
        <v>5800</v>
      </c>
      <c r="N39" s="9">
        <f t="shared" si="5"/>
        <v>30400</v>
      </c>
      <c r="O39" s="9">
        <f t="shared" si="6"/>
        <v>41000</v>
      </c>
      <c r="P39" s="9"/>
      <c r="Q39" s="9"/>
    </row>
    <row r="40" spans="1:17" s="4" customFormat="1" ht="20.100000000000001" customHeight="1">
      <c r="A40" s="7">
        <v>39</v>
      </c>
      <c r="B40" s="9">
        <f t="shared" si="7"/>
        <v>93900</v>
      </c>
      <c r="C40" s="7">
        <f t="shared" si="12"/>
        <v>31300</v>
      </c>
      <c r="D40" s="7">
        <f>LOOKUP(A40,怪物经验!$A$2:$A$66,怪物经验!$C$2:$C$66)</f>
        <v>850</v>
      </c>
      <c r="E40" s="9">
        <v>30</v>
      </c>
      <c r="F40" s="9">
        <f t="shared" si="10"/>
        <v>25500</v>
      </c>
      <c r="G40" s="9">
        <f t="shared" si="11"/>
        <v>25500</v>
      </c>
      <c r="H40" s="9">
        <f>LOOKUP(A40,总经验表!$A$2:$A$66,总经验表!$B$2:$B$66)</f>
        <v>1551760</v>
      </c>
      <c r="I40" s="9">
        <f t="shared" si="3"/>
        <v>1.6432953549517966E-2</v>
      </c>
      <c r="J40" s="9">
        <f>LOOKUP(A40,[1]建筑等级和人物等级匹配关系!$A$2:$A$66,[1]建筑等级和人物等级匹配关系!$B$2:$B$66)</f>
        <v>14</v>
      </c>
      <c r="K40" s="9">
        <f t="shared" si="4"/>
        <v>7700</v>
      </c>
      <c r="L40" s="12">
        <v>0</v>
      </c>
      <c r="M40" s="9">
        <f t="shared" si="8"/>
        <v>5800</v>
      </c>
      <c r="N40" s="9">
        <f t="shared" si="5"/>
        <v>31300</v>
      </c>
      <c r="O40" s="9">
        <f t="shared" si="6"/>
        <v>42500</v>
      </c>
      <c r="P40" s="9"/>
      <c r="Q40" s="9"/>
    </row>
    <row r="41" spans="1:17" ht="20.100000000000001" customHeight="1">
      <c r="A41" s="7">
        <v>40</v>
      </c>
      <c r="B41" s="9">
        <f t="shared" si="7"/>
        <v>96600</v>
      </c>
      <c r="C41" s="7">
        <f t="shared" si="12"/>
        <v>32200</v>
      </c>
      <c r="D41" s="7">
        <f>LOOKUP(A41,怪物经验!$A$2:$A$66,怪物经验!$C$2:$C$66)</f>
        <v>880</v>
      </c>
      <c r="E41" s="9">
        <v>30</v>
      </c>
      <c r="F41" s="9">
        <f t="shared" si="10"/>
        <v>26400</v>
      </c>
      <c r="G41" s="9">
        <f t="shared" si="11"/>
        <v>26400</v>
      </c>
      <c r="H41" s="9">
        <f>LOOKUP(A41,总经验表!$A$2:$A$66,总经验表!$B$2:$B$66)</f>
        <v>1669900</v>
      </c>
      <c r="I41" s="9">
        <f t="shared" si="3"/>
        <v>1.580932989999401E-2</v>
      </c>
      <c r="J41" s="9">
        <f>LOOKUP(A41,[1]建筑等级和人物等级匹配关系!$A$2:$A$66,[1]建筑等级和人物等级匹配关系!$B$2:$B$66)</f>
        <v>15</v>
      </c>
      <c r="K41" s="9">
        <f t="shared" si="4"/>
        <v>7900</v>
      </c>
      <c r="L41" s="12">
        <v>0</v>
      </c>
      <c r="M41" s="9">
        <f t="shared" si="8"/>
        <v>5800</v>
      </c>
      <c r="N41" s="9">
        <f t="shared" si="5"/>
        <v>32200</v>
      </c>
      <c r="O41" s="9">
        <f t="shared" si="6"/>
        <v>44000</v>
      </c>
      <c r="P41" s="9"/>
      <c r="Q41" s="9"/>
    </row>
    <row r="42" spans="1:17" ht="20.100000000000001" customHeight="1">
      <c r="A42" s="7">
        <v>41</v>
      </c>
      <c r="B42" s="9">
        <f t="shared" si="7"/>
        <v>99300</v>
      </c>
      <c r="C42" s="7">
        <f t="shared" si="12"/>
        <v>33100</v>
      </c>
      <c r="D42" s="7">
        <f>LOOKUP(A42,怪物经验!$A$2:$A$66,怪物经验!$C$2:$C$66)</f>
        <v>910</v>
      </c>
      <c r="E42" s="9">
        <v>30</v>
      </c>
      <c r="F42" s="9">
        <f t="shared" si="10"/>
        <v>27300</v>
      </c>
      <c r="G42" s="9">
        <f t="shared" si="11"/>
        <v>27300</v>
      </c>
      <c r="H42" s="9">
        <f>LOOKUP(A42,总经验表!$A$2:$A$66,总经验表!$B$2:$B$66)</f>
        <v>1759780</v>
      </c>
      <c r="I42" s="9">
        <f t="shared" si="3"/>
        <v>1.5513302799213539E-2</v>
      </c>
      <c r="J42" s="9">
        <f>LOOKUP(A42,[1]建筑等级和人物等级匹配关系!$A$2:$A$66,[1]建筑等级和人物等级匹配关系!$B$2:$B$66)</f>
        <v>15</v>
      </c>
      <c r="K42" s="9">
        <f t="shared" si="4"/>
        <v>8200</v>
      </c>
      <c r="L42" s="12">
        <v>0</v>
      </c>
      <c r="M42" s="9">
        <f t="shared" si="8"/>
        <v>5800</v>
      </c>
      <c r="N42" s="9">
        <f t="shared" si="5"/>
        <v>33100</v>
      </c>
      <c r="O42" s="9">
        <f t="shared" si="6"/>
        <v>45500</v>
      </c>
      <c r="P42" s="9"/>
      <c r="Q42" s="9"/>
    </row>
    <row r="43" spans="1:17" ht="20.100000000000001" customHeight="1">
      <c r="A43" s="7">
        <v>42</v>
      </c>
      <c r="B43" s="9">
        <f t="shared" si="7"/>
        <v>110100</v>
      </c>
      <c r="C43" s="7">
        <f t="shared" si="12"/>
        <v>36700</v>
      </c>
      <c r="D43" s="7">
        <f>LOOKUP(A43,怪物经验!$A$2:$A$66,怪物经验!$C$2:$C$66)</f>
        <v>940</v>
      </c>
      <c r="E43" s="9">
        <v>30</v>
      </c>
      <c r="F43" s="9">
        <f t="shared" si="10"/>
        <v>28200</v>
      </c>
      <c r="G43" s="9">
        <f t="shared" si="11"/>
        <v>28200</v>
      </c>
      <c r="H43" s="9">
        <f>LOOKUP(A43,总经验表!$A$2:$A$66,总经验表!$B$2:$B$66)</f>
        <v>1852000</v>
      </c>
      <c r="I43" s="9">
        <f t="shared" si="3"/>
        <v>1.5226781857451403E-2</v>
      </c>
      <c r="J43" s="9">
        <f>LOOKUP(A43,[1]建筑等级和人物等级匹配关系!$A$2:$A$66,[1]建筑等级和人物等级匹配关系!$B$2:$B$66)</f>
        <v>16</v>
      </c>
      <c r="K43" s="9">
        <f t="shared" si="4"/>
        <v>8500</v>
      </c>
      <c r="L43" s="12">
        <v>1</v>
      </c>
      <c r="M43" s="9">
        <f t="shared" si="8"/>
        <v>8500</v>
      </c>
      <c r="N43" s="9">
        <f t="shared" si="5"/>
        <v>36700</v>
      </c>
      <c r="O43" s="9">
        <f t="shared" si="6"/>
        <v>47000</v>
      </c>
      <c r="P43" s="9"/>
      <c r="Q43" s="9"/>
    </row>
    <row r="44" spans="1:17" ht="20.100000000000001" customHeight="1">
      <c r="A44" s="7">
        <v>43</v>
      </c>
      <c r="B44" s="9">
        <f t="shared" si="7"/>
        <v>112800</v>
      </c>
      <c r="C44" s="7">
        <f t="shared" si="12"/>
        <v>37600</v>
      </c>
      <c r="D44" s="7">
        <f>LOOKUP(A44,怪物经验!$A$2:$A$66,怪物经验!$C$2:$C$66)</f>
        <v>970</v>
      </c>
      <c r="E44" s="9">
        <v>30</v>
      </c>
      <c r="F44" s="9">
        <f t="shared" si="10"/>
        <v>29100</v>
      </c>
      <c r="G44" s="9">
        <f t="shared" si="11"/>
        <v>29100</v>
      </c>
      <c r="H44" s="9">
        <f>LOOKUP(A44,总经验表!$A$2:$A$66,总经验表!$B$2:$B$66)</f>
        <v>2001280</v>
      </c>
      <c r="I44" s="9">
        <f t="shared" si="3"/>
        <v>1.4540693955868244E-2</v>
      </c>
      <c r="J44" s="9">
        <f>LOOKUP(A44,[1]建筑等级和人物等级匹配关系!$A$2:$A$66,[1]建筑等级和人物等级匹配关系!$B$2:$B$66)</f>
        <v>16</v>
      </c>
      <c r="K44" s="9">
        <f t="shared" si="4"/>
        <v>8700</v>
      </c>
      <c r="L44" s="12">
        <v>0</v>
      </c>
      <c r="M44" s="9">
        <f t="shared" si="8"/>
        <v>8500</v>
      </c>
      <c r="N44" s="9">
        <f t="shared" si="5"/>
        <v>37600</v>
      </c>
      <c r="O44" s="9">
        <f t="shared" si="6"/>
        <v>48500</v>
      </c>
      <c r="P44" s="9"/>
      <c r="Q44" s="9"/>
    </row>
    <row r="45" spans="1:17" ht="20.100000000000001" customHeight="1">
      <c r="A45" s="7">
        <v>44</v>
      </c>
      <c r="B45" s="9">
        <f t="shared" si="7"/>
        <v>115500</v>
      </c>
      <c r="C45" s="7">
        <f t="shared" si="12"/>
        <v>38500</v>
      </c>
      <c r="D45" s="7">
        <f>LOOKUP(A45,怪物经验!$A$2:$A$66,怪物经验!$C$2:$C$66)</f>
        <v>1000</v>
      </c>
      <c r="E45" s="9">
        <v>30</v>
      </c>
      <c r="F45" s="9">
        <f t="shared" si="10"/>
        <v>30000</v>
      </c>
      <c r="G45" s="9">
        <f t="shared" si="11"/>
        <v>30000</v>
      </c>
      <c r="H45" s="9">
        <f>LOOKUP(A45,总经验表!$A$2:$A$66,总经验表!$B$2:$B$66)</f>
        <v>2099620</v>
      </c>
      <c r="I45" s="9">
        <f t="shared" si="3"/>
        <v>1.4288299787580609E-2</v>
      </c>
      <c r="J45" s="9">
        <f>LOOKUP(A45,[1]建筑等级和人物等级匹配关系!$A$2:$A$66,[1]建筑等级和人物等级匹配关系!$B$2:$B$66)</f>
        <v>17</v>
      </c>
      <c r="K45" s="9">
        <f t="shared" si="4"/>
        <v>9000</v>
      </c>
      <c r="L45" s="12">
        <v>0</v>
      </c>
      <c r="M45" s="9">
        <f t="shared" si="8"/>
        <v>8500</v>
      </c>
      <c r="N45" s="9">
        <f t="shared" si="5"/>
        <v>38500</v>
      </c>
      <c r="O45" s="9">
        <f t="shared" si="6"/>
        <v>50000</v>
      </c>
      <c r="P45" s="9"/>
      <c r="Q45" s="9"/>
    </row>
    <row r="46" spans="1:17" ht="20.100000000000001" customHeight="1">
      <c r="A46" s="7">
        <v>45</v>
      </c>
      <c r="B46" s="9">
        <f t="shared" si="7"/>
        <v>118200</v>
      </c>
      <c r="C46" s="7">
        <f t="shared" si="12"/>
        <v>39400</v>
      </c>
      <c r="D46" s="7">
        <f>LOOKUP(A46,怪物经验!$A$2:$A$66,怪物经验!$C$2:$C$66)</f>
        <v>1030</v>
      </c>
      <c r="E46" s="9">
        <v>30</v>
      </c>
      <c r="F46" s="9">
        <f t="shared" si="10"/>
        <v>30900</v>
      </c>
      <c r="G46" s="9">
        <f t="shared" si="11"/>
        <v>30900</v>
      </c>
      <c r="H46" s="9">
        <f>LOOKUP(A46,总经验表!$A$2:$A$66,总经验表!$B$2:$B$66)</f>
        <v>2236300</v>
      </c>
      <c r="I46" s="9">
        <f t="shared" si="3"/>
        <v>1.3817466350668516E-2</v>
      </c>
      <c r="J46" s="9">
        <f>LOOKUP(A46,[1]建筑等级和人物等级匹配关系!$A$2:$A$66,[1]建筑等级和人物等级匹配关系!$B$2:$B$66)</f>
        <v>17</v>
      </c>
      <c r="K46" s="9">
        <f t="shared" si="4"/>
        <v>9300</v>
      </c>
      <c r="L46" s="12">
        <v>0</v>
      </c>
      <c r="M46" s="9">
        <f t="shared" si="8"/>
        <v>8500</v>
      </c>
      <c r="N46" s="9">
        <f t="shared" si="5"/>
        <v>39400</v>
      </c>
      <c r="O46" s="9">
        <f t="shared" si="6"/>
        <v>51500</v>
      </c>
      <c r="P46" s="9"/>
      <c r="Q46" s="9"/>
    </row>
    <row r="47" spans="1:17" ht="20.100000000000001" customHeight="1">
      <c r="A47" s="7">
        <v>46</v>
      </c>
      <c r="B47" s="9">
        <f t="shared" si="7"/>
        <v>120900</v>
      </c>
      <c r="C47" s="7">
        <f t="shared" si="12"/>
        <v>40300</v>
      </c>
      <c r="D47" s="7">
        <f>LOOKUP(A47,怪物经验!$A$2:$A$66,怪物经验!$C$2:$C$66)</f>
        <v>1060</v>
      </c>
      <c r="E47" s="9">
        <v>30</v>
      </c>
      <c r="F47" s="9">
        <f t="shared" si="10"/>
        <v>31800</v>
      </c>
      <c r="G47" s="9">
        <f t="shared" si="11"/>
        <v>31800</v>
      </c>
      <c r="H47" s="9">
        <f>LOOKUP(A47,总经验表!$A$2:$A$66,总经验表!$B$2:$B$66)</f>
        <v>2340220</v>
      </c>
      <c r="I47" s="9">
        <f t="shared" si="3"/>
        <v>1.3588466041654203E-2</v>
      </c>
      <c r="J47" s="9">
        <f>LOOKUP(A47,[1]建筑等级和人物等级匹配关系!$A$2:$A$66,[1]建筑等级和人物等级匹配关系!$B$2:$B$66)</f>
        <v>18</v>
      </c>
      <c r="K47" s="9">
        <f t="shared" si="4"/>
        <v>9500</v>
      </c>
      <c r="L47" s="12">
        <v>0</v>
      </c>
      <c r="M47" s="9">
        <f t="shared" si="8"/>
        <v>8500</v>
      </c>
      <c r="N47" s="9">
        <f t="shared" si="5"/>
        <v>40300</v>
      </c>
      <c r="O47" s="9">
        <f t="shared" si="6"/>
        <v>53000</v>
      </c>
      <c r="P47" s="9"/>
      <c r="Q47" s="9"/>
    </row>
    <row r="48" spans="1:17" ht="20.100000000000001" customHeight="1">
      <c r="A48" s="7">
        <v>47</v>
      </c>
      <c r="B48" s="9">
        <f t="shared" si="7"/>
        <v>123600</v>
      </c>
      <c r="C48" s="7">
        <f t="shared" si="12"/>
        <v>41200</v>
      </c>
      <c r="D48" s="7">
        <f>LOOKUP(A48,怪物经验!$A$2:$A$66,怪物经验!$C$2:$C$66)</f>
        <v>1090</v>
      </c>
      <c r="E48" s="9">
        <v>30</v>
      </c>
      <c r="F48" s="9">
        <f t="shared" si="10"/>
        <v>32700</v>
      </c>
      <c r="G48" s="9">
        <f t="shared" si="11"/>
        <v>32700</v>
      </c>
      <c r="H48" s="9">
        <f>LOOKUP(A48,总经验表!$A$2:$A$66,总经验表!$B$2:$B$66)</f>
        <v>2446480</v>
      </c>
      <c r="I48" s="9">
        <f t="shared" si="3"/>
        <v>1.336614237598509E-2</v>
      </c>
      <c r="J48" s="9">
        <f>LOOKUP(A48,[1]建筑等级和人物等级匹配关系!$A$2:$A$66,[1]建筑等级和人物等级匹配关系!$B$2:$B$66)</f>
        <v>18</v>
      </c>
      <c r="K48" s="9">
        <f t="shared" si="4"/>
        <v>9800</v>
      </c>
      <c r="L48" s="12">
        <v>0</v>
      </c>
      <c r="M48" s="9">
        <f t="shared" si="8"/>
        <v>8500</v>
      </c>
      <c r="N48" s="9">
        <f t="shared" si="5"/>
        <v>41200</v>
      </c>
      <c r="O48" s="9">
        <f t="shared" si="6"/>
        <v>54500</v>
      </c>
      <c r="P48" s="9"/>
      <c r="Q48" s="9"/>
    </row>
    <row r="49" spans="1:17" ht="20.100000000000001" customHeight="1">
      <c r="A49" s="7">
        <v>48</v>
      </c>
      <c r="B49" s="9">
        <f t="shared" si="7"/>
        <v>126300</v>
      </c>
      <c r="C49" s="7">
        <f t="shared" si="12"/>
        <v>42100</v>
      </c>
      <c r="D49" s="7">
        <f>LOOKUP(A49,怪物经验!$A$2:$A$66,怪物经验!$C$2:$C$66)</f>
        <v>1120</v>
      </c>
      <c r="E49" s="9">
        <v>30</v>
      </c>
      <c r="F49" s="9">
        <f t="shared" si="10"/>
        <v>33600</v>
      </c>
      <c r="G49" s="9">
        <f t="shared" si="11"/>
        <v>33600</v>
      </c>
      <c r="H49" s="9">
        <f>LOOKUP(A49,总经验表!$A$2:$A$66,总经验表!$B$2:$B$66)</f>
        <v>2609260</v>
      </c>
      <c r="I49" s="9">
        <f t="shared" si="3"/>
        <v>1.2877214229321723E-2</v>
      </c>
      <c r="J49" s="9">
        <f>LOOKUP(A49,[1]建筑等级和人物等级匹配关系!$A$2:$A$66,[1]建筑等级和人物等级匹配关系!$B$2:$B$66)</f>
        <v>19</v>
      </c>
      <c r="K49" s="9">
        <f t="shared" si="4"/>
        <v>10100</v>
      </c>
      <c r="L49" s="12">
        <v>0</v>
      </c>
      <c r="M49" s="9">
        <f t="shared" si="8"/>
        <v>8500</v>
      </c>
      <c r="N49" s="9">
        <f t="shared" si="5"/>
        <v>42100</v>
      </c>
      <c r="O49" s="9">
        <f t="shared" si="6"/>
        <v>56000</v>
      </c>
      <c r="P49" s="9"/>
      <c r="Q49" s="9"/>
    </row>
    <row r="50" spans="1:17" ht="20.100000000000001" customHeight="1">
      <c r="A50" s="7">
        <v>49</v>
      </c>
      <c r="B50" s="9">
        <f t="shared" si="7"/>
        <v>129000</v>
      </c>
      <c r="C50" s="7">
        <f t="shared" si="12"/>
        <v>43000</v>
      </c>
      <c r="D50" s="7">
        <f>LOOKUP(A50,怪物经验!$A$2:$A$66,怪物经验!$C$2:$C$66)</f>
        <v>1150</v>
      </c>
      <c r="E50" s="9">
        <v>30</v>
      </c>
      <c r="F50" s="9">
        <f t="shared" si="10"/>
        <v>34500</v>
      </c>
      <c r="G50" s="9">
        <f t="shared" si="11"/>
        <v>34500</v>
      </c>
      <c r="H50" s="9">
        <f>LOOKUP(A50,总经验表!$A$2:$A$66,总经验表!$B$2:$B$66)</f>
        <v>2721460</v>
      </c>
      <c r="I50" s="9">
        <f t="shared" si="3"/>
        <v>1.2677018953061959E-2</v>
      </c>
      <c r="J50" s="9">
        <f>LOOKUP(A50,[1]建筑等级和人物等级匹配关系!$A$2:$A$66,[1]建筑等级和人物等级匹配关系!$B$2:$B$66)</f>
        <v>19</v>
      </c>
      <c r="K50" s="9">
        <f t="shared" si="4"/>
        <v>10400</v>
      </c>
      <c r="L50" s="12">
        <v>0</v>
      </c>
      <c r="M50" s="9">
        <f t="shared" si="8"/>
        <v>8500</v>
      </c>
      <c r="N50" s="9">
        <f t="shared" si="5"/>
        <v>43000</v>
      </c>
      <c r="O50" s="9">
        <f t="shared" si="6"/>
        <v>57500</v>
      </c>
      <c r="P50" s="9"/>
      <c r="Q50" s="9"/>
    </row>
    <row r="51" spans="1:17" ht="20.100000000000001" customHeight="1">
      <c r="A51" s="7">
        <v>50</v>
      </c>
      <c r="B51" s="9">
        <f t="shared" si="7"/>
        <v>131700</v>
      </c>
      <c r="C51" s="7">
        <f t="shared" si="12"/>
        <v>43900</v>
      </c>
      <c r="D51" s="7">
        <f>LOOKUP(A51,怪物经验!$A$2:$A$66,怪物经验!$C$2:$C$66)</f>
        <v>1180</v>
      </c>
      <c r="E51" s="9">
        <v>30</v>
      </c>
      <c r="F51" s="9">
        <f t="shared" si="10"/>
        <v>35400</v>
      </c>
      <c r="G51" s="9">
        <f t="shared" si="11"/>
        <v>35400</v>
      </c>
      <c r="H51" s="9">
        <f>LOOKUP(A51,总经验表!$A$2:$A$66,总经验表!$B$2:$B$66)</f>
        <v>2876500</v>
      </c>
      <c r="I51" s="9">
        <f t="shared" si="3"/>
        <v>1.2306622631670433E-2</v>
      </c>
      <c r="J51" s="9">
        <f>LOOKUP(A51,[1]建筑等级和人物等级匹配关系!$A$2:$A$66,[1]建筑等级和人物等级匹配关系!$B$2:$B$66)</f>
        <v>20</v>
      </c>
      <c r="K51" s="9">
        <f t="shared" si="4"/>
        <v>10600</v>
      </c>
      <c r="L51" s="12">
        <v>0</v>
      </c>
      <c r="M51" s="9">
        <f t="shared" si="8"/>
        <v>8500</v>
      </c>
      <c r="N51" s="9">
        <f t="shared" si="5"/>
        <v>43900</v>
      </c>
      <c r="O51" s="9">
        <f t="shared" si="6"/>
        <v>59000</v>
      </c>
      <c r="P51" s="9"/>
      <c r="Q51" s="9"/>
    </row>
    <row r="52" spans="1:17" ht="20.100000000000001" customHeight="1">
      <c r="A52" s="7">
        <v>51</v>
      </c>
      <c r="B52" s="9">
        <f t="shared" si="7"/>
        <v>134400</v>
      </c>
      <c r="C52" s="7">
        <f t="shared" si="12"/>
        <v>44800</v>
      </c>
      <c r="D52" s="7">
        <f>LOOKUP(A52,怪物经验!$A$2:$A$66,怪物经验!$C$2:$C$66)</f>
        <v>1210</v>
      </c>
      <c r="E52" s="9">
        <v>30</v>
      </c>
      <c r="F52" s="9">
        <f t="shared" si="10"/>
        <v>36300</v>
      </c>
      <c r="G52" s="9">
        <f t="shared" si="11"/>
        <v>36300</v>
      </c>
      <c r="H52" s="9">
        <f>LOOKUP(A52,总经验表!$A$2:$A$66,总经验表!$B$2:$B$66)</f>
        <v>2994280</v>
      </c>
      <c r="I52" s="9">
        <f t="shared" si="3"/>
        <v>1.2123114738768585E-2</v>
      </c>
      <c r="J52" s="9">
        <f>LOOKUP(A52,[1]建筑等级和人物等级匹配关系!$A$2:$A$66,[1]建筑等级和人物等级匹配关系!$B$2:$B$66)</f>
        <v>20</v>
      </c>
      <c r="K52" s="9">
        <f t="shared" si="4"/>
        <v>10900</v>
      </c>
      <c r="L52" s="12">
        <v>0</v>
      </c>
      <c r="M52" s="9">
        <f t="shared" si="8"/>
        <v>8500</v>
      </c>
      <c r="N52" s="9">
        <f t="shared" si="5"/>
        <v>44800</v>
      </c>
      <c r="O52" s="9">
        <f t="shared" si="6"/>
        <v>60500</v>
      </c>
      <c r="P52" s="9"/>
      <c r="Q52" s="9"/>
    </row>
    <row r="53" spans="1:17" ht="20.100000000000001" customHeight="1">
      <c r="A53" s="7">
        <v>52</v>
      </c>
      <c r="B53" s="9">
        <f t="shared" si="7"/>
        <v>145200</v>
      </c>
      <c r="C53" s="7">
        <f t="shared" si="12"/>
        <v>48400</v>
      </c>
      <c r="D53" s="7">
        <f>LOOKUP(A53,怪物经验!$A$2:$A$66,怪物经验!$C$2:$C$66)</f>
        <v>1240</v>
      </c>
      <c r="E53" s="9">
        <v>30</v>
      </c>
      <c r="F53" s="9">
        <f t="shared" si="10"/>
        <v>37200</v>
      </c>
      <c r="G53" s="9">
        <f t="shared" si="11"/>
        <v>37200</v>
      </c>
      <c r="H53" s="9">
        <f>LOOKUP(A53,总经验表!$A$2:$A$66,总经验表!$B$2:$B$66)</f>
        <v>3114400</v>
      </c>
      <c r="I53" s="9">
        <f t="shared" si="3"/>
        <v>1.194451579758541E-2</v>
      </c>
      <c r="J53" s="9">
        <f>LOOKUP(A53,[1]建筑等级和人物等级匹配关系!$A$2:$A$66,[1]建筑等级和人物等级匹配关系!$B$2:$B$66)</f>
        <v>21</v>
      </c>
      <c r="K53" s="9">
        <f t="shared" si="4"/>
        <v>11200</v>
      </c>
      <c r="L53" s="12">
        <v>1</v>
      </c>
      <c r="M53" s="9">
        <f t="shared" si="8"/>
        <v>11200</v>
      </c>
      <c r="N53" s="9">
        <f t="shared" si="5"/>
        <v>48400</v>
      </c>
      <c r="O53" s="9">
        <f t="shared" si="6"/>
        <v>62000</v>
      </c>
      <c r="P53" s="9"/>
      <c r="Q53" s="9"/>
    </row>
    <row r="54" spans="1:17" ht="20.100000000000001" customHeight="1">
      <c r="A54" s="7">
        <v>53</v>
      </c>
      <c r="B54" s="9">
        <f t="shared" si="7"/>
        <v>147900</v>
      </c>
      <c r="C54" s="7">
        <f t="shared" si="12"/>
        <v>49300</v>
      </c>
      <c r="D54" s="7">
        <f>LOOKUP(A54,怪物经验!$A$2:$A$66,怪物经验!$C$2:$C$66)</f>
        <v>1270</v>
      </c>
      <c r="E54" s="9">
        <v>30</v>
      </c>
      <c r="F54" s="9">
        <f t="shared" si="10"/>
        <v>38100</v>
      </c>
      <c r="G54" s="9">
        <f t="shared" si="11"/>
        <v>38100</v>
      </c>
      <c r="H54" s="9">
        <f>LOOKUP(A54,总经验表!$A$2:$A$66,总经验表!$B$2:$B$66)</f>
        <v>3305980</v>
      </c>
      <c r="I54" s="9">
        <f>G54/H54</f>
        <v>1.1524570626561564E-2</v>
      </c>
      <c r="J54" s="9">
        <f>LOOKUP(A54,[1]建筑等级和人物等级匹配关系!$A$2:$A$66,[1]建筑等级和人物等级匹配关系!$B$2:$B$66)</f>
        <v>21</v>
      </c>
      <c r="K54" s="9">
        <f t="shared" si="4"/>
        <v>11400</v>
      </c>
      <c r="L54" s="12">
        <v>0</v>
      </c>
      <c r="M54" s="9">
        <f t="shared" si="8"/>
        <v>11200</v>
      </c>
      <c r="N54" s="9">
        <f t="shared" si="5"/>
        <v>49300</v>
      </c>
      <c r="O54" s="9">
        <f t="shared" si="6"/>
        <v>63500</v>
      </c>
      <c r="P54" s="9"/>
      <c r="Q54" s="9"/>
    </row>
    <row r="55" spans="1:17" ht="20.100000000000001" customHeight="1">
      <c r="A55" s="7">
        <v>54</v>
      </c>
      <c r="B55" s="9">
        <f t="shared" si="7"/>
        <v>150600</v>
      </c>
      <c r="C55" s="7">
        <f t="shared" si="12"/>
        <v>50200</v>
      </c>
      <c r="D55" s="7">
        <f>LOOKUP(A55,怪物经验!$A$2:$A$66,怪物经验!$C$2:$C$66)</f>
        <v>1300</v>
      </c>
      <c r="E55" s="9">
        <v>30</v>
      </c>
      <c r="F55" s="9">
        <f t="shared" si="10"/>
        <v>39000</v>
      </c>
      <c r="G55" s="9">
        <f t="shared" si="11"/>
        <v>39000</v>
      </c>
      <c r="H55" s="9">
        <f>LOOKUP(A55,总经验表!$A$2:$A$66,总经验表!$B$2:$B$66)</f>
        <v>3432220</v>
      </c>
      <c r="I55" s="9">
        <f t="shared" si="3"/>
        <v>1.1362907972099691E-2</v>
      </c>
      <c r="J55" s="9">
        <f>LOOKUP(A55,[1]建筑等级和人物等级匹配关系!$A$2:$A$66,[1]建筑等级和人物等级匹配关系!$B$2:$B$66)</f>
        <v>22</v>
      </c>
      <c r="K55" s="9">
        <f t="shared" si="4"/>
        <v>11700</v>
      </c>
      <c r="L55" s="12">
        <v>0</v>
      </c>
      <c r="M55" s="9">
        <f t="shared" si="8"/>
        <v>11200</v>
      </c>
      <c r="N55" s="9">
        <f t="shared" si="5"/>
        <v>50200</v>
      </c>
      <c r="O55" s="9">
        <f t="shared" si="6"/>
        <v>65000</v>
      </c>
      <c r="P55" s="9"/>
      <c r="Q55" s="9"/>
    </row>
    <row r="56" spans="1:17" ht="20.100000000000001" customHeight="1">
      <c r="A56" s="7">
        <v>55</v>
      </c>
      <c r="B56" s="9">
        <f t="shared" si="7"/>
        <v>153300</v>
      </c>
      <c r="C56" s="7">
        <f t="shared" si="12"/>
        <v>51100</v>
      </c>
      <c r="D56" s="7">
        <f>LOOKUP(A56,怪物经验!$A$2:$A$66,怪物经验!$C$2:$C$66)</f>
        <v>1330</v>
      </c>
      <c r="E56" s="9">
        <v>30</v>
      </c>
      <c r="F56" s="9">
        <f t="shared" si="10"/>
        <v>39900</v>
      </c>
      <c r="G56" s="9">
        <f t="shared" si="11"/>
        <v>39900</v>
      </c>
      <c r="H56" s="9">
        <f>LOOKUP(A56,总经验表!$A$2:$A$66,总经验表!$B$2:$B$66)</f>
        <v>3605800</v>
      </c>
      <c r="I56" s="9">
        <f t="shared" si="3"/>
        <v>1.1065505574352432E-2</v>
      </c>
      <c r="J56" s="9">
        <f>LOOKUP(A56,[1]建筑等级和人物等级匹配关系!$A$2:$A$66,[1]建筑等级和人物等级匹配关系!$B$2:$B$66)</f>
        <v>22</v>
      </c>
      <c r="K56" s="9">
        <f t="shared" si="4"/>
        <v>12000</v>
      </c>
      <c r="L56" s="12">
        <v>0</v>
      </c>
      <c r="M56" s="9">
        <f t="shared" si="8"/>
        <v>11200</v>
      </c>
      <c r="N56" s="9">
        <f t="shared" si="5"/>
        <v>51100</v>
      </c>
      <c r="O56" s="9">
        <f t="shared" si="6"/>
        <v>66500</v>
      </c>
      <c r="P56" s="9"/>
      <c r="Q56" s="9"/>
    </row>
    <row r="57" spans="1:17" ht="20.100000000000001" customHeight="1">
      <c r="A57" s="7">
        <v>56</v>
      </c>
      <c r="B57" s="9">
        <f t="shared" si="7"/>
        <v>156000</v>
      </c>
      <c r="C57" s="7">
        <f t="shared" si="12"/>
        <v>52000</v>
      </c>
      <c r="D57" s="7">
        <f>LOOKUP(A57,怪物经验!$A$2:$A$66,怪物经验!$C$2:$C$66)</f>
        <v>1360</v>
      </c>
      <c r="E57" s="9">
        <v>30</v>
      </c>
      <c r="F57" s="9">
        <f t="shared" si="10"/>
        <v>40800</v>
      </c>
      <c r="G57" s="9">
        <f t="shared" si="11"/>
        <v>40800</v>
      </c>
      <c r="H57" s="9">
        <f>LOOKUP(A57,总经验表!$A$2:$A$66,总经验表!$B$2:$B$66)</f>
        <v>3737620</v>
      </c>
      <c r="I57" s="9">
        <f t="shared" si="3"/>
        <v>1.0916037478395342E-2</v>
      </c>
      <c r="J57" s="9">
        <f>LOOKUP(A57,[1]建筑等级和人物等级匹配关系!$A$2:$A$66,[1]建筑等级和人物等级匹配关系!$B$2:$B$66)</f>
        <v>23</v>
      </c>
      <c r="K57" s="9">
        <f t="shared" si="4"/>
        <v>12200</v>
      </c>
      <c r="L57" s="12">
        <v>0</v>
      </c>
      <c r="M57" s="9">
        <f t="shared" si="8"/>
        <v>11200</v>
      </c>
      <c r="N57" s="9">
        <f t="shared" si="5"/>
        <v>52000</v>
      </c>
      <c r="O57" s="9">
        <f t="shared" si="6"/>
        <v>68000</v>
      </c>
      <c r="P57" s="9"/>
      <c r="Q57" s="9"/>
    </row>
    <row r="58" spans="1:17" ht="20.100000000000001" customHeight="1">
      <c r="A58" s="7">
        <v>57</v>
      </c>
      <c r="B58" s="9">
        <f t="shared" si="7"/>
        <v>158700</v>
      </c>
      <c r="C58" s="7">
        <f t="shared" si="12"/>
        <v>52900</v>
      </c>
      <c r="D58" s="7">
        <f>LOOKUP(A58,怪物经验!$A$2:$A$66,怪物经验!$C$2:$C$66)</f>
        <v>1390</v>
      </c>
      <c r="E58" s="9">
        <v>30</v>
      </c>
      <c r="F58" s="9">
        <f t="shared" si="10"/>
        <v>41700</v>
      </c>
      <c r="G58" s="9">
        <f t="shared" si="11"/>
        <v>41700</v>
      </c>
      <c r="H58" s="9">
        <f>LOOKUP(A58,总经验表!$A$2:$A$66,总经验表!$B$2:$B$66)</f>
        <v>3871780</v>
      </c>
      <c r="I58" s="9">
        <f>G58/H58</f>
        <v>1.0770240044630635E-2</v>
      </c>
      <c r="J58" s="9">
        <f>LOOKUP(A58,[1]建筑等级和人物等级匹配关系!$A$2:$A$66,[1]建筑等级和人物等级匹配关系!$B$2:$B$66)</f>
        <v>23</v>
      </c>
      <c r="K58" s="9">
        <f t="shared" si="4"/>
        <v>12500</v>
      </c>
      <c r="L58" s="12">
        <v>0</v>
      </c>
      <c r="M58" s="9">
        <f t="shared" si="8"/>
        <v>11200</v>
      </c>
      <c r="N58" s="9">
        <f t="shared" si="5"/>
        <v>52900</v>
      </c>
      <c r="O58" s="9">
        <f t="shared" si="6"/>
        <v>69500</v>
      </c>
      <c r="P58" s="9"/>
      <c r="Q58" s="9"/>
    </row>
    <row r="59" spans="1:17" ht="20.100000000000001" customHeight="1">
      <c r="A59" s="7">
        <v>58</v>
      </c>
      <c r="B59" s="9">
        <f t="shared" si="7"/>
        <v>161400</v>
      </c>
      <c r="C59" s="7">
        <f t="shared" si="12"/>
        <v>53800</v>
      </c>
      <c r="D59" s="7">
        <f>LOOKUP(A59,怪物经验!$A$2:$A$66,怪物经验!$C$2:$C$66)</f>
        <v>1420</v>
      </c>
      <c r="E59" s="9">
        <v>30</v>
      </c>
      <c r="F59" s="9">
        <f t="shared" si="10"/>
        <v>42600</v>
      </c>
      <c r="G59" s="9">
        <f t="shared" si="11"/>
        <v>42600</v>
      </c>
      <c r="H59" s="9">
        <f>LOOKUP(A59,总经验表!$A$2:$A$66,总经验表!$B$2:$B$66)</f>
        <v>4075060</v>
      </c>
      <c r="I59" s="9">
        <f t="shared" si="3"/>
        <v>1.0453833808581959E-2</v>
      </c>
      <c r="J59" s="9">
        <f>LOOKUP(A59,[1]建筑等级和人物等级匹配关系!$A$2:$A$66,[1]建筑等级和人物等级匹配关系!$B$2:$B$66)</f>
        <v>24</v>
      </c>
      <c r="K59" s="9">
        <f t="shared" si="4"/>
        <v>12800</v>
      </c>
      <c r="L59" s="12">
        <v>0</v>
      </c>
      <c r="M59" s="9">
        <f t="shared" si="8"/>
        <v>11200</v>
      </c>
      <c r="N59" s="9">
        <f t="shared" si="5"/>
        <v>53800</v>
      </c>
      <c r="O59" s="9">
        <f t="shared" si="6"/>
        <v>71000</v>
      </c>
      <c r="P59" s="9"/>
      <c r="Q59" s="9"/>
    </row>
    <row r="60" spans="1:17" ht="20.100000000000001" customHeight="1">
      <c r="A60" s="7">
        <v>59</v>
      </c>
      <c r="B60" s="9">
        <f t="shared" si="7"/>
        <v>164100</v>
      </c>
      <c r="C60" s="7">
        <f t="shared" si="12"/>
        <v>54700</v>
      </c>
      <c r="D60" s="7">
        <f>LOOKUP(A60,怪物经验!$A$2:$A$66,怪物经验!$C$2:$C$66)</f>
        <v>1450</v>
      </c>
      <c r="E60" s="9">
        <v>30</v>
      </c>
      <c r="F60" s="9">
        <f t="shared" si="10"/>
        <v>43500</v>
      </c>
      <c r="G60" s="9">
        <f t="shared" si="11"/>
        <v>43500</v>
      </c>
      <c r="H60" s="9">
        <f>LOOKUP(A60,总经验表!$A$2:$A$66,总经验表!$B$2:$B$66)</f>
        <v>4215160</v>
      </c>
      <c r="I60" s="9">
        <f t="shared" si="3"/>
        <v>1.0319892957799941E-2</v>
      </c>
      <c r="J60" s="9">
        <f>LOOKUP(A60,[1]建筑等级和人物等级匹配关系!$A$2:$A$66,[1]建筑等级和人物等级匹配关系!$B$2:$B$66)</f>
        <v>24</v>
      </c>
      <c r="K60" s="9">
        <f t="shared" si="4"/>
        <v>13100</v>
      </c>
      <c r="L60" s="12">
        <v>0</v>
      </c>
      <c r="M60" s="9">
        <f t="shared" si="8"/>
        <v>11200</v>
      </c>
      <c r="N60" s="9">
        <f t="shared" si="5"/>
        <v>54700</v>
      </c>
      <c r="O60" s="9">
        <f t="shared" si="6"/>
        <v>72500</v>
      </c>
      <c r="P60" s="9"/>
      <c r="Q60" s="9"/>
    </row>
    <row r="61" spans="1:17" ht="20.100000000000001" customHeight="1">
      <c r="A61" s="7">
        <v>60</v>
      </c>
      <c r="B61" s="9">
        <f t="shared" si="7"/>
        <v>173100</v>
      </c>
      <c r="C61" s="7">
        <f t="shared" si="12"/>
        <v>57700</v>
      </c>
      <c r="D61" s="7">
        <f>LOOKUP(A61,怪物经验!$A$2:$A$66,怪物经验!$C$2:$C$66)</f>
        <v>1480</v>
      </c>
      <c r="E61" s="9">
        <v>30</v>
      </c>
      <c r="F61" s="9">
        <f t="shared" si="10"/>
        <v>44400</v>
      </c>
      <c r="G61" s="9">
        <f t="shared" si="11"/>
        <v>44400</v>
      </c>
      <c r="H61" s="9">
        <f>LOOKUP(A61,总经验表!$A$2:$A$66,总经验表!$B$2:$B$66)</f>
        <v>4407100</v>
      </c>
      <c r="I61" s="9">
        <f t="shared" si="3"/>
        <v>1.0074652265662227E-2</v>
      </c>
      <c r="J61" s="9">
        <f>LOOKUP(A61,[1]建筑等级和人物等级匹配关系!$A$2:$A$66,[1]建筑等级和人物等级匹配关系!$B$2:$B$66)</f>
        <v>25</v>
      </c>
      <c r="K61" s="9">
        <f t="shared" si="4"/>
        <v>13300</v>
      </c>
      <c r="L61" s="12">
        <v>1</v>
      </c>
      <c r="M61" s="9">
        <f t="shared" si="8"/>
        <v>13300</v>
      </c>
      <c r="N61" s="9">
        <f t="shared" si="5"/>
        <v>57700</v>
      </c>
      <c r="O61" s="9">
        <f t="shared" si="6"/>
        <v>74000</v>
      </c>
      <c r="P61" s="9"/>
      <c r="Q61" s="9"/>
    </row>
    <row r="62" spans="1:17" ht="20.100000000000001" customHeight="1">
      <c r="A62" s="7">
        <v>61</v>
      </c>
      <c r="B62" s="9">
        <f t="shared" si="7"/>
        <v>175800</v>
      </c>
      <c r="C62" s="7">
        <f t="shared" si="12"/>
        <v>58600</v>
      </c>
      <c r="D62" s="7">
        <f>LOOKUP(A62,怪物经验!$A$2:$A$66,怪物经验!$C$2:$C$66)</f>
        <v>1510</v>
      </c>
      <c r="E62" s="9">
        <v>30</v>
      </c>
      <c r="F62" s="9">
        <f t="shared" si="10"/>
        <v>45300</v>
      </c>
      <c r="G62" s="9">
        <f t="shared" si="11"/>
        <v>45300</v>
      </c>
      <c r="H62" s="9">
        <f>LOOKUP(A62,总经验表!$A$2:$A$66,总经验表!$B$2:$B$66)</f>
        <v>4552780</v>
      </c>
      <c r="I62" s="9">
        <f t="shared" si="3"/>
        <v>9.9499646369910245E-3</v>
      </c>
      <c r="J62" s="9">
        <f>LOOKUP(A62,[1]建筑等级和人物等级匹配关系!$A$2:$A$66,[1]建筑等级和人物等级匹配关系!$B$2:$B$66)</f>
        <v>25</v>
      </c>
      <c r="K62" s="9">
        <f t="shared" si="4"/>
        <v>13600</v>
      </c>
      <c r="L62" s="12">
        <v>0</v>
      </c>
      <c r="M62" s="9">
        <f t="shared" si="8"/>
        <v>13300</v>
      </c>
      <c r="N62" s="9">
        <f t="shared" si="5"/>
        <v>58600</v>
      </c>
      <c r="O62" s="9">
        <f t="shared" si="6"/>
        <v>75500</v>
      </c>
      <c r="P62" s="9"/>
      <c r="Q62" s="9"/>
    </row>
    <row r="63" spans="1:17" ht="20.100000000000001" customHeight="1">
      <c r="A63" s="7">
        <v>62</v>
      </c>
      <c r="B63" s="9">
        <f t="shared" si="7"/>
        <v>178500</v>
      </c>
      <c r="C63" s="7">
        <f t="shared" si="12"/>
        <v>59500</v>
      </c>
      <c r="D63" s="7">
        <f>LOOKUP(A63,怪物经验!$A$2:$A$66,怪物经验!$C$2:$C$66)</f>
        <v>1540</v>
      </c>
      <c r="E63" s="9">
        <v>30</v>
      </c>
      <c r="F63" s="9">
        <f t="shared" si="10"/>
        <v>46200</v>
      </c>
      <c r="G63" s="9">
        <f t="shared" si="11"/>
        <v>46200</v>
      </c>
      <c r="H63" s="9">
        <f>LOOKUP(A63,总经验表!$A$2:$A$66,总经验表!$B$2:$B$66)</f>
        <v>4700800</v>
      </c>
      <c r="I63" s="9">
        <f t="shared" si="3"/>
        <v>9.8281143635125939E-3</v>
      </c>
      <c r="J63" s="9">
        <f>LOOKUP(A63,[1]建筑等级和人物等级匹配关系!$A$2:$A$66,[1]建筑等级和人物等级匹配关系!$B$2:$B$66)</f>
        <v>25</v>
      </c>
      <c r="K63" s="9">
        <f t="shared" si="4"/>
        <v>13900</v>
      </c>
      <c r="L63" s="12">
        <v>0</v>
      </c>
      <c r="M63" s="9">
        <f t="shared" si="8"/>
        <v>13300</v>
      </c>
      <c r="N63" s="9">
        <f t="shared" si="5"/>
        <v>59500</v>
      </c>
      <c r="O63" s="9">
        <f t="shared" si="6"/>
        <v>77000</v>
      </c>
      <c r="P63" s="9"/>
      <c r="Q63" s="9"/>
    </row>
    <row r="64" spans="1:17" ht="20.100000000000001" customHeight="1">
      <c r="A64" s="7">
        <v>63</v>
      </c>
      <c r="B64" s="9">
        <f t="shared" si="7"/>
        <v>181200</v>
      </c>
      <c r="C64" s="7">
        <f t="shared" si="12"/>
        <v>60400</v>
      </c>
      <c r="D64" s="7">
        <f>LOOKUP(A64,怪物经验!$A$2:$A$66,怪物经验!$C$2:$C$66)</f>
        <v>1570</v>
      </c>
      <c r="E64" s="9">
        <v>30</v>
      </c>
      <c r="F64" s="9">
        <f t="shared" si="10"/>
        <v>47100</v>
      </c>
      <c r="G64" s="9">
        <f t="shared" si="11"/>
        <v>47100</v>
      </c>
      <c r="H64" s="9">
        <f>LOOKUP(A64,总经验表!$A$2:$A$66,总经验表!$B$2:$B$66)</f>
        <v>4934680</v>
      </c>
      <c r="I64" s="9">
        <f t="shared" si="3"/>
        <v>9.5446918543856951E-3</v>
      </c>
      <c r="J64" s="9">
        <f>LOOKUP(A64,[1]建筑等级和人物等级匹配关系!$A$2:$A$66,[1]建筑等级和人物等级匹配关系!$B$2:$B$66)</f>
        <v>25</v>
      </c>
      <c r="K64" s="9">
        <f t="shared" si="4"/>
        <v>14100</v>
      </c>
      <c r="L64" s="12">
        <v>0</v>
      </c>
      <c r="M64" s="9">
        <f t="shared" si="8"/>
        <v>13300</v>
      </c>
      <c r="N64" s="9">
        <f t="shared" si="5"/>
        <v>60400</v>
      </c>
      <c r="O64" s="9">
        <f t="shared" si="6"/>
        <v>78500</v>
      </c>
      <c r="P64" s="9"/>
      <c r="Q64" s="9"/>
    </row>
    <row r="65" spans="1:17" ht="20.100000000000001" customHeight="1">
      <c r="A65" s="7">
        <v>64</v>
      </c>
      <c r="B65" s="9">
        <f t="shared" si="7"/>
        <v>183900</v>
      </c>
      <c r="C65" s="7">
        <f t="shared" si="12"/>
        <v>61300</v>
      </c>
      <c r="D65" s="7">
        <f>LOOKUP(A65,怪物经验!$A$2:$A$66,怪物经验!$C$2:$C$66)</f>
        <v>1600</v>
      </c>
      <c r="E65" s="9">
        <v>30</v>
      </c>
      <c r="F65" s="9">
        <f t="shared" si="10"/>
        <v>48000</v>
      </c>
      <c r="G65" s="9">
        <f t="shared" si="11"/>
        <v>48000</v>
      </c>
      <c r="H65" s="9">
        <f>LOOKUP(A65,总经验表!$A$2:$A$66,总经验表!$B$2:$B$66)</f>
        <v>5088820</v>
      </c>
      <c r="I65" s="9">
        <f t="shared" si="3"/>
        <v>9.4324420985611602E-3</v>
      </c>
      <c r="J65" s="9">
        <f>LOOKUP(A65,[1]建筑等级和人物等级匹配关系!$A$2:$A$66,[1]建筑等级和人物等级匹配关系!$B$2:$B$66)</f>
        <v>25</v>
      </c>
      <c r="K65" s="9">
        <f t="shared" si="4"/>
        <v>14400</v>
      </c>
      <c r="L65" s="12">
        <v>0</v>
      </c>
      <c r="M65" s="9">
        <f t="shared" si="8"/>
        <v>13300</v>
      </c>
      <c r="N65" s="9">
        <f t="shared" si="5"/>
        <v>61300</v>
      </c>
      <c r="O65" s="9">
        <f t="shared" si="6"/>
        <v>80000</v>
      </c>
      <c r="P65" s="9"/>
      <c r="Q65" s="9"/>
    </row>
    <row r="66" spans="1:17" ht="20.100000000000001" customHeight="1">
      <c r="A66" s="7">
        <v>65</v>
      </c>
      <c r="B66" s="9">
        <f t="shared" si="7"/>
        <v>186600</v>
      </c>
      <c r="C66" s="7">
        <f t="shared" si="12"/>
        <v>62200</v>
      </c>
      <c r="D66" s="7">
        <f>LOOKUP(A66,怪物经验!$A$2:$A$66,怪物经验!$C$2:$C$66)</f>
        <v>1630</v>
      </c>
      <c r="E66" s="9">
        <v>30</v>
      </c>
      <c r="F66" s="9">
        <f t="shared" si="10"/>
        <v>48900</v>
      </c>
      <c r="G66" s="9">
        <f t="shared" si="11"/>
        <v>48900</v>
      </c>
      <c r="H66" s="9">
        <f>LOOKUP(A66,总经验表!$A$2:$A$66,总经验表!$B$2:$B$66)</f>
        <v>5245300</v>
      </c>
      <c r="I66" s="9">
        <f t="shared" si="3"/>
        <v>9.3226316893218683E-3</v>
      </c>
      <c r="J66" s="9">
        <f>LOOKUP(A66,[1]建筑等级和人物等级匹配关系!$A$2:$A$66,[1]建筑等级和人物等级匹配关系!$B$2:$B$66)</f>
        <v>25</v>
      </c>
      <c r="K66" s="9">
        <f t="shared" si="4"/>
        <v>14700</v>
      </c>
      <c r="L66" s="12">
        <v>0</v>
      </c>
      <c r="M66" s="9">
        <f t="shared" si="8"/>
        <v>13300</v>
      </c>
      <c r="N66" s="9">
        <f t="shared" si="5"/>
        <v>62200</v>
      </c>
      <c r="O66" s="9">
        <f t="shared" si="6"/>
        <v>81500</v>
      </c>
      <c r="P66" s="9"/>
      <c r="Q66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7"/>
  <sheetViews>
    <sheetView workbookViewId="0">
      <selection activeCell="E6" sqref="E6"/>
    </sheetView>
  </sheetViews>
  <sheetFormatPr defaultRowHeight="13.5"/>
  <cols>
    <col min="1" max="1" width="9" style="18"/>
    <col min="2" max="2" width="12.625" style="18" customWidth="1"/>
    <col min="3" max="3" width="11.625" style="18" customWidth="1"/>
    <col min="4" max="4" width="13.875" customWidth="1"/>
    <col min="5" max="5" width="11" customWidth="1"/>
    <col min="6" max="6" width="11.75" customWidth="1"/>
    <col min="7" max="8" width="10.875" customWidth="1"/>
    <col min="12" max="12" width="20" bestFit="1" customWidth="1"/>
    <col min="13" max="13" width="10.125" customWidth="1"/>
  </cols>
  <sheetData>
    <row r="1" spans="1:13" s="19" customFormat="1" ht="20.100000000000001" customHeight="1">
      <c r="A1" s="14" t="s">
        <v>52</v>
      </c>
      <c r="B1" s="14" t="s">
        <v>61</v>
      </c>
      <c r="C1" s="14" t="s">
        <v>57</v>
      </c>
      <c r="D1" s="14" t="s">
        <v>56</v>
      </c>
      <c r="E1" s="14" t="s">
        <v>58</v>
      </c>
      <c r="F1" s="14" t="s">
        <v>53</v>
      </c>
      <c r="G1" s="14" t="s">
        <v>54</v>
      </c>
      <c r="H1" s="14" t="s">
        <v>55</v>
      </c>
    </row>
    <row r="2" spans="1:13" s="10" customFormat="1" ht="20.100000000000001" customHeight="1">
      <c r="A2" s="7">
        <v>1</v>
      </c>
      <c r="B2" s="7">
        <v>10</v>
      </c>
      <c r="C2" s="7">
        <f>ROUND(D2*E2,-2)</f>
        <v>17300</v>
      </c>
      <c r="D2" s="7">
        <v>0.2</v>
      </c>
      <c r="E2" s="7">
        <f>F2*24</f>
        <v>86400</v>
      </c>
      <c r="F2" s="7">
        <f>G2*60</f>
        <v>3600</v>
      </c>
      <c r="G2" s="7">
        <f>H2*12</f>
        <v>60</v>
      </c>
      <c r="H2" s="7">
        <v>5</v>
      </c>
      <c r="L2" s="14" t="s">
        <v>59</v>
      </c>
      <c r="M2" s="7">
        <v>1</v>
      </c>
    </row>
    <row r="3" spans="1:13" s="10" customFormat="1" ht="20.100000000000001" customHeight="1">
      <c r="A3" s="7">
        <v>2</v>
      </c>
      <c r="B3" s="7">
        <v>14</v>
      </c>
      <c r="C3" s="7">
        <f>ROUND(D3*E3,-3)</f>
        <v>41000</v>
      </c>
      <c r="D3" s="7">
        <v>0.4</v>
      </c>
      <c r="E3" s="7">
        <f t="shared" ref="E3:E26" si="0">F3*24</f>
        <v>103680</v>
      </c>
      <c r="F3" s="7">
        <f t="shared" ref="F3:F26" si="1">G3*60</f>
        <v>4320</v>
      </c>
      <c r="G3" s="7">
        <f t="shared" ref="G3:G26" si="2">H3*12</f>
        <v>72</v>
      </c>
      <c r="H3" s="7">
        <v>6</v>
      </c>
      <c r="L3" s="14" t="s">
        <v>60</v>
      </c>
      <c r="M3" s="7">
        <v>4</v>
      </c>
    </row>
    <row r="4" spans="1:13" s="10" customFormat="1" ht="20.100000000000001" customHeight="1">
      <c r="A4" s="7">
        <v>3</v>
      </c>
      <c r="B4" s="7">
        <v>16</v>
      </c>
      <c r="C4" s="7">
        <f t="shared" ref="C4:C26" si="3">ROUND(D4*E4,-3)</f>
        <v>73000</v>
      </c>
      <c r="D4" s="7">
        <v>0.6</v>
      </c>
      <c r="E4" s="7">
        <f t="shared" si="0"/>
        <v>120960</v>
      </c>
      <c r="F4" s="7">
        <f t="shared" si="1"/>
        <v>5040</v>
      </c>
      <c r="G4" s="7">
        <f t="shared" si="2"/>
        <v>84</v>
      </c>
      <c r="H4" s="7">
        <v>7</v>
      </c>
    </row>
    <row r="5" spans="1:13" s="10" customFormat="1" ht="20.100000000000001" customHeight="1">
      <c r="A5" s="7">
        <v>4</v>
      </c>
      <c r="B5" s="7">
        <v>19</v>
      </c>
      <c r="C5" s="7">
        <f t="shared" si="3"/>
        <v>97000</v>
      </c>
      <c r="D5" s="7">
        <v>0.7</v>
      </c>
      <c r="E5" s="7">
        <f t="shared" si="0"/>
        <v>138240</v>
      </c>
      <c r="F5" s="7">
        <f t="shared" si="1"/>
        <v>5760</v>
      </c>
      <c r="G5" s="7">
        <f t="shared" si="2"/>
        <v>96</v>
      </c>
      <c r="H5" s="7">
        <v>8</v>
      </c>
    </row>
    <row r="6" spans="1:13" s="10" customFormat="1" ht="20.100000000000001" customHeight="1">
      <c r="A6" s="7">
        <v>5</v>
      </c>
      <c r="B6" s="7">
        <v>21</v>
      </c>
      <c r="C6" s="7">
        <f t="shared" si="3"/>
        <v>121000</v>
      </c>
      <c r="D6" s="7">
        <v>0.77500000000000002</v>
      </c>
      <c r="E6" s="7">
        <f t="shared" si="0"/>
        <v>155520</v>
      </c>
      <c r="F6" s="7">
        <f t="shared" si="1"/>
        <v>6480</v>
      </c>
      <c r="G6" s="7">
        <f t="shared" si="2"/>
        <v>108</v>
      </c>
      <c r="H6" s="7">
        <v>9</v>
      </c>
    </row>
    <row r="7" spans="1:13" s="10" customFormat="1" ht="20.100000000000001" customHeight="1">
      <c r="A7" s="7">
        <v>6</v>
      </c>
      <c r="B7" s="7">
        <v>23</v>
      </c>
      <c r="C7" s="7">
        <f t="shared" si="3"/>
        <v>151000</v>
      </c>
      <c r="D7" s="7">
        <v>0.875</v>
      </c>
      <c r="E7" s="7">
        <f t="shared" si="0"/>
        <v>172800</v>
      </c>
      <c r="F7" s="7">
        <f t="shared" si="1"/>
        <v>7200</v>
      </c>
      <c r="G7" s="7">
        <f t="shared" si="2"/>
        <v>120</v>
      </c>
      <c r="H7" s="7">
        <v>10</v>
      </c>
    </row>
    <row r="8" spans="1:13" s="10" customFormat="1" ht="20.100000000000001" customHeight="1">
      <c r="A8" s="7">
        <v>7</v>
      </c>
      <c r="B8" s="7">
        <v>25</v>
      </c>
      <c r="C8" s="7">
        <f t="shared" si="3"/>
        <v>202000</v>
      </c>
      <c r="D8" s="7">
        <v>0.97499999999999998</v>
      </c>
      <c r="E8" s="7">
        <f t="shared" si="0"/>
        <v>207360</v>
      </c>
      <c r="F8" s="7">
        <f t="shared" si="1"/>
        <v>8640</v>
      </c>
      <c r="G8" s="7">
        <f t="shared" si="2"/>
        <v>144</v>
      </c>
      <c r="H8" s="7">
        <v>12</v>
      </c>
    </row>
    <row r="9" spans="1:13" s="10" customFormat="1" ht="20.100000000000001" customHeight="1">
      <c r="A9" s="7">
        <v>8</v>
      </c>
      <c r="B9" s="7">
        <v>27</v>
      </c>
      <c r="C9" s="7">
        <f t="shared" si="3"/>
        <v>260000</v>
      </c>
      <c r="D9" s="7">
        <v>1.0750000000000002</v>
      </c>
      <c r="E9" s="7">
        <f t="shared" si="0"/>
        <v>241920</v>
      </c>
      <c r="F9" s="7">
        <f t="shared" si="1"/>
        <v>10080</v>
      </c>
      <c r="G9" s="7">
        <f t="shared" si="2"/>
        <v>168</v>
      </c>
      <c r="H9" s="7">
        <v>14</v>
      </c>
    </row>
    <row r="10" spans="1:13" s="10" customFormat="1" ht="20.100000000000001" customHeight="1">
      <c r="A10" s="7">
        <v>9</v>
      </c>
      <c r="B10" s="7">
        <v>29</v>
      </c>
      <c r="C10" s="7">
        <f t="shared" si="3"/>
        <v>325000</v>
      </c>
      <c r="D10" s="7">
        <v>1.1749999999999998</v>
      </c>
      <c r="E10" s="7">
        <f t="shared" si="0"/>
        <v>276480</v>
      </c>
      <c r="F10" s="7">
        <f t="shared" si="1"/>
        <v>11520</v>
      </c>
      <c r="G10" s="7">
        <f t="shared" si="2"/>
        <v>192</v>
      </c>
      <c r="H10" s="7">
        <v>16</v>
      </c>
    </row>
    <row r="11" spans="1:13" s="10" customFormat="1" ht="20.100000000000001" customHeight="1">
      <c r="A11" s="7">
        <v>10</v>
      </c>
      <c r="B11" s="7">
        <v>31</v>
      </c>
      <c r="C11" s="7">
        <f t="shared" si="3"/>
        <v>397000</v>
      </c>
      <c r="D11" s="7">
        <v>1.2749999999999999</v>
      </c>
      <c r="E11" s="7">
        <f t="shared" si="0"/>
        <v>311040</v>
      </c>
      <c r="F11" s="7">
        <f t="shared" si="1"/>
        <v>12960</v>
      </c>
      <c r="G11" s="7">
        <f t="shared" si="2"/>
        <v>216</v>
      </c>
      <c r="H11" s="7">
        <v>18</v>
      </c>
    </row>
    <row r="12" spans="1:13" s="10" customFormat="1" ht="20.100000000000001" customHeight="1">
      <c r="A12" s="7">
        <v>11</v>
      </c>
      <c r="B12" s="7">
        <v>33</v>
      </c>
      <c r="C12" s="7">
        <f t="shared" si="3"/>
        <v>475000</v>
      </c>
      <c r="D12" s="7">
        <v>1.375</v>
      </c>
      <c r="E12" s="7">
        <f t="shared" si="0"/>
        <v>345600</v>
      </c>
      <c r="F12" s="7">
        <f t="shared" si="1"/>
        <v>14400</v>
      </c>
      <c r="G12" s="7">
        <f t="shared" si="2"/>
        <v>240</v>
      </c>
      <c r="H12" s="7">
        <v>20</v>
      </c>
    </row>
    <row r="13" spans="1:13" s="10" customFormat="1" ht="20.100000000000001" customHeight="1">
      <c r="A13" s="7">
        <v>12</v>
      </c>
      <c r="B13" s="7">
        <v>35</v>
      </c>
      <c r="C13" s="7">
        <f t="shared" si="3"/>
        <v>586000</v>
      </c>
      <c r="D13" s="7">
        <v>1.4750000000000001</v>
      </c>
      <c r="E13" s="7">
        <f t="shared" si="0"/>
        <v>397440</v>
      </c>
      <c r="F13" s="7">
        <f t="shared" si="1"/>
        <v>16560</v>
      </c>
      <c r="G13" s="7">
        <f t="shared" si="2"/>
        <v>276</v>
      </c>
      <c r="H13" s="7">
        <f>H12+3</f>
        <v>23</v>
      </c>
    </row>
    <row r="14" spans="1:13" s="10" customFormat="1" ht="20.100000000000001" customHeight="1">
      <c r="A14" s="7">
        <v>13</v>
      </c>
      <c r="B14" s="7">
        <v>37</v>
      </c>
      <c r="C14" s="7">
        <f t="shared" si="3"/>
        <v>708000</v>
      </c>
      <c r="D14" s="7">
        <v>1.5750000000000002</v>
      </c>
      <c r="E14" s="7">
        <f t="shared" si="0"/>
        <v>449280</v>
      </c>
      <c r="F14" s="7">
        <f t="shared" si="1"/>
        <v>18720</v>
      </c>
      <c r="G14" s="7">
        <f t="shared" si="2"/>
        <v>312</v>
      </c>
      <c r="H14" s="7">
        <f t="shared" ref="H14:H20" si="4">H13+3</f>
        <v>26</v>
      </c>
    </row>
    <row r="15" spans="1:13" s="10" customFormat="1" ht="20.100000000000001" customHeight="1">
      <c r="A15" s="7">
        <v>14</v>
      </c>
      <c r="B15" s="7">
        <v>39</v>
      </c>
      <c r="C15" s="7">
        <f t="shared" si="3"/>
        <v>839000</v>
      </c>
      <c r="D15" s="7">
        <v>1.6749999999999998</v>
      </c>
      <c r="E15" s="7">
        <f t="shared" si="0"/>
        <v>501120</v>
      </c>
      <c r="F15" s="7">
        <f t="shared" si="1"/>
        <v>20880</v>
      </c>
      <c r="G15" s="7">
        <f t="shared" si="2"/>
        <v>348</v>
      </c>
      <c r="H15" s="7">
        <f t="shared" si="4"/>
        <v>29</v>
      </c>
    </row>
    <row r="16" spans="1:13" s="10" customFormat="1" ht="20.100000000000001" customHeight="1">
      <c r="A16" s="7">
        <v>15</v>
      </c>
      <c r="B16" s="7">
        <v>41</v>
      </c>
      <c r="C16" s="7">
        <f t="shared" si="3"/>
        <v>982000</v>
      </c>
      <c r="D16" s="7">
        <v>1.7749999999999999</v>
      </c>
      <c r="E16" s="7">
        <f t="shared" si="0"/>
        <v>552960</v>
      </c>
      <c r="F16" s="7">
        <f t="shared" si="1"/>
        <v>23040</v>
      </c>
      <c r="G16" s="7">
        <f t="shared" si="2"/>
        <v>384</v>
      </c>
      <c r="H16" s="7">
        <f t="shared" si="4"/>
        <v>32</v>
      </c>
    </row>
    <row r="17" spans="1:8" s="10" customFormat="1" ht="20.100000000000001" customHeight="1">
      <c r="A17" s="7">
        <v>16</v>
      </c>
      <c r="B17" s="7">
        <v>43</v>
      </c>
      <c r="C17" s="7">
        <f t="shared" si="3"/>
        <v>1134000</v>
      </c>
      <c r="D17" s="7">
        <v>1.875</v>
      </c>
      <c r="E17" s="7">
        <f t="shared" si="0"/>
        <v>604800</v>
      </c>
      <c r="F17" s="7">
        <f t="shared" si="1"/>
        <v>25200</v>
      </c>
      <c r="G17" s="7">
        <f t="shared" si="2"/>
        <v>420</v>
      </c>
      <c r="H17" s="7">
        <f t="shared" si="4"/>
        <v>35</v>
      </c>
    </row>
    <row r="18" spans="1:8" s="10" customFormat="1" ht="20.100000000000001" customHeight="1">
      <c r="A18" s="7">
        <v>17</v>
      </c>
      <c r="B18" s="7">
        <v>45</v>
      </c>
      <c r="C18" s="7">
        <f t="shared" si="3"/>
        <v>1297000</v>
      </c>
      <c r="D18" s="7">
        <v>1.9750000000000001</v>
      </c>
      <c r="E18" s="7">
        <f t="shared" si="0"/>
        <v>656640</v>
      </c>
      <c r="F18" s="7">
        <f t="shared" si="1"/>
        <v>27360</v>
      </c>
      <c r="G18" s="7">
        <f t="shared" si="2"/>
        <v>456</v>
      </c>
      <c r="H18" s="7">
        <f t="shared" si="4"/>
        <v>38</v>
      </c>
    </row>
    <row r="19" spans="1:8" s="10" customFormat="1" ht="20.100000000000001" customHeight="1">
      <c r="A19" s="7">
        <v>18</v>
      </c>
      <c r="B19" s="7">
        <v>47</v>
      </c>
      <c r="C19" s="7">
        <f t="shared" si="3"/>
        <v>1470000</v>
      </c>
      <c r="D19" s="7">
        <v>2.0750000000000002</v>
      </c>
      <c r="E19" s="7">
        <f t="shared" si="0"/>
        <v>708480</v>
      </c>
      <c r="F19" s="7">
        <f t="shared" si="1"/>
        <v>29520</v>
      </c>
      <c r="G19" s="7">
        <f t="shared" si="2"/>
        <v>492</v>
      </c>
      <c r="H19" s="7">
        <f t="shared" si="4"/>
        <v>41</v>
      </c>
    </row>
    <row r="20" spans="1:8" s="10" customFormat="1" ht="20.100000000000001" customHeight="1">
      <c r="A20" s="7">
        <v>19</v>
      </c>
      <c r="B20" s="7">
        <v>49</v>
      </c>
      <c r="C20" s="7">
        <f t="shared" si="3"/>
        <v>1654000</v>
      </c>
      <c r="D20" s="7">
        <v>2.1749999999999998</v>
      </c>
      <c r="E20" s="7">
        <f t="shared" si="0"/>
        <v>760320</v>
      </c>
      <c r="F20" s="7">
        <f t="shared" si="1"/>
        <v>31680</v>
      </c>
      <c r="G20" s="7">
        <f t="shared" si="2"/>
        <v>528</v>
      </c>
      <c r="H20" s="7">
        <f t="shared" si="4"/>
        <v>44</v>
      </c>
    </row>
    <row r="21" spans="1:8" s="10" customFormat="1" ht="20.100000000000001" customHeight="1">
      <c r="A21" s="7">
        <v>20</v>
      </c>
      <c r="B21" s="7">
        <v>51</v>
      </c>
      <c r="C21" s="7">
        <f t="shared" si="3"/>
        <v>1887000</v>
      </c>
      <c r="D21" s="7">
        <v>2.2749999999999999</v>
      </c>
      <c r="E21" s="7">
        <f t="shared" si="0"/>
        <v>829440</v>
      </c>
      <c r="F21" s="7">
        <f t="shared" si="1"/>
        <v>34560</v>
      </c>
      <c r="G21" s="7">
        <f t="shared" si="2"/>
        <v>576</v>
      </c>
      <c r="H21" s="7">
        <f>H20+4</f>
        <v>48</v>
      </c>
    </row>
    <row r="22" spans="1:8" s="10" customFormat="1" ht="20.100000000000001" customHeight="1">
      <c r="A22" s="7">
        <v>21</v>
      </c>
      <c r="B22" s="7">
        <v>53</v>
      </c>
      <c r="C22" s="7">
        <f t="shared" si="3"/>
        <v>2134000</v>
      </c>
      <c r="D22" s="7">
        <v>2.375</v>
      </c>
      <c r="E22" s="7">
        <f t="shared" si="0"/>
        <v>898560</v>
      </c>
      <c r="F22" s="7">
        <f t="shared" si="1"/>
        <v>37440</v>
      </c>
      <c r="G22" s="7">
        <f t="shared" si="2"/>
        <v>624</v>
      </c>
      <c r="H22" s="7">
        <f t="shared" ref="H22:H24" si="5">H21+4</f>
        <v>52</v>
      </c>
    </row>
    <row r="23" spans="1:8" s="10" customFormat="1" ht="20.100000000000001" customHeight="1">
      <c r="A23" s="7">
        <v>22</v>
      </c>
      <c r="B23" s="7">
        <v>55</v>
      </c>
      <c r="C23" s="7">
        <f t="shared" si="3"/>
        <v>2395000</v>
      </c>
      <c r="D23" s="7">
        <v>2.4750000000000001</v>
      </c>
      <c r="E23" s="7">
        <f t="shared" si="0"/>
        <v>967680</v>
      </c>
      <c r="F23" s="7">
        <f t="shared" si="1"/>
        <v>40320</v>
      </c>
      <c r="G23" s="7">
        <f t="shared" si="2"/>
        <v>672</v>
      </c>
      <c r="H23" s="7">
        <f t="shared" si="5"/>
        <v>56</v>
      </c>
    </row>
    <row r="24" spans="1:8" s="10" customFormat="1" ht="20.100000000000001" customHeight="1">
      <c r="A24" s="7">
        <v>23</v>
      </c>
      <c r="B24" s="7">
        <v>57</v>
      </c>
      <c r="C24" s="7">
        <f t="shared" si="3"/>
        <v>2670000</v>
      </c>
      <c r="D24" s="7">
        <v>2.5750000000000002</v>
      </c>
      <c r="E24" s="7">
        <f t="shared" si="0"/>
        <v>1036800</v>
      </c>
      <c r="F24" s="7">
        <f t="shared" si="1"/>
        <v>43200</v>
      </c>
      <c r="G24" s="7">
        <f t="shared" si="2"/>
        <v>720</v>
      </c>
      <c r="H24" s="7">
        <f t="shared" si="5"/>
        <v>60</v>
      </c>
    </row>
    <row r="25" spans="1:8" s="10" customFormat="1" ht="20.100000000000001" customHeight="1">
      <c r="A25" s="7">
        <v>24</v>
      </c>
      <c r="B25" s="7">
        <v>59</v>
      </c>
      <c r="C25" s="7">
        <f t="shared" si="3"/>
        <v>3005000</v>
      </c>
      <c r="D25" s="7">
        <v>2.6749999999999998</v>
      </c>
      <c r="E25" s="7">
        <f t="shared" si="0"/>
        <v>1123200</v>
      </c>
      <c r="F25" s="7">
        <f t="shared" si="1"/>
        <v>46800</v>
      </c>
      <c r="G25" s="7">
        <f t="shared" si="2"/>
        <v>780</v>
      </c>
      <c r="H25" s="7">
        <v>65</v>
      </c>
    </row>
    <row r="26" spans="1:8" s="10" customFormat="1" ht="20.100000000000001" customHeight="1">
      <c r="A26" s="7">
        <v>25</v>
      </c>
      <c r="B26" s="7">
        <v>65</v>
      </c>
      <c r="C26" s="7">
        <f t="shared" si="3"/>
        <v>6048000</v>
      </c>
      <c r="D26" s="7">
        <v>5</v>
      </c>
      <c r="E26" s="7">
        <f t="shared" si="0"/>
        <v>1209600</v>
      </c>
      <c r="F26" s="7">
        <f t="shared" si="1"/>
        <v>50400</v>
      </c>
      <c r="G26" s="7">
        <f t="shared" si="2"/>
        <v>840</v>
      </c>
      <c r="H26" s="7">
        <v>70</v>
      </c>
    </row>
    <row r="27" spans="1:8" ht="13.5" customHeight="1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6"/>
  <sheetViews>
    <sheetView topLeftCell="A52" workbookViewId="0">
      <selection activeCell="D2" sqref="D2:D66"/>
    </sheetView>
  </sheetViews>
  <sheetFormatPr defaultRowHeight="13.5"/>
  <cols>
    <col min="1" max="1" width="9" style="2"/>
    <col min="2" max="2" width="17.25" style="2" bestFit="1" customWidth="1"/>
    <col min="3" max="3" width="9" style="2"/>
    <col min="4" max="4" width="9" style="3"/>
    <col min="6" max="6" width="9" style="2"/>
  </cols>
  <sheetData>
    <row r="1" spans="1:6" s="4" customFormat="1" ht="20.100000000000001" customHeight="1">
      <c r="A1" s="7" t="s">
        <v>47</v>
      </c>
      <c r="B1" s="9" t="s">
        <v>48</v>
      </c>
      <c r="C1" s="9" t="s">
        <v>49</v>
      </c>
      <c r="D1" s="9"/>
      <c r="F1" s="7" t="s">
        <v>70</v>
      </c>
    </row>
    <row r="2" spans="1:6" s="4" customFormat="1" ht="20.100000000000001" customHeight="1">
      <c r="A2" s="9">
        <v>1</v>
      </c>
      <c r="B2" s="7">
        <f>LOOKUP(A2,怪物经验!$A$2:$A$66,怪物经验!$C$2:$C$66)</f>
        <v>15</v>
      </c>
      <c r="C2" s="9">
        <v>25</v>
      </c>
      <c r="D2" s="9">
        <f>B2*C2</f>
        <v>375</v>
      </c>
      <c r="F2" s="9">
        <v>500</v>
      </c>
    </row>
    <row r="3" spans="1:6" s="4" customFormat="1" ht="20.100000000000001" customHeight="1">
      <c r="A3" s="9">
        <v>2</v>
      </c>
      <c r="B3" s="7">
        <f>LOOKUP(A3,怪物经验!$A$2:$A$66,怪物经验!$C$2:$C$66)</f>
        <v>20</v>
      </c>
      <c r="C3" s="20">
        <v>25</v>
      </c>
      <c r="D3" s="9">
        <f t="shared" ref="D3:D66" si="0">B3*C3</f>
        <v>500</v>
      </c>
      <c r="F3" s="9">
        <v>500</v>
      </c>
    </row>
    <row r="4" spans="1:6" s="4" customFormat="1" ht="20.100000000000001" customHeight="1">
      <c r="A4" s="9">
        <v>3</v>
      </c>
      <c r="B4" s="7">
        <f>LOOKUP(A4,怪物经验!$A$2:$A$66,怪物经验!$C$2:$C$66)</f>
        <v>25</v>
      </c>
      <c r="C4" s="20">
        <v>25</v>
      </c>
      <c r="D4" s="9">
        <f t="shared" si="0"/>
        <v>625</v>
      </c>
      <c r="F4" s="9">
        <v>500</v>
      </c>
    </row>
    <row r="5" spans="1:6" s="4" customFormat="1" ht="20.100000000000001" customHeight="1">
      <c r="A5" s="9">
        <v>4</v>
      </c>
      <c r="B5" s="7">
        <f>LOOKUP(A5,怪物经验!$A$2:$A$66,怪物经验!$C$2:$C$66)</f>
        <v>30</v>
      </c>
      <c r="C5" s="20">
        <v>25</v>
      </c>
      <c r="D5" s="9">
        <f t="shared" si="0"/>
        <v>750</v>
      </c>
      <c r="F5" s="9">
        <v>500</v>
      </c>
    </row>
    <row r="6" spans="1:6" s="4" customFormat="1" ht="20.100000000000001" customHeight="1">
      <c r="A6" s="9">
        <v>5</v>
      </c>
      <c r="B6" s="7">
        <f>LOOKUP(A6,怪物经验!$A$2:$A$66,怪物经验!$C$2:$C$66)</f>
        <v>40</v>
      </c>
      <c r="C6" s="20">
        <v>25</v>
      </c>
      <c r="D6" s="9">
        <f t="shared" si="0"/>
        <v>1000</v>
      </c>
      <c r="F6" s="9">
        <v>500</v>
      </c>
    </row>
    <row r="7" spans="1:6" s="4" customFormat="1" ht="20.100000000000001" customHeight="1">
      <c r="A7" s="9">
        <v>6</v>
      </c>
      <c r="B7" s="7">
        <f>LOOKUP(A7,怪物经验!$A$2:$A$66,怪物经验!$C$2:$C$66)</f>
        <v>50</v>
      </c>
      <c r="C7" s="20">
        <v>25</v>
      </c>
      <c r="D7" s="9">
        <f t="shared" si="0"/>
        <v>1250</v>
      </c>
      <c r="F7" s="9">
        <v>500</v>
      </c>
    </row>
    <row r="8" spans="1:6" s="4" customFormat="1" ht="20.100000000000001" customHeight="1">
      <c r="A8" s="9">
        <v>7</v>
      </c>
      <c r="B8" s="7">
        <f>LOOKUP(A8,怪物经验!$A$2:$A$66,怪物经验!$C$2:$C$66)</f>
        <v>60</v>
      </c>
      <c r="C8" s="20">
        <v>25</v>
      </c>
      <c r="D8" s="9">
        <f t="shared" si="0"/>
        <v>1500</v>
      </c>
      <c r="F8" s="9">
        <v>500</v>
      </c>
    </row>
    <row r="9" spans="1:6" s="4" customFormat="1" ht="20.100000000000001" customHeight="1">
      <c r="A9" s="9">
        <v>8</v>
      </c>
      <c r="B9" s="7">
        <f>LOOKUP(A9,怪物经验!$A$2:$A$66,怪物经验!$C$2:$C$66)</f>
        <v>70</v>
      </c>
      <c r="C9" s="20">
        <v>25</v>
      </c>
      <c r="D9" s="9">
        <f t="shared" si="0"/>
        <v>1750</v>
      </c>
      <c r="F9" s="9">
        <v>500</v>
      </c>
    </row>
    <row r="10" spans="1:6" s="4" customFormat="1" ht="20.100000000000001" customHeight="1">
      <c r="A10" s="9">
        <v>9</v>
      </c>
      <c r="B10" s="7">
        <f>LOOKUP(A10,怪物经验!$A$2:$A$66,怪物经验!$C$2:$C$66)</f>
        <v>80</v>
      </c>
      <c r="C10" s="20">
        <v>25</v>
      </c>
      <c r="D10" s="9">
        <f t="shared" si="0"/>
        <v>2000</v>
      </c>
      <c r="F10" s="9">
        <v>500</v>
      </c>
    </row>
    <row r="11" spans="1:6" s="4" customFormat="1" ht="20.100000000000001" customHeight="1">
      <c r="A11" s="9">
        <v>10</v>
      </c>
      <c r="B11" s="7">
        <f>LOOKUP(A11,怪物经验!$A$2:$A$66,怪物经验!$C$2:$C$66)</f>
        <v>95</v>
      </c>
      <c r="C11" s="20">
        <v>25</v>
      </c>
      <c r="D11" s="9">
        <f t="shared" si="0"/>
        <v>2375</v>
      </c>
      <c r="F11" s="9">
        <v>500</v>
      </c>
    </row>
    <row r="12" spans="1:6" s="4" customFormat="1" ht="20.100000000000001" customHeight="1">
      <c r="A12" s="9">
        <v>11</v>
      </c>
      <c r="B12" s="7">
        <f>LOOKUP(A12,怪物经验!$A$2:$A$66,怪物经验!$C$2:$C$66)</f>
        <v>110</v>
      </c>
      <c r="C12" s="20">
        <v>25</v>
      </c>
      <c r="D12" s="9">
        <f t="shared" si="0"/>
        <v>2750</v>
      </c>
      <c r="F12" s="9">
        <v>500</v>
      </c>
    </row>
    <row r="13" spans="1:6" s="4" customFormat="1" ht="20.100000000000001" customHeight="1">
      <c r="A13" s="9">
        <v>12</v>
      </c>
      <c r="B13" s="7">
        <f>LOOKUP(A13,怪物经验!$A$2:$A$66,怪物经验!$C$2:$C$66)</f>
        <v>125</v>
      </c>
      <c r="C13" s="20">
        <v>25</v>
      </c>
      <c r="D13" s="9">
        <f t="shared" si="0"/>
        <v>3125</v>
      </c>
      <c r="F13" s="9">
        <v>500</v>
      </c>
    </row>
    <row r="14" spans="1:6" s="4" customFormat="1" ht="20.100000000000001" customHeight="1">
      <c r="A14" s="9">
        <v>13</v>
      </c>
      <c r="B14" s="7">
        <f>LOOKUP(A14,怪物经验!$A$2:$A$66,怪物经验!$C$2:$C$66)</f>
        <v>140</v>
      </c>
      <c r="C14" s="20">
        <v>25</v>
      </c>
      <c r="D14" s="9">
        <f t="shared" si="0"/>
        <v>3500</v>
      </c>
      <c r="F14" s="9">
        <v>500</v>
      </c>
    </row>
    <row r="15" spans="1:6" s="4" customFormat="1" ht="20.100000000000001" customHeight="1">
      <c r="A15" s="9">
        <v>14</v>
      </c>
      <c r="B15" s="7">
        <f>LOOKUP(A15,怪物经验!$A$2:$A$66,怪物经验!$C$2:$C$66)</f>
        <v>155</v>
      </c>
      <c r="C15" s="20">
        <v>25</v>
      </c>
      <c r="D15" s="9">
        <f t="shared" si="0"/>
        <v>3875</v>
      </c>
      <c r="F15" s="9">
        <v>500</v>
      </c>
    </row>
    <row r="16" spans="1:6" s="4" customFormat="1" ht="20.100000000000001" customHeight="1">
      <c r="A16" s="9">
        <v>15</v>
      </c>
      <c r="B16" s="7">
        <f>LOOKUP(A16,怪物经验!$A$2:$A$66,怪物经验!$C$2:$C$66)</f>
        <v>170</v>
      </c>
      <c r="C16" s="20">
        <v>25</v>
      </c>
      <c r="D16" s="9">
        <f t="shared" si="0"/>
        <v>4250</v>
      </c>
      <c r="F16" s="9">
        <v>1000</v>
      </c>
    </row>
    <row r="17" spans="1:6" s="4" customFormat="1" ht="20.100000000000001" customHeight="1">
      <c r="A17" s="9">
        <v>16</v>
      </c>
      <c r="B17" s="7">
        <f>LOOKUP(A17,怪物经验!$A$2:$A$66,怪物经验!$C$2:$C$66)</f>
        <v>190</v>
      </c>
      <c r="C17" s="20">
        <v>25</v>
      </c>
      <c r="D17" s="9">
        <f t="shared" si="0"/>
        <v>4750</v>
      </c>
      <c r="F17" s="9">
        <v>1000</v>
      </c>
    </row>
    <row r="18" spans="1:6" s="4" customFormat="1" ht="20.100000000000001" customHeight="1">
      <c r="A18" s="9">
        <v>17</v>
      </c>
      <c r="B18" s="7">
        <f>LOOKUP(A18,怪物经验!$A$2:$A$66,怪物经验!$C$2:$C$66)</f>
        <v>210</v>
      </c>
      <c r="C18" s="20">
        <v>25</v>
      </c>
      <c r="D18" s="9">
        <f t="shared" si="0"/>
        <v>5250</v>
      </c>
      <c r="F18" s="9">
        <v>1000</v>
      </c>
    </row>
    <row r="19" spans="1:6" s="4" customFormat="1" ht="20.100000000000001" customHeight="1">
      <c r="A19" s="9">
        <v>18</v>
      </c>
      <c r="B19" s="7">
        <f>LOOKUP(A19,怪物经验!$A$2:$A$66,怪物经验!$C$2:$C$66)</f>
        <v>230</v>
      </c>
      <c r="C19" s="20">
        <v>25</v>
      </c>
      <c r="D19" s="9">
        <f t="shared" si="0"/>
        <v>5750</v>
      </c>
      <c r="F19" s="9">
        <v>1000</v>
      </c>
    </row>
    <row r="20" spans="1:6" s="4" customFormat="1" ht="20.100000000000001" customHeight="1">
      <c r="A20" s="9">
        <v>19</v>
      </c>
      <c r="B20" s="7">
        <f>LOOKUP(A20,怪物经验!$A$2:$A$66,怪物经验!$C$2:$C$66)</f>
        <v>250</v>
      </c>
      <c r="C20" s="20">
        <v>25</v>
      </c>
      <c r="D20" s="9">
        <f t="shared" si="0"/>
        <v>6250</v>
      </c>
      <c r="F20" s="9">
        <v>1000</v>
      </c>
    </row>
    <row r="21" spans="1:6" s="4" customFormat="1" ht="20.100000000000001" customHeight="1">
      <c r="A21" s="9">
        <v>20</v>
      </c>
      <c r="B21" s="7">
        <f>LOOKUP(A21,怪物经验!$A$2:$A$66,怪物经验!$C$2:$C$66)</f>
        <v>280</v>
      </c>
      <c r="C21" s="20">
        <v>25</v>
      </c>
      <c r="D21" s="9">
        <f t="shared" si="0"/>
        <v>7000</v>
      </c>
      <c r="F21" s="9">
        <v>1000</v>
      </c>
    </row>
    <row r="22" spans="1:6" s="4" customFormat="1" ht="20.100000000000001" customHeight="1">
      <c r="A22" s="9">
        <v>21</v>
      </c>
      <c r="B22" s="7">
        <f>LOOKUP(A22,怪物经验!$A$2:$A$66,怪物经验!$C$2:$C$66)</f>
        <v>310</v>
      </c>
      <c r="C22" s="20">
        <v>25</v>
      </c>
      <c r="D22" s="9">
        <f t="shared" si="0"/>
        <v>7750</v>
      </c>
      <c r="F22" s="9">
        <v>1000</v>
      </c>
    </row>
    <row r="23" spans="1:6" s="4" customFormat="1" ht="20.100000000000001" customHeight="1">
      <c r="A23" s="9">
        <v>22</v>
      </c>
      <c r="B23" s="7">
        <f>LOOKUP(A23,怪物经验!$A$2:$A$66,怪物经验!$C$2:$C$66)</f>
        <v>340</v>
      </c>
      <c r="C23" s="20">
        <v>25</v>
      </c>
      <c r="D23" s="9">
        <f t="shared" si="0"/>
        <v>8500</v>
      </c>
      <c r="F23" s="9">
        <v>1000</v>
      </c>
    </row>
    <row r="24" spans="1:6" s="4" customFormat="1" ht="20.100000000000001" customHeight="1">
      <c r="A24" s="9">
        <v>23</v>
      </c>
      <c r="B24" s="7">
        <f>LOOKUP(A24,怪物经验!$A$2:$A$66,怪物经验!$C$2:$C$66)</f>
        <v>370</v>
      </c>
      <c r="C24" s="20">
        <v>25</v>
      </c>
      <c r="D24" s="9">
        <f t="shared" si="0"/>
        <v>9250</v>
      </c>
      <c r="F24" s="9">
        <v>1000</v>
      </c>
    </row>
    <row r="25" spans="1:6" s="4" customFormat="1" ht="20.100000000000001" customHeight="1">
      <c r="A25" s="9">
        <v>24</v>
      </c>
      <c r="B25" s="7">
        <f>LOOKUP(A25,怪物经验!$A$2:$A$66,怪物经验!$C$2:$C$66)</f>
        <v>400</v>
      </c>
      <c r="C25" s="20">
        <v>25</v>
      </c>
      <c r="D25" s="9">
        <f t="shared" si="0"/>
        <v>10000</v>
      </c>
      <c r="F25" s="9">
        <v>1000</v>
      </c>
    </row>
    <row r="26" spans="1:6" s="4" customFormat="1" ht="20.100000000000001" customHeight="1">
      <c r="A26" s="9">
        <v>25</v>
      </c>
      <c r="B26" s="7">
        <f>LOOKUP(A26,怪物经验!$A$2:$A$66,怪物经验!$C$2:$C$66)</f>
        <v>430</v>
      </c>
      <c r="C26" s="20">
        <v>25</v>
      </c>
      <c r="D26" s="9">
        <f t="shared" si="0"/>
        <v>10750</v>
      </c>
      <c r="F26" s="9">
        <v>1000</v>
      </c>
    </row>
    <row r="27" spans="1:6" s="4" customFormat="1" ht="20.100000000000001" customHeight="1">
      <c r="A27" s="9">
        <v>26</v>
      </c>
      <c r="B27" s="7">
        <f>LOOKUP(A27,怪物经验!$A$2:$A$66,怪物经验!$C$2:$C$66)</f>
        <v>460</v>
      </c>
      <c r="C27" s="20">
        <v>25</v>
      </c>
      <c r="D27" s="9">
        <f t="shared" si="0"/>
        <v>11500</v>
      </c>
      <c r="F27" s="9">
        <v>1000</v>
      </c>
    </row>
    <row r="28" spans="1:6" s="4" customFormat="1" ht="20.100000000000001" customHeight="1">
      <c r="A28" s="9">
        <v>27</v>
      </c>
      <c r="B28" s="7">
        <f>LOOKUP(A28,怪物经验!$A$2:$A$66,怪物经验!$C$2:$C$66)</f>
        <v>490</v>
      </c>
      <c r="C28" s="20">
        <v>25</v>
      </c>
      <c r="D28" s="9">
        <f t="shared" si="0"/>
        <v>12250</v>
      </c>
      <c r="F28" s="9">
        <v>1000</v>
      </c>
    </row>
    <row r="29" spans="1:6" s="4" customFormat="1" ht="20.100000000000001" customHeight="1">
      <c r="A29" s="9">
        <v>28</v>
      </c>
      <c r="B29" s="7">
        <f>LOOKUP(A29,怪物经验!$A$2:$A$66,怪物经验!$C$2:$C$66)</f>
        <v>520</v>
      </c>
      <c r="C29" s="20">
        <v>25</v>
      </c>
      <c r="D29" s="9">
        <f t="shared" si="0"/>
        <v>13000</v>
      </c>
      <c r="F29" s="9">
        <v>1000</v>
      </c>
    </row>
    <row r="30" spans="1:6" s="4" customFormat="1" ht="20.100000000000001" customHeight="1">
      <c r="A30" s="9">
        <v>29</v>
      </c>
      <c r="B30" s="7">
        <f>LOOKUP(A30,怪物经验!$A$2:$A$66,怪物经验!$C$2:$C$66)</f>
        <v>550</v>
      </c>
      <c r="C30" s="20">
        <v>25</v>
      </c>
      <c r="D30" s="9">
        <f t="shared" si="0"/>
        <v>13750</v>
      </c>
      <c r="F30" s="9">
        <v>1000</v>
      </c>
    </row>
    <row r="31" spans="1:6" s="4" customFormat="1" ht="20.100000000000001" customHeight="1">
      <c r="A31" s="9">
        <v>30</v>
      </c>
      <c r="B31" s="7">
        <f>LOOKUP(A31,怪物经验!$A$2:$A$66,怪物经验!$C$2:$C$66)</f>
        <v>580</v>
      </c>
      <c r="C31" s="20">
        <v>25</v>
      </c>
      <c r="D31" s="9">
        <f t="shared" si="0"/>
        <v>14500</v>
      </c>
      <c r="F31" s="9">
        <v>2000</v>
      </c>
    </row>
    <row r="32" spans="1:6" s="4" customFormat="1" ht="20.100000000000001" customHeight="1">
      <c r="A32" s="9">
        <v>31</v>
      </c>
      <c r="B32" s="7">
        <f>LOOKUP(A32,怪物经验!$A$2:$A$66,怪物经验!$C$2:$C$66)</f>
        <v>610</v>
      </c>
      <c r="C32" s="20">
        <v>25</v>
      </c>
      <c r="D32" s="9">
        <f t="shared" si="0"/>
        <v>15250</v>
      </c>
      <c r="F32" s="9">
        <v>2000</v>
      </c>
    </row>
    <row r="33" spans="1:6" s="4" customFormat="1" ht="20.100000000000001" customHeight="1">
      <c r="A33" s="9">
        <v>32</v>
      </c>
      <c r="B33" s="7">
        <f>LOOKUP(A33,怪物经验!$A$2:$A$66,怪物经验!$C$2:$C$66)</f>
        <v>640</v>
      </c>
      <c r="C33" s="20">
        <v>25</v>
      </c>
      <c r="D33" s="9">
        <f t="shared" si="0"/>
        <v>16000</v>
      </c>
      <c r="F33" s="9">
        <v>2000</v>
      </c>
    </row>
    <row r="34" spans="1:6" s="4" customFormat="1" ht="20.100000000000001" customHeight="1">
      <c r="A34" s="9">
        <v>33</v>
      </c>
      <c r="B34" s="7">
        <f>LOOKUP(A34,怪物经验!$A$2:$A$66,怪物经验!$C$2:$C$66)</f>
        <v>670</v>
      </c>
      <c r="C34" s="20">
        <v>25</v>
      </c>
      <c r="D34" s="9">
        <f t="shared" si="0"/>
        <v>16750</v>
      </c>
      <c r="F34" s="9">
        <v>2000</v>
      </c>
    </row>
    <row r="35" spans="1:6" s="4" customFormat="1" ht="20.100000000000001" customHeight="1">
      <c r="A35" s="9">
        <v>34</v>
      </c>
      <c r="B35" s="7">
        <f>LOOKUP(A35,怪物经验!$A$2:$A$66,怪物经验!$C$2:$C$66)</f>
        <v>700</v>
      </c>
      <c r="C35" s="20">
        <v>25</v>
      </c>
      <c r="D35" s="9">
        <f t="shared" si="0"/>
        <v>17500</v>
      </c>
      <c r="F35" s="9">
        <v>2000</v>
      </c>
    </row>
    <row r="36" spans="1:6" s="4" customFormat="1" ht="20.100000000000001" customHeight="1">
      <c r="A36" s="9">
        <v>35</v>
      </c>
      <c r="B36" s="7">
        <f>LOOKUP(A36,怪物经验!$A$2:$A$66,怪物经验!$C$2:$C$66)</f>
        <v>730</v>
      </c>
      <c r="C36" s="20">
        <v>25</v>
      </c>
      <c r="D36" s="9">
        <f t="shared" si="0"/>
        <v>18250</v>
      </c>
      <c r="F36" s="9">
        <v>2000</v>
      </c>
    </row>
    <row r="37" spans="1:6" s="4" customFormat="1" ht="20.100000000000001" customHeight="1">
      <c r="A37" s="9">
        <v>36</v>
      </c>
      <c r="B37" s="7">
        <f>LOOKUP(A37,怪物经验!$A$2:$A$66,怪物经验!$C$2:$C$66)</f>
        <v>760</v>
      </c>
      <c r="C37" s="20">
        <v>25</v>
      </c>
      <c r="D37" s="9">
        <f t="shared" si="0"/>
        <v>19000</v>
      </c>
      <c r="F37" s="9">
        <v>2000</v>
      </c>
    </row>
    <row r="38" spans="1:6" s="4" customFormat="1" ht="20.100000000000001" customHeight="1">
      <c r="A38" s="9">
        <v>37</v>
      </c>
      <c r="B38" s="7">
        <f>LOOKUP(A38,怪物经验!$A$2:$A$66,怪物经验!$C$2:$C$66)</f>
        <v>790</v>
      </c>
      <c r="C38" s="20">
        <v>25</v>
      </c>
      <c r="D38" s="9">
        <f t="shared" si="0"/>
        <v>19750</v>
      </c>
      <c r="F38" s="9">
        <v>2000</v>
      </c>
    </row>
    <row r="39" spans="1:6" s="4" customFormat="1" ht="20.100000000000001" customHeight="1">
      <c r="A39" s="9">
        <v>38</v>
      </c>
      <c r="B39" s="7">
        <f>LOOKUP(A39,怪物经验!$A$2:$A$66,怪物经验!$C$2:$C$66)</f>
        <v>820</v>
      </c>
      <c r="C39" s="20">
        <v>25</v>
      </c>
      <c r="D39" s="9">
        <f t="shared" si="0"/>
        <v>20500</v>
      </c>
      <c r="F39" s="9">
        <v>2000</v>
      </c>
    </row>
    <row r="40" spans="1:6" s="4" customFormat="1" ht="20.100000000000001" customHeight="1">
      <c r="A40" s="9">
        <v>39</v>
      </c>
      <c r="B40" s="7">
        <f>LOOKUP(A40,怪物经验!$A$2:$A$66,怪物经验!$C$2:$C$66)</f>
        <v>850</v>
      </c>
      <c r="C40" s="20">
        <v>25</v>
      </c>
      <c r="D40" s="9">
        <f t="shared" si="0"/>
        <v>21250</v>
      </c>
      <c r="F40" s="9">
        <v>2000</v>
      </c>
    </row>
    <row r="41" spans="1:6" s="4" customFormat="1" ht="20.100000000000001" customHeight="1">
      <c r="A41" s="9">
        <v>40</v>
      </c>
      <c r="B41" s="7">
        <f>LOOKUP(A41,怪物经验!$A$2:$A$66,怪物经验!$C$2:$C$66)</f>
        <v>880</v>
      </c>
      <c r="C41" s="20">
        <v>25</v>
      </c>
      <c r="D41" s="9">
        <f t="shared" si="0"/>
        <v>22000</v>
      </c>
      <c r="F41" s="9">
        <v>5000</v>
      </c>
    </row>
    <row r="42" spans="1:6" s="4" customFormat="1" ht="20.100000000000001" customHeight="1">
      <c r="A42" s="9">
        <v>41</v>
      </c>
      <c r="B42" s="7">
        <f>LOOKUP(A42,怪物经验!$A$2:$A$66,怪物经验!$C$2:$C$66)</f>
        <v>910</v>
      </c>
      <c r="C42" s="20">
        <v>25</v>
      </c>
      <c r="D42" s="9">
        <f t="shared" si="0"/>
        <v>22750</v>
      </c>
      <c r="F42" s="9">
        <v>5000</v>
      </c>
    </row>
    <row r="43" spans="1:6" s="4" customFormat="1" ht="20.100000000000001" customHeight="1">
      <c r="A43" s="9">
        <v>42</v>
      </c>
      <c r="B43" s="7">
        <f>LOOKUP(A43,怪物经验!$A$2:$A$66,怪物经验!$C$2:$C$66)</f>
        <v>940</v>
      </c>
      <c r="C43" s="20">
        <v>25</v>
      </c>
      <c r="D43" s="9">
        <f t="shared" si="0"/>
        <v>23500</v>
      </c>
      <c r="F43" s="9">
        <v>5000</v>
      </c>
    </row>
    <row r="44" spans="1:6" s="4" customFormat="1" ht="20.100000000000001" customHeight="1">
      <c r="A44" s="9">
        <v>43</v>
      </c>
      <c r="B44" s="7">
        <f>LOOKUP(A44,怪物经验!$A$2:$A$66,怪物经验!$C$2:$C$66)</f>
        <v>970</v>
      </c>
      <c r="C44" s="20">
        <v>25</v>
      </c>
      <c r="D44" s="9">
        <f t="shared" si="0"/>
        <v>24250</v>
      </c>
      <c r="F44" s="9">
        <v>5000</v>
      </c>
    </row>
    <row r="45" spans="1:6" s="4" customFormat="1" ht="20.100000000000001" customHeight="1">
      <c r="A45" s="9">
        <v>44</v>
      </c>
      <c r="B45" s="7">
        <f>LOOKUP(A45,怪物经验!$A$2:$A$66,怪物经验!$C$2:$C$66)</f>
        <v>1000</v>
      </c>
      <c r="C45" s="20">
        <v>25</v>
      </c>
      <c r="D45" s="9">
        <f t="shared" si="0"/>
        <v>25000</v>
      </c>
      <c r="F45" s="9">
        <v>5000</v>
      </c>
    </row>
    <row r="46" spans="1:6" s="4" customFormat="1" ht="20.100000000000001" customHeight="1">
      <c r="A46" s="9">
        <v>45</v>
      </c>
      <c r="B46" s="7">
        <f>LOOKUP(A46,怪物经验!$A$2:$A$66,怪物经验!$C$2:$C$66)</f>
        <v>1030</v>
      </c>
      <c r="C46" s="20">
        <v>25</v>
      </c>
      <c r="D46" s="9">
        <f t="shared" si="0"/>
        <v>25750</v>
      </c>
      <c r="F46" s="9">
        <v>5000</v>
      </c>
    </row>
    <row r="47" spans="1:6" s="4" customFormat="1" ht="20.100000000000001" customHeight="1">
      <c r="A47" s="9">
        <v>46</v>
      </c>
      <c r="B47" s="7">
        <f>LOOKUP(A47,怪物经验!$A$2:$A$66,怪物经验!$C$2:$C$66)</f>
        <v>1060</v>
      </c>
      <c r="C47" s="20">
        <v>25</v>
      </c>
      <c r="D47" s="9">
        <f t="shared" si="0"/>
        <v>26500</v>
      </c>
      <c r="F47" s="9">
        <v>5000</v>
      </c>
    </row>
    <row r="48" spans="1:6" s="4" customFormat="1" ht="20.100000000000001" customHeight="1">
      <c r="A48" s="9">
        <v>47</v>
      </c>
      <c r="B48" s="7">
        <f>LOOKUP(A48,怪物经验!$A$2:$A$66,怪物经验!$C$2:$C$66)</f>
        <v>1090</v>
      </c>
      <c r="C48" s="20">
        <v>25</v>
      </c>
      <c r="D48" s="9">
        <f t="shared" si="0"/>
        <v>27250</v>
      </c>
      <c r="F48" s="9">
        <v>5000</v>
      </c>
    </row>
    <row r="49" spans="1:6" s="4" customFormat="1" ht="20.100000000000001" customHeight="1">
      <c r="A49" s="9">
        <v>48</v>
      </c>
      <c r="B49" s="7">
        <f>LOOKUP(A49,怪物经验!$A$2:$A$66,怪物经验!$C$2:$C$66)</f>
        <v>1120</v>
      </c>
      <c r="C49" s="20">
        <v>25</v>
      </c>
      <c r="D49" s="9">
        <f t="shared" si="0"/>
        <v>28000</v>
      </c>
      <c r="F49" s="9">
        <v>5000</v>
      </c>
    </row>
    <row r="50" spans="1:6" s="4" customFormat="1" ht="20.100000000000001" customHeight="1">
      <c r="A50" s="9">
        <v>49</v>
      </c>
      <c r="B50" s="7">
        <f>LOOKUP(A50,怪物经验!$A$2:$A$66,怪物经验!$C$2:$C$66)</f>
        <v>1150</v>
      </c>
      <c r="C50" s="20">
        <v>25</v>
      </c>
      <c r="D50" s="9">
        <f t="shared" si="0"/>
        <v>28750</v>
      </c>
      <c r="F50" s="9">
        <v>5000</v>
      </c>
    </row>
    <row r="51" spans="1:6" s="4" customFormat="1" ht="20.100000000000001" customHeight="1">
      <c r="A51" s="9">
        <v>50</v>
      </c>
      <c r="B51" s="7">
        <f>LOOKUP(A51,怪物经验!$A$2:$A$66,怪物经验!$C$2:$C$66)</f>
        <v>1180</v>
      </c>
      <c r="C51" s="20">
        <v>25</v>
      </c>
      <c r="D51" s="9">
        <f t="shared" si="0"/>
        <v>29500</v>
      </c>
      <c r="F51" s="9">
        <v>10000</v>
      </c>
    </row>
    <row r="52" spans="1:6" s="4" customFormat="1" ht="20.100000000000001" customHeight="1">
      <c r="A52" s="9">
        <v>51</v>
      </c>
      <c r="B52" s="7">
        <f>LOOKUP(A52,怪物经验!$A$2:$A$66,怪物经验!$C$2:$C$66)</f>
        <v>1210</v>
      </c>
      <c r="C52" s="20">
        <v>25</v>
      </c>
      <c r="D52" s="9">
        <f t="shared" si="0"/>
        <v>30250</v>
      </c>
      <c r="F52" s="9">
        <v>10000</v>
      </c>
    </row>
    <row r="53" spans="1:6" s="4" customFormat="1" ht="20.100000000000001" customHeight="1">
      <c r="A53" s="9">
        <v>52</v>
      </c>
      <c r="B53" s="7">
        <f>LOOKUP(A53,怪物经验!$A$2:$A$66,怪物经验!$C$2:$C$66)</f>
        <v>1240</v>
      </c>
      <c r="C53" s="20">
        <v>25</v>
      </c>
      <c r="D53" s="9">
        <f t="shared" si="0"/>
        <v>31000</v>
      </c>
      <c r="F53" s="9">
        <v>10000</v>
      </c>
    </row>
    <row r="54" spans="1:6" s="4" customFormat="1" ht="20.100000000000001" customHeight="1">
      <c r="A54" s="9">
        <v>53</v>
      </c>
      <c r="B54" s="7">
        <f>LOOKUP(A54,怪物经验!$A$2:$A$66,怪物经验!$C$2:$C$66)</f>
        <v>1270</v>
      </c>
      <c r="C54" s="20">
        <v>25</v>
      </c>
      <c r="D54" s="9">
        <f t="shared" si="0"/>
        <v>31750</v>
      </c>
      <c r="F54" s="9">
        <v>10000</v>
      </c>
    </row>
    <row r="55" spans="1:6" s="4" customFormat="1" ht="20.100000000000001" customHeight="1">
      <c r="A55" s="9">
        <v>54</v>
      </c>
      <c r="B55" s="7">
        <f>LOOKUP(A55,怪物经验!$A$2:$A$66,怪物经验!$C$2:$C$66)</f>
        <v>1300</v>
      </c>
      <c r="C55" s="20">
        <v>25</v>
      </c>
      <c r="D55" s="9">
        <f t="shared" si="0"/>
        <v>32500</v>
      </c>
      <c r="F55" s="9">
        <v>10000</v>
      </c>
    </row>
    <row r="56" spans="1:6" s="4" customFormat="1" ht="20.100000000000001" customHeight="1">
      <c r="A56" s="9">
        <v>55</v>
      </c>
      <c r="B56" s="7">
        <f>LOOKUP(A56,怪物经验!$A$2:$A$66,怪物经验!$C$2:$C$66)</f>
        <v>1330</v>
      </c>
      <c r="C56" s="20">
        <v>25</v>
      </c>
      <c r="D56" s="9">
        <f t="shared" si="0"/>
        <v>33250</v>
      </c>
      <c r="F56" s="9">
        <v>10000</v>
      </c>
    </row>
    <row r="57" spans="1:6" s="4" customFormat="1" ht="20.100000000000001" customHeight="1">
      <c r="A57" s="9">
        <v>56</v>
      </c>
      <c r="B57" s="7">
        <f>LOOKUP(A57,怪物经验!$A$2:$A$66,怪物经验!$C$2:$C$66)</f>
        <v>1360</v>
      </c>
      <c r="C57" s="20">
        <v>25</v>
      </c>
      <c r="D57" s="9">
        <f t="shared" si="0"/>
        <v>34000</v>
      </c>
      <c r="F57" s="9">
        <v>10000</v>
      </c>
    </row>
    <row r="58" spans="1:6" s="4" customFormat="1" ht="20.100000000000001" customHeight="1">
      <c r="A58" s="9">
        <v>57</v>
      </c>
      <c r="B58" s="7">
        <f>LOOKUP(A58,怪物经验!$A$2:$A$66,怪物经验!$C$2:$C$66)</f>
        <v>1390</v>
      </c>
      <c r="C58" s="20">
        <v>25</v>
      </c>
      <c r="D58" s="9">
        <f t="shared" si="0"/>
        <v>34750</v>
      </c>
      <c r="F58" s="9">
        <v>10000</v>
      </c>
    </row>
    <row r="59" spans="1:6" s="4" customFormat="1" ht="20.100000000000001" customHeight="1">
      <c r="A59" s="9">
        <v>58</v>
      </c>
      <c r="B59" s="7">
        <f>LOOKUP(A59,怪物经验!$A$2:$A$66,怪物经验!$C$2:$C$66)</f>
        <v>1420</v>
      </c>
      <c r="C59" s="20">
        <v>25</v>
      </c>
      <c r="D59" s="9">
        <f t="shared" si="0"/>
        <v>35500</v>
      </c>
      <c r="F59" s="9">
        <v>10000</v>
      </c>
    </row>
    <row r="60" spans="1:6" s="4" customFormat="1" ht="20.100000000000001" customHeight="1">
      <c r="A60" s="9">
        <v>59</v>
      </c>
      <c r="B60" s="7">
        <f>LOOKUP(A60,怪物经验!$A$2:$A$66,怪物经验!$C$2:$C$66)</f>
        <v>1450</v>
      </c>
      <c r="C60" s="20">
        <v>25</v>
      </c>
      <c r="D60" s="9">
        <f t="shared" si="0"/>
        <v>36250</v>
      </c>
      <c r="F60" s="9">
        <v>10000</v>
      </c>
    </row>
    <row r="61" spans="1:6" s="4" customFormat="1" ht="20.100000000000001" customHeight="1">
      <c r="A61" s="9">
        <v>60</v>
      </c>
      <c r="B61" s="7">
        <f>LOOKUP(A61,怪物经验!$A$2:$A$66,怪物经验!$C$2:$C$66)</f>
        <v>1480</v>
      </c>
      <c r="C61" s="20">
        <v>25</v>
      </c>
      <c r="D61" s="9">
        <f t="shared" si="0"/>
        <v>37000</v>
      </c>
      <c r="F61" s="9">
        <v>10000</v>
      </c>
    </row>
    <row r="62" spans="1:6" s="4" customFormat="1" ht="20.100000000000001" customHeight="1">
      <c r="A62" s="9">
        <v>61</v>
      </c>
      <c r="B62" s="7">
        <f>LOOKUP(A62,怪物经验!$A$2:$A$66,怪物经验!$C$2:$C$66)</f>
        <v>1510</v>
      </c>
      <c r="C62" s="20">
        <v>25</v>
      </c>
      <c r="D62" s="9">
        <f t="shared" si="0"/>
        <v>37750</v>
      </c>
      <c r="F62" s="9">
        <v>10000</v>
      </c>
    </row>
    <row r="63" spans="1:6" s="4" customFormat="1" ht="20.100000000000001" customHeight="1">
      <c r="A63" s="9">
        <v>62</v>
      </c>
      <c r="B63" s="7">
        <f>LOOKUP(A63,怪物经验!$A$2:$A$66,怪物经验!$C$2:$C$66)</f>
        <v>1540</v>
      </c>
      <c r="C63" s="20">
        <v>25</v>
      </c>
      <c r="D63" s="9">
        <f t="shared" si="0"/>
        <v>38500</v>
      </c>
      <c r="F63" s="9">
        <v>10000</v>
      </c>
    </row>
    <row r="64" spans="1:6" s="4" customFormat="1" ht="20.100000000000001" customHeight="1">
      <c r="A64" s="9">
        <v>63</v>
      </c>
      <c r="B64" s="7">
        <f>LOOKUP(A64,怪物经验!$A$2:$A$66,怪物经验!$C$2:$C$66)</f>
        <v>1570</v>
      </c>
      <c r="C64" s="20">
        <v>25</v>
      </c>
      <c r="D64" s="9">
        <f t="shared" si="0"/>
        <v>39250</v>
      </c>
      <c r="F64" s="9">
        <v>10000</v>
      </c>
    </row>
    <row r="65" spans="1:6" s="4" customFormat="1" ht="20.100000000000001" customHeight="1">
      <c r="A65" s="9">
        <v>64</v>
      </c>
      <c r="B65" s="7">
        <f>LOOKUP(A65,怪物经验!$A$2:$A$66,怪物经验!$C$2:$C$66)</f>
        <v>1600</v>
      </c>
      <c r="C65" s="20">
        <v>25</v>
      </c>
      <c r="D65" s="9">
        <f t="shared" si="0"/>
        <v>40000</v>
      </c>
      <c r="F65" s="9">
        <v>10000</v>
      </c>
    </row>
    <row r="66" spans="1:6" s="4" customFormat="1" ht="20.100000000000001" customHeight="1">
      <c r="A66" s="9">
        <v>65</v>
      </c>
      <c r="B66" s="7">
        <f>LOOKUP(A66,怪物经验!$A$2:$A$66,怪物经验!$C$2:$C$66)</f>
        <v>1630</v>
      </c>
      <c r="C66" s="20">
        <v>25</v>
      </c>
      <c r="D66" s="9">
        <f t="shared" si="0"/>
        <v>40750</v>
      </c>
      <c r="F66" s="9">
        <v>10000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1"/>
  <sheetViews>
    <sheetView workbookViewId="0">
      <selection activeCell="M5" activeCellId="8" sqref="A2:F4 A5:F7 A8:F10 A11:F13 H6 H10 H13 H2 M5"/>
    </sheetView>
  </sheetViews>
  <sheetFormatPr defaultRowHeight="13.5"/>
  <cols>
    <col min="1" max="3" width="9" style="2"/>
    <col min="4" max="5" width="15.125" style="3" bestFit="1" customWidth="1"/>
    <col min="6" max="6" width="9" style="2"/>
    <col min="9" max="9" width="9" style="7"/>
    <col min="10" max="10" width="9" style="1"/>
  </cols>
  <sheetData>
    <row r="1" spans="1:10" s="4" customFormat="1" ht="20.100000000000001" customHeight="1">
      <c r="A1" s="7" t="s">
        <v>10</v>
      </c>
      <c r="B1" s="7" t="s">
        <v>11</v>
      </c>
      <c r="C1" s="10" t="s">
        <v>12</v>
      </c>
      <c r="D1" s="9" t="s">
        <v>18</v>
      </c>
      <c r="E1" s="9" t="s">
        <v>38</v>
      </c>
      <c r="F1" s="9" t="s">
        <v>19</v>
      </c>
      <c r="I1" s="7"/>
      <c r="J1" s="7"/>
    </row>
    <row r="2" spans="1:10" s="4" customFormat="1" ht="20.100000000000001" customHeight="1">
      <c r="A2" s="9">
        <v>1</v>
      </c>
      <c r="B2" s="9">
        <v>5</v>
      </c>
      <c r="C2" s="9">
        <f>B2*怪物经验!C2</f>
        <v>75</v>
      </c>
      <c r="D2" s="9">
        <v>2</v>
      </c>
      <c r="E2" s="9">
        <v>2</v>
      </c>
      <c r="F2" s="9">
        <f t="shared" ref="F2:F33" si="0">E2*C2</f>
        <v>150</v>
      </c>
      <c r="I2" s="12">
        <v>1</v>
      </c>
      <c r="J2" s="7">
        <f>VLOOKUP(I2,$A$2:$C$66,3,FALSE)</f>
        <v>75</v>
      </c>
    </row>
    <row r="3" spans="1:10" s="4" customFormat="1" ht="20.100000000000001" customHeight="1">
      <c r="A3" s="9">
        <v>2</v>
      </c>
      <c r="B3" s="9">
        <v>5</v>
      </c>
      <c r="C3" s="9">
        <f>B3*怪物经验!C3</f>
        <v>100</v>
      </c>
      <c r="D3" s="9">
        <v>1</v>
      </c>
      <c r="E3" s="9">
        <v>3</v>
      </c>
      <c r="F3" s="9">
        <f t="shared" si="0"/>
        <v>300</v>
      </c>
      <c r="I3" s="12">
        <v>1</v>
      </c>
      <c r="J3" s="7">
        <f t="shared" ref="J3:J34" si="1">VLOOKUP(I3,$A$2:$C$66,3,FALSE)</f>
        <v>75</v>
      </c>
    </row>
    <row r="4" spans="1:10" s="4" customFormat="1" ht="20.100000000000001" customHeight="1">
      <c r="A4" s="9">
        <v>3</v>
      </c>
      <c r="B4" s="9">
        <v>5</v>
      </c>
      <c r="C4" s="9">
        <f>B4*怪物经验!C4</f>
        <v>125</v>
      </c>
      <c r="D4" s="9">
        <v>10</v>
      </c>
      <c r="E4" s="9">
        <v>5</v>
      </c>
      <c r="F4" s="9">
        <f t="shared" si="0"/>
        <v>625</v>
      </c>
      <c r="I4" s="12">
        <v>2</v>
      </c>
      <c r="J4" s="7">
        <f t="shared" si="1"/>
        <v>100</v>
      </c>
    </row>
    <row r="5" spans="1:10" s="4" customFormat="1" ht="20.100000000000001" customHeight="1">
      <c r="A5" s="9">
        <v>4</v>
      </c>
      <c r="B5" s="9">
        <v>5</v>
      </c>
      <c r="C5" s="9">
        <f>B5*怪物经验!C5</f>
        <v>150</v>
      </c>
      <c r="D5" s="9">
        <v>4</v>
      </c>
      <c r="E5" s="9">
        <v>3</v>
      </c>
      <c r="F5" s="9">
        <f t="shared" si="0"/>
        <v>450</v>
      </c>
      <c r="I5" s="12">
        <v>3</v>
      </c>
      <c r="J5" s="7">
        <f t="shared" si="1"/>
        <v>125</v>
      </c>
    </row>
    <row r="6" spans="1:10" s="4" customFormat="1" ht="20.100000000000001" customHeight="1">
      <c r="A6" s="9">
        <v>5</v>
      </c>
      <c r="B6" s="9">
        <v>5</v>
      </c>
      <c r="C6" s="9">
        <f>B6*怪物经验!C6</f>
        <v>200</v>
      </c>
      <c r="D6" s="9">
        <v>3</v>
      </c>
      <c r="E6" s="9">
        <v>3</v>
      </c>
      <c r="F6" s="9">
        <f t="shared" si="0"/>
        <v>600</v>
      </c>
      <c r="I6" s="12">
        <v>3</v>
      </c>
      <c r="J6" s="7">
        <f t="shared" si="1"/>
        <v>125</v>
      </c>
    </row>
    <row r="7" spans="1:10" s="4" customFormat="1" ht="20.100000000000001" customHeight="1">
      <c r="A7" s="9">
        <v>6</v>
      </c>
      <c r="B7" s="9">
        <v>5</v>
      </c>
      <c r="C7" s="9">
        <f>B7*怪物经验!C7</f>
        <v>250</v>
      </c>
      <c r="D7" s="9">
        <v>2</v>
      </c>
      <c r="E7" s="9">
        <v>2</v>
      </c>
      <c r="F7" s="9">
        <f t="shared" si="0"/>
        <v>500</v>
      </c>
      <c r="I7" s="12">
        <v>3</v>
      </c>
      <c r="J7" s="7">
        <f t="shared" si="1"/>
        <v>125</v>
      </c>
    </row>
    <row r="8" spans="1:10" s="4" customFormat="1" ht="20.100000000000001" customHeight="1">
      <c r="A8" s="9">
        <v>7</v>
      </c>
      <c r="B8" s="9">
        <v>5</v>
      </c>
      <c r="C8" s="9">
        <f>B8*怪物经验!C8</f>
        <v>300</v>
      </c>
      <c r="D8" s="9">
        <v>2</v>
      </c>
      <c r="E8" s="9">
        <v>2</v>
      </c>
      <c r="F8" s="9">
        <f t="shared" si="0"/>
        <v>600</v>
      </c>
      <c r="I8" s="12">
        <v>3</v>
      </c>
      <c r="J8" s="7">
        <f t="shared" si="1"/>
        <v>125</v>
      </c>
    </row>
    <row r="9" spans="1:10" s="4" customFormat="1" ht="20.100000000000001" customHeight="1">
      <c r="A9" s="9">
        <v>8</v>
      </c>
      <c r="B9" s="9">
        <v>5</v>
      </c>
      <c r="C9" s="9">
        <f>B9*怪物经验!C9</f>
        <v>350</v>
      </c>
      <c r="D9" s="9">
        <v>2</v>
      </c>
      <c r="E9" s="9">
        <v>2</v>
      </c>
      <c r="F9" s="9">
        <f t="shared" si="0"/>
        <v>700</v>
      </c>
      <c r="I9" s="12">
        <v>3</v>
      </c>
      <c r="J9" s="7">
        <f t="shared" si="1"/>
        <v>125</v>
      </c>
    </row>
    <row r="10" spans="1:10" s="4" customFormat="1" ht="20.100000000000001" customHeight="1">
      <c r="A10" s="9">
        <v>9</v>
      </c>
      <c r="B10" s="9">
        <v>5</v>
      </c>
      <c r="C10" s="9">
        <f>B10*怪物经验!C10</f>
        <v>400</v>
      </c>
      <c r="D10" s="9">
        <v>1</v>
      </c>
      <c r="E10" s="9">
        <v>1</v>
      </c>
      <c r="F10" s="9">
        <f t="shared" si="0"/>
        <v>400</v>
      </c>
      <c r="I10" s="12">
        <v>3</v>
      </c>
      <c r="J10" s="7">
        <f t="shared" si="1"/>
        <v>125</v>
      </c>
    </row>
    <row r="11" spans="1:10" s="4" customFormat="1" ht="20.100000000000001" customHeight="1">
      <c r="A11" s="9">
        <v>10</v>
      </c>
      <c r="B11" s="9">
        <v>5</v>
      </c>
      <c r="C11" s="9">
        <f>B11*怪物经验!C11</f>
        <v>475</v>
      </c>
      <c r="D11" s="9">
        <v>1</v>
      </c>
      <c r="E11" s="9">
        <v>1</v>
      </c>
      <c r="F11" s="9">
        <f t="shared" si="0"/>
        <v>475</v>
      </c>
      <c r="I11" s="12">
        <v>3</v>
      </c>
      <c r="J11" s="7">
        <f t="shared" si="1"/>
        <v>125</v>
      </c>
    </row>
    <row r="12" spans="1:10" s="4" customFormat="1" ht="20.100000000000001" customHeight="1">
      <c r="A12" s="9">
        <v>11</v>
      </c>
      <c r="B12" s="9">
        <v>6</v>
      </c>
      <c r="C12" s="9">
        <f>B12*怪物经验!C12</f>
        <v>660</v>
      </c>
      <c r="D12" s="9">
        <v>1</v>
      </c>
      <c r="E12" s="9">
        <v>1</v>
      </c>
      <c r="F12" s="9">
        <f t="shared" si="0"/>
        <v>660</v>
      </c>
      <c r="I12" s="12">
        <v>3</v>
      </c>
      <c r="J12" s="7">
        <f t="shared" si="1"/>
        <v>125</v>
      </c>
    </row>
    <row r="13" spans="1:10" s="4" customFormat="1" ht="20.100000000000001" customHeight="1">
      <c r="A13" s="9">
        <v>12</v>
      </c>
      <c r="B13" s="9">
        <v>6</v>
      </c>
      <c r="C13" s="9">
        <f>B13*怪物经验!C13</f>
        <v>750</v>
      </c>
      <c r="D13" s="9">
        <v>1</v>
      </c>
      <c r="E13" s="9">
        <v>1</v>
      </c>
      <c r="F13" s="9">
        <f t="shared" si="0"/>
        <v>750</v>
      </c>
      <c r="I13" s="12">
        <v>3</v>
      </c>
      <c r="J13" s="7">
        <f t="shared" si="1"/>
        <v>125</v>
      </c>
    </row>
    <row r="14" spans="1:10" s="4" customFormat="1" ht="20.100000000000001" customHeight="1">
      <c r="A14" s="9">
        <v>13</v>
      </c>
      <c r="B14" s="9">
        <v>6</v>
      </c>
      <c r="C14" s="9">
        <f>B14*怪物经验!C14</f>
        <v>840</v>
      </c>
      <c r="D14" s="9">
        <v>0</v>
      </c>
      <c r="E14" s="9">
        <v>0</v>
      </c>
      <c r="F14" s="9">
        <f t="shared" si="0"/>
        <v>0</v>
      </c>
      <c r="I14" s="12">
        <v>3</v>
      </c>
      <c r="J14" s="7">
        <f t="shared" si="1"/>
        <v>125</v>
      </c>
    </row>
    <row r="15" spans="1:10" s="4" customFormat="1" ht="20.100000000000001" customHeight="1">
      <c r="A15" s="9">
        <v>14</v>
      </c>
      <c r="B15" s="9">
        <v>6</v>
      </c>
      <c r="C15" s="9">
        <f>B15*怪物经验!C15</f>
        <v>930</v>
      </c>
      <c r="D15" s="9">
        <v>1</v>
      </c>
      <c r="E15" s="9">
        <v>1</v>
      </c>
      <c r="F15" s="9">
        <f t="shared" si="0"/>
        <v>930</v>
      </c>
      <c r="I15" s="12">
        <v>4</v>
      </c>
      <c r="J15" s="7">
        <f t="shared" si="1"/>
        <v>150</v>
      </c>
    </row>
    <row r="16" spans="1:10" s="4" customFormat="1" ht="20.100000000000001" customHeight="1">
      <c r="A16" s="9">
        <v>15</v>
      </c>
      <c r="B16" s="9">
        <v>6</v>
      </c>
      <c r="C16" s="9">
        <f>B16*怪物经验!C16</f>
        <v>1020</v>
      </c>
      <c r="D16" s="9">
        <v>1</v>
      </c>
      <c r="E16" s="9">
        <v>1</v>
      </c>
      <c r="F16" s="9">
        <f t="shared" si="0"/>
        <v>1020</v>
      </c>
      <c r="I16" s="12">
        <v>4</v>
      </c>
      <c r="J16" s="7">
        <f t="shared" si="1"/>
        <v>150</v>
      </c>
    </row>
    <row r="17" spans="1:10" s="4" customFormat="1" ht="20.100000000000001" customHeight="1">
      <c r="A17" s="9">
        <v>16</v>
      </c>
      <c r="B17" s="9">
        <v>6</v>
      </c>
      <c r="C17" s="9">
        <f>B17*怪物经验!C17</f>
        <v>1140</v>
      </c>
      <c r="D17" s="15">
        <v>1</v>
      </c>
      <c r="E17" s="15">
        <v>1</v>
      </c>
      <c r="F17" s="9">
        <f t="shared" si="0"/>
        <v>1140</v>
      </c>
      <c r="I17" s="12">
        <v>4</v>
      </c>
      <c r="J17" s="7">
        <f t="shared" si="1"/>
        <v>150</v>
      </c>
    </row>
    <row r="18" spans="1:10" s="4" customFormat="1" ht="20.100000000000001" customHeight="1">
      <c r="A18" s="9">
        <v>17</v>
      </c>
      <c r="B18" s="9">
        <v>6</v>
      </c>
      <c r="C18" s="9">
        <f>B18*怪物经验!C18</f>
        <v>1260</v>
      </c>
      <c r="D18" s="15">
        <v>1</v>
      </c>
      <c r="E18" s="15">
        <v>1</v>
      </c>
      <c r="F18" s="9">
        <f t="shared" si="0"/>
        <v>1260</v>
      </c>
      <c r="I18" s="12">
        <v>4</v>
      </c>
      <c r="J18" s="7">
        <f t="shared" si="1"/>
        <v>150</v>
      </c>
    </row>
    <row r="19" spans="1:10" s="4" customFormat="1" ht="20.100000000000001" customHeight="1">
      <c r="A19" s="9">
        <v>18</v>
      </c>
      <c r="B19" s="9">
        <v>6</v>
      </c>
      <c r="C19" s="9">
        <f>B19*怪物经验!C19</f>
        <v>1380</v>
      </c>
      <c r="D19" s="15">
        <v>1</v>
      </c>
      <c r="E19" s="15">
        <v>1</v>
      </c>
      <c r="F19" s="9">
        <f t="shared" si="0"/>
        <v>1380</v>
      </c>
      <c r="I19" s="12">
        <v>5</v>
      </c>
      <c r="J19" s="7">
        <f t="shared" si="1"/>
        <v>200</v>
      </c>
    </row>
    <row r="20" spans="1:10" s="4" customFormat="1" ht="20.100000000000001" customHeight="1">
      <c r="A20" s="9">
        <v>19</v>
      </c>
      <c r="B20" s="9">
        <v>6</v>
      </c>
      <c r="C20" s="9">
        <f>B20*怪物经验!C20</f>
        <v>1500</v>
      </c>
      <c r="D20" s="15">
        <v>1</v>
      </c>
      <c r="E20" s="15">
        <v>1</v>
      </c>
      <c r="F20" s="9">
        <f t="shared" si="0"/>
        <v>1500</v>
      </c>
      <c r="I20" s="12">
        <v>5</v>
      </c>
      <c r="J20" s="7">
        <f t="shared" si="1"/>
        <v>200</v>
      </c>
    </row>
    <row r="21" spans="1:10" s="4" customFormat="1" ht="20.100000000000001" customHeight="1">
      <c r="A21" s="9">
        <v>20</v>
      </c>
      <c r="B21" s="9">
        <v>6</v>
      </c>
      <c r="C21" s="9">
        <f>B21*怪物经验!C21</f>
        <v>1680</v>
      </c>
      <c r="D21" s="15">
        <v>1</v>
      </c>
      <c r="E21" s="15">
        <v>1</v>
      </c>
      <c r="F21" s="9">
        <f t="shared" si="0"/>
        <v>1680</v>
      </c>
      <c r="I21" s="12">
        <v>5</v>
      </c>
      <c r="J21" s="7">
        <f t="shared" si="1"/>
        <v>200</v>
      </c>
    </row>
    <row r="22" spans="1:10" s="4" customFormat="1" ht="20.100000000000001" customHeight="1">
      <c r="A22" s="9">
        <v>21</v>
      </c>
      <c r="B22" s="9">
        <v>7</v>
      </c>
      <c r="C22" s="9">
        <f>B22*怪物经验!C22</f>
        <v>2170</v>
      </c>
      <c r="D22" s="15">
        <v>1</v>
      </c>
      <c r="E22" s="15">
        <v>1</v>
      </c>
      <c r="F22" s="9">
        <f t="shared" si="0"/>
        <v>2170</v>
      </c>
      <c r="I22" s="12">
        <v>6</v>
      </c>
      <c r="J22" s="7">
        <f t="shared" si="1"/>
        <v>250</v>
      </c>
    </row>
    <row r="23" spans="1:10" s="4" customFormat="1" ht="20.100000000000001" customHeight="1">
      <c r="A23" s="9">
        <v>22</v>
      </c>
      <c r="B23" s="9">
        <v>7</v>
      </c>
      <c r="C23" s="9">
        <f>B23*怪物经验!C23</f>
        <v>2380</v>
      </c>
      <c r="D23" s="15">
        <v>1</v>
      </c>
      <c r="E23" s="15">
        <v>1</v>
      </c>
      <c r="F23" s="9">
        <f t="shared" si="0"/>
        <v>2380</v>
      </c>
      <c r="I23" s="12">
        <v>6</v>
      </c>
      <c r="J23" s="7">
        <f t="shared" si="1"/>
        <v>250</v>
      </c>
    </row>
    <row r="24" spans="1:10" s="4" customFormat="1" ht="20.100000000000001" customHeight="1">
      <c r="A24" s="9">
        <v>23</v>
      </c>
      <c r="B24" s="9">
        <v>7</v>
      </c>
      <c r="C24" s="9">
        <f>B24*怪物经验!C24</f>
        <v>2590</v>
      </c>
      <c r="D24" s="15">
        <v>1</v>
      </c>
      <c r="E24" s="15">
        <v>1</v>
      </c>
      <c r="F24" s="9">
        <f t="shared" si="0"/>
        <v>2590</v>
      </c>
      <c r="I24" s="12">
        <v>7</v>
      </c>
      <c r="J24" s="7">
        <f t="shared" si="1"/>
        <v>300</v>
      </c>
    </row>
    <row r="25" spans="1:10" s="4" customFormat="1" ht="20.100000000000001" customHeight="1">
      <c r="A25" s="9">
        <v>24</v>
      </c>
      <c r="B25" s="9">
        <v>7</v>
      </c>
      <c r="C25" s="9">
        <f>B25*怪物经验!C25</f>
        <v>2800</v>
      </c>
      <c r="D25" s="15">
        <v>1</v>
      </c>
      <c r="E25" s="15">
        <v>1</v>
      </c>
      <c r="F25" s="9">
        <f t="shared" si="0"/>
        <v>2800</v>
      </c>
      <c r="I25" s="12">
        <v>7</v>
      </c>
      <c r="J25" s="7">
        <f t="shared" si="1"/>
        <v>300</v>
      </c>
    </row>
    <row r="26" spans="1:10" s="4" customFormat="1" ht="20.100000000000001" customHeight="1">
      <c r="A26" s="9">
        <v>25</v>
      </c>
      <c r="B26" s="9">
        <v>7</v>
      </c>
      <c r="C26" s="9">
        <f>B26*怪物经验!C26</f>
        <v>3010</v>
      </c>
      <c r="D26" s="15">
        <v>1</v>
      </c>
      <c r="E26" s="15">
        <v>1</v>
      </c>
      <c r="F26" s="9">
        <f t="shared" si="0"/>
        <v>3010</v>
      </c>
      <c r="I26" s="12">
        <v>8</v>
      </c>
      <c r="J26" s="7">
        <f t="shared" si="1"/>
        <v>350</v>
      </c>
    </row>
    <row r="27" spans="1:10" s="4" customFormat="1" ht="20.100000000000001" customHeight="1">
      <c r="A27" s="9">
        <v>26</v>
      </c>
      <c r="B27" s="9">
        <v>8</v>
      </c>
      <c r="C27" s="9">
        <f>B27*怪物经验!C27</f>
        <v>3680</v>
      </c>
      <c r="D27" s="15">
        <v>1</v>
      </c>
      <c r="E27" s="15">
        <v>1</v>
      </c>
      <c r="F27" s="9">
        <f t="shared" si="0"/>
        <v>3680</v>
      </c>
      <c r="I27" s="12">
        <v>8</v>
      </c>
      <c r="J27" s="7">
        <f t="shared" si="1"/>
        <v>350</v>
      </c>
    </row>
    <row r="28" spans="1:10" s="4" customFormat="1" ht="20.100000000000001" customHeight="1">
      <c r="A28" s="9">
        <v>27</v>
      </c>
      <c r="B28" s="9">
        <v>8</v>
      </c>
      <c r="C28" s="9">
        <f>B28*怪物经验!C28</f>
        <v>3920</v>
      </c>
      <c r="D28" s="15">
        <v>1</v>
      </c>
      <c r="E28" s="15">
        <v>1</v>
      </c>
      <c r="F28" s="9">
        <f t="shared" si="0"/>
        <v>3920</v>
      </c>
      <c r="I28" s="12">
        <v>9</v>
      </c>
      <c r="J28" s="7">
        <f t="shared" si="1"/>
        <v>400</v>
      </c>
    </row>
    <row r="29" spans="1:10" s="4" customFormat="1" ht="20.100000000000001" customHeight="1">
      <c r="A29" s="9">
        <v>28</v>
      </c>
      <c r="B29" s="9">
        <v>8</v>
      </c>
      <c r="C29" s="9">
        <f>B29*怪物经验!C29</f>
        <v>4160</v>
      </c>
      <c r="D29" s="15">
        <v>1</v>
      </c>
      <c r="E29" s="15">
        <v>1</v>
      </c>
      <c r="F29" s="9">
        <f t="shared" si="0"/>
        <v>4160</v>
      </c>
      <c r="I29" s="12">
        <v>10</v>
      </c>
      <c r="J29" s="7">
        <f t="shared" si="1"/>
        <v>475</v>
      </c>
    </row>
    <row r="30" spans="1:10" s="4" customFormat="1" ht="20.100000000000001" customHeight="1">
      <c r="A30" s="9">
        <v>29</v>
      </c>
      <c r="B30" s="9">
        <v>8</v>
      </c>
      <c r="C30" s="9">
        <f>B30*怪物经验!C30</f>
        <v>4400</v>
      </c>
      <c r="D30" s="15">
        <v>1</v>
      </c>
      <c r="E30" s="15">
        <v>1</v>
      </c>
      <c r="F30" s="9">
        <f t="shared" si="0"/>
        <v>4400</v>
      </c>
      <c r="I30" s="12">
        <v>11</v>
      </c>
      <c r="J30" s="7">
        <f t="shared" si="1"/>
        <v>660</v>
      </c>
    </row>
    <row r="31" spans="1:10" s="4" customFormat="1" ht="20.100000000000001" customHeight="1">
      <c r="A31" s="9">
        <v>30</v>
      </c>
      <c r="B31" s="9">
        <v>8</v>
      </c>
      <c r="C31" s="9">
        <f>B31*怪物经验!C31</f>
        <v>4640</v>
      </c>
      <c r="D31" s="15">
        <v>1</v>
      </c>
      <c r="E31" s="15">
        <v>1</v>
      </c>
      <c r="F31" s="9">
        <f t="shared" si="0"/>
        <v>4640</v>
      </c>
      <c r="I31" s="12">
        <v>12</v>
      </c>
      <c r="J31" s="7">
        <f t="shared" si="1"/>
        <v>750</v>
      </c>
    </row>
    <row r="32" spans="1:10" s="4" customFormat="1" ht="20.100000000000001" customHeight="1">
      <c r="A32" s="9">
        <v>31</v>
      </c>
      <c r="B32" s="9">
        <v>9</v>
      </c>
      <c r="C32" s="9">
        <f>B32*怪物经验!C32</f>
        <v>5490</v>
      </c>
      <c r="D32" s="15">
        <v>1</v>
      </c>
      <c r="E32" s="15">
        <v>1</v>
      </c>
      <c r="F32" s="9">
        <f t="shared" si="0"/>
        <v>5490</v>
      </c>
      <c r="I32" s="12">
        <v>12</v>
      </c>
      <c r="J32" s="7">
        <f t="shared" si="1"/>
        <v>750</v>
      </c>
    </row>
    <row r="33" spans="1:10" s="4" customFormat="1" ht="20.100000000000001" customHeight="1">
      <c r="A33" s="9">
        <v>32</v>
      </c>
      <c r="B33" s="9">
        <v>9</v>
      </c>
      <c r="C33" s="9">
        <f>B33*怪物经验!C33</f>
        <v>5760</v>
      </c>
      <c r="D33" s="15">
        <v>1</v>
      </c>
      <c r="E33" s="15">
        <v>1</v>
      </c>
      <c r="F33" s="9">
        <f t="shared" si="0"/>
        <v>5760</v>
      </c>
      <c r="I33" s="12">
        <v>14</v>
      </c>
      <c r="J33" s="7">
        <f t="shared" si="1"/>
        <v>930</v>
      </c>
    </row>
    <row r="34" spans="1:10" s="4" customFormat="1" ht="20.100000000000001" customHeight="1">
      <c r="A34" s="9">
        <v>33</v>
      </c>
      <c r="B34" s="9">
        <v>9</v>
      </c>
      <c r="C34" s="9">
        <f>B34*怪物经验!C34</f>
        <v>6030</v>
      </c>
      <c r="D34" s="15">
        <v>1</v>
      </c>
      <c r="E34" s="15">
        <v>1</v>
      </c>
      <c r="F34" s="9">
        <f t="shared" ref="F34:F65" si="2">E34*C34</f>
        <v>6030</v>
      </c>
      <c r="I34" s="12">
        <v>15</v>
      </c>
      <c r="J34" s="7">
        <f t="shared" si="1"/>
        <v>1020</v>
      </c>
    </row>
    <row r="35" spans="1:10" s="4" customFormat="1" ht="20.100000000000001" customHeight="1">
      <c r="A35" s="9">
        <v>34</v>
      </c>
      <c r="B35" s="9">
        <v>9</v>
      </c>
      <c r="C35" s="9">
        <f>B35*怪物经验!C35</f>
        <v>6300</v>
      </c>
      <c r="D35" s="15">
        <v>1</v>
      </c>
      <c r="E35" s="15">
        <v>1</v>
      </c>
      <c r="F35" s="9">
        <f t="shared" si="2"/>
        <v>6300</v>
      </c>
      <c r="I35" s="12"/>
      <c r="J35" s="7"/>
    </row>
    <row r="36" spans="1:10" s="4" customFormat="1" ht="20.100000000000001" customHeight="1">
      <c r="A36" s="9">
        <v>35</v>
      </c>
      <c r="B36" s="9">
        <v>9</v>
      </c>
      <c r="C36" s="9">
        <f>B36*怪物经验!C36</f>
        <v>6570</v>
      </c>
      <c r="D36" s="15">
        <v>1</v>
      </c>
      <c r="E36" s="15">
        <v>1</v>
      </c>
      <c r="F36" s="9">
        <f t="shared" si="2"/>
        <v>6570</v>
      </c>
      <c r="I36" s="7"/>
      <c r="J36" s="7"/>
    </row>
    <row r="37" spans="1:10" s="4" customFormat="1" ht="20.100000000000001" customHeight="1">
      <c r="A37" s="9">
        <v>36</v>
      </c>
      <c r="B37" s="9">
        <v>10</v>
      </c>
      <c r="C37" s="9">
        <f>B37*怪物经验!C37</f>
        <v>7600</v>
      </c>
      <c r="D37" s="15">
        <v>1</v>
      </c>
      <c r="E37" s="15">
        <v>1</v>
      </c>
      <c r="F37" s="9">
        <f t="shared" si="2"/>
        <v>7600</v>
      </c>
      <c r="I37" s="7"/>
      <c r="J37" s="7"/>
    </row>
    <row r="38" spans="1:10" s="4" customFormat="1" ht="20.100000000000001" customHeight="1">
      <c r="A38" s="9">
        <v>37</v>
      </c>
      <c r="B38" s="9">
        <v>10</v>
      </c>
      <c r="C38" s="9">
        <f>B38*怪物经验!C38</f>
        <v>7900</v>
      </c>
      <c r="D38" s="15">
        <v>1</v>
      </c>
      <c r="E38" s="15">
        <v>1</v>
      </c>
      <c r="F38" s="9">
        <f t="shared" si="2"/>
        <v>7900</v>
      </c>
      <c r="I38" s="7"/>
      <c r="J38" s="7"/>
    </row>
    <row r="39" spans="1:10" s="4" customFormat="1" ht="20.100000000000001" customHeight="1">
      <c r="A39" s="9">
        <v>38</v>
      </c>
      <c r="B39" s="9">
        <v>10</v>
      </c>
      <c r="C39" s="9">
        <f>B39*怪物经验!C39</f>
        <v>8200</v>
      </c>
      <c r="D39" s="15">
        <v>1</v>
      </c>
      <c r="E39" s="15">
        <v>1</v>
      </c>
      <c r="F39" s="9">
        <f t="shared" si="2"/>
        <v>8200</v>
      </c>
      <c r="I39" s="7"/>
      <c r="J39" s="7"/>
    </row>
    <row r="40" spans="1:10" s="4" customFormat="1" ht="20.100000000000001" customHeight="1">
      <c r="A40" s="9">
        <v>39</v>
      </c>
      <c r="B40" s="9">
        <v>10</v>
      </c>
      <c r="C40" s="9">
        <f>B40*怪物经验!C40</f>
        <v>8500</v>
      </c>
      <c r="D40" s="15">
        <v>1</v>
      </c>
      <c r="E40" s="15">
        <v>1</v>
      </c>
      <c r="F40" s="9">
        <f t="shared" si="2"/>
        <v>8500</v>
      </c>
      <c r="I40" s="7"/>
      <c r="J40" s="7"/>
    </row>
    <row r="41" spans="1:10" s="4" customFormat="1" ht="20.100000000000001" customHeight="1">
      <c r="A41" s="9">
        <v>40</v>
      </c>
      <c r="B41" s="9">
        <v>10</v>
      </c>
      <c r="C41" s="9">
        <f>B41*怪物经验!C41</f>
        <v>8800</v>
      </c>
      <c r="D41" s="15">
        <v>1</v>
      </c>
      <c r="E41" s="15">
        <v>1</v>
      </c>
      <c r="F41" s="9">
        <f t="shared" si="2"/>
        <v>8800</v>
      </c>
      <c r="I41" s="7"/>
      <c r="J41" s="7"/>
    </row>
    <row r="42" spans="1:10" s="4" customFormat="1" ht="20.100000000000001" customHeight="1">
      <c r="A42" s="9">
        <v>41</v>
      </c>
      <c r="B42" s="9">
        <v>10</v>
      </c>
      <c r="C42" s="9">
        <f>B42*怪物经验!C42</f>
        <v>9100</v>
      </c>
      <c r="D42" s="15">
        <v>1</v>
      </c>
      <c r="E42" s="15">
        <v>1</v>
      </c>
      <c r="F42" s="9">
        <f t="shared" si="2"/>
        <v>9100</v>
      </c>
      <c r="I42" s="7"/>
      <c r="J42" s="7"/>
    </row>
    <row r="43" spans="1:10" s="4" customFormat="1" ht="20.100000000000001" customHeight="1">
      <c r="A43" s="9">
        <v>42</v>
      </c>
      <c r="B43" s="9">
        <v>10</v>
      </c>
      <c r="C43" s="9">
        <f>B43*怪物经验!C43</f>
        <v>9400</v>
      </c>
      <c r="D43" s="15">
        <v>1</v>
      </c>
      <c r="E43" s="15">
        <v>1</v>
      </c>
      <c r="F43" s="9">
        <f t="shared" si="2"/>
        <v>9400</v>
      </c>
      <c r="I43" s="7"/>
      <c r="J43" s="7"/>
    </row>
    <row r="44" spans="1:10" s="4" customFormat="1" ht="20.100000000000001" customHeight="1">
      <c r="A44" s="9">
        <v>43</v>
      </c>
      <c r="B44" s="9">
        <v>10</v>
      </c>
      <c r="C44" s="9">
        <f>B44*怪物经验!C44</f>
        <v>9700</v>
      </c>
      <c r="D44" s="15">
        <v>1</v>
      </c>
      <c r="E44" s="15">
        <v>1</v>
      </c>
      <c r="F44" s="9">
        <f t="shared" si="2"/>
        <v>9700</v>
      </c>
      <c r="I44" s="7"/>
      <c r="J44" s="7"/>
    </row>
    <row r="45" spans="1:10" s="4" customFormat="1" ht="20.100000000000001" customHeight="1">
      <c r="A45" s="9">
        <v>44</v>
      </c>
      <c r="B45" s="9">
        <v>10</v>
      </c>
      <c r="C45" s="9">
        <f>B45*怪物经验!C45</f>
        <v>10000</v>
      </c>
      <c r="D45" s="15">
        <v>1</v>
      </c>
      <c r="E45" s="15">
        <v>1</v>
      </c>
      <c r="F45" s="9">
        <f t="shared" si="2"/>
        <v>10000</v>
      </c>
      <c r="I45" s="7"/>
      <c r="J45" s="7"/>
    </row>
    <row r="46" spans="1:10" s="4" customFormat="1" ht="20.100000000000001" customHeight="1">
      <c r="A46" s="9">
        <v>45</v>
      </c>
      <c r="B46" s="9">
        <v>10</v>
      </c>
      <c r="C46" s="9">
        <f>B46*怪物经验!C46</f>
        <v>10300</v>
      </c>
      <c r="D46" s="15">
        <v>1</v>
      </c>
      <c r="E46" s="15">
        <v>1</v>
      </c>
      <c r="F46" s="9">
        <f t="shared" si="2"/>
        <v>10300</v>
      </c>
      <c r="I46" s="7"/>
      <c r="J46" s="7"/>
    </row>
    <row r="47" spans="1:10" s="4" customFormat="1" ht="20.100000000000001" customHeight="1">
      <c r="A47" s="9">
        <v>46</v>
      </c>
      <c r="B47" s="9">
        <v>10</v>
      </c>
      <c r="C47" s="9">
        <f>B47*怪物经验!C47</f>
        <v>10600</v>
      </c>
      <c r="D47" s="15">
        <v>1</v>
      </c>
      <c r="E47" s="15">
        <v>1</v>
      </c>
      <c r="F47" s="9">
        <f t="shared" si="2"/>
        <v>10600</v>
      </c>
      <c r="I47" s="7"/>
      <c r="J47" s="7"/>
    </row>
    <row r="48" spans="1:10" s="4" customFormat="1" ht="20.100000000000001" customHeight="1">
      <c r="A48" s="9">
        <v>47</v>
      </c>
      <c r="B48" s="9">
        <v>10</v>
      </c>
      <c r="C48" s="9">
        <f>B48*怪物经验!C48</f>
        <v>10900</v>
      </c>
      <c r="D48" s="15">
        <v>1</v>
      </c>
      <c r="E48" s="15">
        <v>1</v>
      </c>
      <c r="F48" s="9">
        <f t="shared" si="2"/>
        <v>10900</v>
      </c>
      <c r="I48" s="7"/>
      <c r="J48" s="7"/>
    </row>
    <row r="49" spans="1:10" s="4" customFormat="1" ht="20.100000000000001" customHeight="1">
      <c r="A49" s="9">
        <v>48</v>
      </c>
      <c r="B49" s="9">
        <v>10</v>
      </c>
      <c r="C49" s="9">
        <f>B49*怪物经验!C49</f>
        <v>11200</v>
      </c>
      <c r="D49" s="15">
        <v>1</v>
      </c>
      <c r="E49" s="15">
        <v>1</v>
      </c>
      <c r="F49" s="9">
        <f t="shared" si="2"/>
        <v>11200</v>
      </c>
      <c r="I49" s="7"/>
      <c r="J49" s="7"/>
    </row>
    <row r="50" spans="1:10" s="4" customFormat="1" ht="20.100000000000001" customHeight="1">
      <c r="A50" s="9">
        <v>49</v>
      </c>
      <c r="B50" s="9">
        <v>10</v>
      </c>
      <c r="C50" s="9">
        <f>B50*怪物经验!C50</f>
        <v>11500</v>
      </c>
      <c r="D50" s="15">
        <v>1</v>
      </c>
      <c r="E50" s="15">
        <v>1</v>
      </c>
      <c r="F50" s="9">
        <f t="shared" si="2"/>
        <v>11500</v>
      </c>
      <c r="I50" s="7"/>
      <c r="J50" s="7"/>
    </row>
    <row r="51" spans="1:10" s="4" customFormat="1" ht="20.100000000000001" customHeight="1">
      <c r="A51" s="9">
        <v>50</v>
      </c>
      <c r="B51" s="9">
        <v>10</v>
      </c>
      <c r="C51" s="9">
        <f>B51*怪物经验!C51</f>
        <v>11800</v>
      </c>
      <c r="D51" s="15">
        <v>1</v>
      </c>
      <c r="E51" s="15">
        <v>1</v>
      </c>
      <c r="F51" s="9">
        <f t="shared" si="2"/>
        <v>11800</v>
      </c>
      <c r="I51" s="7"/>
      <c r="J51" s="7"/>
    </row>
    <row r="52" spans="1:10" s="4" customFormat="1" ht="20.100000000000001" customHeight="1">
      <c r="A52" s="9">
        <v>51</v>
      </c>
      <c r="B52" s="9">
        <v>10</v>
      </c>
      <c r="C52" s="9">
        <f>B52*怪物经验!C52</f>
        <v>12100</v>
      </c>
      <c r="D52" s="15">
        <v>1</v>
      </c>
      <c r="E52" s="15">
        <v>1</v>
      </c>
      <c r="F52" s="9">
        <f t="shared" si="2"/>
        <v>12100</v>
      </c>
      <c r="I52" s="7"/>
      <c r="J52" s="7"/>
    </row>
    <row r="53" spans="1:10" s="4" customFormat="1" ht="20.100000000000001" customHeight="1">
      <c r="A53" s="9">
        <v>52</v>
      </c>
      <c r="B53" s="9">
        <v>10</v>
      </c>
      <c r="C53" s="9">
        <f>B53*怪物经验!C53</f>
        <v>12400</v>
      </c>
      <c r="D53" s="15">
        <v>1</v>
      </c>
      <c r="E53" s="15">
        <v>1</v>
      </c>
      <c r="F53" s="9">
        <f t="shared" si="2"/>
        <v>12400</v>
      </c>
      <c r="I53" s="7"/>
      <c r="J53" s="7"/>
    </row>
    <row r="54" spans="1:10" s="4" customFormat="1" ht="20.100000000000001" customHeight="1">
      <c r="A54" s="9">
        <v>53</v>
      </c>
      <c r="B54" s="9">
        <v>10</v>
      </c>
      <c r="C54" s="9">
        <f>B54*怪物经验!C54</f>
        <v>12700</v>
      </c>
      <c r="D54" s="15">
        <v>1</v>
      </c>
      <c r="E54" s="15">
        <v>1</v>
      </c>
      <c r="F54" s="9">
        <f t="shared" si="2"/>
        <v>12700</v>
      </c>
      <c r="I54" s="7"/>
      <c r="J54" s="7"/>
    </row>
    <row r="55" spans="1:10" s="4" customFormat="1" ht="20.100000000000001" customHeight="1">
      <c r="A55" s="9">
        <v>54</v>
      </c>
      <c r="B55" s="9">
        <v>10</v>
      </c>
      <c r="C55" s="9">
        <f>B55*怪物经验!C55</f>
        <v>13000</v>
      </c>
      <c r="D55" s="15">
        <v>1</v>
      </c>
      <c r="E55" s="15">
        <v>1</v>
      </c>
      <c r="F55" s="9">
        <f t="shared" si="2"/>
        <v>13000</v>
      </c>
      <c r="I55" s="7"/>
      <c r="J55" s="7"/>
    </row>
    <row r="56" spans="1:10" s="4" customFormat="1" ht="20.100000000000001" customHeight="1">
      <c r="A56" s="9">
        <v>55</v>
      </c>
      <c r="B56" s="9">
        <v>10</v>
      </c>
      <c r="C56" s="9">
        <f>B56*怪物经验!C56</f>
        <v>13300</v>
      </c>
      <c r="D56" s="15">
        <v>1</v>
      </c>
      <c r="E56" s="15">
        <v>1</v>
      </c>
      <c r="F56" s="9">
        <f t="shared" si="2"/>
        <v>13300</v>
      </c>
      <c r="I56" s="7"/>
      <c r="J56" s="7"/>
    </row>
    <row r="57" spans="1:10" s="4" customFormat="1" ht="20.100000000000001" customHeight="1">
      <c r="A57" s="9">
        <v>56</v>
      </c>
      <c r="B57" s="9">
        <v>10</v>
      </c>
      <c r="C57" s="9">
        <f>B57*怪物经验!C57</f>
        <v>13600</v>
      </c>
      <c r="D57" s="15">
        <v>1</v>
      </c>
      <c r="E57" s="15">
        <v>1</v>
      </c>
      <c r="F57" s="9">
        <f t="shared" si="2"/>
        <v>13600</v>
      </c>
      <c r="I57" s="7"/>
      <c r="J57" s="7"/>
    </row>
    <row r="58" spans="1:10" s="4" customFormat="1" ht="20.100000000000001" customHeight="1">
      <c r="A58" s="9">
        <v>57</v>
      </c>
      <c r="B58" s="9">
        <v>10</v>
      </c>
      <c r="C58" s="9">
        <f>B58*怪物经验!C58</f>
        <v>13900</v>
      </c>
      <c r="D58" s="15">
        <v>1</v>
      </c>
      <c r="E58" s="15">
        <v>1</v>
      </c>
      <c r="F58" s="9">
        <f t="shared" si="2"/>
        <v>13900</v>
      </c>
      <c r="I58" s="7"/>
      <c r="J58" s="7"/>
    </row>
    <row r="59" spans="1:10" s="4" customFormat="1" ht="20.100000000000001" customHeight="1">
      <c r="A59" s="9">
        <v>58</v>
      </c>
      <c r="B59" s="9">
        <v>10</v>
      </c>
      <c r="C59" s="9">
        <f>B59*怪物经验!C59</f>
        <v>14200</v>
      </c>
      <c r="D59" s="15">
        <v>1</v>
      </c>
      <c r="E59" s="15">
        <v>1</v>
      </c>
      <c r="F59" s="9">
        <f t="shared" si="2"/>
        <v>14200</v>
      </c>
      <c r="I59" s="7"/>
      <c r="J59" s="7"/>
    </row>
    <row r="60" spans="1:10" s="4" customFormat="1" ht="20.100000000000001" customHeight="1">
      <c r="A60" s="9">
        <v>59</v>
      </c>
      <c r="B60" s="9">
        <v>10</v>
      </c>
      <c r="C60" s="9">
        <f>B60*怪物经验!C60</f>
        <v>14500</v>
      </c>
      <c r="D60" s="15">
        <v>1</v>
      </c>
      <c r="E60" s="15">
        <v>1</v>
      </c>
      <c r="F60" s="9">
        <f t="shared" si="2"/>
        <v>14500</v>
      </c>
      <c r="I60" s="7"/>
      <c r="J60" s="7"/>
    </row>
    <row r="61" spans="1:10" s="4" customFormat="1" ht="20.100000000000001" customHeight="1">
      <c r="A61" s="9">
        <v>60</v>
      </c>
      <c r="B61" s="9">
        <v>10</v>
      </c>
      <c r="C61" s="9">
        <f>B61*怪物经验!C61</f>
        <v>14800</v>
      </c>
      <c r="D61" s="15">
        <v>1</v>
      </c>
      <c r="E61" s="15">
        <v>1</v>
      </c>
      <c r="F61" s="9">
        <f t="shared" si="2"/>
        <v>14800</v>
      </c>
      <c r="I61" s="7"/>
      <c r="J61" s="7"/>
    </row>
    <row r="62" spans="1:10" s="4" customFormat="1" ht="20.100000000000001" customHeight="1">
      <c r="A62" s="9">
        <v>61</v>
      </c>
      <c r="B62" s="9">
        <v>10</v>
      </c>
      <c r="C62" s="9">
        <f>B62*怪物经验!C62</f>
        <v>15100</v>
      </c>
      <c r="D62" s="15">
        <v>1</v>
      </c>
      <c r="E62" s="15">
        <v>1</v>
      </c>
      <c r="F62" s="9">
        <f t="shared" si="2"/>
        <v>15100</v>
      </c>
      <c r="I62" s="7"/>
      <c r="J62" s="7"/>
    </row>
    <row r="63" spans="1:10" s="4" customFormat="1" ht="20.100000000000001" customHeight="1">
      <c r="A63" s="9">
        <v>62</v>
      </c>
      <c r="B63" s="9">
        <v>10</v>
      </c>
      <c r="C63" s="9">
        <f>B63*怪物经验!C63</f>
        <v>15400</v>
      </c>
      <c r="D63" s="15">
        <v>1</v>
      </c>
      <c r="E63" s="15">
        <v>1</v>
      </c>
      <c r="F63" s="9">
        <f t="shared" si="2"/>
        <v>15400</v>
      </c>
      <c r="I63" s="7"/>
      <c r="J63" s="7"/>
    </row>
    <row r="64" spans="1:10" s="4" customFormat="1" ht="20.100000000000001" customHeight="1">
      <c r="A64" s="9">
        <v>63</v>
      </c>
      <c r="B64" s="9">
        <v>10</v>
      </c>
      <c r="C64" s="9">
        <f>B64*怪物经验!C64</f>
        <v>15700</v>
      </c>
      <c r="D64" s="15">
        <v>1</v>
      </c>
      <c r="E64" s="15">
        <v>1</v>
      </c>
      <c r="F64" s="9">
        <f t="shared" si="2"/>
        <v>15700</v>
      </c>
      <c r="I64" s="7"/>
      <c r="J64" s="7"/>
    </row>
    <row r="65" spans="1:10" s="4" customFormat="1" ht="20.100000000000001" customHeight="1">
      <c r="A65" s="9">
        <v>64</v>
      </c>
      <c r="B65" s="9">
        <v>10</v>
      </c>
      <c r="C65" s="9">
        <f>B65*怪物经验!C65</f>
        <v>16000</v>
      </c>
      <c r="D65" s="15">
        <v>1</v>
      </c>
      <c r="E65" s="15">
        <v>1</v>
      </c>
      <c r="F65" s="9">
        <f t="shared" si="2"/>
        <v>16000</v>
      </c>
      <c r="I65" s="7"/>
      <c r="J65" s="7"/>
    </row>
    <row r="66" spans="1:10" s="4" customFormat="1" ht="20.100000000000001" customHeight="1">
      <c r="A66" s="9">
        <v>65</v>
      </c>
      <c r="B66" s="9">
        <v>10</v>
      </c>
      <c r="C66" s="9">
        <f>B66*怪物经验!C66</f>
        <v>16300</v>
      </c>
      <c r="D66" s="15">
        <v>1</v>
      </c>
      <c r="E66" s="15">
        <v>1</v>
      </c>
      <c r="F66" s="9">
        <f t="shared" ref="F66:F97" si="3">E66*C66</f>
        <v>16300</v>
      </c>
      <c r="I66" s="7"/>
      <c r="J66" s="7"/>
    </row>
    <row r="67" spans="1:10" s="4" customFormat="1" ht="20.100000000000001" customHeight="1">
      <c r="A67" s="9">
        <v>66</v>
      </c>
      <c r="B67" s="9">
        <v>10</v>
      </c>
      <c r="C67" s="9">
        <f>B67*怪物经验!C67</f>
        <v>0</v>
      </c>
      <c r="D67" s="15">
        <v>1</v>
      </c>
      <c r="E67" s="15">
        <v>1</v>
      </c>
      <c r="F67" s="9">
        <f t="shared" si="3"/>
        <v>0</v>
      </c>
      <c r="I67" s="7"/>
      <c r="J67" s="7"/>
    </row>
    <row r="68" spans="1:10" s="4" customFormat="1" ht="20.100000000000001" customHeight="1">
      <c r="A68" s="9">
        <v>67</v>
      </c>
      <c r="B68" s="9">
        <v>10</v>
      </c>
      <c r="C68" s="9">
        <f>B68*怪物经验!C68</f>
        <v>0</v>
      </c>
      <c r="D68" s="15">
        <v>1</v>
      </c>
      <c r="E68" s="15">
        <v>1</v>
      </c>
      <c r="F68" s="9">
        <f t="shared" si="3"/>
        <v>0</v>
      </c>
      <c r="I68" s="7"/>
      <c r="J68" s="7"/>
    </row>
    <row r="69" spans="1:10" s="4" customFormat="1" ht="20.100000000000001" customHeight="1">
      <c r="A69" s="9">
        <v>68</v>
      </c>
      <c r="B69" s="9">
        <v>10</v>
      </c>
      <c r="C69" s="9">
        <f>B69*怪物经验!C69</f>
        <v>0</v>
      </c>
      <c r="D69" s="15">
        <v>1</v>
      </c>
      <c r="E69" s="15">
        <v>1</v>
      </c>
      <c r="F69" s="9">
        <f t="shared" si="3"/>
        <v>0</v>
      </c>
      <c r="I69" s="7"/>
      <c r="J69" s="7"/>
    </row>
    <row r="70" spans="1:10" s="4" customFormat="1" ht="20.100000000000001" customHeight="1">
      <c r="A70" s="9">
        <v>69</v>
      </c>
      <c r="B70" s="9">
        <v>10</v>
      </c>
      <c r="C70" s="9">
        <f>B70*怪物经验!C70</f>
        <v>0</v>
      </c>
      <c r="D70" s="15">
        <v>1</v>
      </c>
      <c r="E70" s="15">
        <v>1</v>
      </c>
      <c r="F70" s="9">
        <f t="shared" si="3"/>
        <v>0</v>
      </c>
      <c r="I70" s="7"/>
      <c r="J70" s="7"/>
    </row>
    <row r="71" spans="1:10" s="4" customFormat="1" ht="20.100000000000001" customHeight="1">
      <c r="A71" s="9">
        <v>70</v>
      </c>
      <c r="B71" s="9">
        <v>10</v>
      </c>
      <c r="C71" s="9">
        <f>B71*怪物经验!C71</f>
        <v>0</v>
      </c>
      <c r="D71" s="15">
        <v>1</v>
      </c>
      <c r="E71" s="15">
        <v>1</v>
      </c>
      <c r="F71" s="9">
        <f t="shared" si="3"/>
        <v>0</v>
      </c>
      <c r="I71" s="7"/>
      <c r="J71" s="7"/>
    </row>
    <row r="72" spans="1:10" s="4" customFormat="1" ht="20.100000000000001" customHeight="1">
      <c r="A72" s="9">
        <v>71</v>
      </c>
      <c r="B72" s="9">
        <v>10</v>
      </c>
      <c r="C72" s="9">
        <f>B72*怪物经验!C72</f>
        <v>0</v>
      </c>
      <c r="D72" s="15">
        <v>1</v>
      </c>
      <c r="E72" s="15">
        <v>1</v>
      </c>
      <c r="F72" s="9">
        <f t="shared" si="3"/>
        <v>0</v>
      </c>
      <c r="I72" s="7"/>
      <c r="J72" s="7"/>
    </row>
    <row r="73" spans="1:10" s="4" customFormat="1" ht="20.100000000000001" customHeight="1">
      <c r="A73" s="9">
        <v>72</v>
      </c>
      <c r="B73" s="9">
        <v>10</v>
      </c>
      <c r="C73" s="9">
        <f>B73*怪物经验!C73</f>
        <v>0</v>
      </c>
      <c r="D73" s="15">
        <v>1</v>
      </c>
      <c r="E73" s="15">
        <v>1</v>
      </c>
      <c r="F73" s="9">
        <f t="shared" si="3"/>
        <v>0</v>
      </c>
      <c r="I73" s="7"/>
      <c r="J73" s="7"/>
    </row>
    <row r="74" spans="1:10" s="4" customFormat="1" ht="20.100000000000001" customHeight="1">
      <c r="A74" s="9">
        <v>73</v>
      </c>
      <c r="B74" s="9">
        <v>10</v>
      </c>
      <c r="C74" s="9">
        <f>B74*怪物经验!C74</f>
        <v>0</v>
      </c>
      <c r="D74" s="15">
        <v>1</v>
      </c>
      <c r="E74" s="15">
        <v>1</v>
      </c>
      <c r="F74" s="9">
        <f t="shared" si="3"/>
        <v>0</v>
      </c>
      <c r="I74" s="7"/>
      <c r="J74" s="7"/>
    </row>
    <row r="75" spans="1:10" s="4" customFormat="1" ht="20.100000000000001" customHeight="1">
      <c r="A75" s="9">
        <v>74</v>
      </c>
      <c r="B75" s="9">
        <v>10</v>
      </c>
      <c r="C75" s="9">
        <f>B75*怪物经验!C75</f>
        <v>0</v>
      </c>
      <c r="D75" s="15">
        <v>1</v>
      </c>
      <c r="E75" s="15">
        <v>1</v>
      </c>
      <c r="F75" s="9">
        <f t="shared" si="3"/>
        <v>0</v>
      </c>
      <c r="I75" s="7"/>
      <c r="J75" s="7"/>
    </row>
    <row r="76" spans="1:10" s="4" customFormat="1" ht="20.100000000000001" customHeight="1">
      <c r="A76" s="9">
        <v>75</v>
      </c>
      <c r="B76" s="9">
        <v>10</v>
      </c>
      <c r="C76" s="9">
        <f>B76*怪物经验!C76</f>
        <v>0</v>
      </c>
      <c r="D76" s="15">
        <v>1</v>
      </c>
      <c r="E76" s="15">
        <v>1</v>
      </c>
      <c r="F76" s="9">
        <f t="shared" si="3"/>
        <v>0</v>
      </c>
      <c r="I76" s="7"/>
      <c r="J76" s="7"/>
    </row>
    <row r="77" spans="1:10" s="4" customFormat="1" ht="20.100000000000001" customHeight="1">
      <c r="A77" s="9">
        <v>76</v>
      </c>
      <c r="B77" s="9">
        <v>10</v>
      </c>
      <c r="C77" s="9">
        <f>B77*怪物经验!C77</f>
        <v>0</v>
      </c>
      <c r="D77" s="15">
        <v>1</v>
      </c>
      <c r="E77" s="15">
        <v>1</v>
      </c>
      <c r="F77" s="9">
        <f t="shared" si="3"/>
        <v>0</v>
      </c>
      <c r="I77" s="7"/>
      <c r="J77" s="7"/>
    </row>
    <row r="78" spans="1:10" s="4" customFormat="1" ht="20.100000000000001" customHeight="1">
      <c r="A78" s="9">
        <v>77</v>
      </c>
      <c r="B78" s="9">
        <v>10</v>
      </c>
      <c r="C78" s="9">
        <f>B78*怪物经验!C78</f>
        <v>0</v>
      </c>
      <c r="D78" s="15">
        <v>1</v>
      </c>
      <c r="E78" s="15">
        <v>1</v>
      </c>
      <c r="F78" s="9">
        <f t="shared" si="3"/>
        <v>0</v>
      </c>
      <c r="I78" s="7"/>
      <c r="J78" s="7"/>
    </row>
    <row r="79" spans="1:10" s="4" customFormat="1" ht="20.100000000000001" customHeight="1">
      <c r="A79" s="9">
        <v>78</v>
      </c>
      <c r="B79" s="9">
        <v>10</v>
      </c>
      <c r="C79" s="9">
        <f>B79*怪物经验!C79</f>
        <v>0</v>
      </c>
      <c r="D79" s="15">
        <v>1</v>
      </c>
      <c r="E79" s="15">
        <v>1</v>
      </c>
      <c r="F79" s="9">
        <f t="shared" si="3"/>
        <v>0</v>
      </c>
      <c r="I79" s="7"/>
      <c r="J79" s="7"/>
    </row>
    <row r="80" spans="1:10" s="4" customFormat="1" ht="20.100000000000001" customHeight="1">
      <c r="A80" s="9">
        <v>79</v>
      </c>
      <c r="B80" s="9">
        <v>10</v>
      </c>
      <c r="C80" s="9">
        <f>B80*怪物经验!C80</f>
        <v>0</v>
      </c>
      <c r="D80" s="15">
        <v>1</v>
      </c>
      <c r="E80" s="15">
        <v>1</v>
      </c>
      <c r="F80" s="9">
        <f t="shared" si="3"/>
        <v>0</v>
      </c>
      <c r="I80" s="7"/>
      <c r="J80" s="7"/>
    </row>
    <row r="81" spans="1:10" s="4" customFormat="1" ht="20.100000000000001" customHeight="1">
      <c r="A81" s="9">
        <v>80</v>
      </c>
      <c r="B81" s="9">
        <v>10</v>
      </c>
      <c r="C81" s="9">
        <f>B81*怪物经验!C81</f>
        <v>0</v>
      </c>
      <c r="D81" s="15">
        <v>1</v>
      </c>
      <c r="E81" s="15">
        <v>1</v>
      </c>
      <c r="F81" s="9">
        <f t="shared" si="3"/>
        <v>0</v>
      </c>
      <c r="I81" s="7"/>
      <c r="J81" s="7"/>
    </row>
    <row r="82" spans="1:10" s="4" customFormat="1" ht="20.100000000000001" customHeight="1">
      <c r="A82" s="9">
        <v>81</v>
      </c>
      <c r="B82" s="9">
        <v>10</v>
      </c>
      <c r="C82" s="9">
        <f>B82*怪物经验!C82</f>
        <v>0</v>
      </c>
      <c r="D82" s="15">
        <v>1</v>
      </c>
      <c r="E82" s="15">
        <v>1</v>
      </c>
      <c r="F82" s="9">
        <f t="shared" si="3"/>
        <v>0</v>
      </c>
      <c r="I82" s="7"/>
      <c r="J82" s="7"/>
    </row>
    <row r="83" spans="1:10" s="4" customFormat="1" ht="20.100000000000001" customHeight="1">
      <c r="A83" s="9">
        <v>82</v>
      </c>
      <c r="B83" s="9">
        <v>10</v>
      </c>
      <c r="C83" s="9">
        <f>B83*怪物经验!C83</f>
        <v>0</v>
      </c>
      <c r="D83" s="15">
        <v>1</v>
      </c>
      <c r="E83" s="15">
        <v>1</v>
      </c>
      <c r="F83" s="9">
        <f t="shared" si="3"/>
        <v>0</v>
      </c>
      <c r="I83" s="7"/>
      <c r="J83" s="7"/>
    </row>
    <row r="84" spans="1:10" s="4" customFormat="1" ht="20.100000000000001" customHeight="1">
      <c r="A84" s="9">
        <v>83</v>
      </c>
      <c r="B84" s="9">
        <v>10</v>
      </c>
      <c r="C84" s="9">
        <f>B84*怪物经验!C84</f>
        <v>0</v>
      </c>
      <c r="D84" s="15">
        <v>1</v>
      </c>
      <c r="E84" s="15">
        <v>1</v>
      </c>
      <c r="F84" s="9">
        <f t="shared" si="3"/>
        <v>0</v>
      </c>
      <c r="I84" s="7"/>
      <c r="J84" s="7"/>
    </row>
    <row r="85" spans="1:10" s="4" customFormat="1" ht="20.100000000000001" customHeight="1">
      <c r="A85" s="9">
        <v>84</v>
      </c>
      <c r="B85" s="9">
        <v>10</v>
      </c>
      <c r="C85" s="9">
        <f>B85*怪物经验!C85</f>
        <v>0</v>
      </c>
      <c r="D85" s="15">
        <v>1</v>
      </c>
      <c r="E85" s="15">
        <v>1</v>
      </c>
      <c r="F85" s="9">
        <f t="shared" si="3"/>
        <v>0</v>
      </c>
      <c r="I85" s="7"/>
      <c r="J85" s="7"/>
    </row>
    <row r="86" spans="1:10" s="4" customFormat="1" ht="20.100000000000001" customHeight="1">
      <c r="A86" s="9">
        <v>85</v>
      </c>
      <c r="B86" s="9">
        <v>10</v>
      </c>
      <c r="C86" s="9">
        <f>B86*怪物经验!C86</f>
        <v>0</v>
      </c>
      <c r="D86" s="15">
        <v>1</v>
      </c>
      <c r="E86" s="15">
        <v>1</v>
      </c>
      <c r="F86" s="9">
        <f t="shared" si="3"/>
        <v>0</v>
      </c>
      <c r="I86" s="7"/>
      <c r="J86" s="7"/>
    </row>
    <row r="87" spans="1:10" s="4" customFormat="1" ht="20.100000000000001" customHeight="1">
      <c r="A87" s="9">
        <v>86</v>
      </c>
      <c r="B87" s="9">
        <v>10</v>
      </c>
      <c r="C87" s="9">
        <f>B87*怪物经验!C87</f>
        <v>0</v>
      </c>
      <c r="D87" s="15">
        <v>1</v>
      </c>
      <c r="E87" s="15">
        <v>1</v>
      </c>
      <c r="F87" s="9">
        <f t="shared" si="3"/>
        <v>0</v>
      </c>
      <c r="I87" s="7"/>
      <c r="J87" s="7"/>
    </row>
    <row r="88" spans="1:10" s="4" customFormat="1" ht="20.100000000000001" customHeight="1">
      <c r="A88" s="9">
        <v>87</v>
      </c>
      <c r="B88" s="9">
        <v>10</v>
      </c>
      <c r="C88" s="9">
        <f>B88*怪物经验!C88</f>
        <v>0</v>
      </c>
      <c r="D88" s="15">
        <v>1</v>
      </c>
      <c r="E88" s="15">
        <v>1</v>
      </c>
      <c r="F88" s="9">
        <f t="shared" si="3"/>
        <v>0</v>
      </c>
      <c r="I88" s="7"/>
      <c r="J88" s="7"/>
    </row>
    <row r="89" spans="1:10" s="4" customFormat="1" ht="20.100000000000001" customHeight="1">
      <c r="A89" s="9">
        <v>88</v>
      </c>
      <c r="B89" s="9">
        <v>10</v>
      </c>
      <c r="C89" s="9">
        <f>B89*怪物经验!C89</f>
        <v>0</v>
      </c>
      <c r="D89" s="15">
        <v>1</v>
      </c>
      <c r="E89" s="15">
        <v>1</v>
      </c>
      <c r="F89" s="9">
        <f t="shared" si="3"/>
        <v>0</v>
      </c>
      <c r="I89" s="7"/>
      <c r="J89" s="7"/>
    </row>
    <row r="90" spans="1:10" s="4" customFormat="1" ht="20.100000000000001" customHeight="1">
      <c r="A90" s="9">
        <v>89</v>
      </c>
      <c r="B90" s="9">
        <v>10</v>
      </c>
      <c r="C90" s="9">
        <f>B90*怪物经验!C90</f>
        <v>0</v>
      </c>
      <c r="D90" s="15">
        <v>1</v>
      </c>
      <c r="E90" s="15">
        <v>1</v>
      </c>
      <c r="F90" s="9">
        <f t="shared" si="3"/>
        <v>0</v>
      </c>
      <c r="I90" s="7"/>
      <c r="J90" s="7"/>
    </row>
    <row r="91" spans="1:10" s="4" customFormat="1" ht="20.100000000000001" customHeight="1">
      <c r="A91" s="9">
        <v>90</v>
      </c>
      <c r="B91" s="9">
        <v>10</v>
      </c>
      <c r="C91" s="9">
        <f>B91*怪物经验!C91</f>
        <v>0</v>
      </c>
      <c r="D91" s="15">
        <v>1</v>
      </c>
      <c r="E91" s="15">
        <v>1</v>
      </c>
      <c r="F91" s="9">
        <f t="shared" si="3"/>
        <v>0</v>
      </c>
      <c r="I91" s="7"/>
      <c r="J91" s="7"/>
    </row>
    <row r="92" spans="1:10" s="4" customFormat="1" ht="20.100000000000001" customHeight="1">
      <c r="A92" s="9">
        <v>91</v>
      </c>
      <c r="B92" s="9">
        <v>10</v>
      </c>
      <c r="C92" s="9">
        <f>B92*怪物经验!C92</f>
        <v>0</v>
      </c>
      <c r="D92" s="15">
        <v>1</v>
      </c>
      <c r="E92" s="15">
        <v>1</v>
      </c>
      <c r="F92" s="9">
        <f t="shared" si="3"/>
        <v>0</v>
      </c>
      <c r="I92" s="7"/>
      <c r="J92" s="7"/>
    </row>
    <row r="93" spans="1:10" s="4" customFormat="1" ht="20.100000000000001" customHeight="1">
      <c r="A93" s="9">
        <v>92</v>
      </c>
      <c r="B93" s="9">
        <v>10</v>
      </c>
      <c r="C93" s="9">
        <f>B93*怪物经验!C93</f>
        <v>0</v>
      </c>
      <c r="D93" s="15">
        <v>1</v>
      </c>
      <c r="E93" s="15">
        <v>1</v>
      </c>
      <c r="F93" s="9">
        <f t="shared" si="3"/>
        <v>0</v>
      </c>
      <c r="I93" s="7"/>
      <c r="J93" s="7"/>
    </row>
    <row r="94" spans="1:10" s="4" customFormat="1" ht="20.100000000000001" customHeight="1">
      <c r="A94" s="9">
        <v>93</v>
      </c>
      <c r="B94" s="9">
        <v>10</v>
      </c>
      <c r="C94" s="9">
        <f>B94*怪物经验!C94</f>
        <v>0</v>
      </c>
      <c r="D94" s="15">
        <v>1</v>
      </c>
      <c r="E94" s="15">
        <v>1</v>
      </c>
      <c r="F94" s="9">
        <f t="shared" si="3"/>
        <v>0</v>
      </c>
      <c r="I94" s="7"/>
      <c r="J94" s="7"/>
    </row>
    <row r="95" spans="1:10" s="4" customFormat="1" ht="20.100000000000001" customHeight="1">
      <c r="A95" s="9">
        <v>94</v>
      </c>
      <c r="B95" s="9">
        <v>10</v>
      </c>
      <c r="C95" s="9">
        <f>B95*怪物经验!C95</f>
        <v>0</v>
      </c>
      <c r="D95" s="15">
        <v>1</v>
      </c>
      <c r="E95" s="15">
        <v>1</v>
      </c>
      <c r="F95" s="9">
        <f t="shared" si="3"/>
        <v>0</v>
      </c>
      <c r="I95" s="7"/>
      <c r="J95" s="7"/>
    </row>
    <row r="96" spans="1:10" s="4" customFormat="1" ht="20.100000000000001" customHeight="1">
      <c r="A96" s="9">
        <v>95</v>
      </c>
      <c r="B96" s="9">
        <v>10</v>
      </c>
      <c r="C96" s="9">
        <f>B96*怪物经验!C96</f>
        <v>0</v>
      </c>
      <c r="D96" s="15">
        <v>1</v>
      </c>
      <c r="E96" s="15">
        <v>1</v>
      </c>
      <c r="F96" s="9">
        <f t="shared" si="3"/>
        <v>0</v>
      </c>
      <c r="I96" s="7"/>
      <c r="J96" s="7"/>
    </row>
    <row r="97" spans="1:10" s="4" customFormat="1" ht="20.100000000000001" customHeight="1">
      <c r="A97" s="9">
        <v>96</v>
      </c>
      <c r="B97" s="9">
        <v>10</v>
      </c>
      <c r="C97" s="9">
        <f>B97*怪物经验!C97</f>
        <v>0</v>
      </c>
      <c r="D97" s="15">
        <v>1</v>
      </c>
      <c r="E97" s="15">
        <v>1</v>
      </c>
      <c r="F97" s="9">
        <f t="shared" si="3"/>
        <v>0</v>
      </c>
      <c r="I97" s="7"/>
      <c r="J97" s="7"/>
    </row>
    <row r="98" spans="1:10" s="4" customFormat="1" ht="20.100000000000001" customHeight="1">
      <c r="A98" s="9">
        <v>97</v>
      </c>
      <c r="B98" s="9">
        <v>10</v>
      </c>
      <c r="C98" s="9">
        <f>B98*怪物经验!C98</f>
        <v>0</v>
      </c>
      <c r="D98" s="15">
        <v>1</v>
      </c>
      <c r="E98" s="15">
        <v>1</v>
      </c>
      <c r="F98" s="9">
        <f t="shared" ref="F98:F101" si="4">E98*C98</f>
        <v>0</v>
      </c>
      <c r="I98" s="7"/>
      <c r="J98" s="7"/>
    </row>
    <row r="99" spans="1:10" s="4" customFormat="1" ht="20.100000000000001" customHeight="1">
      <c r="A99" s="9">
        <v>98</v>
      </c>
      <c r="B99" s="9">
        <v>10</v>
      </c>
      <c r="C99" s="9">
        <f>B99*怪物经验!C99</f>
        <v>0</v>
      </c>
      <c r="D99" s="15">
        <v>1</v>
      </c>
      <c r="E99" s="15">
        <v>1</v>
      </c>
      <c r="F99" s="9">
        <f t="shared" si="4"/>
        <v>0</v>
      </c>
      <c r="I99" s="7"/>
      <c r="J99" s="7"/>
    </row>
    <row r="100" spans="1:10" s="4" customFormat="1" ht="20.100000000000001" customHeight="1">
      <c r="A100" s="9">
        <v>99</v>
      </c>
      <c r="B100" s="9">
        <v>10</v>
      </c>
      <c r="C100" s="9">
        <f>B100*怪物经验!C100</f>
        <v>0</v>
      </c>
      <c r="D100" s="15">
        <v>1</v>
      </c>
      <c r="E100" s="15">
        <v>1</v>
      </c>
      <c r="F100" s="9">
        <f t="shared" si="4"/>
        <v>0</v>
      </c>
      <c r="I100" s="7"/>
      <c r="J100" s="7"/>
    </row>
    <row r="101" spans="1:10" s="4" customFormat="1" ht="20.100000000000001" customHeight="1">
      <c r="A101" s="9">
        <v>100</v>
      </c>
      <c r="B101" s="9">
        <v>10</v>
      </c>
      <c r="C101" s="9">
        <f>B101*怪物经验!C101</f>
        <v>0</v>
      </c>
      <c r="D101" s="15">
        <v>1</v>
      </c>
      <c r="E101" s="15">
        <v>1</v>
      </c>
      <c r="F101" s="9">
        <f t="shared" si="4"/>
        <v>0</v>
      </c>
      <c r="I101" s="7"/>
      <c r="J101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selection activeCell="F19" sqref="A4:F19"/>
    </sheetView>
  </sheetViews>
  <sheetFormatPr defaultRowHeight="12"/>
  <cols>
    <col min="1" max="6" width="9" style="2"/>
    <col min="7" max="7" width="11.375" style="2" bestFit="1" customWidth="1"/>
    <col min="8" max="11" width="9" style="2"/>
    <col min="12" max="12" width="9" style="3"/>
    <col min="13" max="13" width="22.375" style="3" bestFit="1" customWidth="1"/>
    <col min="14" max="16384" width="9" style="2"/>
  </cols>
  <sheetData>
    <row r="1" spans="1:14" s="8" customFormat="1" ht="20.100000000000001" customHeight="1">
      <c r="A1" s="7" t="s">
        <v>16</v>
      </c>
      <c r="B1" s="7" t="s">
        <v>13</v>
      </c>
      <c r="C1" s="9" t="s">
        <v>14</v>
      </c>
      <c r="G1" s="9" t="s">
        <v>35</v>
      </c>
      <c r="I1" s="9" t="s">
        <v>33</v>
      </c>
      <c r="L1" s="9" t="s">
        <v>34</v>
      </c>
      <c r="M1" s="9" t="s">
        <v>36</v>
      </c>
    </row>
    <row r="2" spans="1:14" s="8" customFormat="1" ht="20.100000000000001" customHeight="1">
      <c r="A2" s="9">
        <v>1</v>
      </c>
      <c r="B2" s="9">
        <v>1</v>
      </c>
      <c r="C2" s="9">
        <f>LOOKUP(B2,$H$2:$H$26,$M$2:$M$26)</f>
        <v>720</v>
      </c>
      <c r="D2" s="9"/>
      <c r="E2" s="9"/>
      <c r="F2" s="9"/>
      <c r="G2" s="9">
        <v>3</v>
      </c>
      <c r="H2" s="9">
        <v>1</v>
      </c>
      <c r="I2" s="9">
        <v>30</v>
      </c>
      <c r="J2" s="9">
        <f>LOOKUP(G2,怪物经验!$A:$A,怪物经验!$C:$C)</f>
        <v>25</v>
      </c>
      <c r="K2" s="9">
        <f>J2*I2</f>
        <v>750</v>
      </c>
      <c r="L2" s="9">
        <f>ROUND(K2/60/6,0)</f>
        <v>2</v>
      </c>
      <c r="M2" s="9">
        <f>L2*60*6</f>
        <v>720</v>
      </c>
      <c r="N2" s="9">
        <f>M2/60</f>
        <v>12</v>
      </c>
    </row>
    <row r="3" spans="1:14" s="8" customFormat="1" ht="20.100000000000001" customHeight="1">
      <c r="A3" s="9">
        <v>2</v>
      </c>
      <c r="B3" s="9">
        <v>1</v>
      </c>
      <c r="C3" s="9">
        <f t="shared" ref="C3:C66" si="0">LOOKUP(B3,$H$2:$H$26,$M$2:$M$26)</f>
        <v>720</v>
      </c>
      <c r="D3" s="9"/>
      <c r="E3" s="9"/>
      <c r="F3" s="9"/>
      <c r="G3" s="9">
        <v>5</v>
      </c>
      <c r="H3" s="9">
        <v>2</v>
      </c>
      <c r="I3" s="9">
        <v>30</v>
      </c>
      <c r="J3" s="9">
        <f>LOOKUP(G3,怪物经验!$A:$A,怪物经验!$C:$C)</f>
        <v>40</v>
      </c>
      <c r="K3" s="9">
        <f t="shared" ref="K3:K26" si="1">J3*I3</f>
        <v>1200</v>
      </c>
      <c r="L3" s="9">
        <f t="shared" ref="L3:L26" si="2">ROUND(K3/60/6,0)</f>
        <v>3</v>
      </c>
      <c r="M3" s="9">
        <f t="shared" ref="M3:M26" si="3">L3*60*6</f>
        <v>1080</v>
      </c>
      <c r="N3" s="9">
        <f t="shared" ref="N3:N26" si="4">M3/60</f>
        <v>18</v>
      </c>
    </row>
    <row r="4" spans="1:14" s="8" customFormat="1" ht="20.100000000000001" customHeight="1">
      <c r="A4" s="9">
        <v>3</v>
      </c>
      <c r="B4" s="9">
        <v>1</v>
      </c>
      <c r="C4" s="9">
        <f t="shared" si="0"/>
        <v>720</v>
      </c>
      <c r="D4" s="9"/>
      <c r="E4" s="9"/>
      <c r="F4" s="9"/>
      <c r="G4" s="9">
        <v>7</v>
      </c>
      <c r="H4" s="9">
        <v>3</v>
      </c>
      <c r="I4" s="9">
        <v>30</v>
      </c>
      <c r="J4" s="9">
        <f>LOOKUP(G4,怪物经验!$A:$A,怪物经验!$C:$C)</f>
        <v>60</v>
      </c>
      <c r="K4" s="9">
        <f t="shared" si="1"/>
        <v>1800</v>
      </c>
      <c r="L4" s="9">
        <f t="shared" si="2"/>
        <v>5</v>
      </c>
      <c r="M4" s="9">
        <f t="shared" si="3"/>
        <v>1800</v>
      </c>
      <c r="N4" s="9">
        <f t="shared" si="4"/>
        <v>30</v>
      </c>
    </row>
    <row r="5" spans="1:14" s="8" customFormat="1" ht="20.100000000000001" customHeight="1">
      <c r="A5" s="9">
        <v>4</v>
      </c>
      <c r="B5" s="9">
        <v>2</v>
      </c>
      <c r="C5" s="9">
        <f t="shared" si="0"/>
        <v>1080</v>
      </c>
      <c r="D5" s="9"/>
      <c r="E5" s="9"/>
      <c r="F5" s="9"/>
      <c r="G5" s="9">
        <v>10</v>
      </c>
      <c r="H5" s="9">
        <v>4</v>
      </c>
      <c r="I5" s="9">
        <v>30</v>
      </c>
      <c r="J5" s="9">
        <f>LOOKUP(G5,怪物经验!$A:$A,怪物经验!$C:$C)</f>
        <v>95</v>
      </c>
      <c r="K5" s="9">
        <f t="shared" si="1"/>
        <v>2850</v>
      </c>
      <c r="L5" s="9">
        <f t="shared" si="2"/>
        <v>8</v>
      </c>
      <c r="M5" s="9">
        <f t="shared" si="3"/>
        <v>2880</v>
      </c>
      <c r="N5" s="9">
        <f t="shared" si="4"/>
        <v>48</v>
      </c>
    </row>
    <row r="6" spans="1:14" s="8" customFormat="1" ht="20.100000000000001" customHeight="1">
      <c r="A6" s="9">
        <v>5</v>
      </c>
      <c r="B6" s="9">
        <v>2</v>
      </c>
      <c r="C6" s="9">
        <f t="shared" si="0"/>
        <v>1080</v>
      </c>
      <c r="D6" s="9"/>
      <c r="E6" s="9"/>
      <c r="F6" s="9"/>
      <c r="G6" s="9">
        <v>13</v>
      </c>
      <c r="H6" s="9">
        <v>5</v>
      </c>
      <c r="I6" s="9">
        <v>30</v>
      </c>
      <c r="J6" s="9">
        <f>LOOKUP(G6,怪物经验!$A:$A,怪物经验!$C:$C)</f>
        <v>140</v>
      </c>
      <c r="K6" s="9">
        <f t="shared" si="1"/>
        <v>4200</v>
      </c>
      <c r="L6" s="9">
        <f t="shared" si="2"/>
        <v>12</v>
      </c>
      <c r="M6" s="9">
        <f t="shared" si="3"/>
        <v>4320</v>
      </c>
      <c r="N6" s="9">
        <f t="shared" si="4"/>
        <v>72</v>
      </c>
    </row>
    <row r="7" spans="1:14" s="8" customFormat="1" ht="20.100000000000001" customHeight="1">
      <c r="A7" s="9">
        <v>6</v>
      </c>
      <c r="B7" s="9">
        <v>2</v>
      </c>
      <c r="C7" s="9">
        <f t="shared" si="0"/>
        <v>1080</v>
      </c>
      <c r="D7" s="9"/>
      <c r="E7" s="9"/>
      <c r="F7" s="9"/>
      <c r="G7" s="9">
        <v>15</v>
      </c>
      <c r="H7" s="9">
        <v>6</v>
      </c>
      <c r="I7" s="9">
        <v>30</v>
      </c>
      <c r="J7" s="9">
        <f>LOOKUP(G7,怪物经验!$A:$A,怪物经验!$C:$C)</f>
        <v>170</v>
      </c>
      <c r="K7" s="9">
        <f t="shared" si="1"/>
        <v>5100</v>
      </c>
      <c r="L7" s="9">
        <f t="shared" si="2"/>
        <v>14</v>
      </c>
      <c r="M7" s="9">
        <f t="shared" si="3"/>
        <v>5040</v>
      </c>
      <c r="N7" s="9">
        <f t="shared" si="4"/>
        <v>84</v>
      </c>
    </row>
    <row r="8" spans="1:14" s="8" customFormat="1" ht="20.100000000000001" customHeight="1">
      <c r="A8" s="9">
        <v>7</v>
      </c>
      <c r="B8" s="9">
        <v>3</v>
      </c>
      <c r="C8" s="9">
        <f t="shared" si="0"/>
        <v>1800</v>
      </c>
      <c r="D8" s="9"/>
      <c r="E8" s="9"/>
      <c r="F8" s="9"/>
      <c r="G8" s="9">
        <v>18</v>
      </c>
      <c r="H8" s="9">
        <v>7</v>
      </c>
      <c r="I8" s="9">
        <v>30</v>
      </c>
      <c r="J8" s="9">
        <f>LOOKUP(G8,怪物经验!$A:$A,怪物经验!$C:$C)</f>
        <v>230</v>
      </c>
      <c r="K8" s="9">
        <f t="shared" si="1"/>
        <v>6900</v>
      </c>
      <c r="L8" s="9">
        <f t="shared" si="2"/>
        <v>19</v>
      </c>
      <c r="M8" s="9">
        <f t="shared" si="3"/>
        <v>6840</v>
      </c>
      <c r="N8" s="9">
        <f t="shared" si="4"/>
        <v>114</v>
      </c>
    </row>
    <row r="9" spans="1:14" s="8" customFormat="1" ht="20.100000000000001" customHeight="1">
      <c r="A9" s="9">
        <v>8</v>
      </c>
      <c r="B9" s="9">
        <v>3</v>
      </c>
      <c r="C9" s="9">
        <f t="shared" si="0"/>
        <v>1800</v>
      </c>
      <c r="D9" s="9"/>
      <c r="E9" s="9"/>
      <c r="F9" s="9"/>
      <c r="G9" s="9">
        <v>20</v>
      </c>
      <c r="H9" s="9">
        <v>8</v>
      </c>
      <c r="I9" s="9">
        <v>30</v>
      </c>
      <c r="J9" s="9">
        <f>LOOKUP(G9,怪物经验!$A:$A,怪物经验!$C:$C)</f>
        <v>280</v>
      </c>
      <c r="K9" s="9">
        <f t="shared" si="1"/>
        <v>8400</v>
      </c>
      <c r="L9" s="9">
        <f t="shared" si="2"/>
        <v>23</v>
      </c>
      <c r="M9" s="9">
        <f t="shared" si="3"/>
        <v>8280</v>
      </c>
      <c r="N9" s="9">
        <f t="shared" si="4"/>
        <v>138</v>
      </c>
    </row>
    <row r="10" spans="1:14" s="8" customFormat="1" ht="20.100000000000001" customHeight="1">
      <c r="A10" s="9">
        <v>9</v>
      </c>
      <c r="B10" s="9">
        <v>3</v>
      </c>
      <c r="C10" s="9">
        <f t="shared" si="0"/>
        <v>1800</v>
      </c>
      <c r="D10" s="9"/>
      <c r="E10" s="9"/>
      <c r="F10" s="9"/>
      <c r="G10" s="9">
        <v>23</v>
      </c>
      <c r="H10" s="9">
        <v>9</v>
      </c>
      <c r="I10" s="9">
        <v>30</v>
      </c>
      <c r="J10" s="9">
        <f>LOOKUP(G10,怪物经验!$A:$A,怪物经验!$C:$C)</f>
        <v>370</v>
      </c>
      <c r="K10" s="9">
        <f t="shared" si="1"/>
        <v>11100</v>
      </c>
      <c r="L10" s="9">
        <f t="shared" si="2"/>
        <v>31</v>
      </c>
      <c r="M10" s="9">
        <f t="shared" si="3"/>
        <v>11160</v>
      </c>
      <c r="N10" s="9">
        <f t="shared" si="4"/>
        <v>186</v>
      </c>
    </row>
    <row r="11" spans="1:14" s="8" customFormat="1" ht="20.100000000000001" customHeight="1">
      <c r="A11" s="9">
        <v>10</v>
      </c>
      <c r="B11" s="9">
        <v>4</v>
      </c>
      <c r="C11" s="9">
        <f t="shared" si="0"/>
        <v>2880</v>
      </c>
      <c r="D11" s="9"/>
      <c r="E11" s="9"/>
      <c r="F11" s="9"/>
      <c r="G11" s="9">
        <v>25</v>
      </c>
      <c r="H11" s="9">
        <v>10</v>
      </c>
      <c r="I11" s="9">
        <v>30</v>
      </c>
      <c r="J11" s="9">
        <f>LOOKUP(G11,怪物经验!$A:$A,怪物经验!$C:$C)</f>
        <v>430</v>
      </c>
      <c r="K11" s="9">
        <f t="shared" si="1"/>
        <v>12900</v>
      </c>
      <c r="L11" s="9">
        <f t="shared" si="2"/>
        <v>36</v>
      </c>
      <c r="M11" s="9">
        <f t="shared" si="3"/>
        <v>12960</v>
      </c>
      <c r="N11" s="9">
        <f t="shared" si="4"/>
        <v>216</v>
      </c>
    </row>
    <row r="12" spans="1:14" s="8" customFormat="1" ht="20.100000000000001" customHeight="1">
      <c r="A12" s="9">
        <v>11</v>
      </c>
      <c r="B12" s="9">
        <v>4</v>
      </c>
      <c r="C12" s="9">
        <f t="shared" si="0"/>
        <v>2880</v>
      </c>
      <c r="D12" s="9"/>
      <c r="E12" s="9"/>
      <c r="F12" s="9"/>
      <c r="G12" s="9">
        <v>28</v>
      </c>
      <c r="H12" s="9">
        <v>11</v>
      </c>
      <c r="I12" s="9">
        <v>30</v>
      </c>
      <c r="J12" s="9">
        <f>LOOKUP(G12,怪物经验!$A:$A,怪物经验!$C:$C)</f>
        <v>520</v>
      </c>
      <c r="K12" s="9">
        <f t="shared" si="1"/>
        <v>15600</v>
      </c>
      <c r="L12" s="9">
        <f t="shared" si="2"/>
        <v>43</v>
      </c>
      <c r="M12" s="9">
        <f t="shared" si="3"/>
        <v>15480</v>
      </c>
      <c r="N12" s="9">
        <f t="shared" si="4"/>
        <v>258</v>
      </c>
    </row>
    <row r="13" spans="1:14" s="8" customFormat="1" ht="20.100000000000001" customHeight="1">
      <c r="A13" s="9">
        <v>12</v>
      </c>
      <c r="B13" s="9">
        <v>4</v>
      </c>
      <c r="C13" s="9">
        <f t="shared" si="0"/>
        <v>2880</v>
      </c>
      <c r="D13" s="9"/>
      <c r="E13" s="9"/>
      <c r="F13" s="9"/>
      <c r="G13" s="9">
        <v>30</v>
      </c>
      <c r="H13" s="9">
        <v>12</v>
      </c>
      <c r="I13" s="9">
        <v>30</v>
      </c>
      <c r="J13" s="9">
        <f>LOOKUP(G13,怪物经验!$A:$A,怪物经验!$C:$C)</f>
        <v>580</v>
      </c>
      <c r="K13" s="9">
        <f t="shared" si="1"/>
        <v>17400</v>
      </c>
      <c r="L13" s="9">
        <f t="shared" si="2"/>
        <v>48</v>
      </c>
      <c r="M13" s="9">
        <f t="shared" si="3"/>
        <v>17280</v>
      </c>
      <c r="N13" s="9">
        <f t="shared" si="4"/>
        <v>288</v>
      </c>
    </row>
    <row r="14" spans="1:14" s="8" customFormat="1" ht="20.100000000000001" customHeight="1">
      <c r="A14" s="9">
        <v>13</v>
      </c>
      <c r="B14" s="9">
        <v>5</v>
      </c>
      <c r="C14" s="9">
        <f t="shared" si="0"/>
        <v>4320</v>
      </c>
      <c r="D14" s="9"/>
      <c r="E14" s="9"/>
      <c r="F14" s="9"/>
      <c r="G14" s="9">
        <v>33</v>
      </c>
      <c r="H14" s="9">
        <v>13</v>
      </c>
      <c r="I14" s="9">
        <v>30</v>
      </c>
      <c r="J14" s="9">
        <f>LOOKUP(G14,怪物经验!$A:$A,怪物经验!$C:$C)</f>
        <v>670</v>
      </c>
      <c r="K14" s="9">
        <f t="shared" si="1"/>
        <v>20100</v>
      </c>
      <c r="L14" s="9">
        <f t="shared" si="2"/>
        <v>56</v>
      </c>
      <c r="M14" s="9">
        <f t="shared" si="3"/>
        <v>20160</v>
      </c>
      <c r="N14" s="9">
        <f t="shared" si="4"/>
        <v>336</v>
      </c>
    </row>
    <row r="15" spans="1:14" s="8" customFormat="1" ht="20.100000000000001" customHeight="1">
      <c r="A15" s="9">
        <v>14</v>
      </c>
      <c r="B15" s="9">
        <v>5</v>
      </c>
      <c r="C15" s="9">
        <f t="shared" si="0"/>
        <v>4320</v>
      </c>
      <c r="D15" s="9"/>
      <c r="E15" s="9"/>
      <c r="F15" s="9"/>
      <c r="G15" s="9">
        <v>35</v>
      </c>
      <c r="H15" s="9">
        <v>14</v>
      </c>
      <c r="I15" s="9">
        <v>30</v>
      </c>
      <c r="J15" s="9">
        <f>LOOKUP(G15,怪物经验!$A:$A,怪物经验!$C:$C)</f>
        <v>730</v>
      </c>
      <c r="K15" s="9">
        <f t="shared" si="1"/>
        <v>21900</v>
      </c>
      <c r="L15" s="9">
        <f t="shared" si="2"/>
        <v>61</v>
      </c>
      <c r="M15" s="9">
        <f t="shared" si="3"/>
        <v>21960</v>
      </c>
      <c r="N15" s="9">
        <f t="shared" si="4"/>
        <v>366</v>
      </c>
    </row>
    <row r="16" spans="1:14" s="8" customFormat="1" ht="20.100000000000001" customHeight="1">
      <c r="A16" s="9">
        <v>15</v>
      </c>
      <c r="B16" s="9">
        <f>B11+2</f>
        <v>6</v>
      </c>
      <c r="C16" s="9">
        <f t="shared" si="0"/>
        <v>5040</v>
      </c>
      <c r="D16" s="9"/>
      <c r="E16" s="9"/>
      <c r="F16" s="9"/>
      <c r="G16" s="9">
        <v>38</v>
      </c>
      <c r="H16" s="9">
        <v>15</v>
      </c>
      <c r="I16" s="9">
        <v>30</v>
      </c>
      <c r="J16" s="9">
        <f>LOOKUP(G16,怪物经验!$A:$A,怪物经验!$C:$C)</f>
        <v>820</v>
      </c>
      <c r="K16" s="9">
        <f t="shared" si="1"/>
        <v>24600</v>
      </c>
      <c r="L16" s="9">
        <f t="shared" si="2"/>
        <v>68</v>
      </c>
      <c r="M16" s="9">
        <f t="shared" si="3"/>
        <v>24480</v>
      </c>
      <c r="N16" s="9">
        <f t="shared" si="4"/>
        <v>408</v>
      </c>
    </row>
    <row r="17" spans="1:14" s="8" customFormat="1" ht="20.100000000000001" customHeight="1">
      <c r="A17" s="9">
        <v>16</v>
      </c>
      <c r="B17" s="9">
        <f t="shared" ref="B17:B65" si="5">B12+2</f>
        <v>6</v>
      </c>
      <c r="C17" s="9">
        <f t="shared" si="0"/>
        <v>5040</v>
      </c>
      <c r="D17" s="9"/>
      <c r="E17" s="9"/>
      <c r="F17" s="9"/>
      <c r="G17" s="9">
        <v>40</v>
      </c>
      <c r="H17" s="9">
        <v>16</v>
      </c>
      <c r="I17" s="9">
        <v>30</v>
      </c>
      <c r="J17" s="9">
        <f>LOOKUP(G17,怪物经验!$A:$A,怪物经验!$C:$C)</f>
        <v>880</v>
      </c>
      <c r="K17" s="9">
        <f t="shared" si="1"/>
        <v>26400</v>
      </c>
      <c r="L17" s="9">
        <f t="shared" si="2"/>
        <v>73</v>
      </c>
      <c r="M17" s="9">
        <f t="shared" si="3"/>
        <v>26280</v>
      </c>
      <c r="N17" s="9">
        <f t="shared" si="4"/>
        <v>438</v>
      </c>
    </row>
    <row r="18" spans="1:14" s="8" customFormat="1" ht="20.100000000000001" customHeight="1">
      <c r="A18" s="9">
        <v>17</v>
      </c>
      <c r="B18" s="9">
        <f t="shared" si="5"/>
        <v>6</v>
      </c>
      <c r="C18" s="9">
        <f t="shared" si="0"/>
        <v>5040</v>
      </c>
      <c r="D18" s="9"/>
      <c r="E18" s="9"/>
      <c r="F18" s="9"/>
      <c r="G18" s="9">
        <v>43</v>
      </c>
      <c r="H18" s="9">
        <v>17</v>
      </c>
      <c r="I18" s="9">
        <v>30</v>
      </c>
      <c r="J18" s="9">
        <f>LOOKUP(G18,怪物经验!$A:$A,怪物经验!$C:$C)</f>
        <v>970</v>
      </c>
      <c r="K18" s="9">
        <f t="shared" si="1"/>
        <v>29100</v>
      </c>
      <c r="L18" s="9">
        <f t="shared" si="2"/>
        <v>81</v>
      </c>
      <c r="M18" s="9">
        <f t="shared" si="3"/>
        <v>29160</v>
      </c>
      <c r="N18" s="9">
        <f t="shared" si="4"/>
        <v>486</v>
      </c>
    </row>
    <row r="19" spans="1:14" s="8" customFormat="1" ht="20.100000000000001" customHeight="1">
      <c r="A19" s="9">
        <v>18</v>
      </c>
      <c r="B19" s="9">
        <f t="shared" si="5"/>
        <v>7</v>
      </c>
      <c r="C19" s="9">
        <f t="shared" si="0"/>
        <v>6840</v>
      </c>
      <c r="D19" s="9"/>
      <c r="E19" s="9"/>
      <c r="F19" s="9"/>
      <c r="G19" s="9">
        <v>45</v>
      </c>
      <c r="H19" s="9">
        <v>18</v>
      </c>
      <c r="I19" s="9">
        <v>30</v>
      </c>
      <c r="J19" s="9">
        <f>LOOKUP(G19,怪物经验!$A:$A,怪物经验!$C:$C)</f>
        <v>1030</v>
      </c>
      <c r="K19" s="9">
        <f t="shared" si="1"/>
        <v>30900</v>
      </c>
      <c r="L19" s="9">
        <f t="shared" si="2"/>
        <v>86</v>
      </c>
      <c r="M19" s="9">
        <f t="shared" si="3"/>
        <v>30960</v>
      </c>
      <c r="N19" s="9">
        <f t="shared" si="4"/>
        <v>516</v>
      </c>
    </row>
    <row r="20" spans="1:14" s="8" customFormat="1" ht="20.100000000000001" customHeight="1">
      <c r="A20" s="9">
        <v>19</v>
      </c>
      <c r="B20" s="9">
        <f t="shared" si="5"/>
        <v>7</v>
      </c>
      <c r="C20" s="9">
        <f t="shared" si="0"/>
        <v>6840</v>
      </c>
      <c r="D20" s="9"/>
      <c r="E20" s="9"/>
      <c r="F20" s="9"/>
      <c r="G20" s="9">
        <v>48</v>
      </c>
      <c r="H20" s="9">
        <v>19</v>
      </c>
      <c r="I20" s="9">
        <v>30</v>
      </c>
      <c r="J20" s="9">
        <f>LOOKUP(G20,怪物经验!$A:$A,怪物经验!$C:$C)</f>
        <v>1120</v>
      </c>
      <c r="K20" s="9">
        <f t="shared" si="1"/>
        <v>33600</v>
      </c>
      <c r="L20" s="9">
        <f t="shared" si="2"/>
        <v>93</v>
      </c>
      <c r="M20" s="9">
        <f t="shared" si="3"/>
        <v>33480</v>
      </c>
      <c r="N20" s="9">
        <f t="shared" si="4"/>
        <v>558</v>
      </c>
    </row>
    <row r="21" spans="1:14" s="8" customFormat="1" ht="20.100000000000001" customHeight="1">
      <c r="A21" s="9">
        <v>20</v>
      </c>
      <c r="B21" s="9">
        <f t="shared" si="5"/>
        <v>8</v>
      </c>
      <c r="C21" s="9">
        <f t="shared" si="0"/>
        <v>8280</v>
      </c>
      <c r="D21" s="9"/>
      <c r="E21" s="9"/>
      <c r="F21" s="9"/>
      <c r="G21" s="9">
        <v>50</v>
      </c>
      <c r="H21" s="9">
        <v>20</v>
      </c>
      <c r="I21" s="9">
        <v>30</v>
      </c>
      <c r="J21" s="9">
        <f>LOOKUP(G21,怪物经验!$A:$A,怪物经验!$C:$C)</f>
        <v>1180</v>
      </c>
      <c r="K21" s="9">
        <f t="shared" si="1"/>
        <v>35400</v>
      </c>
      <c r="L21" s="9">
        <f t="shared" si="2"/>
        <v>98</v>
      </c>
      <c r="M21" s="9">
        <f t="shared" si="3"/>
        <v>35280</v>
      </c>
      <c r="N21" s="9">
        <f t="shared" si="4"/>
        <v>588</v>
      </c>
    </row>
    <row r="22" spans="1:14" s="8" customFormat="1" ht="20.100000000000001" customHeight="1">
      <c r="A22" s="9">
        <v>21</v>
      </c>
      <c r="B22" s="9">
        <f t="shared" si="5"/>
        <v>8</v>
      </c>
      <c r="C22" s="9">
        <f t="shared" si="0"/>
        <v>8280</v>
      </c>
      <c r="G22" s="9">
        <v>53</v>
      </c>
      <c r="H22" s="9">
        <v>21</v>
      </c>
      <c r="I22" s="9">
        <v>30</v>
      </c>
      <c r="J22" s="9">
        <f>LOOKUP(G22,怪物经验!$A:$A,怪物经验!$C:$C)</f>
        <v>1270</v>
      </c>
      <c r="K22" s="9">
        <f t="shared" si="1"/>
        <v>38100</v>
      </c>
      <c r="L22" s="9">
        <f t="shared" si="2"/>
        <v>106</v>
      </c>
      <c r="M22" s="9">
        <f t="shared" si="3"/>
        <v>38160</v>
      </c>
      <c r="N22" s="9">
        <f t="shared" si="4"/>
        <v>636</v>
      </c>
    </row>
    <row r="23" spans="1:14" s="8" customFormat="1" ht="20.100000000000001" customHeight="1">
      <c r="A23" s="9">
        <v>22</v>
      </c>
      <c r="B23" s="9">
        <f t="shared" si="5"/>
        <v>8</v>
      </c>
      <c r="C23" s="9">
        <f t="shared" si="0"/>
        <v>8280</v>
      </c>
      <c r="G23" s="9">
        <v>55</v>
      </c>
      <c r="H23" s="9">
        <v>22</v>
      </c>
      <c r="I23" s="9">
        <v>30</v>
      </c>
      <c r="J23" s="9">
        <f>LOOKUP(G23,怪物经验!$A:$A,怪物经验!$C:$C)</f>
        <v>1330</v>
      </c>
      <c r="K23" s="9">
        <f t="shared" si="1"/>
        <v>39900</v>
      </c>
      <c r="L23" s="9">
        <f t="shared" si="2"/>
        <v>111</v>
      </c>
      <c r="M23" s="9">
        <f t="shared" si="3"/>
        <v>39960</v>
      </c>
      <c r="N23" s="9">
        <f t="shared" si="4"/>
        <v>666</v>
      </c>
    </row>
    <row r="24" spans="1:14" s="8" customFormat="1" ht="20.100000000000001" customHeight="1">
      <c r="A24" s="9">
        <v>23</v>
      </c>
      <c r="B24" s="9">
        <f t="shared" si="5"/>
        <v>9</v>
      </c>
      <c r="C24" s="9">
        <f t="shared" si="0"/>
        <v>11160</v>
      </c>
      <c r="G24" s="9">
        <v>58</v>
      </c>
      <c r="H24" s="9">
        <v>23</v>
      </c>
      <c r="I24" s="9">
        <v>30</v>
      </c>
      <c r="J24" s="9">
        <f>LOOKUP(G24,怪物经验!$A:$A,怪物经验!$C:$C)</f>
        <v>1420</v>
      </c>
      <c r="K24" s="9">
        <f t="shared" si="1"/>
        <v>42600</v>
      </c>
      <c r="L24" s="9">
        <f t="shared" si="2"/>
        <v>118</v>
      </c>
      <c r="M24" s="9">
        <f t="shared" si="3"/>
        <v>42480</v>
      </c>
      <c r="N24" s="9">
        <f t="shared" si="4"/>
        <v>708</v>
      </c>
    </row>
    <row r="25" spans="1:14" s="8" customFormat="1" ht="20.100000000000001" customHeight="1">
      <c r="A25" s="9">
        <v>24</v>
      </c>
      <c r="B25" s="9">
        <f t="shared" si="5"/>
        <v>9</v>
      </c>
      <c r="C25" s="9">
        <f t="shared" si="0"/>
        <v>11160</v>
      </c>
      <c r="G25" s="9">
        <v>60</v>
      </c>
      <c r="H25" s="9">
        <v>24</v>
      </c>
      <c r="I25" s="9">
        <v>30</v>
      </c>
      <c r="J25" s="9">
        <f>LOOKUP(G25,怪物经验!$A:$A,怪物经验!$C:$C)</f>
        <v>1480</v>
      </c>
      <c r="K25" s="9">
        <f t="shared" si="1"/>
        <v>44400</v>
      </c>
      <c r="L25" s="9">
        <f t="shared" si="2"/>
        <v>123</v>
      </c>
      <c r="M25" s="9">
        <f t="shared" si="3"/>
        <v>44280</v>
      </c>
      <c r="N25" s="9">
        <f t="shared" si="4"/>
        <v>738</v>
      </c>
    </row>
    <row r="26" spans="1:14" s="8" customFormat="1" ht="20.100000000000001" customHeight="1">
      <c r="A26" s="9">
        <v>25</v>
      </c>
      <c r="B26" s="9">
        <f t="shared" si="5"/>
        <v>10</v>
      </c>
      <c r="C26" s="9">
        <f t="shared" si="0"/>
        <v>12960</v>
      </c>
      <c r="G26" s="9">
        <v>63</v>
      </c>
      <c r="H26" s="9">
        <v>25</v>
      </c>
      <c r="I26" s="9">
        <v>30</v>
      </c>
      <c r="J26" s="9">
        <f>LOOKUP(G26,怪物经验!$A:$A,怪物经验!$C:$C)</f>
        <v>1570</v>
      </c>
      <c r="K26" s="9">
        <f t="shared" si="1"/>
        <v>47100</v>
      </c>
      <c r="L26" s="9">
        <f t="shared" si="2"/>
        <v>131</v>
      </c>
      <c r="M26" s="9">
        <f t="shared" si="3"/>
        <v>47160</v>
      </c>
      <c r="N26" s="9">
        <f t="shared" si="4"/>
        <v>786</v>
      </c>
    </row>
    <row r="27" spans="1:14" s="8" customFormat="1" ht="20.100000000000001" customHeight="1">
      <c r="A27" s="9">
        <v>26</v>
      </c>
      <c r="B27" s="9">
        <f t="shared" si="5"/>
        <v>10</v>
      </c>
      <c r="C27" s="9">
        <f t="shared" si="0"/>
        <v>12960</v>
      </c>
      <c r="L27" s="9"/>
      <c r="M27" s="9"/>
    </row>
    <row r="28" spans="1:14" s="8" customFormat="1" ht="20.100000000000001" customHeight="1">
      <c r="A28" s="9">
        <v>27</v>
      </c>
      <c r="B28" s="9">
        <f t="shared" si="5"/>
        <v>10</v>
      </c>
      <c r="C28" s="9">
        <f t="shared" si="0"/>
        <v>12960</v>
      </c>
      <c r="L28" s="9"/>
      <c r="M28" s="9"/>
    </row>
    <row r="29" spans="1:14" s="8" customFormat="1" ht="20.100000000000001" customHeight="1">
      <c r="A29" s="9">
        <v>28</v>
      </c>
      <c r="B29" s="9">
        <f t="shared" si="5"/>
        <v>11</v>
      </c>
      <c r="C29" s="9">
        <f t="shared" si="0"/>
        <v>15480</v>
      </c>
      <c r="L29" s="9"/>
      <c r="M29" s="9"/>
    </row>
    <row r="30" spans="1:14" s="8" customFormat="1" ht="20.100000000000001" customHeight="1">
      <c r="A30" s="9">
        <v>29</v>
      </c>
      <c r="B30" s="9">
        <f t="shared" si="5"/>
        <v>11</v>
      </c>
      <c r="C30" s="9">
        <f t="shared" si="0"/>
        <v>15480</v>
      </c>
      <c r="L30" s="9"/>
      <c r="M30" s="9"/>
    </row>
    <row r="31" spans="1:14" s="8" customFormat="1" ht="20.100000000000001" customHeight="1">
      <c r="A31" s="9">
        <v>30</v>
      </c>
      <c r="B31" s="9">
        <f t="shared" si="5"/>
        <v>12</v>
      </c>
      <c r="C31" s="9">
        <f t="shared" si="0"/>
        <v>17280</v>
      </c>
      <c r="L31" s="9"/>
      <c r="M31" s="9"/>
    </row>
    <row r="32" spans="1:14" s="8" customFormat="1" ht="20.100000000000001" customHeight="1">
      <c r="A32" s="9">
        <v>31</v>
      </c>
      <c r="B32" s="9">
        <f t="shared" si="5"/>
        <v>12</v>
      </c>
      <c r="C32" s="9">
        <f t="shared" si="0"/>
        <v>17280</v>
      </c>
      <c r="L32" s="9"/>
      <c r="M32" s="9"/>
    </row>
    <row r="33" spans="1:13" s="8" customFormat="1" ht="20.100000000000001" customHeight="1">
      <c r="A33" s="9">
        <v>32</v>
      </c>
      <c r="B33" s="9">
        <f t="shared" si="5"/>
        <v>12</v>
      </c>
      <c r="C33" s="9">
        <f t="shared" si="0"/>
        <v>17280</v>
      </c>
      <c r="L33" s="9"/>
      <c r="M33" s="9"/>
    </row>
    <row r="34" spans="1:13" s="8" customFormat="1" ht="20.100000000000001" customHeight="1">
      <c r="A34" s="9">
        <v>33</v>
      </c>
      <c r="B34" s="9">
        <f t="shared" si="5"/>
        <v>13</v>
      </c>
      <c r="C34" s="9">
        <f t="shared" si="0"/>
        <v>20160</v>
      </c>
      <c r="L34" s="9"/>
      <c r="M34" s="9"/>
    </row>
    <row r="35" spans="1:13" s="8" customFormat="1" ht="20.100000000000001" customHeight="1">
      <c r="A35" s="9">
        <v>34</v>
      </c>
      <c r="B35" s="9">
        <f t="shared" si="5"/>
        <v>13</v>
      </c>
      <c r="C35" s="9">
        <f t="shared" si="0"/>
        <v>20160</v>
      </c>
      <c r="L35" s="9"/>
      <c r="M35" s="9"/>
    </row>
    <row r="36" spans="1:13" s="8" customFormat="1" ht="20.100000000000001" customHeight="1">
      <c r="A36" s="9">
        <v>35</v>
      </c>
      <c r="B36" s="9">
        <f t="shared" si="5"/>
        <v>14</v>
      </c>
      <c r="C36" s="9">
        <f t="shared" si="0"/>
        <v>21960</v>
      </c>
      <c r="L36" s="9"/>
      <c r="M36" s="9"/>
    </row>
    <row r="37" spans="1:13" s="8" customFormat="1" ht="20.100000000000001" customHeight="1">
      <c r="A37" s="9">
        <v>36</v>
      </c>
      <c r="B37" s="9">
        <f t="shared" si="5"/>
        <v>14</v>
      </c>
      <c r="C37" s="9">
        <f t="shared" si="0"/>
        <v>21960</v>
      </c>
      <c r="L37" s="9"/>
      <c r="M37" s="9"/>
    </row>
    <row r="38" spans="1:13" s="8" customFormat="1" ht="20.100000000000001" customHeight="1">
      <c r="A38" s="9">
        <v>37</v>
      </c>
      <c r="B38" s="9">
        <f t="shared" si="5"/>
        <v>14</v>
      </c>
      <c r="C38" s="9">
        <f t="shared" si="0"/>
        <v>21960</v>
      </c>
      <c r="L38" s="9"/>
      <c r="M38" s="9"/>
    </row>
    <row r="39" spans="1:13" s="8" customFormat="1" ht="20.100000000000001" customHeight="1">
      <c r="A39" s="9">
        <v>38</v>
      </c>
      <c r="B39" s="9">
        <f t="shared" si="5"/>
        <v>15</v>
      </c>
      <c r="C39" s="9">
        <f t="shared" si="0"/>
        <v>24480</v>
      </c>
      <c r="L39" s="9"/>
      <c r="M39" s="9"/>
    </row>
    <row r="40" spans="1:13" s="8" customFormat="1" ht="20.100000000000001" customHeight="1">
      <c r="A40" s="9">
        <v>39</v>
      </c>
      <c r="B40" s="9">
        <f t="shared" si="5"/>
        <v>15</v>
      </c>
      <c r="C40" s="9">
        <f t="shared" si="0"/>
        <v>24480</v>
      </c>
      <c r="L40" s="9"/>
      <c r="M40" s="9"/>
    </row>
    <row r="41" spans="1:13" s="8" customFormat="1" ht="20.100000000000001" customHeight="1">
      <c r="A41" s="9">
        <v>40</v>
      </c>
      <c r="B41" s="9">
        <f t="shared" si="5"/>
        <v>16</v>
      </c>
      <c r="C41" s="9">
        <f t="shared" si="0"/>
        <v>26280</v>
      </c>
      <c r="L41" s="9"/>
      <c r="M41" s="9"/>
    </row>
    <row r="42" spans="1:13" s="8" customFormat="1" ht="20.100000000000001" customHeight="1">
      <c r="A42" s="9">
        <v>41</v>
      </c>
      <c r="B42" s="9">
        <f t="shared" si="5"/>
        <v>16</v>
      </c>
      <c r="C42" s="9">
        <f t="shared" si="0"/>
        <v>26280</v>
      </c>
      <c r="L42" s="9"/>
      <c r="M42" s="9"/>
    </row>
    <row r="43" spans="1:13" s="8" customFormat="1" ht="20.100000000000001" customHeight="1">
      <c r="A43" s="9">
        <v>42</v>
      </c>
      <c r="B43" s="9">
        <f t="shared" si="5"/>
        <v>16</v>
      </c>
      <c r="C43" s="9">
        <f t="shared" si="0"/>
        <v>26280</v>
      </c>
      <c r="L43" s="9"/>
      <c r="M43" s="9"/>
    </row>
    <row r="44" spans="1:13" s="8" customFormat="1" ht="20.100000000000001" customHeight="1">
      <c r="A44" s="9">
        <v>43</v>
      </c>
      <c r="B44" s="9">
        <f t="shared" si="5"/>
        <v>17</v>
      </c>
      <c r="C44" s="9">
        <f t="shared" si="0"/>
        <v>29160</v>
      </c>
      <c r="L44" s="9"/>
      <c r="M44" s="9"/>
    </row>
    <row r="45" spans="1:13" s="8" customFormat="1" ht="20.100000000000001" customHeight="1">
      <c r="A45" s="9">
        <v>44</v>
      </c>
      <c r="B45" s="9">
        <f t="shared" si="5"/>
        <v>17</v>
      </c>
      <c r="C45" s="9">
        <f t="shared" si="0"/>
        <v>29160</v>
      </c>
      <c r="L45" s="9"/>
      <c r="M45" s="9"/>
    </row>
    <row r="46" spans="1:13" s="8" customFormat="1" ht="20.100000000000001" customHeight="1">
      <c r="A46" s="9">
        <v>45</v>
      </c>
      <c r="B46" s="9">
        <f t="shared" si="5"/>
        <v>18</v>
      </c>
      <c r="C46" s="9">
        <f t="shared" si="0"/>
        <v>30960</v>
      </c>
      <c r="L46" s="9"/>
      <c r="M46" s="9"/>
    </row>
    <row r="47" spans="1:13" s="8" customFormat="1" ht="20.100000000000001" customHeight="1">
      <c r="A47" s="9">
        <v>46</v>
      </c>
      <c r="B47" s="9">
        <f t="shared" si="5"/>
        <v>18</v>
      </c>
      <c r="C47" s="9">
        <f t="shared" si="0"/>
        <v>30960</v>
      </c>
      <c r="L47" s="9"/>
      <c r="M47" s="9"/>
    </row>
    <row r="48" spans="1:13" s="8" customFormat="1" ht="20.100000000000001" customHeight="1">
      <c r="A48" s="9">
        <v>47</v>
      </c>
      <c r="B48" s="9">
        <f t="shared" si="5"/>
        <v>18</v>
      </c>
      <c r="C48" s="9">
        <f t="shared" si="0"/>
        <v>30960</v>
      </c>
      <c r="L48" s="9"/>
      <c r="M48" s="9"/>
    </row>
    <row r="49" spans="1:13" s="8" customFormat="1" ht="20.100000000000001" customHeight="1">
      <c r="A49" s="9">
        <v>48</v>
      </c>
      <c r="B49" s="9">
        <f t="shared" si="5"/>
        <v>19</v>
      </c>
      <c r="C49" s="9">
        <f t="shared" si="0"/>
        <v>33480</v>
      </c>
      <c r="L49" s="9"/>
      <c r="M49" s="9"/>
    </row>
    <row r="50" spans="1:13" s="8" customFormat="1" ht="20.100000000000001" customHeight="1">
      <c r="A50" s="9">
        <v>49</v>
      </c>
      <c r="B50" s="9">
        <f t="shared" si="5"/>
        <v>19</v>
      </c>
      <c r="C50" s="9">
        <f t="shared" si="0"/>
        <v>33480</v>
      </c>
      <c r="L50" s="9"/>
      <c r="M50" s="9"/>
    </row>
    <row r="51" spans="1:13" s="8" customFormat="1" ht="20.100000000000001" customHeight="1">
      <c r="A51" s="9">
        <v>50</v>
      </c>
      <c r="B51" s="9">
        <f t="shared" si="5"/>
        <v>20</v>
      </c>
      <c r="C51" s="9">
        <f t="shared" si="0"/>
        <v>35280</v>
      </c>
      <c r="L51" s="9"/>
      <c r="M51" s="9"/>
    </row>
    <row r="52" spans="1:13" s="8" customFormat="1" ht="20.100000000000001" customHeight="1">
      <c r="A52" s="9">
        <v>51</v>
      </c>
      <c r="B52" s="9">
        <f t="shared" si="5"/>
        <v>20</v>
      </c>
      <c r="C52" s="9">
        <f t="shared" si="0"/>
        <v>35280</v>
      </c>
      <c r="L52" s="9"/>
      <c r="M52" s="9"/>
    </row>
    <row r="53" spans="1:13" s="8" customFormat="1" ht="20.100000000000001" customHeight="1">
      <c r="A53" s="9">
        <v>52</v>
      </c>
      <c r="B53" s="9">
        <f t="shared" si="5"/>
        <v>20</v>
      </c>
      <c r="C53" s="9">
        <f t="shared" si="0"/>
        <v>35280</v>
      </c>
      <c r="L53" s="9"/>
      <c r="M53" s="9"/>
    </row>
    <row r="54" spans="1:13" s="8" customFormat="1" ht="20.100000000000001" customHeight="1">
      <c r="A54" s="9">
        <v>53</v>
      </c>
      <c r="B54" s="9">
        <f t="shared" si="5"/>
        <v>21</v>
      </c>
      <c r="C54" s="9">
        <f t="shared" si="0"/>
        <v>38160</v>
      </c>
      <c r="L54" s="9"/>
      <c r="M54" s="9"/>
    </row>
    <row r="55" spans="1:13" s="8" customFormat="1" ht="20.100000000000001" customHeight="1">
      <c r="A55" s="9">
        <v>54</v>
      </c>
      <c r="B55" s="9">
        <f t="shared" si="5"/>
        <v>21</v>
      </c>
      <c r="C55" s="9">
        <f t="shared" si="0"/>
        <v>38160</v>
      </c>
      <c r="L55" s="9"/>
      <c r="M55" s="9"/>
    </row>
    <row r="56" spans="1:13" s="8" customFormat="1" ht="20.100000000000001" customHeight="1">
      <c r="A56" s="9">
        <v>55</v>
      </c>
      <c r="B56" s="9">
        <f t="shared" si="5"/>
        <v>22</v>
      </c>
      <c r="C56" s="9">
        <f t="shared" si="0"/>
        <v>39960</v>
      </c>
      <c r="L56" s="9"/>
      <c r="M56" s="9"/>
    </row>
    <row r="57" spans="1:13" s="8" customFormat="1" ht="20.100000000000001" customHeight="1">
      <c r="A57" s="9">
        <v>56</v>
      </c>
      <c r="B57" s="9">
        <f t="shared" si="5"/>
        <v>22</v>
      </c>
      <c r="C57" s="9">
        <f t="shared" si="0"/>
        <v>39960</v>
      </c>
      <c r="L57" s="9"/>
      <c r="M57" s="9"/>
    </row>
    <row r="58" spans="1:13" s="8" customFormat="1" ht="20.100000000000001" customHeight="1">
      <c r="A58" s="9">
        <v>57</v>
      </c>
      <c r="B58" s="9">
        <f t="shared" si="5"/>
        <v>22</v>
      </c>
      <c r="C58" s="9">
        <f t="shared" si="0"/>
        <v>39960</v>
      </c>
      <c r="L58" s="9"/>
      <c r="M58" s="9"/>
    </row>
    <row r="59" spans="1:13" s="8" customFormat="1" ht="20.100000000000001" customHeight="1">
      <c r="A59" s="9">
        <v>58</v>
      </c>
      <c r="B59" s="9">
        <f t="shared" si="5"/>
        <v>23</v>
      </c>
      <c r="C59" s="9">
        <f t="shared" si="0"/>
        <v>42480</v>
      </c>
      <c r="L59" s="9"/>
      <c r="M59" s="9"/>
    </row>
    <row r="60" spans="1:13" s="8" customFormat="1" ht="20.100000000000001" customHeight="1">
      <c r="A60" s="9">
        <v>59</v>
      </c>
      <c r="B60" s="9">
        <f t="shared" si="5"/>
        <v>23</v>
      </c>
      <c r="C60" s="9">
        <f t="shared" si="0"/>
        <v>42480</v>
      </c>
      <c r="L60" s="9"/>
      <c r="M60" s="9"/>
    </row>
    <row r="61" spans="1:13" s="8" customFormat="1" ht="20.100000000000001" customHeight="1">
      <c r="A61" s="9">
        <v>60</v>
      </c>
      <c r="B61" s="9">
        <f t="shared" si="5"/>
        <v>24</v>
      </c>
      <c r="C61" s="9">
        <f t="shared" si="0"/>
        <v>44280</v>
      </c>
      <c r="L61" s="9"/>
      <c r="M61" s="9"/>
    </row>
    <row r="62" spans="1:13" s="8" customFormat="1" ht="20.100000000000001" customHeight="1">
      <c r="A62" s="9">
        <v>61</v>
      </c>
      <c r="B62" s="9">
        <f t="shared" si="5"/>
        <v>24</v>
      </c>
      <c r="C62" s="9">
        <f t="shared" si="0"/>
        <v>44280</v>
      </c>
      <c r="L62" s="9"/>
      <c r="M62" s="9"/>
    </row>
    <row r="63" spans="1:13" s="8" customFormat="1" ht="20.100000000000001" customHeight="1">
      <c r="A63" s="9">
        <v>62</v>
      </c>
      <c r="B63" s="9">
        <f t="shared" si="5"/>
        <v>24</v>
      </c>
      <c r="C63" s="9">
        <f t="shared" si="0"/>
        <v>44280</v>
      </c>
      <c r="L63" s="9"/>
      <c r="M63" s="9"/>
    </row>
    <row r="64" spans="1:13" s="8" customFormat="1" ht="20.100000000000001" customHeight="1">
      <c r="A64" s="9">
        <v>63</v>
      </c>
      <c r="B64" s="9">
        <f t="shared" si="5"/>
        <v>25</v>
      </c>
      <c r="C64" s="9">
        <f t="shared" si="0"/>
        <v>47160</v>
      </c>
      <c r="L64" s="9"/>
      <c r="M64" s="9"/>
    </row>
    <row r="65" spans="1:13" s="8" customFormat="1" ht="20.100000000000001" customHeight="1">
      <c r="A65" s="9">
        <v>64</v>
      </c>
      <c r="B65" s="9">
        <f t="shared" si="5"/>
        <v>25</v>
      </c>
      <c r="C65" s="9">
        <f t="shared" si="0"/>
        <v>47160</v>
      </c>
      <c r="L65" s="9"/>
      <c r="M65" s="9"/>
    </row>
    <row r="66" spans="1:13" s="8" customFormat="1" ht="20.100000000000001" customHeight="1">
      <c r="A66" s="9">
        <v>65</v>
      </c>
      <c r="B66" s="9">
        <v>25</v>
      </c>
      <c r="C66" s="9">
        <f t="shared" si="0"/>
        <v>47160</v>
      </c>
      <c r="L66" s="9"/>
      <c r="M66" s="9"/>
    </row>
    <row r="67" spans="1:13" s="8" customFormat="1" ht="20.100000000000001" customHeight="1">
      <c r="L67" s="9"/>
      <c r="M67" s="9"/>
    </row>
    <row r="68" spans="1:13" s="8" customFormat="1" ht="20.100000000000001" customHeight="1">
      <c r="L68" s="9"/>
      <c r="M68" s="9"/>
    </row>
    <row r="69" spans="1:13" s="8" customFormat="1" ht="20.100000000000001" customHeight="1">
      <c r="L69" s="9"/>
      <c r="M69" s="9"/>
    </row>
    <row r="70" spans="1:13" s="8" customFormat="1" ht="20.100000000000001" customHeight="1">
      <c r="L70" s="9"/>
      <c r="M70" s="9"/>
    </row>
    <row r="71" spans="1:13" s="8" customFormat="1" ht="20.100000000000001" customHeight="1">
      <c r="L71" s="9"/>
      <c r="M71" s="9"/>
    </row>
    <row r="72" spans="1:13" s="8" customFormat="1" ht="20.100000000000001" customHeight="1">
      <c r="L72" s="9"/>
      <c r="M72" s="9"/>
    </row>
    <row r="73" spans="1:13" s="8" customFormat="1" ht="20.100000000000001" customHeight="1">
      <c r="L73" s="9"/>
      <c r="M73" s="9"/>
    </row>
    <row r="74" spans="1:13" s="8" customFormat="1" ht="20.100000000000001" customHeight="1">
      <c r="L74" s="9"/>
      <c r="M74" s="9"/>
    </row>
    <row r="75" spans="1:13" s="8" customFormat="1" ht="20.100000000000001" customHeight="1">
      <c r="L75" s="9"/>
      <c r="M75" s="9"/>
    </row>
    <row r="76" spans="1:13" s="8" customFormat="1" ht="20.100000000000001" customHeight="1">
      <c r="L76" s="9"/>
      <c r="M76" s="9"/>
    </row>
    <row r="77" spans="1:13" s="8" customFormat="1" ht="20.100000000000001" customHeight="1">
      <c r="L77" s="9"/>
      <c r="M77" s="9"/>
    </row>
    <row r="78" spans="1:13" s="8" customFormat="1" ht="20.100000000000001" customHeight="1">
      <c r="L78" s="9"/>
      <c r="M78" s="9"/>
    </row>
    <row r="79" spans="1:13" s="8" customFormat="1" ht="20.100000000000001" customHeight="1">
      <c r="L79" s="9"/>
      <c r="M79" s="9"/>
    </row>
    <row r="80" spans="1:13" s="8" customFormat="1" ht="20.100000000000001" customHeight="1">
      <c r="L80" s="9"/>
      <c r="M80" s="9"/>
    </row>
    <row r="81" spans="12:13" s="8" customFormat="1" ht="20.100000000000001" customHeight="1">
      <c r="L81" s="9"/>
      <c r="M81" s="9"/>
    </row>
    <row r="82" spans="12:13" s="8" customFormat="1" ht="20.100000000000001" customHeight="1">
      <c r="L82" s="9"/>
      <c r="M82" s="9"/>
    </row>
    <row r="83" spans="12:13" s="8" customFormat="1" ht="20.100000000000001" customHeight="1">
      <c r="L83" s="9"/>
      <c r="M83" s="9"/>
    </row>
    <row r="84" spans="12:13" s="8" customFormat="1" ht="20.100000000000001" customHeight="1">
      <c r="L84" s="9"/>
      <c r="M84" s="9"/>
    </row>
    <row r="85" spans="12:13" s="8" customFormat="1" ht="20.100000000000001" customHeight="1">
      <c r="L85" s="9"/>
      <c r="M85" s="9"/>
    </row>
    <row r="86" spans="12:13" s="8" customFormat="1" ht="20.100000000000001" customHeight="1">
      <c r="L86" s="9"/>
      <c r="M86" s="9"/>
    </row>
    <row r="87" spans="12:13" s="8" customFormat="1" ht="20.100000000000001" customHeight="1">
      <c r="L87" s="9"/>
      <c r="M87" s="9"/>
    </row>
    <row r="88" spans="12:13" s="8" customFormat="1" ht="20.100000000000001" customHeight="1">
      <c r="L88" s="9"/>
      <c r="M88" s="9"/>
    </row>
    <row r="89" spans="12:13" s="8" customFormat="1" ht="20.100000000000001" customHeight="1">
      <c r="L89" s="9"/>
      <c r="M89" s="9"/>
    </row>
    <row r="90" spans="12:13" s="8" customFormat="1" ht="20.100000000000001" customHeight="1">
      <c r="L90" s="9"/>
      <c r="M90" s="9"/>
    </row>
    <row r="91" spans="12:13" s="8" customFormat="1" ht="20.100000000000001" customHeight="1">
      <c r="L91" s="9"/>
      <c r="M91" s="9"/>
    </row>
    <row r="92" spans="12:13" s="8" customFormat="1" ht="20.100000000000001" customHeight="1">
      <c r="L92" s="9"/>
      <c r="M92" s="9"/>
    </row>
    <row r="93" spans="12:13" s="8" customFormat="1" ht="20.100000000000001" customHeight="1">
      <c r="L93" s="9"/>
      <c r="M93" s="9"/>
    </row>
    <row r="94" spans="12:13" s="8" customFormat="1" ht="20.100000000000001" customHeight="1">
      <c r="L94" s="9"/>
      <c r="M94" s="9"/>
    </row>
    <row r="95" spans="12:13" s="8" customFormat="1" ht="20.100000000000001" customHeight="1">
      <c r="L95" s="9"/>
      <c r="M95" s="9"/>
    </row>
    <row r="96" spans="12:13" s="8" customFormat="1" ht="20.100000000000001" customHeight="1">
      <c r="L96" s="9"/>
      <c r="M96" s="9"/>
    </row>
    <row r="97" spans="12:13" s="8" customFormat="1" ht="20.100000000000001" customHeight="1">
      <c r="L97" s="9"/>
      <c r="M97" s="9"/>
    </row>
    <row r="98" spans="12:13" s="8" customFormat="1" ht="20.100000000000001" customHeight="1">
      <c r="L98" s="9"/>
      <c r="M98" s="9"/>
    </row>
    <row r="99" spans="12:13" s="8" customFormat="1" ht="20.100000000000001" customHeight="1">
      <c r="L99" s="9"/>
      <c r="M99" s="9"/>
    </row>
    <row r="100" spans="12:13" s="8" customFormat="1" ht="20.100000000000001" customHeight="1">
      <c r="L100" s="9"/>
      <c r="M100" s="9"/>
    </row>
    <row r="101" spans="12:13" s="8" customFormat="1" ht="20.100000000000001" customHeight="1">
      <c r="L101" s="9"/>
      <c r="M101" s="9"/>
    </row>
    <row r="102" spans="12:13" s="8" customFormat="1" ht="20.100000000000001" customHeight="1">
      <c r="L102" s="9"/>
      <c r="M102" s="9"/>
    </row>
    <row r="103" spans="12:13" s="8" customFormat="1" ht="20.100000000000001" customHeight="1">
      <c r="L103" s="9"/>
      <c r="M103" s="9"/>
    </row>
    <row r="104" spans="12:13" s="8" customFormat="1" ht="20.100000000000001" customHeight="1">
      <c r="L104" s="9"/>
      <c r="M104" s="9"/>
    </row>
    <row r="105" spans="12:13" s="8" customFormat="1" ht="20.100000000000001" customHeight="1">
      <c r="L105" s="9"/>
      <c r="M105" s="9"/>
    </row>
    <row r="106" spans="12:13" s="8" customFormat="1" ht="20.100000000000001" customHeight="1">
      <c r="L106" s="9"/>
      <c r="M106" s="9"/>
    </row>
    <row r="107" spans="12:13" s="8" customFormat="1" ht="20.100000000000001" customHeight="1">
      <c r="L107" s="9"/>
      <c r="M107" s="9"/>
    </row>
    <row r="108" spans="12:13" s="8" customFormat="1" ht="20.100000000000001" customHeight="1">
      <c r="L108" s="9"/>
      <c r="M108" s="9"/>
    </row>
    <row r="109" spans="12:13" s="8" customFormat="1" ht="20.100000000000001" customHeight="1">
      <c r="L109" s="9"/>
      <c r="M109" s="9"/>
    </row>
    <row r="110" spans="12:13" s="8" customFormat="1" ht="20.100000000000001" customHeight="1">
      <c r="L110" s="9"/>
      <c r="M110" s="9"/>
    </row>
    <row r="111" spans="12:13" s="8" customFormat="1" ht="20.100000000000001" customHeight="1">
      <c r="L111" s="9"/>
      <c r="M111" s="9"/>
    </row>
    <row r="112" spans="12:13" s="8" customFormat="1" ht="20.100000000000001" customHeight="1">
      <c r="L112" s="9"/>
      <c r="M112" s="9"/>
    </row>
    <row r="113" spans="12:13" s="8" customFormat="1" ht="20.100000000000001" customHeight="1">
      <c r="L113" s="9"/>
      <c r="M113" s="9"/>
    </row>
    <row r="114" spans="12:13" s="8" customFormat="1" ht="20.100000000000001" customHeight="1">
      <c r="L114" s="9"/>
      <c r="M114" s="9"/>
    </row>
    <row r="115" spans="12:13" s="8" customFormat="1" ht="20.100000000000001" customHeight="1">
      <c r="L115" s="9"/>
      <c r="M115" s="9"/>
    </row>
    <row r="116" spans="12:13" s="8" customFormat="1" ht="20.100000000000001" customHeight="1">
      <c r="L116" s="9"/>
      <c r="M116" s="9"/>
    </row>
    <row r="117" spans="12:13" s="8" customFormat="1" ht="20.100000000000001" customHeight="1">
      <c r="L117" s="9"/>
      <c r="M117" s="9"/>
    </row>
    <row r="118" spans="12:13" s="8" customFormat="1" ht="20.100000000000001" customHeight="1">
      <c r="L118" s="9"/>
      <c r="M118" s="9"/>
    </row>
    <row r="119" spans="12:13" s="8" customFormat="1" ht="20.100000000000001" customHeight="1">
      <c r="L119" s="9"/>
      <c r="M119" s="9"/>
    </row>
    <row r="120" spans="12:13" s="8" customFormat="1" ht="20.100000000000001" customHeight="1">
      <c r="L120" s="9"/>
      <c r="M120" s="9"/>
    </row>
    <row r="121" spans="12:13" s="8" customFormat="1" ht="20.100000000000001" customHeight="1">
      <c r="L121" s="9"/>
      <c r="M121" s="9"/>
    </row>
    <row r="122" spans="12:13" s="8" customFormat="1" ht="20.100000000000001" customHeight="1">
      <c r="L122" s="9"/>
      <c r="M122" s="9"/>
    </row>
    <row r="123" spans="12:13" s="8" customFormat="1" ht="20.100000000000001" customHeight="1">
      <c r="L123" s="9"/>
      <c r="M123" s="9"/>
    </row>
    <row r="124" spans="12:13" s="8" customFormat="1" ht="20.100000000000001" customHeight="1">
      <c r="L124" s="9"/>
      <c r="M124" s="9"/>
    </row>
    <row r="125" spans="12:13" s="8" customFormat="1" ht="20.100000000000001" customHeight="1">
      <c r="L125" s="9"/>
      <c r="M125" s="9"/>
    </row>
    <row r="126" spans="12:13" s="8" customFormat="1" ht="20.100000000000001" customHeight="1">
      <c r="L126" s="9"/>
      <c r="M126" s="9"/>
    </row>
    <row r="127" spans="12:13" s="8" customFormat="1" ht="20.100000000000001" customHeight="1">
      <c r="L127" s="9"/>
      <c r="M127" s="9"/>
    </row>
    <row r="128" spans="12:13" s="8" customFormat="1" ht="20.100000000000001" customHeight="1">
      <c r="L128" s="9"/>
      <c r="M128" s="9"/>
    </row>
    <row r="129" spans="12:13" s="8" customFormat="1" ht="20.100000000000001" customHeight="1">
      <c r="L129" s="9"/>
      <c r="M129" s="9"/>
    </row>
    <row r="130" spans="12:13" s="8" customFormat="1" ht="20.100000000000001" customHeight="1">
      <c r="L130" s="9"/>
      <c r="M130" s="9"/>
    </row>
    <row r="131" spans="12:13" s="8" customFormat="1" ht="20.100000000000001" customHeight="1">
      <c r="L131" s="9"/>
      <c r="M131" s="9"/>
    </row>
    <row r="132" spans="12:13" s="8" customFormat="1" ht="20.100000000000001" customHeight="1">
      <c r="L132" s="9"/>
      <c r="M132" s="9"/>
    </row>
    <row r="133" spans="12:13" s="8" customFormat="1" ht="20.100000000000001" customHeight="1">
      <c r="L133" s="9"/>
      <c r="M133" s="9"/>
    </row>
    <row r="134" spans="12:13" s="8" customFormat="1" ht="20.100000000000001" customHeight="1">
      <c r="L134" s="9"/>
      <c r="M134" s="9"/>
    </row>
    <row r="135" spans="12:13" s="8" customFormat="1" ht="20.100000000000001" customHeight="1">
      <c r="L135" s="9"/>
      <c r="M135" s="9"/>
    </row>
    <row r="136" spans="12:13" s="8" customFormat="1" ht="20.100000000000001" customHeight="1">
      <c r="L136" s="9"/>
      <c r="M136" s="9"/>
    </row>
    <row r="137" spans="12:13" s="8" customFormat="1" ht="20.100000000000001" customHeight="1">
      <c r="L137" s="9"/>
      <c r="M137" s="9"/>
    </row>
    <row r="138" spans="12:13" s="8" customFormat="1" ht="20.100000000000001" customHeight="1">
      <c r="L138" s="9"/>
      <c r="M138" s="9"/>
    </row>
    <row r="139" spans="12:13" s="8" customFormat="1" ht="20.100000000000001" customHeight="1">
      <c r="L139" s="9"/>
      <c r="M139" s="9"/>
    </row>
    <row r="140" spans="12:13" s="8" customFormat="1" ht="20.100000000000001" customHeight="1">
      <c r="L140" s="9"/>
      <c r="M140" s="9"/>
    </row>
    <row r="141" spans="12:13" s="8" customFormat="1" ht="20.100000000000001" customHeight="1">
      <c r="L141" s="9"/>
      <c r="M141" s="9"/>
    </row>
    <row r="142" spans="12:13" s="8" customFormat="1" ht="20.100000000000001" customHeight="1">
      <c r="L142" s="9"/>
      <c r="M142" s="9"/>
    </row>
    <row r="143" spans="12:13" s="8" customFormat="1" ht="20.100000000000001" customHeight="1">
      <c r="L143" s="9"/>
      <c r="M143" s="9"/>
    </row>
    <row r="144" spans="12:13" s="8" customFormat="1" ht="20.100000000000001" customHeight="1">
      <c r="L144" s="9"/>
      <c r="M144" s="9"/>
    </row>
    <row r="145" spans="12:13" s="8" customFormat="1" ht="20.100000000000001" customHeight="1">
      <c r="L145" s="9"/>
      <c r="M145" s="9"/>
    </row>
    <row r="146" spans="12:13" s="8" customFormat="1" ht="20.100000000000001" customHeight="1">
      <c r="L146" s="9"/>
      <c r="M146" s="9"/>
    </row>
    <row r="147" spans="12:13" s="8" customFormat="1" ht="20.100000000000001" customHeight="1">
      <c r="L147" s="9"/>
      <c r="M147" s="9"/>
    </row>
    <row r="148" spans="12:13" s="8" customFormat="1" ht="20.100000000000001" customHeight="1">
      <c r="L148" s="9"/>
      <c r="M148" s="9"/>
    </row>
    <row r="149" spans="12:13" s="8" customFormat="1" ht="20.100000000000001" customHeight="1">
      <c r="L149" s="9"/>
      <c r="M149" s="9"/>
    </row>
    <row r="150" spans="12:13" s="8" customFormat="1" ht="20.100000000000001" customHeight="1">
      <c r="L150" s="9"/>
      <c r="M150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总经验表</vt:lpstr>
      <vt:lpstr>怪物经验</vt:lpstr>
      <vt:lpstr>每日经验</vt:lpstr>
      <vt:lpstr>国家升级</vt:lpstr>
      <vt:lpstr>经验盒子获得经验</vt:lpstr>
      <vt:lpstr>任务经验</vt:lpstr>
      <vt:lpstr>挂机经验收益(废弃)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2017-06-14T18:34:36Z</dcterms:modified>
</cp:coreProperties>
</file>