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960311_ed_ac_uk/Documents/Optimal Number of Startups in a VC Portfolio - files/"/>
    </mc:Choice>
  </mc:AlternateContent>
  <xr:revisionPtr revIDLastSave="11085" documentId="11_E60897F41BE170836B02CE998F75CCDC64E183C8" xr6:coauthVersionLast="47" xr6:coauthVersionMax="47" xr10:uidLastSave="{90A4BF18-3862-48F5-B53E-40B3A5C18A55}"/>
  <bookViews>
    <workbookView minimized="1" xWindow="768" yWindow="768" windowWidth="17280" windowHeight="10044" xr2:uid="{00000000-000D-0000-FFFF-FFFF00000000}"/>
  </bookViews>
  <sheets>
    <sheet name="Return Distributions" sheetId="1" r:id="rId1"/>
    <sheet name="Return Distributions Mod" sheetId="2" r:id="rId2"/>
    <sheet name="IRR Correlations" sheetId="3" r:id="rId3"/>
    <sheet name="IRR fit" sheetId="6" r:id="rId4"/>
    <sheet name="GDP Growth and Correlations" sheetId="4" r:id="rId5"/>
    <sheet name="Company Statistics" sheetId="5" r:id="rId6"/>
    <sheet name="Subsector Analysis" sheetId="9" r:id="rId7"/>
    <sheet name="Subsector Correlations" sheetId="11" r:id="rId8"/>
    <sheet name="Industry Analysis" sheetId="13" r:id="rId9"/>
    <sheet name="Industry Correlations" sheetId="14" r:id="rId10"/>
    <sheet name="Number of Investments per Fund" sheetId="7" r:id="rId11"/>
    <sheet name="Risk-free Rate" sheetId="8" r:id="rId12"/>
    <sheet name="Number of Analysts" sheetId="10" r:id="rId13"/>
    <sheet name="N_analysts &amp; size (real data) " sheetId="12" r:id="rId14"/>
  </sheets>
  <definedNames>
    <definedName name="_xlnm._FilterDatabase" localSheetId="5" hidden="1">'Company Statistics'!$B$2:$G$412</definedName>
    <definedName name="_xlnm._FilterDatabase" localSheetId="6" hidden="1">'Subsector Analysis'!$J$2:$N$2</definedName>
    <definedName name="solver_adj" localSheetId="0" hidden="1">'Return Distributions'!$G$24</definedName>
    <definedName name="solver_adj" localSheetId="1" hidden="1">'Return Distributions Mod'!$P$21</definedName>
    <definedName name="solver_cvg" localSheetId="0" hidden="1">0.0001</definedName>
    <definedName name="solver_cvg" localSheetId="1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'Return Distributions'!$O$25</definedName>
    <definedName name="solver_lhs2" localSheetId="0" hidden="1">'Return Distributions'!$M$82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'Return Distributions'!$I$35</definedName>
    <definedName name="solver_opt" localSheetId="1" hidden="1">'Return Distributions Mod'!$Q$34</definedName>
    <definedName name="solver_pre" localSheetId="0" hidden="1">0.000001</definedName>
    <definedName name="solver_pre" localSheetId="1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2" localSheetId="0" hidden="1">3</definedName>
    <definedName name="solver_rhs1" localSheetId="0" hidden="1">99</definedName>
    <definedName name="solver_rhs2" localSheetId="0" hidden="1">1.01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1</definedName>
    <definedName name="solver_tol" localSheetId="1" hidden="1">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4" i="13" l="1"/>
  <c r="H95" i="13"/>
  <c r="H76" i="13"/>
  <c r="N76" i="13" s="1"/>
  <c r="D78" i="13" s="1"/>
  <c r="H97" i="13"/>
  <c r="H96" i="13"/>
  <c r="H93" i="13"/>
  <c r="H92" i="13"/>
  <c r="H91" i="13"/>
  <c r="I76" i="13"/>
  <c r="H86" i="13"/>
  <c r="H85" i="13"/>
  <c r="H84" i="13"/>
  <c r="H83" i="13"/>
  <c r="H82" i="13"/>
  <c r="G76" i="13"/>
  <c r="C76" i="13"/>
  <c r="L76" i="13" s="1"/>
  <c r="D76" i="13"/>
  <c r="E76" i="13"/>
  <c r="F76" i="13"/>
  <c r="O5" i="10"/>
  <c r="O6" i="10"/>
  <c r="O7" i="10"/>
  <c r="O8" i="10"/>
  <c r="O9" i="10"/>
  <c r="O10" i="10"/>
  <c r="O11" i="10"/>
  <c r="O12" i="10"/>
  <c r="O13" i="10"/>
  <c r="O14" i="10"/>
  <c r="O15" i="10"/>
  <c r="O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4" i="10"/>
  <c r="C78" i="13" l="1"/>
  <c r="I78" i="13"/>
  <c r="H78" i="13"/>
  <c r="G78" i="13"/>
  <c r="F78" i="13"/>
  <c r="E78" i="13"/>
  <c r="G77" i="13"/>
  <c r="D4" i="12"/>
  <c r="D5" i="12"/>
  <c r="D6" i="12"/>
  <c r="D3" i="12"/>
  <c r="C4" i="12"/>
  <c r="C5" i="12"/>
  <c r="C6" i="12"/>
  <c r="C3" i="12"/>
  <c r="G16" i="7"/>
  <c r="G17" i="7"/>
  <c r="G15" i="7"/>
  <c r="J35" i="10"/>
  <c r="J36" i="10" s="1"/>
  <c r="C29" i="10"/>
  <c r="D25" i="10" s="1"/>
  <c r="E25" i="10" s="1"/>
  <c r="D27" i="10"/>
  <c r="E27" i="10" s="1"/>
  <c r="D26" i="10"/>
  <c r="E26" i="10" s="1"/>
  <c r="D23" i="10"/>
  <c r="E23" i="10" s="1"/>
  <c r="D21" i="10"/>
  <c r="E21" i="10" s="1"/>
  <c r="D20" i="10"/>
  <c r="E20" i="10" s="1"/>
  <c r="D17" i="10"/>
  <c r="E17" i="10" s="1"/>
  <c r="D15" i="10"/>
  <c r="E15" i="10" s="1"/>
  <c r="D14" i="10"/>
  <c r="E14" i="10" s="1"/>
  <c r="D11" i="10"/>
  <c r="E11" i="10" s="1"/>
  <c r="E10" i="10"/>
  <c r="D10" i="10"/>
  <c r="D9" i="10"/>
  <c r="E9" i="10" s="1"/>
  <c r="D8" i="10"/>
  <c r="E8" i="10" s="1"/>
  <c r="D5" i="10"/>
  <c r="E5" i="10" s="1"/>
  <c r="E4" i="10"/>
  <c r="D4" i="10"/>
  <c r="D25" i="8"/>
  <c r="D27" i="8" s="1"/>
  <c r="F23" i="8"/>
  <c r="C23" i="8"/>
  <c r="F21" i="8"/>
  <c r="C21" i="8"/>
  <c r="F11" i="7"/>
  <c r="I3" i="7"/>
  <c r="F53" i="11"/>
  <c r="E53" i="11"/>
  <c r="D53" i="11"/>
  <c r="C53" i="11"/>
  <c r="B53" i="11"/>
  <c r="F52" i="11"/>
  <c r="E52" i="11"/>
  <c r="D52" i="11"/>
  <c r="C52" i="11"/>
  <c r="B52" i="11"/>
  <c r="F51" i="11"/>
  <c r="E51" i="11"/>
  <c r="D51" i="11"/>
  <c r="C51" i="11"/>
  <c r="B51" i="11"/>
  <c r="F50" i="11"/>
  <c r="E50" i="11"/>
  <c r="D50" i="11"/>
  <c r="C50" i="11"/>
  <c r="B50" i="11"/>
  <c r="F49" i="11"/>
  <c r="E49" i="11"/>
  <c r="D49" i="11"/>
  <c r="C49" i="11"/>
  <c r="B49" i="11"/>
  <c r="G87" i="9"/>
  <c r="G86" i="9"/>
  <c r="G85" i="9"/>
  <c r="G84" i="9"/>
  <c r="G83" i="9"/>
  <c r="F77" i="9"/>
  <c r="E77" i="9"/>
  <c r="D77" i="9"/>
  <c r="C77" i="9"/>
  <c r="B77" i="9"/>
  <c r="I73" i="9"/>
  <c r="F73" i="9"/>
  <c r="E73" i="9"/>
  <c r="D73" i="9"/>
  <c r="C73" i="9"/>
  <c r="B73" i="9"/>
  <c r="AG2002" i="5"/>
  <c r="AF2002" i="5"/>
  <c r="AG2001" i="5"/>
  <c r="AF2001" i="5"/>
  <c r="AG2000" i="5"/>
  <c r="AF2000" i="5"/>
  <c r="AG1999" i="5"/>
  <c r="AF1999" i="5"/>
  <c r="AG1998" i="5"/>
  <c r="AF1998" i="5"/>
  <c r="AG1997" i="5"/>
  <c r="AF1997" i="5"/>
  <c r="AG1996" i="5"/>
  <c r="AF1996" i="5"/>
  <c r="AG1995" i="5"/>
  <c r="AF1995" i="5"/>
  <c r="AG1994" i="5"/>
  <c r="AF1994" i="5"/>
  <c r="AG1993" i="5"/>
  <c r="AF1993" i="5"/>
  <c r="AG1992" i="5"/>
  <c r="AF1992" i="5"/>
  <c r="AG1991" i="5"/>
  <c r="AF1991" i="5"/>
  <c r="AG1990" i="5"/>
  <c r="AF1990" i="5"/>
  <c r="AG1989" i="5"/>
  <c r="AF1989" i="5"/>
  <c r="AG1988" i="5"/>
  <c r="AF1988" i="5"/>
  <c r="AG1987" i="5"/>
  <c r="AF1987" i="5"/>
  <c r="AG1986" i="5"/>
  <c r="AF1986" i="5"/>
  <c r="AG1985" i="5"/>
  <c r="AF1985" i="5"/>
  <c r="AG1984" i="5"/>
  <c r="AF1984" i="5"/>
  <c r="AG1983" i="5"/>
  <c r="AF1983" i="5"/>
  <c r="AG1982" i="5"/>
  <c r="AF1982" i="5"/>
  <c r="AG1981" i="5"/>
  <c r="AF1981" i="5"/>
  <c r="AG1980" i="5"/>
  <c r="AF1980" i="5"/>
  <c r="AG1979" i="5"/>
  <c r="AF1979" i="5"/>
  <c r="AG1978" i="5"/>
  <c r="AF1978" i="5"/>
  <c r="AG1977" i="5"/>
  <c r="AF1977" i="5"/>
  <c r="AG1976" i="5"/>
  <c r="AF1976" i="5"/>
  <c r="AG1975" i="5"/>
  <c r="AF1975" i="5"/>
  <c r="AG1974" i="5"/>
  <c r="AF1974" i="5"/>
  <c r="AG1973" i="5"/>
  <c r="AF1973" i="5"/>
  <c r="AG1972" i="5"/>
  <c r="AF1972" i="5"/>
  <c r="AG1971" i="5"/>
  <c r="AF1971" i="5"/>
  <c r="AG1970" i="5"/>
  <c r="AF1970" i="5"/>
  <c r="AG1969" i="5"/>
  <c r="AF1969" i="5"/>
  <c r="AG1968" i="5"/>
  <c r="AF1968" i="5"/>
  <c r="AG1967" i="5"/>
  <c r="AF1967" i="5"/>
  <c r="AG1966" i="5"/>
  <c r="AF1966" i="5"/>
  <c r="AG1965" i="5"/>
  <c r="AF1965" i="5"/>
  <c r="AG1964" i="5"/>
  <c r="AF1964" i="5"/>
  <c r="AG1963" i="5"/>
  <c r="AF1963" i="5"/>
  <c r="AG1962" i="5"/>
  <c r="AF1962" i="5"/>
  <c r="AG1961" i="5"/>
  <c r="AF1961" i="5"/>
  <c r="AG1960" i="5"/>
  <c r="AF1960" i="5"/>
  <c r="AG1959" i="5"/>
  <c r="AF1959" i="5"/>
  <c r="AG1958" i="5"/>
  <c r="AF1958" i="5"/>
  <c r="AG1957" i="5"/>
  <c r="AF1957" i="5"/>
  <c r="AG1956" i="5"/>
  <c r="AF1956" i="5"/>
  <c r="AG1955" i="5"/>
  <c r="AF1955" i="5"/>
  <c r="AG1954" i="5"/>
  <c r="AF1954" i="5"/>
  <c r="AG1953" i="5"/>
  <c r="AF1953" i="5"/>
  <c r="AG1952" i="5"/>
  <c r="AF1952" i="5"/>
  <c r="AG1951" i="5"/>
  <c r="AF1951" i="5"/>
  <c r="AG1950" i="5"/>
  <c r="AF1950" i="5"/>
  <c r="AG1949" i="5"/>
  <c r="AF1949" i="5"/>
  <c r="AG1948" i="5"/>
  <c r="AF1948" i="5"/>
  <c r="AG1947" i="5"/>
  <c r="AF1947" i="5"/>
  <c r="AG1946" i="5"/>
  <c r="AF1946" i="5"/>
  <c r="AG1945" i="5"/>
  <c r="AF1945" i="5"/>
  <c r="AG1944" i="5"/>
  <c r="AF1944" i="5"/>
  <c r="AG1943" i="5"/>
  <c r="AF1943" i="5"/>
  <c r="AG1942" i="5"/>
  <c r="AF1942" i="5"/>
  <c r="AG1941" i="5"/>
  <c r="AF1941" i="5"/>
  <c r="AG1940" i="5"/>
  <c r="AF1940" i="5"/>
  <c r="AG1939" i="5"/>
  <c r="AF1939" i="5"/>
  <c r="AG1938" i="5"/>
  <c r="AF1938" i="5"/>
  <c r="AG1937" i="5"/>
  <c r="AF1937" i="5"/>
  <c r="AG1936" i="5"/>
  <c r="AF1936" i="5"/>
  <c r="AG1935" i="5"/>
  <c r="AF1935" i="5"/>
  <c r="AG1934" i="5"/>
  <c r="AF1934" i="5"/>
  <c r="AG1933" i="5"/>
  <c r="AF1933" i="5"/>
  <c r="AG1932" i="5"/>
  <c r="AF1932" i="5"/>
  <c r="AG1931" i="5"/>
  <c r="AF1931" i="5"/>
  <c r="AG1930" i="5"/>
  <c r="AF1930" i="5"/>
  <c r="AG1929" i="5"/>
  <c r="AF1929" i="5"/>
  <c r="AG1928" i="5"/>
  <c r="AF1928" i="5"/>
  <c r="AG1927" i="5"/>
  <c r="AF1927" i="5"/>
  <c r="AG1926" i="5"/>
  <c r="AF1926" i="5"/>
  <c r="AG1925" i="5"/>
  <c r="AF1925" i="5"/>
  <c r="AG1924" i="5"/>
  <c r="AF1924" i="5"/>
  <c r="AG1923" i="5"/>
  <c r="AF1923" i="5"/>
  <c r="AG1922" i="5"/>
  <c r="AF1922" i="5"/>
  <c r="AG1921" i="5"/>
  <c r="AF1921" i="5"/>
  <c r="AG1920" i="5"/>
  <c r="AF1920" i="5"/>
  <c r="AG1919" i="5"/>
  <c r="AF1919" i="5"/>
  <c r="AG1918" i="5"/>
  <c r="AF1918" i="5"/>
  <c r="AG1917" i="5"/>
  <c r="AF1917" i="5"/>
  <c r="AG1916" i="5"/>
  <c r="AF1916" i="5"/>
  <c r="AG1915" i="5"/>
  <c r="AF1915" i="5"/>
  <c r="AG1914" i="5"/>
  <c r="AF1914" i="5"/>
  <c r="AG1913" i="5"/>
  <c r="AF1913" i="5"/>
  <c r="AG1912" i="5"/>
  <c r="AF1912" i="5"/>
  <c r="AG1911" i="5"/>
  <c r="AF1911" i="5"/>
  <c r="AG1910" i="5"/>
  <c r="AF1910" i="5"/>
  <c r="AG1909" i="5"/>
  <c r="AF1909" i="5"/>
  <c r="AG1908" i="5"/>
  <c r="AF1908" i="5"/>
  <c r="AG1907" i="5"/>
  <c r="AF1907" i="5"/>
  <c r="AG1906" i="5"/>
  <c r="AF1906" i="5"/>
  <c r="AG1905" i="5"/>
  <c r="AF1905" i="5"/>
  <c r="AG1904" i="5"/>
  <c r="AF1904" i="5"/>
  <c r="AG1903" i="5"/>
  <c r="AF1903" i="5"/>
  <c r="AG1902" i="5"/>
  <c r="AF1902" i="5"/>
  <c r="AG1901" i="5"/>
  <c r="AF1901" i="5"/>
  <c r="AG1900" i="5"/>
  <c r="AF1900" i="5"/>
  <c r="AG1899" i="5"/>
  <c r="AF1899" i="5"/>
  <c r="AG1898" i="5"/>
  <c r="AF1898" i="5"/>
  <c r="AG1897" i="5"/>
  <c r="AF1897" i="5"/>
  <c r="AG1896" i="5"/>
  <c r="AF1896" i="5"/>
  <c r="AG1895" i="5"/>
  <c r="AF1895" i="5"/>
  <c r="AG1894" i="5"/>
  <c r="AF1894" i="5"/>
  <c r="AG1893" i="5"/>
  <c r="AF1893" i="5"/>
  <c r="AG1892" i="5"/>
  <c r="AF1892" i="5"/>
  <c r="AG1891" i="5"/>
  <c r="AF1891" i="5"/>
  <c r="AG1890" i="5"/>
  <c r="AF1890" i="5"/>
  <c r="AG1889" i="5"/>
  <c r="AF1889" i="5"/>
  <c r="AG1888" i="5"/>
  <c r="AF1888" i="5"/>
  <c r="AG1887" i="5"/>
  <c r="AF1887" i="5"/>
  <c r="AG1886" i="5"/>
  <c r="AF1886" i="5"/>
  <c r="AG1885" i="5"/>
  <c r="AF1885" i="5"/>
  <c r="AG1884" i="5"/>
  <c r="AF1884" i="5"/>
  <c r="AG1883" i="5"/>
  <c r="AF1883" i="5"/>
  <c r="AG1882" i="5"/>
  <c r="AF1882" i="5"/>
  <c r="AG1881" i="5"/>
  <c r="AF1881" i="5"/>
  <c r="AG1880" i="5"/>
  <c r="AF1880" i="5"/>
  <c r="AG1879" i="5"/>
  <c r="AF1879" i="5"/>
  <c r="AG1878" i="5"/>
  <c r="AF1878" i="5"/>
  <c r="AG1877" i="5"/>
  <c r="AF1877" i="5"/>
  <c r="AG1876" i="5"/>
  <c r="AF1876" i="5"/>
  <c r="AG1875" i="5"/>
  <c r="AF1875" i="5"/>
  <c r="AG1874" i="5"/>
  <c r="AF1874" i="5"/>
  <c r="AG1873" i="5"/>
  <c r="AF1873" i="5"/>
  <c r="AG1872" i="5"/>
  <c r="AF1872" i="5"/>
  <c r="AG1871" i="5"/>
  <c r="AF1871" i="5"/>
  <c r="AG1870" i="5"/>
  <c r="AF1870" i="5"/>
  <c r="AG1869" i="5"/>
  <c r="AF1869" i="5"/>
  <c r="AG1868" i="5"/>
  <c r="AF1868" i="5"/>
  <c r="AG1867" i="5"/>
  <c r="AF1867" i="5"/>
  <c r="AG1866" i="5"/>
  <c r="AF1866" i="5"/>
  <c r="AG1865" i="5"/>
  <c r="AF1865" i="5"/>
  <c r="AG1864" i="5"/>
  <c r="AF1864" i="5"/>
  <c r="AG1863" i="5"/>
  <c r="AF1863" i="5"/>
  <c r="AG1862" i="5"/>
  <c r="AF1862" i="5"/>
  <c r="AG1861" i="5"/>
  <c r="AF1861" i="5"/>
  <c r="AG1860" i="5"/>
  <c r="AF1860" i="5"/>
  <c r="AG1859" i="5"/>
  <c r="AF1859" i="5"/>
  <c r="AG1858" i="5"/>
  <c r="AF1858" i="5"/>
  <c r="AG1857" i="5"/>
  <c r="AF1857" i="5"/>
  <c r="AG1856" i="5"/>
  <c r="AF1856" i="5"/>
  <c r="AG1855" i="5"/>
  <c r="AF1855" i="5"/>
  <c r="AG1854" i="5"/>
  <c r="AF1854" i="5"/>
  <c r="AG1853" i="5"/>
  <c r="AF1853" i="5"/>
  <c r="AG1852" i="5"/>
  <c r="AF1852" i="5"/>
  <c r="AG1851" i="5"/>
  <c r="AF1851" i="5"/>
  <c r="AG1850" i="5"/>
  <c r="AF1850" i="5"/>
  <c r="AG1849" i="5"/>
  <c r="AF1849" i="5"/>
  <c r="AG1848" i="5"/>
  <c r="AF1848" i="5"/>
  <c r="AG1847" i="5"/>
  <c r="AF1847" i="5"/>
  <c r="AG1846" i="5"/>
  <c r="AF1846" i="5"/>
  <c r="AG1845" i="5"/>
  <c r="AF1845" i="5"/>
  <c r="AG1844" i="5"/>
  <c r="AF1844" i="5"/>
  <c r="AG1843" i="5"/>
  <c r="AF1843" i="5"/>
  <c r="AG1842" i="5"/>
  <c r="AF1842" i="5"/>
  <c r="AG1841" i="5"/>
  <c r="AF1841" i="5"/>
  <c r="AG1840" i="5"/>
  <c r="AF1840" i="5"/>
  <c r="AG1839" i="5"/>
  <c r="AF1839" i="5"/>
  <c r="AG1838" i="5"/>
  <c r="AF1838" i="5"/>
  <c r="AG1837" i="5"/>
  <c r="AF1837" i="5"/>
  <c r="AG1836" i="5"/>
  <c r="AF1836" i="5"/>
  <c r="AG1835" i="5"/>
  <c r="AF1835" i="5"/>
  <c r="AG1834" i="5"/>
  <c r="AF1834" i="5"/>
  <c r="AG1833" i="5"/>
  <c r="AF1833" i="5"/>
  <c r="AG1832" i="5"/>
  <c r="AF1832" i="5"/>
  <c r="AG1831" i="5"/>
  <c r="AF1831" i="5"/>
  <c r="AG1830" i="5"/>
  <c r="AF1830" i="5"/>
  <c r="AG1829" i="5"/>
  <c r="AF1829" i="5"/>
  <c r="AG1828" i="5"/>
  <c r="AF1828" i="5"/>
  <c r="AG1827" i="5"/>
  <c r="AF1827" i="5"/>
  <c r="AG1826" i="5"/>
  <c r="AF1826" i="5"/>
  <c r="AG1825" i="5"/>
  <c r="AF1825" i="5"/>
  <c r="AG1824" i="5"/>
  <c r="AF1824" i="5"/>
  <c r="AG1823" i="5"/>
  <c r="AF1823" i="5"/>
  <c r="AG1822" i="5"/>
  <c r="AF1822" i="5"/>
  <c r="AG1821" i="5"/>
  <c r="AF1821" i="5"/>
  <c r="AG1820" i="5"/>
  <c r="AF1820" i="5"/>
  <c r="AG1819" i="5"/>
  <c r="AF1819" i="5"/>
  <c r="AG1818" i="5"/>
  <c r="AF1818" i="5"/>
  <c r="AG1817" i="5"/>
  <c r="AF1817" i="5"/>
  <c r="AG1816" i="5"/>
  <c r="AF1816" i="5"/>
  <c r="AG1815" i="5"/>
  <c r="AF1815" i="5"/>
  <c r="AG1814" i="5"/>
  <c r="AF1814" i="5"/>
  <c r="AG1813" i="5"/>
  <c r="AF1813" i="5"/>
  <c r="AG1812" i="5"/>
  <c r="AF1812" i="5"/>
  <c r="AG1811" i="5"/>
  <c r="AF1811" i="5"/>
  <c r="AG1810" i="5"/>
  <c r="AF1810" i="5"/>
  <c r="AG1809" i="5"/>
  <c r="AF1809" i="5"/>
  <c r="AG1808" i="5"/>
  <c r="AF1808" i="5"/>
  <c r="AG1807" i="5"/>
  <c r="AF1807" i="5"/>
  <c r="AG1806" i="5"/>
  <c r="AF1806" i="5"/>
  <c r="AG1805" i="5"/>
  <c r="AF1805" i="5"/>
  <c r="AG1804" i="5"/>
  <c r="AF1804" i="5"/>
  <c r="AG1803" i="5"/>
  <c r="AF1803" i="5"/>
  <c r="AG1802" i="5"/>
  <c r="AF1802" i="5"/>
  <c r="AG1801" i="5"/>
  <c r="AF1801" i="5"/>
  <c r="AG1800" i="5"/>
  <c r="AF1800" i="5"/>
  <c r="AG1799" i="5"/>
  <c r="AF1799" i="5"/>
  <c r="AG1798" i="5"/>
  <c r="AF1798" i="5"/>
  <c r="AG1797" i="5"/>
  <c r="AF1797" i="5"/>
  <c r="AG1796" i="5"/>
  <c r="AF1796" i="5"/>
  <c r="AG1795" i="5"/>
  <c r="AF1795" i="5"/>
  <c r="AG1794" i="5"/>
  <c r="AF1794" i="5"/>
  <c r="AG1793" i="5"/>
  <c r="AF1793" i="5"/>
  <c r="AG1792" i="5"/>
  <c r="AF1792" i="5"/>
  <c r="AG1791" i="5"/>
  <c r="AF1791" i="5"/>
  <c r="AG1790" i="5"/>
  <c r="AF1790" i="5"/>
  <c r="AG1789" i="5"/>
  <c r="AF1789" i="5"/>
  <c r="AG1788" i="5"/>
  <c r="AF1788" i="5"/>
  <c r="AG1787" i="5"/>
  <c r="AF1787" i="5"/>
  <c r="AG1786" i="5"/>
  <c r="AF1786" i="5"/>
  <c r="AG1785" i="5"/>
  <c r="AF1785" i="5"/>
  <c r="AG1784" i="5"/>
  <c r="AF1784" i="5"/>
  <c r="AG1783" i="5"/>
  <c r="AF1783" i="5"/>
  <c r="AG1782" i="5"/>
  <c r="AF1782" i="5"/>
  <c r="AG1781" i="5"/>
  <c r="AF1781" i="5"/>
  <c r="AG1780" i="5"/>
  <c r="AF1780" i="5"/>
  <c r="AG1779" i="5"/>
  <c r="AF1779" i="5"/>
  <c r="AG1778" i="5"/>
  <c r="AF1778" i="5"/>
  <c r="AG1777" i="5"/>
  <c r="AF1777" i="5"/>
  <c r="AG1776" i="5"/>
  <c r="AF1776" i="5"/>
  <c r="AG1775" i="5"/>
  <c r="AF1775" i="5"/>
  <c r="AG1774" i="5"/>
  <c r="AF1774" i="5"/>
  <c r="AG1773" i="5"/>
  <c r="AF1773" i="5"/>
  <c r="AG1772" i="5"/>
  <c r="AF1772" i="5"/>
  <c r="AG1771" i="5"/>
  <c r="AF1771" i="5"/>
  <c r="AG1770" i="5"/>
  <c r="AF1770" i="5"/>
  <c r="AG1769" i="5"/>
  <c r="AF1769" i="5"/>
  <c r="AG1768" i="5"/>
  <c r="AF1768" i="5"/>
  <c r="AG1767" i="5"/>
  <c r="AF1767" i="5"/>
  <c r="AG1766" i="5"/>
  <c r="AF1766" i="5"/>
  <c r="AG1765" i="5"/>
  <c r="AF1765" i="5"/>
  <c r="AG1764" i="5"/>
  <c r="AF1764" i="5"/>
  <c r="AG1763" i="5"/>
  <c r="AF1763" i="5"/>
  <c r="AG1762" i="5"/>
  <c r="AF1762" i="5"/>
  <c r="AG1761" i="5"/>
  <c r="AF1761" i="5"/>
  <c r="AG1760" i="5"/>
  <c r="AF1760" i="5"/>
  <c r="AG1759" i="5"/>
  <c r="AF1759" i="5"/>
  <c r="AG1758" i="5"/>
  <c r="AF1758" i="5"/>
  <c r="AG1757" i="5"/>
  <c r="AF1757" i="5"/>
  <c r="AG1756" i="5"/>
  <c r="AF1756" i="5"/>
  <c r="AG1755" i="5"/>
  <c r="AF1755" i="5"/>
  <c r="AG1754" i="5"/>
  <c r="AF1754" i="5"/>
  <c r="AG1753" i="5"/>
  <c r="AF1753" i="5"/>
  <c r="AG1752" i="5"/>
  <c r="AF1752" i="5"/>
  <c r="AG1751" i="5"/>
  <c r="AF1751" i="5"/>
  <c r="AG1750" i="5"/>
  <c r="AF1750" i="5"/>
  <c r="AG1749" i="5"/>
  <c r="AF1749" i="5"/>
  <c r="AG1748" i="5"/>
  <c r="AF1748" i="5"/>
  <c r="AG1747" i="5"/>
  <c r="AF1747" i="5"/>
  <c r="AG1746" i="5"/>
  <c r="AF1746" i="5"/>
  <c r="AG1745" i="5"/>
  <c r="AF1745" i="5"/>
  <c r="AG1744" i="5"/>
  <c r="AF1744" i="5"/>
  <c r="AG1743" i="5"/>
  <c r="AF1743" i="5"/>
  <c r="AG1742" i="5"/>
  <c r="AF1742" i="5"/>
  <c r="AG1741" i="5"/>
  <c r="AF1741" i="5"/>
  <c r="AG1740" i="5"/>
  <c r="AF1740" i="5"/>
  <c r="AG1739" i="5"/>
  <c r="AF1739" i="5"/>
  <c r="AG1738" i="5"/>
  <c r="AF1738" i="5"/>
  <c r="AG1737" i="5"/>
  <c r="AF1737" i="5"/>
  <c r="AG1736" i="5"/>
  <c r="AF1736" i="5"/>
  <c r="AG1735" i="5"/>
  <c r="AF1735" i="5"/>
  <c r="AG1734" i="5"/>
  <c r="AF1734" i="5"/>
  <c r="AG1733" i="5"/>
  <c r="AF1733" i="5"/>
  <c r="AG1732" i="5"/>
  <c r="AF1732" i="5"/>
  <c r="AG1731" i="5"/>
  <c r="AF1731" i="5"/>
  <c r="AG1730" i="5"/>
  <c r="AF1730" i="5"/>
  <c r="AG1729" i="5"/>
  <c r="AF1729" i="5"/>
  <c r="AG1728" i="5"/>
  <c r="AF1728" i="5"/>
  <c r="AG1727" i="5"/>
  <c r="AF1727" i="5"/>
  <c r="AG1726" i="5"/>
  <c r="AF1726" i="5"/>
  <c r="AG1725" i="5"/>
  <c r="AF1725" i="5"/>
  <c r="AG1724" i="5"/>
  <c r="AF1724" i="5"/>
  <c r="AG1723" i="5"/>
  <c r="AF1723" i="5"/>
  <c r="AG1722" i="5"/>
  <c r="AF1722" i="5"/>
  <c r="AG1721" i="5"/>
  <c r="AF1721" i="5"/>
  <c r="AG1720" i="5"/>
  <c r="AF1720" i="5"/>
  <c r="AG1719" i="5"/>
  <c r="AF1719" i="5"/>
  <c r="AG1718" i="5"/>
  <c r="AF1718" i="5"/>
  <c r="AG1717" i="5"/>
  <c r="AF1717" i="5"/>
  <c r="AG1716" i="5"/>
  <c r="AF1716" i="5"/>
  <c r="AG1715" i="5"/>
  <c r="AF1715" i="5"/>
  <c r="AG1714" i="5"/>
  <c r="AF1714" i="5"/>
  <c r="AG1713" i="5"/>
  <c r="AF1713" i="5"/>
  <c r="AG1712" i="5"/>
  <c r="AF1712" i="5"/>
  <c r="AG1711" i="5"/>
  <c r="AF1711" i="5"/>
  <c r="AG1710" i="5"/>
  <c r="AF1710" i="5"/>
  <c r="AG1709" i="5"/>
  <c r="AF1709" i="5"/>
  <c r="AG1708" i="5"/>
  <c r="AF1708" i="5"/>
  <c r="AG1707" i="5"/>
  <c r="AF1707" i="5"/>
  <c r="AG1706" i="5"/>
  <c r="AF1706" i="5"/>
  <c r="AG1705" i="5"/>
  <c r="AF1705" i="5"/>
  <c r="AG1704" i="5"/>
  <c r="AF1704" i="5"/>
  <c r="AG1703" i="5"/>
  <c r="AF1703" i="5"/>
  <c r="AG1702" i="5"/>
  <c r="AF1702" i="5"/>
  <c r="AG1701" i="5"/>
  <c r="AF1701" i="5"/>
  <c r="AG1700" i="5"/>
  <c r="AF1700" i="5"/>
  <c r="AG1699" i="5"/>
  <c r="AF1699" i="5"/>
  <c r="AG1698" i="5"/>
  <c r="AF1698" i="5"/>
  <c r="AG1697" i="5"/>
  <c r="AF1697" i="5"/>
  <c r="AG1696" i="5"/>
  <c r="AF1696" i="5"/>
  <c r="AG1695" i="5"/>
  <c r="AF1695" i="5"/>
  <c r="AG1694" i="5"/>
  <c r="AF1694" i="5"/>
  <c r="AG1693" i="5"/>
  <c r="AF1693" i="5"/>
  <c r="AG1692" i="5"/>
  <c r="AF1692" i="5"/>
  <c r="AG1691" i="5"/>
  <c r="AF1691" i="5"/>
  <c r="AG1690" i="5"/>
  <c r="AF1690" i="5"/>
  <c r="AG1689" i="5"/>
  <c r="AF1689" i="5"/>
  <c r="AG1688" i="5"/>
  <c r="AF1688" i="5"/>
  <c r="AG1687" i="5"/>
  <c r="AF1687" i="5"/>
  <c r="AG1686" i="5"/>
  <c r="AF1686" i="5"/>
  <c r="AG1685" i="5"/>
  <c r="AF1685" i="5"/>
  <c r="AG1684" i="5"/>
  <c r="AF1684" i="5"/>
  <c r="AG1683" i="5"/>
  <c r="AF1683" i="5"/>
  <c r="AG1682" i="5"/>
  <c r="AF1682" i="5"/>
  <c r="AG1681" i="5"/>
  <c r="AF1681" i="5"/>
  <c r="AG1680" i="5"/>
  <c r="AF1680" i="5"/>
  <c r="AG1679" i="5"/>
  <c r="AF1679" i="5"/>
  <c r="AG1678" i="5"/>
  <c r="AF1678" i="5"/>
  <c r="AG1677" i="5"/>
  <c r="AF1677" i="5"/>
  <c r="AG1676" i="5"/>
  <c r="AF1676" i="5"/>
  <c r="AG1675" i="5"/>
  <c r="AF1675" i="5"/>
  <c r="AG1674" i="5"/>
  <c r="AF1674" i="5"/>
  <c r="AG1673" i="5"/>
  <c r="AF1673" i="5"/>
  <c r="AG1672" i="5"/>
  <c r="AF1672" i="5"/>
  <c r="AG1671" i="5"/>
  <c r="AF1671" i="5"/>
  <c r="AG1670" i="5"/>
  <c r="AF1670" i="5"/>
  <c r="AG1669" i="5"/>
  <c r="AF1669" i="5"/>
  <c r="AG1668" i="5"/>
  <c r="AF1668" i="5"/>
  <c r="AG1667" i="5"/>
  <c r="AF1667" i="5"/>
  <c r="AG1666" i="5"/>
  <c r="AF1666" i="5"/>
  <c r="AG1665" i="5"/>
  <c r="AF1665" i="5"/>
  <c r="AG1664" i="5"/>
  <c r="AF1664" i="5"/>
  <c r="AG1663" i="5"/>
  <c r="AF1663" i="5"/>
  <c r="AG1662" i="5"/>
  <c r="AF1662" i="5"/>
  <c r="AG1661" i="5"/>
  <c r="AF1661" i="5"/>
  <c r="AG1660" i="5"/>
  <c r="AF1660" i="5"/>
  <c r="AG1659" i="5"/>
  <c r="AF1659" i="5"/>
  <c r="AG1658" i="5"/>
  <c r="AF1658" i="5"/>
  <c r="AG1657" i="5"/>
  <c r="AF1657" i="5"/>
  <c r="AG1656" i="5"/>
  <c r="AF1656" i="5"/>
  <c r="AG1655" i="5"/>
  <c r="AF1655" i="5"/>
  <c r="AG1654" i="5"/>
  <c r="AF1654" i="5"/>
  <c r="AG1653" i="5"/>
  <c r="AF1653" i="5"/>
  <c r="AG1652" i="5"/>
  <c r="AF1652" i="5"/>
  <c r="AG1651" i="5"/>
  <c r="AF1651" i="5"/>
  <c r="AG1650" i="5"/>
  <c r="AF1650" i="5"/>
  <c r="AG1649" i="5"/>
  <c r="AF1649" i="5"/>
  <c r="AG1648" i="5"/>
  <c r="AF1648" i="5"/>
  <c r="AG1647" i="5"/>
  <c r="AF1647" i="5"/>
  <c r="AG1646" i="5"/>
  <c r="AF1646" i="5"/>
  <c r="AG1645" i="5"/>
  <c r="AF1645" i="5"/>
  <c r="AG1644" i="5"/>
  <c r="AF1644" i="5"/>
  <c r="AG1643" i="5"/>
  <c r="AF1643" i="5"/>
  <c r="AG1642" i="5"/>
  <c r="AF1642" i="5"/>
  <c r="AG1641" i="5"/>
  <c r="AF1641" i="5"/>
  <c r="AG1640" i="5"/>
  <c r="AF1640" i="5"/>
  <c r="AG1639" i="5"/>
  <c r="AF1639" i="5"/>
  <c r="AG1638" i="5"/>
  <c r="AF1638" i="5"/>
  <c r="AG1637" i="5"/>
  <c r="AF1637" i="5"/>
  <c r="AG1636" i="5"/>
  <c r="AF1636" i="5"/>
  <c r="AG1635" i="5"/>
  <c r="AF1635" i="5"/>
  <c r="AG1634" i="5"/>
  <c r="AF1634" i="5"/>
  <c r="AG1633" i="5"/>
  <c r="AF1633" i="5"/>
  <c r="AG1632" i="5"/>
  <c r="AF1632" i="5"/>
  <c r="AG1631" i="5"/>
  <c r="AF1631" i="5"/>
  <c r="AG1630" i="5"/>
  <c r="AF1630" i="5"/>
  <c r="AG1629" i="5"/>
  <c r="AF1629" i="5"/>
  <c r="AG1628" i="5"/>
  <c r="AF1628" i="5"/>
  <c r="AG1627" i="5"/>
  <c r="AF1627" i="5"/>
  <c r="AG1626" i="5"/>
  <c r="AF1626" i="5"/>
  <c r="AG1625" i="5"/>
  <c r="AF1625" i="5"/>
  <c r="AG1624" i="5"/>
  <c r="AF1624" i="5"/>
  <c r="AG1623" i="5"/>
  <c r="AF1623" i="5"/>
  <c r="AG1622" i="5"/>
  <c r="AF1622" i="5"/>
  <c r="AG1621" i="5"/>
  <c r="AF1621" i="5"/>
  <c r="AG1620" i="5"/>
  <c r="AF1620" i="5"/>
  <c r="AG1619" i="5"/>
  <c r="AF1619" i="5"/>
  <c r="AG1618" i="5"/>
  <c r="AF1618" i="5"/>
  <c r="AG1617" i="5"/>
  <c r="AF1617" i="5"/>
  <c r="AG1616" i="5"/>
  <c r="AF1616" i="5"/>
  <c r="AG1615" i="5"/>
  <c r="AF1615" i="5"/>
  <c r="AG1614" i="5"/>
  <c r="AF1614" i="5"/>
  <c r="AG1613" i="5"/>
  <c r="AF1613" i="5"/>
  <c r="AG1612" i="5"/>
  <c r="AF1612" i="5"/>
  <c r="AG1611" i="5"/>
  <c r="AF1611" i="5"/>
  <c r="AG1610" i="5"/>
  <c r="AF1610" i="5"/>
  <c r="AG1609" i="5"/>
  <c r="AF1609" i="5"/>
  <c r="AG1608" i="5"/>
  <c r="AF1608" i="5"/>
  <c r="AG1607" i="5"/>
  <c r="AF1607" i="5"/>
  <c r="AG1606" i="5"/>
  <c r="AF1606" i="5"/>
  <c r="AG1605" i="5"/>
  <c r="AF1605" i="5"/>
  <c r="AG1604" i="5"/>
  <c r="AF1604" i="5"/>
  <c r="AG1603" i="5"/>
  <c r="AF1603" i="5"/>
  <c r="AG1602" i="5"/>
  <c r="AF1602" i="5"/>
  <c r="AG1601" i="5"/>
  <c r="AF1601" i="5"/>
  <c r="AG1600" i="5"/>
  <c r="AF1600" i="5"/>
  <c r="AG1599" i="5"/>
  <c r="AF1599" i="5"/>
  <c r="AG1598" i="5"/>
  <c r="AF1598" i="5"/>
  <c r="AG1597" i="5"/>
  <c r="AF1597" i="5"/>
  <c r="AG1596" i="5"/>
  <c r="AF1596" i="5"/>
  <c r="AG1595" i="5"/>
  <c r="AF1595" i="5"/>
  <c r="AG1594" i="5"/>
  <c r="AF1594" i="5"/>
  <c r="AG1593" i="5"/>
  <c r="AF1593" i="5"/>
  <c r="AG1592" i="5"/>
  <c r="AF1592" i="5"/>
  <c r="AG1591" i="5"/>
  <c r="AF1591" i="5"/>
  <c r="AG1590" i="5"/>
  <c r="AF1590" i="5"/>
  <c r="AG1589" i="5"/>
  <c r="AF1589" i="5"/>
  <c r="AG1588" i="5"/>
  <c r="AF1588" i="5"/>
  <c r="AG1587" i="5"/>
  <c r="AF1587" i="5"/>
  <c r="AG1586" i="5"/>
  <c r="AF1586" i="5"/>
  <c r="AG1585" i="5"/>
  <c r="AF1585" i="5"/>
  <c r="AG1584" i="5"/>
  <c r="AF1584" i="5"/>
  <c r="AG1583" i="5"/>
  <c r="AF1583" i="5"/>
  <c r="AG1582" i="5"/>
  <c r="AF1582" i="5"/>
  <c r="AG1581" i="5"/>
  <c r="AF1581" i="5"/>
  <c r="AG1580" i="5"/>
  <c r="AF1580" i="5"/>
  <c r="AG1579" i="5"/>
  <c r="AF1579" i="5"/>
  <c r="AG1578" i="5"/>
  <c r="AF1578" i="5"/>
  <c r="AG1577" i="5"/>
  <c r="AF1577" i="5"/>
  <c r="AG1576" i="5"/>
  <c r="AF1576" i="5"/>
  <c r="AG1575" i="5"/>
  <c r="AF1575" i="5"/>
  <c r="AG1574" i="5"/>
  <c r="AF1574" i="5"/>
  <c r="AG1573" i="5"/>
  <c r="AF1573" i="5"/>
  <c r="AG1572" i="5"/>
  <c r="AF1572" i="5"/>
  <c r="AG1571" i="5"/>
  <c r="AF1571" i="5"/>
  <c r="AG1570" i="5"/>
  <c r="AF1570" i="5"/>
  <c r="AG1569" i="5"/>
  <c r="AF1569" i="5"/>
  <c r="AG1568" i="5"/>
  <c r="AF1568" i="5"/>
  <c r="AG1567" i="5"/>
  <c r="AF1567" i="5"/>
  <c r="AG1566" i="5"/>
  <c r="AF1566" i="5"/>
  <c r="AG1565" i="5"/>
  <c r="AF1565" i="5"/>
  <c r="AG1564" i="5"/>
  <c r="AF1564" i="5"/>
  <c r="AG1563" i="5"/>
  <c r="AF1563" i="5"/>
  <c r="AG1562" i="5"/>
  <c r="AF1562" i="5"/>
  <c r="AG1561" i="5"/>
  <c r="AF1561" i="5"/>
  <c r="AG1560" i="5"/>
  <c r="AF1560" i="5"/>
  <c r="AG1559" i="5"/>
  <c r="AF1559" i="5"/>
  <c r="AG1558" i="5"/>
  <c r="AF1558" i="5"/>
  <c r="AG1557" i="5"/>
  <c r="AF1557" i="5"/>
  <c r="AG1556" i="5"/>
  <c r="AF1556" i="5"/>
  <c r="AG1555" i="5"/>
  <c r="AF1555" i="5"/>
  <c r="AG1554" i="5"/>
  <c r="AF1554" i="5"/>
  <c r="AG1553" i="5"/>
  <c r="AF1553" i="5"/>
  <c r="AG1552" i="5"/>
  <c r="AF1552" i="5"/>
  <c r="AG1551" i="5"/>
  <c r="AF1551" i="5"/>
  <c r="AG1550" i="5"/>
  <c r="AF1550" i="5"/>
  <c r="AG1549" i="5"/>
  <c r="AF1549" i="5"/>
  <c r="AG1548" i="5"/>
  <c r="AF1548" i="5"/>
  <c r="AG1547" i="5"/>
  <c r="AF1547" i="5"/>
  <c r="AG1546" i="5"/>
  <c r="AF1546" i="5"/>
  <c r="AG1545" i="5"/>
  <c r="AF1545" i="5"/>
  <c r="AG1544" i="5"/>
  <c r="AF1544" i="5"/>
  <c r="AG1543" i="5"/>
  <c r="AF1543" i="5"/>
  <c r="AG1542" i="5"/>
  <c r="AF1542" i="5"/>
  <c r="AG1541" i="5"/>
  <c r="AF1541" i="5"/>
  <c r="AG1540" i="5"/>
  <c r="AF1540" i="5"/>
  <c r="AG1539" i="5"/>
  <c r="AF1539" i="5"/>
  <c r="AG1538" i="5"/>
  <c r="AF1538" i="5"/>
  <c r="AG1537" i="5"/>
  <c r="AF1537" i="5"/>
  <c r="AG1536" i="5"/>
  <c r="AF1536" i="5"/>
  <c r="AG1535" i="5"/>
  <c r="AF1535" i="5"/>
  <c r="AG1534" i="5"/>
  <c r="AF1534" i="5"/>
  <c r="AG1533" i="5"/>
  <c r="AF1533" i="5"/>
  <c r="AG1532" i="5"/>
  <c r="AF1532" i="5"/>
  <c r="AG1531" i="5"/>
  <c r="AF1531" i="5"/>
  <c r="AG1530" i="5"/>
  <c r="AF1530" i="5"/>
  <c r="AG1529" i="5"/>
  <c r="AF1529" i="5"/>
  <c r="AG1528" i="5"/>
  <c r="AF1528" i="5"/>
  <c r="AG1527" i="5"/>
  <c r="AF1527" i="5"/>
  <c r="AG1526" i="5"/>
  <c r="AF1526" i="5"/>
  <c r="AG1525" i="5"/>
  <c r="AF1525" i="5"/>
  <c r="AG1524" i="5"/>
  <c r="AF1524" i="5"/>
  <c r="AG1523" i="5"/>
  <c r="AF1523" i="5"/>
  <c r="AG1522" i="5"/>
  <c r="AF1522" i="5"/>
  <c r="AG1521" i="5"/>
  <c r="AF1521" i="5"/>
  <c r="AG1520" i="5"/>
  <c r="AF1520" i="5"/>
  <c r="AG1519" i="5"/>
  <c r="AF1519" i="5"/>
  <c r="AG1518" i="5"/>
  <c r="AF1518" i="5"/>
  <c r="AG1517" i="5"/>
  <c r="AF1517" i="5"/>
  <c r="AG1516" i="5"/>
  <c r="AF1516" i="5"/>
  <c r="AG1515" i="5"/>
  <c r="AF1515" i="5"/>
  <c r="AG1514" i="5"/>
  <c r="AF1514" i="5"/>
  <c r="AG1513" i="5"/>
  <c r="AF1513" i="5"/>
  <c r="AG1512" i="5"/>
  <c r="AF1512" i="5"/>
  <c r="AG1511" i="5"/>
  <c r="AF1511" i="5"/>
  <c r="AG1510" i="5"/>
  <c r="AF1510" i="5"/>
  <c r="AG1509" i="5"/>
  <c r="AF1509" i="5"/>
  <c r="AG1508" i="5"/>
  <c r="AF1508" i="5"/>
  <c r="AG1507" i="5"/>
  <c r="AF1507" i="5"/>
  <c r="AG1506" i="5"/>
  <c r="AF1506" i="5"/>
  <c r="AG1505" i="5"/>
  <c r="AF1505" i="5"/>
  <c r="AG1504" i="5"/>
  <c r="AF1504" i="5"/>
  <c r="AG1503" i="5"/>
  <c r="AF1503" i="5"/>
  <c r="AG1502" i="5"/>
  <c r="AF1502" i="5"/>
  <c r="AG1501" i="5"/>
  <c r="AF1501" i="5"/>
  <c r="AG1500" i="5"/>
  <c r="AF1500" i="5"/>
  <c r="AG1499" i="5"/>
  <c r="AF1499" i="5"/>
  <c r="AG1498" i="5"/>
  <c r="AF1498" i="5"/>
  <c r="AG1497" i="5"/>
  <c r="AF1497" i="5"/>
  <c r="AG1496" i="5"/>
  <c r="AF1496" i="5"/>
  <c r="AG1495" i="5"/>
  <c r="AF1495" i="5"/>
  <c r="AG1494" i="5"/>
  <c r="AF1494" i="5"/>
  <c r="AG1493" i="5"/>
  <c r="AF1493" i="5"/>
  <c r="AG1492" i="5"/>
  <c r="AF1492" i="5"/>
  <c r="AG1491" i="5"/>
  <c r="AF1491" i="5"/>
  <c r="AG1490" i="5"/>
  <c r="AF1490" i="5"/>
  <c r="AG1489" i="5"/>
  <c r="AF1489" i="5"/>
  <c r="AG1488" i="5"/>
  <c r="AF1488" i="5"/>
  <c r="AG1487" i="5"/>
  <c r="AF1487" i="5"/>
  <c r="AG1486" i="5"/>
  <c r="AF1486" i="5"/>
  <c r="AG1485" i="5"/>
  <c r="AF1485" i="5"/>
  <c r="AG1484" i="5"/>
  <c r="AF1484" i="5"/>
  <c r="AG1483" i="5"/>
  <c r="AF1483" i="5"/>
  <c r="AG1482" i="5"/>
  <c r="AF1482" i="5"/>
  <c r="AG1481" i="5"/>
  <c r="AF1481" i="5"/>
  <c r="AG1480" i="5"/>
  <c r="AF1480" i="5"/>
  <c r="AG1479" i="5"/>
  <c r="AF1479" i="5"/>
  <c r="AG1478" i="5"/>
  <c r="AF1478" i="5"/>
  <c r="AG1477" i="5"/>
  <c r="AF1477" i="5"/>
  <c r="AG1476" i="5"/>
  <c r="AF1476" i="5"/>
  <c r="AG1475" i="5"/>
  <c r="AF1475" i="5"/>
  <c r="AG1474" i="5"/>
  <c r="AF1474" i="5"/>
  <c r="AG1473" i="5"/>
  <c r="AF1473" i="5"/>
  <c r="AG1472" i="5"/>
  <c r="AF1472" i="5"/>
  <c r="AG1471" i="5"/>
  <c r="AF1471" i="5"/>
  <c r="AG1470" i="5"/>
  <c r="AF1470" i="5"/>
  <c r="AG1469" i="5"/>
  <c r="AF1469" i="5"/>
  <c r="AG1468" i="5"/>
  <c r="AF1468" i="5"/>
  <c r="AG1467" i="5"/>
  <c r="AF1467" i="5"/>
  <c r="AG1466" i="5"/>
  <c r="AF1466" i="5"/>
  <c r="AG1465" i="5"/>
  <c r="AF1465" i="5"/>
  <c r="AG1464" i="5"/>
  <c r="AF1464" i="5"/>
  <c r="AG1463" i="5"/>
  <c r="AF1463" i="5"/>
  <c r="AG1462" i="5"/>
  <c r="AF1462" i="5"/>
  <c r="AG1461" i="5"/>
  <c r="AF1461" i="5"/>
  <c r="AG1460" i="5"/>
  <c r="AF1460" i="5"/>
  <c r="AG1459" i="5"/>
  <c r="AF1459" i="5"/>
  <c r="AG1458" i="5"/>
  <c r="AF1458" i="5"/>
  <c r="AG1457" i="5"/>
  <c r="AF1457" i="5"/>
  <c r="AG1456" i="5"/>
  <c r="AF1456" i="5"/>
  <c r="AG1455" i="5"/>
  <c r="AF1455" i="5"/>
  <c r="AG1454" i="5"/>
  <c r="AF1454" i="5"/>
  <c r="AG1453" i="5"/>
  <c r="AF1453" i="5"/>
  <c r="AG1452" i="5"/>
  <c r="AF1452" i="5"/>
  <c r="AG1451" i="5"/>
  <c r="AF1451" i="5"/>
  <c r="AG1450" i="5"/>
  <c r="AF1450" i="5"/>
  <c r="AG1449" i="5"/>
  <c r="AF1449" i="5"/>
  <c r="AG1448" i="5"/>
  <c r="AF1448" i="5"/>
  <c r="AG1447" i="5"/>
  <c r="AF1447" i="5"/>
  <c r="AG1446" i="5"/>
  <c r="AF1446" i="5"/>
  <c r="AG1445" i="5"/>
  <c r="AF1445" i="5"/>
  <c r="AG1444" i="5"/>
  <c r="AF1444" i="5"/>
  <c r="AG1443" i="5"/>
  <c r="AF1443" i="5"/>
  <c r="AG1442" i="5"/>
  <c r="AF1442" i="5"/>
  <c r="AG1441" i="5"/>
  <c r="AF1441" i="5"/>
  <c r="AG1440" i="5"/>
  <c r="AF1440" i="5"/>
  <c r="AG1439" i="5"/>
  <c r="AF1439" i="5"/>
  <c r="AG1438" i="5"/>
  <c r="AF1438" i="5"/>
  <c r="AG1437" i="5"/>
  <c r="AF1437" i="5"/>
  <c r="AG1436" i="5"/>
  <c r="AF1436" i="5"/>
  <c r="AG1435" i="5"/>
  <c r="AF1435" i="5"/>
  <c r="AG1434" i="5"/>
  <c r="AF1434" i="5"/>
  <c r="AG1433" i="5"/>
  <c r="AF1433" i="5"/>
  <c r="AG1432" i="5"/>
  <c r="AF1432" i="5"/>
  <c r="AG1431" i="5"/>
  <c r="AF1431" i="5"/>
  <c r="AG1430" i="5"/>
  <c r="AF1430" i="5"/>
  <c r="AG1429" i="5"/>
  <c r="AF1429" i="5"/>
  <c r="AG1428" i="5"/>
  <c r="AF1428" i="5"/>
  <c r="AG1427" i="5"/>
  <c r="AF1427" i="5"/>
  <c r="AG1426" i="5"/>
  <c r="AF1426" i="5"/>
  <c r="AG1425" i="5"/>
  <c r="AF1425" i="5"/>
  <c r="AG1424" i="5"/>
  <c r="AF1424" i="5"/>
  <c r="AG1423" i="5"/>
  <c r="AF1423" i="5"/>
  <c r="AG1422" i="5"/>
  <c r="AF1422" i="5"/>
  <c r="AG1421" i="5"/>
  <c r="AF1421" i="5"/>
  <c r="AG1420" i="5"/>
  <c r="AF1420" i="5"/>
  <c r="AG1419" i="5"/>
  <c r="AF1419" i="5"/>
  <c r="AG1418" i="5"/>
  <c r="AF1418" i="5"/>
  <c r="AG1417" i="5"/>
  <c r="AF1417" i="5"/>
  <c r="AG1416" i="5"/>
  <c r="AF1416" i="5"/>
  <c r="AG1415" i="5"/>
  <c r="AF1415" i="5"/>
  <c r="AG1414" i="5"/>
  <c r="AF1414" i="5"/>
  <c r="AG1413" i="5"/>
  <c r="AF1413" i="5"/>
  <c r="AG1412" i="5"/>
  <c r="AF1412" i="5"/>
  <c r="AG1411" i="5"/>
  <c r="AF1411" i="5"/>
  <c r="AG1410" i="5"/>
  <c r="AF1410" i="5"/>
  <c r="AG1409" i="5"/>
  <c r="AF1409" i="5"/>
  <c r="AG1408" i="5"/>
  <c r="AF1408" i="5"/>
  <c r="AG1407" i="5"/>
  <c r="AF1407" i="5"/>
  <c r="AG1406" i="5"/>
  <c r="AF1406" i="5"/>
  <c r="AG1405" i="5"/>
  <c r="AF1405" i="5"/>
  <c r="AG1404" i="5"/>
  <c r="AF1404" i="5"/>
  <c r="AG1403" i="5"/>
  <c r="AF1403" i="5"/>
  <c r="AG1402" i="5"/>
  <c r="AF1402" i="5"/>
  <c r="AG1401" i="5"/>
  <c r="AF1401" i="5"/>
  <c r="AG1400" i="5"/>
  <c r="AF1400" i="5"/>
  <c r="AG1399" i="5"/>
  <c r="AF1399" i="5"/>
  <c r="AG1398" i="5"/>
  <c r="AF1398" i="5"/>
  <c r="AG1397" i="5"/>
  <c r="AF1397" i="5"/>
  <c r="AG1396" i="5"/>
  <c r="AF1396" i="5"/>
  <c r="AG1395" i="5"/>
  <c r="AF1395" i="5"/>
  <c r="AG1394" i="5"/>
  <c r="AF1394" i="5"/>
  <c r="AG1393" i="5"/>
  <c r="AF1393" i="5"/>
  <c r="AG1392" i="5"/>
  <c r="AF1392" i="5"/>
  <c r="AG1391" i="5"/>
  <c r="AF1391" i="5"/>
  <c r="AG1390" i="5"/>
  <c r="AF1390" i="5"/>
  <c r="AG1389" i="5"/>
  <c r="AF1389" i="5"/>
  <c r="AG1388" i="5"/>
  <c r="AF1388" i="5"/>
  <c r="AG1387" i="5"/>
  <c r="AF1387" i="5"/>
  <c r="AG1386" i="5"/>
  <c r="AF1386" i="5"/>
  <c r="AG1385" i="5"/>
  <c r="AF1385" i="5"/>
  <c r="AG1384" i="5"/>
  <c r="AF1384" i="5"/>
  <c r="AG1383" i="5"/>
  <c r="AF1383" i="5"/>
  <c r="AG1382" i="5"/>
  <c r="AF1382" i="5"/>
  <c r="AG1381" i="5"/>
  <c r="AF1381" i="5"/>
  <c r="AG1380" i="5"/>
  <c r="AF1380" i="5"/>
  <c r="AG1379" i="5"/>
  <c r="AF1379" i="5"/>
  <c r="AG1378" i="5"/>
  <c r="AF1378" i="5"/>
  <c r="AG1377" i="5"/>
  <c r="AF1377" i="5"/>
  <c r="AG1376" i="5"/>
  <c r="AF1376" i="5"/>
  <c r="AG1375" i="5"/>
  <c r="AF1375" i="5"/>
  <c r="AG1374" i="5"/>
  <c r="AF1374" i="5"/>
  <c r="AG1373" i="5"/>
  <c r="AF1373" i="5"/>
  <c r="AG1372" i="5"/>
  <c r="AF1372" i="5"/>
  <c r="AG1371" i="5"/>
  <c r="AF1371" i="5"/>
  <c r="AG1370" i="5"/>
  <c r="AF1370" i="5"/>
  <c r="AG1369" i="5"/>
  <c r="AF1369" i="5"/>
  <c r="AG1368" i="5"/>
  <c r="AF1368" i="5"/>
  <c r="AG1367" i="5"/>
  <c r="AF1367" i="5"/>
  <c r="AG1366" i="5"/>
  <c r="AF1366" i="5"/>
  <c r="AG1365" i="5"/>
  <c r="AF1365" i="5"/>
  <c r="AG1364" i="5"/>
  <c r="AF1364" i="5"/>
  <c r="AG1363" i="5"/>
  <c r="AF1363" i="5"/>
  <c r="AG1362" i="5"/>
  <c r="AF1362" i="5"/>
  <c r="AG1361" i="5"/>
  <c r="AF1361" i="5"/>
  <c r="AG1360" i="5"/>
  <c r="AF1360" i="5"/>
  <c r="AG1359" i="5"/>
  <c r="AF1359" i="5"/>
  <c r="AG1358" i="5"/>
  <c r="AF1358" i="5"/>
  <c r="AG1357" i="5"/>
  <c r="AF1357" i="5"/>
  <c r="AG1356" i="5"/>
  <c r="AF1356" i="5"/>
  <c r="AG1355" i="5"/>
  <c r="AF1355" i="5"/>
  <c r="AG1354" i="5"/>
  <c r="AF1354" i="5"/>
  <c r="AG1353" i="5"/>
  <c r="AF1353" i="5"/>
  <c r="AG1352" i="5"/>
  <c r="AF1352" i="5"/>
  <c r="AG1351" i="5"/>
  <c r="AF1351" i="5"/>
  <c r="AG1350" i="5"/>
  <c r="AF1350" i="5"/>
  <c r="AG1349" i="5"/>
  <c r="AF1349" i="5"/>
  <c r="AG1348" i="5"/>
  <c r="AF1348" i="5"/>
  <c r="AG1347" i="5"/>
  <c r="AF1347" i="5"/>
  <c r="AG1346" i="5"/>
  <c r="AF1346" i="5"/>
  <c r="AG1345" i="5"/>
  <c r="AF1345" i="5"/>
  <c r="AG1344" i="5"/>
  <c r="AF1344" i="5"/>
  <c r="AG1343" i="5"/>
  <c r="AF1343" i="5"/>
  <c r="AG1342" i="5"/>
  <c r="AF1342" i="5"/>
  <c r="AG1341" i="5"/>
  <c r="AF1341" i="5"/>
  <c r="AG1340" i="5"/>
  <c r="AF1340" i="5"/>
  <c r="AG1339" i="5"/>
  <c r="AF1339" i="5"/>
  <c r="AG1338" i="5"/>
  <c r="AF1338" i="5"/>
  <c r="AG1337" i="5"/>
  <c r="AF1337" i="5"/>
  <c r="AG1336" i="5"/>
  <c r="AF1336" i="5"/>
  <c r="AG1335" i="5"/>
  <c r="AF1335" i="5"/>
  <c r="AG1334" i="5"/>
  <c r="AF1334" i="5"/>
  <c r="AG1333" i="5"/>
  <c r="AF1333" i="5"/>
  <c r="AG1332" i="5"/>
  <c r="AF1332" i="5"/>
  <c r="AG1331" i="5"/>
  <c r="AF1331" i="5"/>
  <c r="AG1330" i="5"/>
  <c r="AF1330" i="5"/>
  <c r="AG1329" i="5"/>
  <c r="AF1329" i="5"/>
  <c r="AG1328" i="5"/>
  <c r="AF1328" i="5"/>
  <c r="AG1327" i="5"/>
  <c r="AF1327" i="5"/>
  <c r="AG1326" i="5"/>
  <c r="AF1326" i="5"/>
  <c r="AG1325" i="5"/>
  <c r="AF1325" i="5"/>
  <c r="AG1324" i="5"/>
  <c r="AF1324" i="5"/>
  <c r="AG1323" i="5"/>
  <c r="AF1323" i="5"/>
  <c r="AG1322" i="5"/>
  <c r="AF1322" i="5"/>
  <c r="AG1321" i="5"/>
  <c r="AF1321" i="5"/>
  <c r="AG1320" i="5"/>
  <c r="AF1320" i="5"/>
  <c r="AG1319" i="5"/>
  <c r="AF1319" i="5"/>
  <c r="AG1318" i="5"/>
  <c r="AF1318" i="5"/>
  <c r="AG1317" i="5"/>
  <c r="AF1317" i="5"/>
  <c r="AG1316" i="5"/>
  <c r="AF1316" i="5"/>
  <c r="AG1315" i="5"/>
  <c r="AF1315" i="5"/>
  <c r="AG1314" i="5"/>
  <c r="AF1314" i="5"/>
  <c r="AG1313" i="5"/>
  <c r="AF1313" i="5"/>
  <c r="AG1312" i="5"/>
  <c r="AF1312" i="5"/>
  <c r="AG1311" i="5"/>
  <c r="AF1311" i="5"/>
  <c r="AG1310" i="5"/>
  <c r="AF1310" i="5"/>
  <c r="AG1309" i="5"/>
  <c r="AF1309" i="5"/>
  <c r="AG1308" i="5"/>
  <c r="AF1308" i="5"/>
  <c r="AG1307" i="5"/>
  <c r="AF1307" i="5"/>
  <c r="AG1306" i="5"/>
  <c r="AF1306" i="5"/>
  <c r="AG1305" i="5"/>
  <c r="AF1305" i="5"/>
  <c r="AG1304" i="5"/>
  <c r="AF1304" i="5"/>
  <c r="AG1303" i="5"/>
  <c r="AF1303" i="5"/>
  <c r="AG1302" i="5"/>
  <c r="AF1302" i="5"/>
  <c r="AG1301" i="5"/>
  <c r="AF1301" i="5"/>
  <c r="AG1300" i="5"/>
  <c r="AF1300" i="5"/>
  <c r="AG1299" i="5"/>
  <c r="AF1299" i="5"/>
  <c r="AG1298" i="5"/>
  <c r="AF1298" i="5"/>
  <c r="AG1297" i="5"/>
  <c r="AF1297" i="5"/>
  <c r="AG1296" i="5"/>
  <c r="AF1296" i="5"/>
  <c r="AG1295" i="5"/>
  <c r="AF1295" i="5"/>
  <c r="AG1294" i="5"/>
  <c r="AF1294" i="5"/>
  <c r="AG1293" i="5"/>
  <c r="AF1293" i="5"/>
  <c r="AG1292" i="5"/>
  <c r="AF1292" i="5"/>
  <c r="AG1291" i="5"/>
  <c r="AF1291" i="5"/>
  <c r="AG1290" i="5"/>
  <c r="AF1290" i="5"/>
  <c r="AG1289" i="5"/>
  <c r="AF1289" i="5"/>
  <c r="AG1288" i="5"/>
  <c r="AF1288" i="5"/>
  <c r="AG1287" i="5"/>
  <c r="AF1287" i="5"/>
  <c r="AG1286" i="5"/>
  <c r="AF1286" i="5"/>
  <c r="AG1285" i="5"/>
  <c r="AF1285" i="5"/>
  <c r="AG1284" i="5"/>
  <c r="AF1284" i="5"/>
  <c r="AG1283" i="5"/>
  <c r="AF1283" i="5"/>
  <c r="AG1282" i="5"/>
  <c r="AF1282" i="5"/>
  <c r="AG1281" i="5"/>
  <c r="AF1281" i="5"/>
  <c r="AG1280" i="5"/>
  <c r="AF1280" i="5"/>
  <c r="AG1279" i="5"/>
  <c r="AF1279" i="5"/>
  <c r="AG1278" i="5"/>
  <c r="AF1278" i="5"/>
  <c r="AG1277" i="5"/>
  <c r="AF1277" i="5"/>
  <c r="AG1276" i="5"/>
  <c r="AF1276" i="5"/>
  <c r="AG1275" i="5"/>
  <c r="AF1275" i="5"/>
  <c r="AG1274" i="5"/>
  <c r="AF1274" i="5"/>
  <c r="AG1273" i="5"/>
  <c r="AF1273" i="5"/>
  <c r="AG1272" i="5"/>
  <c r="AF1272" i="5"/>
  <c r="AG1271" i="5"/>
  <c r="AF1271" i="5"/>
  <c r="AG1270" i="5"/>
  <c r="AF1270" i="5"/>
  <c r="AG1269" i="5"/>
  <c r="AF1269" i="5"/>
  <c r="AG1268" i="5"/>
  <c r="AF1268" i="5"/>
  <c r="AG1267" i="5"/>
  <c r="AF1267" i="5"/>
  <c r="AG1266" i="5"/>
  <c r="AF1266" i="5"/>
  <c r="AG1265" i="5"/>
  <c r="AF1265" i="5"/>
  <c r="AG1264" i="5"/>
  <c r="AF1264" i="5"/>
  <c r="AG1263" i="5"/>
  <c r="AF1263" i="5"/>
  <c r="AG1262" i="5"/>
  <c r="AF1262" i="5"/>
  <c r="AG1261" i="5"/>
  <c r="AF1261" i="5"/>
  <c r="AG1260" i="5"/>
  <c r="AF1260" i="5"/>
  <c r="AG1259" i="5"/>
  <c r="AF1259" i="5"/>
  <c r="AG1258" i="5"/>
  <c r="AF1258" i="5"/>
  <c r="AG1257" i="5"/>
  <c r="AF1257" i="5"/>
  <c r="AG1256" i="5"/>
  <c r="AF1256" i="5"/>
  <c r="AG1255" i="5"/>
  <c r="AF1255" i="5"/>
  <c r="AG1254" i="5"/>
  <c r="AF1254" i="5"/>
  <c r="AG1253" i="5"/>
  <c r="AF1253" i="5"/>
  <c r="AG1252" i="5"/>
  <c r="AF1252" i="5"/>
  <c r="AG1251" i="5"/>
  <c r="AF1251" i="5"/>
  <c r="AG1250" i="5"/>
  <c r="AF1250" i="5"/>
  <c r="AG1249" i="5"/>
  <c r="AF1249" i="5"/>
  <c r="AG1248" i="5"/>
  <c r="AF1248" i="5"/>
  <c r="AG1247" i="5"/>
  <c r="AF1247" i="5"/>
  <c r="AG1246" i="5"/>
  <c r="AF1246" i="5"/>
  <c r="AG1245" i="5"/>
  <c r="AF1245" i="5"/>
  <c r="AG1244" i="5"/>
  <c r="AF1244" i="5"/>
  <c r="AG1243" i="5"/>
  <c r="AF1243" i="5"/>
  <c r="AG1242" i="5"/>
  <c r="AF1242" i="5"/>
  <c r="AG1241" i="5"/>
  <c r="AF1241" i="5"/>
  <c r="AG1240" i="5"/>
  <c r="AF1240" i="5"/>
  <c r="AG1239" i="5"/>
  <c r="AF1239" i="5"/>
  <c r="AG1238" i="5"/>
  <c r="AF1238" i="5"/>
  <c r="AG1237" i="5"/>
  <c r="AF1237" i="5"/>
  <c r="AG1236" i="5"/>
  <c r="AF1236" i="5"/>
  <c r="AG1235" i="5"/>
  <c r="AF1235" i="5"/>
  <c r="AG1234" i="5"/>
  <c r="AF1234" i="5"/>
  <c r="AG1233" i="5"/>
  <c r="AF1233" i="5"/>
  <c r="AG1232" i="5"/>
  <c r="AF1232" i="5"/>
  <c r="AG1231" i="5"/>
  <c r="AF1231" i="5"/>
  <c r="AG1230" i="5"/>
  <c r="AF1230" i="5"/>
  <c r="AG1229" i="5"/>
  <c r="AF1229" i="5"/>
  <c r="AG1228" i="5"/>
  <c r="AF1228" i="5"/>
  <c r="AG1227" i="5"/>
  <c r="AF1227" i="5"/>
  <c r="AG1226" i="5"/>
  <c r="AF1226" i="5"/>
  <c r="AG1225" i="5"/>
  <c r="AF1225" i="5"/>
  <c r="AG1224" i="5"/>
  <c r="AF1224" i="5"/>
  <c r="AG1223" i="5"/>
  <c r="AF1223" i="5"/>
  <c r="AG1222" i="5"/>
  <c r="AF1222" i="5"/>
  <c r="AG1221" i="5"/>
  <c r="AF1221" i="5"/>
  <c r="AG1220" i="5"/>
  <c r="AF1220" i="5"/>
  <c r="AG1219" i="5"/>
  <c r="AF1219" i="5"/>
  <c r="AG1218" i="5"/>
  <c r="AF1218" i="5"/>
  <c r="AG1217" i="5"/>
  <c r="AF1217" i="5"/>
  <c r="AG1216" i="5"/>
  <c r="AF1216" i="5"/>
  <c r="AG1215" i="5"/>
  <c r="AF1215" i="5"/>
  <c r="AG1214" i="5"/>
  <c r="AF1214" i="5"/>
  <c r="AG1213" i="5"/>
  <c r="AF1213" i="5"/>
  <c r="AG1212" i="5"/>
  <c r="AF1212" i="5"/>
  <c r="AG1211" i="5"/>
  <c r="AF1211" i="5"/>
  <c r="AG1210" i="5"/>
  <c r="AF1210" i="5"/>
  <c r="AG1209" i="5"/>
  <c r="AF1209" i="5"/>
  <c r="AG1208" i="5"/>
  <c r="AF1208" i="5"/>
  <c r="AG1207" i="5"/>
  <c r="AF1207" i="5"/>
  <c r="AG1206" i="5"/>
  <c r="AF1206" i="5"/>
  <c r="AG1205" i="5"/>
  <c r="AF1205" i="5"/>
  <c r="AG1204" i="5"/>
  <c r="AF1204" i="5"/>
  <c r="AG1203" i="5"/>
  <c r="AF1203" i="5"/>
  <c r="AG1202" i="5"/>
  <c r="AF1202" i="5"/>
  <c r="AG1201" i="5"/>
  <c r="AF1201" i="5"/>
  <c r="AG1200" i="5"/>
  <c r="AF1200" i="5"/>
  <c r="AG1199" i="5"/>
  <c r="AF1199" i="5"/>
  <c r="AG1198" i="5"/>
  <c r="AF1198" i="5"/>
  <c r="AG1197" i="5"/>
  <c r="AF1197" i="5"/>
  <c r="AG1196" i="5"/>
  <c r="AF1196" i="5"/>
  <c r="AG1195" i="5"/>
  <c r="AF1195" i="5"/>
  <c r="AG1194" i="5"/>
  <c r="AF1194" i="5"/>
  <c r="AG1193" i="5"/>
  <c r="AF1193" i="5"/>
  <c r="AG1192" i="5"/>
  <c r="AF1192" i="5"/>
  <c r="AG1191" i="5"/>
  <c r="AF1191" i="5"/>
  <c r="AG1190" i="5"/>
  <c r="AF1190" i="5"/>
  <c r="AG1189" i="5"/>
  <c r="AF1189" i="5"/>
  <c r="AG1188" i="5"/>
  <c r="AF1188" i="5"/>
  <c r="AG1187" i="5"/>
  <c r="AF1187" i="5"/>
  <c r="AG1186" i="5"/>
  <c r="AF1186" i="5"/>
  <c r="AG1185" i="5"/>
  <c r="AF1185" i="5"/>
  <c r="AG1184" i="5"/>
  <c r="AF1184" i="5"/>
  <c r="AG1183" i="5"/>
  <c r="AF1183" i="5"/>
  <c r="AG1182" i="5"/>
  <c r="AF1182" i="5"/>
  <c r="AG1181" i="5"/>
  <c r="AF1181" i="5"/>
  <c r="AG1180" i="5"/>
  <c r="AF1180" i="5"/>
  <c r="AG1179" i="5"/>
  <c r="AF1179" i="5"/>
  <c r="AG1178" i="5"/>
  <c r="AF1178" i="5"/>
  <c r="AG1177" i="5"/>
  <c r="AF1177" i="5"/>
  <c r="AG1176" i="5"/>
  <c r="AF1176" i="5"/>
  <c r="AG1175" i="5"/>
  <c r="AF1175" i="5"/>
  <c r="AG1174" i="5"/>
  <c r="AF1174" i="5"/>
  <c r="AG1173" i="5"/>
  <c r="AF1173" i="5"/>
  <c r="AG1172" i="5"/>
  <c r="AF1172" i="5"/>
  <c r="AG1171" i="5"/>
  <c r="AF1171" i="5"/>
  <c r="AG1170" i="5"/>
  <c r="AF1170" i="5"/>
  <c r="AG1169" i="5"/>
  <c r="AF1169" i="5"/>
  <c r="AG1168" i="5"/>
  <c r="AF1168" i="5"/>
  <c r="AG1167" i="5"/>
  <c r="AF1167" i="5"/>
  <c r="AG1166" i="5"/>
  <c r="AF1166" i="5"/>
  <c r="AG1165" i="5"/>
  <c r="AF1165" i="5"/>
  <c r="AG1164" i="5"/>
  <c r="AF1164" i="5"/>
  <c r="AG1163" i="5"/>
  <c r="AF1163" i="5"/>
  <c r="AG1162" i="5"/>
  <c r="AF1162" i="5"/>
  <c r="AG1161" i="5"/>
  <c r="AF1161" i="5"/>
  <c r="AG1160" i="5"/>
  <c r="AF1160" i="5"/>
  <c r="AG1159" i="5"/>
  <c r="AF1159" i="5"/>
  <c r="AG1158" i="5"/>
  <c r="AF1158" i="5"/>
  <c r="AG1157" i="5"/>
  <c r="AF1157" i="5"/>
  <c r="AG1156" i="5"/>
  <c r="AF1156" i="5"/>
  <c r="AG1155" i="5"/>
  <c r="AF1155" i="5"/>
  <c r="AG1154" i="5"/>
  <c r="AF1154" i="5"/>
  <c r="AG1153" i="5"/>
  <c r="AF1153" i="5"/>
  <c r="AG1152" i="5"/>
  <c r="AF1152" i="5"/>
  <c r="AG1151" i="5"/>
  <c r="AF1151" i="5"/>
  <c r="AG1150" i="5"/>
  <c r="AF1150" i="5"/>
  <c r="AG1149" i="5"/>
  <c r="AF1149" i="5"/>
  <c r="AG1148" i="5"/>
  <c r="AF1148" i="5"/>
  <c r="AG1147" i="5"/>
  <c r="AF1147" i="5"/>
  <c r="AG1146" i="5"/>
  <c r="AF1146" i="5"/>
  <c r="AG1145" i="5"/>
  <c r="AF1145" i="5"/>
  <c r="AG1144" i="5"/>
  <c r="AF1144" i="5"/>
  <c r="AG1143" i="5"/>
  <c r="AF1143" i="5"/>
  <c r="AG1142" i="5"/>
  <c r="AF1142" i="5"/>
  <c r="AG1141" i="5"/>
  <c r="AF1141" i="5"/>
  <c r="AG1140" i="5"/>
  <c r="AF1140" i="5"/>
  <c r="AG1139" i="5"/>
  <c r="AF1139" i="5"/>
  <c r="AG1138" i="5"/>
  <c r="AF1138" i="5"/>
  <c r="AG1137" i="5"/>
  <c r="AF1137" i="5"/>
  <c r="AG1136" i="5"/>
  <c r="AF1136" i="5"/>
  <c r="AG1135" i="5"/>
  <c r="AF1135" i="5"/>
  <c r="AG1134" i="5"/>
  <c r="AF1134" i="5"/>
  <c r="AG1133" i="5"/>
  <c r="AF1133" i="5"/>
  <c r="AG1132" i="5"/>
  <c r="AF1132" i="5"/>
  <c r="AG1131" i="5"/>
  <c r="AF1131" i="5"/>
  <c r="AG1130" i="5"/>
  <c r="AF1130" i="5"/>
  <c r="AG1129" i="5"/>
  <c r="AF1129" i="5"/>
  <c r="AG1128" i="5"/>
  <c r="AF1128" i="5"/>
  <c r="AG1127" i="5"/>
  <c r="AF1127" i="5"/>
  <c r="AG1126" i="5"/>
  <c r="AF1126" i="5"/>
  <c r="AG1125" i="5"/>
  <c r="AF1125" i="5"/>
  <c r="AG1124" i="5"/>
  <c r="AF1124" i="5"/>
  <c r="AG1123" i="5"/>
  <c r="AF1123" i="5"/>
  <c r="AG1122" i="5"/>
  <c r="AF1122" i="5"/>
  <c r="AG1121" i="5"/>
  <c r="AF1121" i="5"/>
  <c r="AG1120" i="5"/>
  <c r="AF1120" i="5"/>
  <c r="AG1119" i="5"/>
  <c r="AF1119" i="5"/>
  <c r="AG1118" i="5"/>
  <c r="AF1118" i="5"/>
  <c r="AG1117" i="5"/>
  <c r="AF1117" i="5"/>
  <c r="AG1116" i="5"/>
  <c r="AF1116" i="5"/>
  <c r="AG1115" i="5"/>
  <c r="AF1115" i="5"/>
  <c r="AG1114" i="5"/>
  <c r="AF1114" i="5"/>
  <c r="AG1113" i="5"/>
  <c r="AF1113" i="5"/>
  <c r="AG1112" i="5"/>
  <c r="AF1112" i="5"/>
  <c r="AG1111" i="5"/>
  <c r="AF1111" i="5"/>
  <c r="AG1110" i="5"/>
  <c r="AF1110" i="5"/>
  <c r="AG1109" i="5"/>
  <c r="AF1109" i="5"/>
  <c r="AG1108" i="5"/>
  <c r="AF1108" i="5"/>
  <c r="AG1107" i="5"/>
  <c r="AF1107" i="5"/>
  <c r="AG1106" i="5"/>
  <c r="AF1106" i="5"/>
  <c r="AG1105" i="5"/>
  <c r="AF1105" i="5"/>
  <c r="AG1104" i="5"/>
  <c r="AF1104" i="5"/>
  <c r="AG1103" i="5"/>
  <c r="AF1103" i="5"/>
  <c r="AG1102" i="5"/>
  <c r="AF1102" i="5"/>
  <c r="AG1101" i="5"/>
  <c r="AF1101" i="5"/>
  <c r="AG1100" i="5"/>
  <c r="AF1100" i="5"/>
  <c r="AG1099" i="5"/>
  <c r="AF1099" i="5"/>
  <c r="AG1098" i="5"/>
  <c r="AF1098" i="5"/>
  <c r="AG1097" i="5"/>
  <c r="AF1097" i="5"/>
  <c r="AG1096" i="5"/>
  <c r="AF1096" i="5"/>
  <c r="AG1095" i="5"/>
  <c r="AF1095" i="5"/>
  <c r="AG1094" i="5"/>
  <c r="AF1094" i="5"/>
  <c r="AG1093" i="5"/>
  <c r="AF1093" i="5"/>
  <c r="AG1092" i="5"/>
  <c r="AF1092" i="5"/>
  <c r="AG1091" i="5"/>
  <c r="AF1091" i="5"/>
  <c r="AG1090" i="5"/>
  <c r="AF1090" i="5"/>
  <c r="AG1089" i="5"/>
  <c r="AF1089" i="5"/>
  <c r="AG1088" i="5"/>
  <c r="AF1088" i="5"/>
  <c r="AG1087" i="5"/>
  <c r="AF1087" i="5"/>
  <c r="AG1086" i="5"/>
  <c r="AF1086" i="5"/>
  <c r="AG1085" i="5"/>
  <c r="AF1085" i="5"/>
  <c r="AG1084" i="5"/>
  <c r="AF1084" i="5"/>
  <c r="AG1083" i="5"/>
  <c r="AF1083" i="5"/>
  <c r="AG1082" i="5"/>
  <c r="AF1082" i="5"/>
  <c r="AG1081" i="5"/>
  <c r="AF1081" i="5"/>
  <c r="AG1080" i="5"/>
  <c r="AF1080" i="5"/>
  <c r="AG1079" i="5"/>
  <c r="AF1079" i="5"/>
  <c r="AG1078" i="5"/>
  <c r="AF1078" i="5"/>
  <c r="AG1077" i="5"/>
  <c r="AF1077" i="5"/>
  <c r="AG1076" i="5"/>
  <c r="AF1076" i="5"/>
  <c r="AG1075" i="5"/>
  <c r="AF1075" i="5"/>
  <c r="AG1074" i="5"/>
  <c r="AF1074" i="5"/>
  <c r="AG1073" i="5"/>
  <c r="AF1073" i="5"/>
  <c r="AG1072" i="5"/>
  <c r="AF1072" i="5"/>
  <c r="AG1071" i="5"/>
  <c r="AF1071" i="5"/>
  <c r="AG1070" i="5"/>
  <c r="AF1070" i="5"/>
  <c r="AG1069" i="5"/>
  <c r="AF1069" i="5"/>
  <c r="AG1068" i="5"/>
  <c r="AF1068" i="5"/>
  <c r="AG1067" i="5"/>
  <c r="AF1067" i="5"/>
  <c r="AG1066" i="5"/>
  <c r="AF1066" i="5"/>
  <c r="AG1065" i="5"/>
  <c r="AF1065" i="5"/>
  <c r="AG1064" i="5"/>
  <c r="AF1064" i="5"/>
  <c r="AG1063" i="5"/>
  <c r="AF1063" i="5"/>
  <c r="AG1062" i="5"/>
  <c r="AF1062" i="5"/>
  <c r="AG1061" i="5"/>
  <c r="AF1061" i="5"/>
  <c r="AG1060" i="5"/>
  <c r="AF1060" i="5"/>
  <c r="AG1059" i="5"/>
  <c r="AF1059" i="5"/>
  <c r="AG1058" i="5"/>
  <c r="AF1058" i="5"/>
  <c r="AG1057" i="5"/>
  <c r="AF1057" i="5"/>
  <c r="AG1056" i="5"/>
  <c r="AF1056" i="5"/>
  <c r="AG1055" i="5"/>
  <c r="AF1055" i="5"/>
  <c r="AG1054" i="5"/>
  <c r="AF1054" i="5"/>
  <c r="AG1053" i="5"/>
  <c r="AF1053" i="5"/>
  <c r="AG1052" i="5"/>
  <c r="AF1052" i="5"/>
  <c r="AG1051" i="5"/>
  <c r="AF1051" i="5"/>
  <c r="AG1050" i="5"/>
  <c r="AF1050" i="5"/>
  <c r="AG1049" i="5"/>
  <c r="AF1049" i="5"/>
  <c r="AG1048" i="5"/>
  <c r="AF1048" i="5"/>
  <c r="AG1047" i="5"/>
  <c r="AF1047" i="5"/>
  <c r="AG1046" i="5"/>
  <c r="AF1046" i="5"/>
  <c r="AG1045" i="5"/>
  <c r="AF1045" i="5"/>
  <c r="AG1044" i="5"/>
  <c r="AF1044" i="5"/>
  <c r="AG1043" i="5"/>
  <c r="AF1043" i="5"/>
  <c r="AG1042" i="5"/>
  <c r="AF1042" i="5"/>
  <c r="AG1041" i="5"/>
  <c r="AF1041" i="5"/>
  <c r="AG1040" i="5"/>
  <c r="AF1040" i="5"/>
  <c r="AG1039" i="5"/>
  <c r="AF1039" i="5"/>
  <c r="AG1038" i="5"/>
  <c r="AF1038" i="5"/>
  <c r="AG1037" i="5"/>
  <c r="AF1037" i="5"/>
  <c r="AG1036" i="5"/>
  <c r="AF1036" i="5"/>
  <c r="AG1035" i="5"/>
  <c r="AF1035" i="5"/>
  <c r="AG1034" i="5"/>
  <c r="AF1034" i="5"/>
  <c r="AG1033" i="5"/>
  <c r="AF1033" i="5"/>
  <c r="AG1032" i="5"/>
  <c r="AF1032" i="5"/>
  <c r="AG1031" i="5"/>
  <c r="AF1031" i="5"/>
  <c r="AG1030" i="5"/>
  <c r="AF1030" i="5"/>
  <c r="AG1029" i="5"/>
  <c r="AF1029" i="5"/>
  <c r="AG1028" i="5"/>
  <c r="AF1028" i="5"/>
  <c r="AG1027" i="5"/>
  <c r="AF1027" i="5"/>
  <c r="AG1026" i="5"/>
  <c r="AF1026" i="5"/>
  <c r="AG1025" i="5"/>
  <c r="AF1025" i="5"/>
  <c r="AG1024" i="5"/>
  <c r="AF1024" i="5"/>
  <c r="AG1023" i="5"/>
  <c r="AF1023" i="5"/>
  <c r="AG1022" i="5"/>
  <c r="AF1022" i="5"/>
  <c r="AG1021" i="5"/>
  <c r="AF1021" i="5"/>
  <c r="AG1020" i="5"/>
  <c r="AF1020" i="5"/>
  <c r="AG1019" i="5"/>
  <c r="AF1019" i="5"/>
  <c r="AG1018" i="5"/>
  <c r="AF1018" i="5"/>
  <c r="AG1017" i="5"/>
  <c r="AF1017" i="5"/>
  <c r="AG1016" i="5"/>
  <c r="AF1016" i="5"/>
  <c r="AG1015" i="5"/>
  <c r="AF1015" i="5"/>
  <c r="AG1014" i="5"/>
  <c r="AF1014" i="5"/>
  <c r="AG1013" i="5"/>
  <c r="AF1013" i="5"/>
  <c r="AG1012" i="5"/>
  <c r="AF1012" i="5"/>
  <c r="AG1011" i="5"/>
  <c r="AF1011" i="5"/>
  <c r="AG1010" i="5"/>
  <c r="AF1010" i="5"/>
  <c r="AG1009" i="5"/>
  <c r="AF1009" i="5"/>
  <c r="AG1008" i="5"/>
  <c r="AF1008" i="5"/>
  <c r="AG1007" i="5"/>
  <c r="AF1007" i="5"/>
  <c r="AG1006" i="5"/>
  <c r="AF1006" i="5"/>
  <c r="AG1005" i="5"/>
  <c r="AF1005" i="5"/>
  <c r="AG1004" i="5"/>
  <c r="AF1004" i="5"/>
  <c r="AG1003" i="5"/>
  <c r="AF1003" i="5"/>
  <c r="AG1002" i="5"/>
  <c r="AF1002" i="5"/>
  <c r="AG1001" i="5"/>
  <c r="AF1001" i="5"/>
  <c r="AG1000" i="5"/>
  <c r="AF1000" i="5"/>
  <c r="AG999" i="5"/>
  <c r="AF999" i="5"/>
  <c r="AG998" i="5"/>
  <c r="AF998" i="5"/>
  <c r="AG997" i="5"/>
  <c r="AF997" i="5"/>
  <c r="AG996" i="5"/>
  <c r="AF996" i="5"/>
  <c r="AG995" i="5"/>
  <c r="AF995" i="5"/>
  <c r="AG994" i="5"/>
  <c r="AF994" i="5"/>
  <c r="AG993" i="5"/>
  <c r="AF993" i="5"/>
  <c r="AG992" i="5"/>
  <c r="AF992" i="5"/>
  <c r="AG991" i="5"/>
  <c r="AF991" i="5"/>
  <c r="AG990" i="5"/>
  <c r="AF990" i="5"/>
  <c r="AG989" i="5"/>
  <c r="AF989" i="5"/>
  <c r="AG988" i="5"/>
  <c r="AF988" i="5"/>
  <c r="AG987" i="5"/>
  <c r="AF987" i="5"/>
  <c r="AG986" i="5"/>
  <c r="AF986" i="5"/>
  <c r="AG985" i="5"/>
  <c r="AF985" i="5"/>
  <c r="AG984" i="5"/>
  <c r="AF984" i="5"/>
  <c r="AG983" i="5"/>
  <c r="AF983" i="5"/>
  <c r="AG982" i="5"/>
  <c r="AF982" i="5"/>
  <c r="AG981" i="5"/>
  <c r="AF981" i="5"/>
  <c r="AG980" i="5"/>
  <c r="AF980" i="5"/>
  <c r="AG979" i="5"/>
  <c r="AF979" i="5"/>
  <c r="AG978" i="5"/>
  <c r="AF978" i="5"/>
  <c r="AG977" i="5"/>
  <c r="AF977" i="5"/>
  <c r="AG976" i="5"/>
  <c r="AF976" i="5"/>
  <c r="AG975" i="5"/>
  <c r="AF975" i="5"/>
  <c r="AG974" i="5"/>
  <c r="AF974" i="5"/>
  <c r="AG973" i="5"/>
  <c r="AF973" i="5"/>
  <c r="AG972" i="5"/>
  <c r="AF972" i="5"/>
  <c r="AG971" i="5"/>
  <c r="AF971" i="5"/>
  <c r="AG970" i="5"/>
  <c r="AF970" i="5"/>
  <c r="AG969" i="5"/>
  <c r="AF969" i="5"/>
  <c r="AG968" i="5"/>
  <c r="AF968" i="5"/>
  <c r="AG967" i="5"/>
  <c r="AF967" i="5"/>
  <c r="AG966" i="5"/>
  <c r="AF966" i="5"/>
  <c r="AG965" i="5"/>
  <c r="AF965" i="5"/>
  <c r="AG964" i="5"/>
  <c r="AF964" i="5"/>
  <c r="AG963" i="5"/>
  <c r="AF963" i="5"/>
  <c r="AG962" i="5"/>
  <c r="AF962" i="5"/>
  <c r="AG961" i="5"/>
  <c r="AF961" i="5"/>
  <c r="AG960" i="5"/>
  <c r="AF960" i="5"/>
  <c r="AG959" i="5"/>
  <c r="AF959" i="5"/>
  <c r="AG958" i="5"/>
  <c r="AF958" i="5"/>
  <c r="AG957" i="5"/>
  <c r="AF957" i="5"/>
  <c r="AG956" i="5"/>
  <c r="AF956" i="5"/>
  <c r="AG955" i="5"/>
  <c r="AF955" i="5"/>
  <c r="AG954" i="5"/>
  <c r="AF954" i="5"/>
  <c r="AG953" i="5"/>
  <c r="AF953" i="5"/>
  <c r="AG952" i="5"/>
  <c r="AF952" i="5"/>
  <c r="AG951" i="5"/>
  <c r="AF951" i="5"/>
  <c r="AG950" i="5"/>
  <c r="AF950" i="5"/>
  <c r="AG949" i="5"/>
  <c r="AF949" i="5"/>
  <c r="AG948" i="5"/>
  <c r="AF948" i="5"/>
  <c r="AG947" i="5"/>
  <c r="AF947" i="5"/>
  <c r="AG946" i="5"/>
  <c r="AF946" i="5"/>
  <c r="AG945" i="5"/>
  <c r="AF945" i="5"/>
  <c r="AG944" i="5"/>
  <c r="AF944" i="5"/>
  <c r="AG943" i="5"/>
  <c r="AF943" i="5"/>
  <c r="AG942" i="5"/>
  <c r="AF942" i="5"/>
  <c r="AG941" i="5"/>
  <c r="AF941" i="5"/>
  <c r="AG940" i="5"/>
  <c r="AF940" i="5"/>
  <c r="AG939" i="5"/>
  <c r="AF939" i="5"/>
  <c r="AG938" i="5"/>
  <c r="AF938" i="5"/>
  <c r="AG937" i="5"/>
  <c r="AF937" i="5"/>
  <c r="AG936" i="5"/>
  <c r="AF936" i="5"/>
  <c r="AG935" i="5"/>
  <c r="AF935" i="5"/>
  <c r="AG934" i="5"/>
  <c r="AF934" i="5"/>
  <c r="AG933" i="5"/>
  <c r="AF933" i="5"/>
  <c r="AG932" i="5"/>
  <c r="AF932" i="5"/>
  <c r="AG931" i="5"/>
  <c r="AF931" i="5"/>
  <c r="AG930" i="5"/>
  <c r="AF930" i="5"/>
  <c r="AG929" i="5"/>
  <c r="AF929" i="5"/>
  <c r="AG928" i="5"/>
  <c r="AF928" i="5"/>
  <c r="AG927" i="5"/>
  <c r="AF927" i="5"/>
  <c r="AG926" i="5"/>
  <c r="AF926" i="5"/>
  <c r="AG925" i="5"/>
  <c r="AF925" i="5"/>
  <c r="AG924" i="5"/>
  <c r="AF924" i="5"/>
  <c r="AG923" i="5"/>
  <c r="AF923" i="5"/>
  <c r="AG922" i="5"/>
  <c r="AF922" i="5"/>
  <c r="AG921" i="5"/>
  <c r="AF921" i="5"/>
  <c r="AG920" i="5"/>
  <c r="AF920" i="5"/>
  <c r="AG919" i="5"/>
  <c r="AF919" i="5"/>
  <c r="AG918" i="5"/>
  <c r="AF918" i="5"/>
  <c r="AG917" i="5"/>
  <c r="AF917" i="5"/>
  <c r="AG916" i="5"/>
  <c r="AF916" i="5"/>
  <c r="AG915" i="5"/>
  <c r="AF915" i="5"/>
  <c r="AG914" i="5"/>
  <c r="AF914" i="5"/>
  <c r="AG913" i="5"/>
  <c r="AF913" i="5"/>
  <c r="AG912" i="5"/>
  <c r="AF912" i="5"/>
  <c r="AG911" i="5"/>
  <c r="AF911" i="5"/>
  <c r="AG910" i="5"/>
  <c r="AF910" i="5"/>
  <c r="AG909" i="5"/>
  <c r="AF909" i="5"/>
  <c r="AG908" i="5"/>
  <c r="AF908" i="5"/>
  <c r="AG907" i="5"/>
  <c r="AF907" i="5"/>
  <c r="AG906" i="5"/>
  <c r="AF906" i="5"/>
  <c r="AG905" i="5"/>
  <c r="AF905" i="5"/>
  <c r="AG904" i="5"/>
  <c r="AF904" i="5"/>
  <c r="AG903" i="5"/>
  <c r="AF903" i="5"/>
  <c r="AG902" i="5"/>
  <c r="AF902" i="5"/>
  <c r="AG901" i="5"/>
  <c r="AF901" i="5"/>
  <c r="AG900" i="5"/>
  <c r="AF900" i="5"/>
  <c r="AG899" i="5"/>
  <c r="AF899" i="5"/>
  <c r="AG898" i="5"/>
  <c r="AF898" i="5"/>
  <c r="AG897" i="5"/>
  <c r="AF897" i="5"/>
  <c r="AG896" i="5"/>
  <c r="AF896" i="5"/>
  <c r="AG895" i="5"/>
  <c r="AF895" i="5"/>
  <c r="AG894" i="5"/>
  <c r="AF894" i="5"/>
  <c r="AG893" i="5"/>
  <c r="AF893" i="5"/>
  <c r="AG892" i="5"/>
  <c r="AF892" i="5"/>
  <c r="AG891" i="5"/>
  <c r="AF891" i="5"/>
  <c r="AG890" i="5"/>
  <c r="AF890" i="5"/>
  <c r="AG889" i="5"/>
  <c r="AF889" i="5"/>
  <c r="AG888" i="5"/>
  <c r="AF888" i="5"/>
  <c r="AG887" i="5"/>
  <c r="AF887" i="5"/>
  <c r="AG886" i="5"/>
  <c r="AF886" i="5"/>
  <c r="AG885" i="5"/>
  <c r="AF885" i="5"/>
  <c r="AG884" i="5"/>
  <c r="AF884" i="5"/>
  <c r="AG883" i="5"/>
  <c r="AF883" i="5"/>
  <c r="AG882" i="5"/>
  <c r="AF882" i="5"/>
  <c r="AG881" i="5"/>
  <c r="AF881" i="5"/>
  <c r="AG880" i="5"/>
  <c r="AF880" i="5"/>
  <c r="AG879" i="5"/>
  <c r="AF879" i="5"/>
  <c r="AG878" i="5"/>
  <c r="AF878" i="5"/>
  <c r="AG877" i="5"/>
  <c r="AF877" i="5"/>
  <c r="AG876" i="5"/>
  <c r="AF876" i="5"/>
  <c r="AG875" i="5"/>
  <c r="AF875" i="5"/>
  <c r="AG874" i="5"/>
  <c r="AF874" i="5"/>
  <c r="AG873" i="5"/>
  <c r="AF873" i="5"/>
  <c r="AG872" i="5"/>
  <c r="AF872" i="5"/>
  <c r="AG871" i="5"/>
  <c r="AF871" i="5"/>
  <c r="AG870" i="5"/>
  <c r="AF870" i="5"/>
  <c r="AG869" i="5"/>
  <c r="AF869" i="5"/>
  <c r="AG868" i="5"/>
  <c r="AF868" i="5"/>
  <c r="AG867" i="5"/>
  <c r="AF867" i="5"/>
  <c r="AG866" i="5"/>
  <c r="AF866" i="5"/>
  <c r="AG865" i="5"/>
  <c r="AF865" i="5"/>
  <c r="AG864" i="5"/>
  <c r="AF864" i="5"/>
  <c r="AG863" i="5"/>
  <c r="AF863" i="5"/>
  <c r="AG862" i="5"/>
  <c r="AF862" i="5"/>
  <c r="AG861" i="5"/>
  <c r="AF861" i="5"/>
  <c r="AG860" i="5"/>
  <c r="AF860" i="5"/>
  <c r="AG859" i="5"/>
  <c r="AF859" i="5"/>
  <c r="AG858" i="5"/>
  <c r="AF858" i="5"/>
  <c r="AG857" i="5"/>
  <c r="AF857" i="5"/>
  <c r="AG856" i="5"/>
  <c r="AF856" i="5"/>
  <c r="AG855" i="5"/>
  <c r="AF855" i="5"/>
  <c r="AG854" i="5"/>
  <c r="AF854" i="5"/>
  <c r="AG853" i="5"/>
  <c r="AF853" i="5"/>
  <c r="AG852" i="5"/>
  <c r="AF852" i="5"/>
  <c r="AG851" i="5"/>
  <c r="AF851" i="5"/>
  <c r="AG850" i="5"/>
  <c r="AF850" i="5"/>
  <c r="AG849" i="5"/>
  <c r="AF849" i="5"/>
  <c r="AG848" i="5"/>
  <c r="AF848" i="5"/>
  <c r="AG847" i="5"/>
  <c r="AF847" i="5"/>
  <c r="AG846" i="5"/>
  <c r="AF846" i="5"/>
  <c r="AG845" i="5"/>
  <c r="AF845" i="5"/>
  <c r="AG844" i="5"/>
  <c r="AF844" i="5"/>
  <c r="AG843" i="5"/>
  <c r="AF843" i="5"/>
  <c r="AG842" i="5"/>
  <c r="AF842" i="5"/>
  <c r="AG841" i="5"/>
  <c r="AF841" i="5"/>
  <c r="AG840" i="5"/>
  <c r="AF840" i="5"/>
  <c r="AG839" i="5"/>
  <c r="AF839" i="5"/>
  <c r="AG838" i="5"/>
  <c r="AF838" i="5"/>
  <c r="AG837" i="5"/>
  <c r="AF837" i="5"/>
  <c r="AG836" i="5"/>
  <c r="AF836" i="5"/>
  <c r="AG835" i="5"/>
  <c r="AF835" i="5"/>
  <c r="AG834" i="5"/>
  <c r="AF834" i="5"/>
  <c r="AG833" i="5"/>
  <c r="AF833" i="5"/>
  <c r="AG832" i="5"/>
  <c r="AF832" i="5"/>
  <c r="AG831" i="5"/>
  <c r="AF831" i="5"/>
  <c r="AG830" i="5"/>
  <c r="AF830" i="5"/>
  <c r="AG829" i="5"/>
  <c r="AF829" i="5"/>
  <c r="AG828" i="5"/>
  <c r="AF828" i="5"/>
  <c r="AG827" i="5"/>
  <c r="AF827" i="5"/>
  <c r="AG826" i="5"/>
  <c r="AF826" i="5"/>
  <c r="AG825" i="5"/>
  <c r="AF825" i="5"/>
  <c r="AG824" i="5"/>
  <c r="AF824" i="5"/>
  <c r="AG823" i="5"/>
  <c r="AF823" i="5"/>
  <c r="AG822" i="5"/>
  <c r="AF822" i="5"/>
  <c r="AG821" i="5"/>
  <c r="AF821" i="5"/>
  <c r="AG820" i="5"/>
  <c r="AF820" i="5"/>
  <c r="AG819" i="5"/>
  <c r="AF819" i="5"/>
  <c r="AG818" i="5"/>
  <c r="AF818" i="5"/>
  <c r="AG817" i="5"/>
  <c r="AF817" i="5"/>
  <c r="AG816" i="5"/>
  <c r="AF816" i="5"/>
  <c r="AG815" i="5"/>
  <c r="AF815" i="5"/>
  <c r="AG814" i="5"/>
  <c r="AF814" i="5"/>
  <c r="AG813" i="5"/>
  <c r="AF813" i="5"/>
  <c r="AG812" i="5"/>
  <c r="AF812" i="5"/>
  <c r="AG811" i="5"/>
  <c r="AF811" i="5"/>
  <c r="AG810" i="5"/>
  <c r="AF810" i="5"/>
  <c r="AG809" i="5"/>
  <c r="AF809" i="5"/>
  <c r="AG808" i="5"/>
  <c r="AF808" i="5"/>
  <c r="AG807" i="5"/>
  <c r="AF807" i="5"/>
  <c r="AG806" i="5"/>
  <c r="AF806" i="5"/>
  <c r="AG805" i="5"/>
  <c r="AF805" i="5"/>
  <c r="AG804" i="5"/>
  <c r="AF804" i="5"/>
  <c r="AG803" i="5"/>
  <c r="AF803" i="5"/>
  <c r="AG802" i="5"/>
  <c r="AF802" i="5"/>
  <c r="AG801" i="5"/>
  <c r="AF801" i="5"/>
  <c r="AG800" i="5"/>
  <c r="AF800" i="5"/>
  <c r="AG799" i="5"/>
  <c r="AF799" i="5"/>
  <c r="AG798" i="5"/>
  <c r="AF798" i="5"/>
  <c r="AG797" i="5"/>
  <c r="AF797" i="5"/>
  <c r="AG796" i="5"/>
  <c r="AF796" i="5"/>
  <c r="AG795" i="5"/>
  <c r="AF795" i="5"/>
  <c r="AG794" i="5"/>
  <c r="AF794" i="5"/>
  <c r="AG793" i="5"/>
  <c r="AF793" i="5"/>
  <c r="AG792" i="5"/>
  <c r="AF792" i="5"/>
  <c r="AG791" i="5"/>
  <c r="AF791" i="5"/>
  <c r="AG790" i="5"/>
  <c r="AF790" i="5"/>
  <c r="AG789" i="5"/>
  <c r="AF789" i="5"/>
  <c r="AG788" i="5"/>
  <c r="AF788" i="5"/>
  <c r="AG787" i="5"/>
  <c r="AF787" i="5"/>
  <c r="AG786" i="5"/>
  <c r="AF786" i="5"/>
  <c r="AG785" i="5"/>
  <c r="AF785" i="5"/>
  <c r="AG784" i="5"/>
  <c r="AF784" i="5"/>
  <c r="AG783" i="5"/>
  <c r="AF783" i="5"/>
  <c r="AG782" i="5"/>
  <c r="AF782" i="5"/>
  <c r="AG781" i="5"/>
  <c r="AF781" i="5"/>
  <c r="AG780" i="5"/>
  <c r="AF780" i="5"/>
  <c r="AG779" i="5"/>
  <c r="AF779" i="5"/>
  <c r="AG778" i="5"/>
  <c r="AF778" i="5"/>
  <c r="AG777" i="5"/>
  <c r="AF777" i="5"/>
  <c r="AG776" i="5"/>
  <c r="AF776" i="5"/>
  <c r="AG775" i="5"/>
  <c r="AF775" i="5"/>
  <c r="AG774" i="5"/>
  <c r="AF774" i="5"/>
  <c r="AG773" i="5"/>
  <c r="AF773" i="5"/>
  <c r="AG772" i="5"/>
  <c r="AF772" i="5"/>
  <c r="AG771" i="5"/>
  <c r="AF771" i="5"/>
  <c r="AG770" i="5"/>
  <c r="AF770" i="5"/>
  <c r="AG769" i="5"/>
  <c r="AF769" i="5"/>
  <c r="AG768" i="5"/>
  <c r="AF768" i="5"/>
  <c r="AG767" i="5"/>
  <c r="AF767" i="5"/>
  <c r="AG766" i="5"/>
  <c r="AF766" i="5"/>
  <c r="AG765" i="5"/>
  <c r="AF765" i="5"/>
  <c r="AG764" i="5"/>
  <c r="AF764" i="5"/>
  <c r="AG763" i="5"/>
  <c r="AF763" i="5"/>
  <c r="AG762" i="5"/>
  <c r="AF762" i="5"/>
  <c r="AG761" i="5"/>
  <c r="AF761" i="5"/>
  <c r="AG760" i="5"/>
  <c r="AF760" i="5"/>
  <c r="AG759" i="5"/>
  <c r="AF759" i="5"/>
  <c r="AG758" i="5"/>
  <c r="AF758" i="5"/>
  <c r="AG757" i="5"/>
  <c r="AF757" i="5"/>
  <c r="AG756" i="5"/>
  <c r="AF756" i="5"/>
  <c r="AG755" i="5"/>
  <c r="AF755" i="5"/>
  <c r="AG754" i="5"/>
  <c r="AF754" i="5"/>
  <c r="AG753" i="5"/>
  <c r="AF753" i="5"/>
  <c r="AG752" i="5"/>
  <c r="AF752" i="5"/>
  <c r="AG751" i="5"/>
  <c r="AF751" i="5"/>
  <c r="AG750" i="5"/>
  <c r="AF750" i="5"/>
  <c r="AG749" i="5"/>
  <c r="AF749" i="5"/>
  <c r="AG748" i="5"/>
  <c r="AF748" i="5"/>
  <c r="AG747" i="5"/>
  <c r="AF747" i="5"/>
  <c r="AG746" i="5"/>
  <c r="AF746" i="5"/>
  <c r="AG745" i="5"/>
  <c r="AF745" i="5"/>
  <c r="AG744" i="5"/>
  <c r="AF744" i="5"/>
  <c r="AG743" i="5"/>
  <c r="AF743" i="5"/>
  <c r="AG742" i="5"/>
  <c r="AF742" i="5"/>
  <c r="AG741" i="5"/>
  <c r="AF741" i="5"/>
  <c r="AG740" i="5"/>
  <c r="AF740" i="5"/>
  <c r="AG739" i="5"/>
  <c r="AF739" i="5"/>
  <c r="AG738" i="5"/>
  <c r="AF738" i="5"/>
  <c r="AG737" i="5"/>
  <c r="AF737" i="5"/>
  <c r="AG736" i="5"/>
  <c r="AF736" i="5"/>
  <c r="AG735" i="5"/>
  <c r="AF735" i="5"/>
  <c r="AG734" i="5"/>
  <c r="AF734" i="5"/>
  <c r="AG733" i="5"/>
  <c r="AF733" i="5"/>
  <c r="AG732" i="5"/>
  <c r="AF732" i="5"/>
  <c r="AG731" i="5"/>
  <c r="AF731" i="5"/>
  <c r="AG730" i="5"/>
  <c r="AF730" i="5"/>
  <c r="AG729" i="5"/>
  <c r="AF729" i="5"/>
  <c r="AG728" i="5"/>
  <c r="AF728" i="5"/>
  <c r="AG727" i="5"/>
  <c r="AF727" i="5"/>
  <c r="AG726" i="5"/>
  <c r="AF726" i="5"/>
  <c r="AG725" i="5"/>
  <c r="AF725" i="5"/>
  <c r="AG724" i="5"/>
  <c r="AF724" i="5"/>
  <c r="AG723" i="5"/>
  <c r="AF723" i="5"/>
  <c r="AG722" i="5"/>
  <c r="AF722" i="5"/>
  <c r="AG721" i="5"/>
  <c r="AF721" i="5"/>
  <c r="AG720" i="5"/>
  <c r="AF720" i="5"/>
  <c r="AG719" i="5"/>
  <c r="AF719" i="5"/>
  <c r="AG718" i="5"/>
  <c r="AF718" i="5"/>
  <c r="AG717" i="5"/>
  <c r="AF717" i="5"/>
  <c r="AG716" i="5"/>
  <c r="AF716" i="5"/>
  <c r="AG715" i="5"/>
  <c r="AF715" i="5"/>
  <c r="AG714" i="5"/>
  <c r="AF714" i="5"/>
  <c r="AG713" i="5"/>
  <c r="AF713" i="5"/>
  <c r="AG712" i="5"/>
  <c r="AF712" i="5"/>
  <c r="AG711" i="5"/>
  <c r="AF711" i="5"/>
  <c r="AG710" i="5"/>
  <c r="AF710" i="5"/>
  <c r="AG709" i="5"/>
  <c r="AF709" i="5"/>
  <c r="AG708" i="5"/>
  <c r="AF708" i="5"/>
  <c r="AG707" i="5"/>
  <c r="AF707" i="5"/>
  <c r="AG706" i="5"/>
  <c r="AF706" i="5"/>
  <c r="AG705" i="5"/>
  <c r="AF705" i="5"/>
  <c r="AG704" i="5"/>
  <c r="AF704" i="5"/>
  <c r="AG703" i="5"/>
  <c r="AF703" i="5"/>
  <c r="AG702" i="5"/>
  <c r="AF702" i="5"/>
  <c r="AG701" i="5"/>
  <c r="AF701" i="5"/>
  <c r="AG700" i="5"/>
  <c r="AF700" i="5"/>
  <c r="AG699" i="5"/>
  <c r="AF699" i="5"/>
  <c r="AG698" i="5"/>
  <c r="AF698" i="5"/>
  <c r="AG697" i="5"/>
  <c r="AF697" i="5"/>
  <c r="AG696" i="5"/>
  <c r="AF696" i="5"/>
  <c r="AG695" i="5"/>
  <c r="AF695" i="5"/>
  <c r="AG694" i="5"/>
  <c r="AF694" i="5"/>
  <c r="AG693" i="5"/>
  <c r="AF693" i="5"/>
  <c r="AG692" i="5"/>
  <c r="AF692" i="5"/>
  <c r="AG691" i="5"/>
  <c r="AF691" i="5"/>
  <c r="AG690" i="5"/>
  <c r="AF690" i="5"/>
  <c r="AG689" i="5"/>
  <c r="AF689" i="5"/>
  <c r="AG688" i="5"/>
  <c r="AF688" i="5"/>
  <c r="AG687" i="5"/>
  <c r="AF687" i="5"/>
  <c r="AG686" i="5"/>
  <c r="AF686" i="5"/>
  <c r="AG685" i="5"/>
  <c r="AF685" i="5"/>
  <c r="AG684" i="5"/>
  <c r="AF684" i="5"/>
  <c r="AG683" i="5"/>
  <c r="AF683" i="5"/>
  <c r="AG682" i="5"/>
  <c r="AF682" i="5"/>
  <c r="AG681" i="5"/>
  <c r="AF681" i="5"/>
  <c r="AG680" i="5"/>
  <c r="AF680" i="5"/>
  <c r="AG679" i="5"/>
  <c r="AF679" i="5"/>
  <c r="AG678" i="5"/>
  <c r="AF678" i="5"/>
  <c r="AG677" i="5"/>
  <c r="AF677" i="5"/>
  <c r="AG676" i="5"/>
  <c r="AF676" i="5"/>
  <c r="AG675" i="5"/>
  <c r="AF675" i="5"/>
  <c r="AG674" i="5"/>
  <c r="AF674" i="5"/>
  <c r="AG673" i="5"/>
  <c r="AF673" i="5"/>
  <c r="AG672" i="5"/>
  <c r="AF672" i="5"/>
  <c r="AG671" i="5"/>
  <c r="AF671" i="5"/>
  <c r="AG670" i="5"/>
  <c r="AF670" i="5"/>
  <c r="AG669" i="5"/>
  <c r="AF669" i="5"/>
  <c r="AG668" i="5"/>
  <c r="AF668" i="5"/>
  <c r="AG667" i="5"/>
  <c r="AF667" i="5"/>
  <c r="AG666" i="5"/>
  <c r="AF666" i="5"/>
  <c r="AG665" i="5"/>
  <c r="AF665" i="5"/>
  <c r="AG664" i="5"/>
  <c r="AF664" i="5"/>
  <c r="AG663" i="5"/>
  <c r="AF663" i="5"/>
  <c r="AG662" i="5"/>
  <c r="AF662" i="5"/>
  <c r="AG661" i="5"/>
  <c r="AF661" i="5"/>
  <c r="AG660" i="5"/>
  <c r="AF660" i="5"/>
  <c r="AG659" i="5"/>
  <c r="AF659" i="5"/>
  <c r="AG658" i="5"/>
  <c r="AF658" i="5"/>
  <c r="AG657" i="5"/>
  <c r="AF657" i="5"/>
  <c r="AG656" i="5"/>
  <c r="AF656" i="5"/>
  <c r="AG655" i="5"/>
  <c r="AF655" i="5"/>
  <c r="AG654" i="5"/>
  <c r="AF654" i="5"/>
  <c r="AG653" i="5"/>
  <c r="AF653" i="5"/>
  <c r="AG652" i="5"/>
  <c r="AF652" i="5"/>
  <c r="AG651" i="5"/>
  <c r="AF651" i="5"/>
  <c r="AG650" i="5"/>
  <c r="AF650" i="5"/>
  <c r="AG649" i="5"/>
  <c r="AF649" i="5"/>
  <c r="AG648" i="5"/>
  <c r="AF648" i="5"/>
  <c r="AG647" i="5"/>
  <c r="AF647" i="5"/>
  <c r="AG646" i="5"/>
  <c r="AF646" i="5"/>
  <c r="AG645" i="5"/>
  <c r="AF645" i="5"/>
  <c r="AG644" i="5"/>
  <c r="AF644" i="5"/>
  <c r="AG643" i="5"/>
  <c r="AF643" i="5"/>
  <c r="AG642" i="5"/>
  <c r="AF642" i="5"/>
  <c r="AG641" i="5"/>
  <c r="AF641" i="5"/>
  <c r="AG640" i="5"/>
  <c r="AF640" i="5"/>
  <c r="AG639" i="5"/>
  <c r="AF639" i="5"/>
  <c r="AG638" i="5"/>
  <c r="AF638" i="5"/>
  <c r="AG637" i="5"/>
  <c r="AF637" i="5"/>
  <c r="AG636" i="5"/>
  <c r="AF636" i="5"/>
  <c r="AG635" i="5"/>
  <c r="AF635" i="5"/>
  <c r="AG634" i="5"/>
  <c r="AF634" i="5"/>
  <c r="AG633" i="5"/>
  <c r="AF633" i="5"/>
  <c r="AG632" i="5"/>
  <c r="AF632" i="5"/>
  <c r="AG631" i="5"/>
  <c r="AF631" i="5"/>
  <c r="AG630" i="5"/>
  <c r="AF630" i="5"/>
  <c r="AG629" i="5"/>
  <c r="AF629" i="5"/>
  <c r="AG628" i="5"/>
  <c r="AF628" i="5"/>
  <c r="AG627" i="5"/>
  <c r="AF627" i="5"/>
  <c r="AG626" i="5"/>
  <c r="AF626" i="5"/>
  <c r="AG625" i="5"/>
  <c r="AF625" i="5"/>
  <c r="AG624" i="5"/>
  <c r="AF624" i="5"/>
  <c r="AG623" i="5"/>
  <c r="AF623" i="5"/>
  <c r="AG622" i="5"/>
  <c r="AF622" i="5"/>
  <c r="AG621" i="5"/>
  <c r="AF621" i="5"/>
  <c r="AG620" i="5"/>
  <c r="AF620" i="5"/>
  <c r="AG619" i="5"/>
  <c r="AF619" i="5"/>
  <c r="AG618" i="5"/>
  <c r="AF618" i="5"/>
  <c r="AG617" i="5"/>
  <c r="AF617" i="5"/>
  <c r="AG616" i="5"/>
  <c r="AF616" i="5"/>
  <c r="AG615" i="5"/>
  <c r="AF615" i="5"/>
  <c r="AG614" i="5"/>
  <c r="AF614" i="5"/>
  <c r="AG613" i="5"/>
  <c r="AF613" i="5"/>
  <c r="AG612" i="5"/>
  <c r="AF612" i="5"/>
  <c r="AG611" i="5"/>
  <c r="AF611" i="5"/>
  <c r="AG610" i="5"/>
  <c r="AF610" i="5"/>
  <c r="AG609" i="5"/>
  <c r="AF609" i="5"/>
  <c r="AG608" i="5"/>
  <c r="AF608" i="5"/>
  <c r="AG607" i="5"/>
  <c r="AF607" i="5"/>
  <c r="AG606" i="5"/>
  <c r="AF606" i="5"/>
  <c r="AG605" i="5"/>
  <c r="AF605" i="5"/>
  <c r="AG604" i="5"/>
  <c r="AF604" i="5"/>
  <c r="AG603" i="5"/>
  <c r="AF603" i="5"/>
  <c r="AG602" i="5"/>
  <c r="AF602" i="5"/>
  <c r="AG601" i="5"/>
  <c r="AF601" i="5"/>
  <c r="AG600" i="5"/>
  <c r="AF600" i="5"/>
  <c r="AG599" i="5"/>
  <c r="AF599" i="5"/>
  <c r="AG598" i="5"/>
  <c r="AF598" i="5"/>
  <c r="AG597" i="5"/>
  <c r="AF597" i="5"/>
  <c r="AG596" i="5"/>
  <c r="AF596" i="5"/>
  <c r="AG595" i="5"/>
  <c r="AF595" i="5"/>
  <c r="AG594" i="5"/>
  <c r="AF594" i="5"/>
  <c r="AG593" i="5"/>
  <c r="AF593" i="5"/>
  <c r="AG592" i="5"/>
  <c r="AF592" i="5"/>
  <c r="AG591" i="5"/>
  <c r="AF591" i="5"/>
  <c r="AG590" i="5"/>
  <c r="AF590" i="5"/>
  <c r="AG589" i="5"/>
  <c r="AF589" i="5"/>
  <c r="AG588" i="5"/>
  <c r="AF588" i="5"/>
  <c r="AG587" i="5"/>
  <c r="AF587" i="5"/>
  <c r="AG586" i="5"/>
  <c r="AF586" i="5"/>
  <c r="AG585" i="5"/>
  <c r="AF585" i="5"/>
  <c r="AG584" i="5"/>
  <c r="AF584" i="5"/>
  <c r="AG583" i="5"/>
  <c r="AF583" i="5"/>
  <c r="AG582" i="5"/>
  <c r="AF582" i="5"/>
  <c r="AG581" i="5"/>
  <c r="AF581" i="5"/>
  <c r="AG580" i="5"/>
  <c r="AF580" i="5"/>
  <c r="AG579" i="5"/>
  <c r="AF579" i="5"/>
  <c r="AG578" i="5"/>
  <c r="AF578" i="5"/>
  <c r="AG577" i="5"/>
  <c r="AF577" i="5"/>
  <c r="AG576" i="5"/>
  <c r="AF576" i="5"/>
  <c r="AG575" i="5"/>
  <c r="AF575" i="5"/>
  <c r="AG574" i="5"/>
  <c r="AF574" i="5"/>
  <c r="AG573" i="5"/>
  <c r="AF573" i="5"/>
  <c r="AG572" i="5"/>
  <c r="AF572" i="5"/>
  <c r="AG571" i="5"/>
  <c r="AF571" i="5"/>
  <c r="AG570" i="5"/>
  <c r="AF570" i="5"/>
  <c r="AG569" i="5"/>
  <c r="AF569" i="5"/>
  <c r="AG568" i="5"/>
  <c r="AF568" i="5"/>
  <c r="AG567" i="5"/>
  <c r="AF567" i="5"/>
  <c r="AG566" i="5"/>
  <c r="AF566" i="5"/>
  <c r="AG565" i="5"/>
  <c r="AF565" i="5"/>
  <c r="AG564" i="5"/>
  <c r="AF564" i="5"/>
  <c r="AG563" i="5"/>
  <c r="AF563" i="5"/>
  <c r="AG562" i="5"/>
  <c r="AF562" i="5"/>
  <c r="AG561" i="5"/>
  <c r="AF561" i="5"/>
  <c r="AG560" i="5"/>
  <c r="AF560" i="5"/>
  <c r="AG559" i="5"/>
  <c r="AF559" i="5"/>
  <c r="AG558" i="5"/>
  <c r="AF558" i="5"/>
  <c r="AG557" i="5"/>
  <c r="AF557" i="5"/>
  <c r="AG556" i="5"/>
  <c r="AF556" i="5"/>
  <c r="AG555" i="5"/>
  <c r="AF555" i="5"/>
  <c r="AG554" i="5"/>
  <c r="AF554" i="5"/>
  <c r="AG553" i="5"/>
  <c r="AF553" i="5"/>
  <c r="AG552" i="5"/>
  <c r="AF552" i="5"/>
  <c r="AG551" i="5"/>
  <c r="AF551" i="5"/>
  <c r="AG550" i="5"/>
  <c r="AF550" i="5"/>
  <c r="AG549" i="5"/>
  <c r="AF549" i="5"/>
  <c r="AG548" i="5"/>
  <c r="AF548" i="5"/>
  <c r="AG547" i="5"/>
  <c r="AF547" i="5"/>
  <c r="AG546" i="5"/>
  <c r="AF546" i="5"/>
  <c r="AG545" i="5"/>
  <c r="AF545" i="5"/>
  <c r="AG544" i="5"/>
  <c r="AF544" i="5"/>
  <c r="AG543" i="5"/>
  <c r="AF543" i="5"/>
  <c r="AG542" i="5"/>
  <c r="AF542" i="5"/>
  <c r="AG541" i="5"/>
  <c r="AF541" i="5"/>
  <c r="AG540" i="5"/>
  <c r="AF540" i="5"/>
  <c r="AG539" i="5"/>
  <c r="AF539" i="5"/>
  <c r="AG538" i="5"/>
  <c r="AF538" i="5"/>
  <c r="AG537" i="5"/>
  <c r="AF537" i="5"/>
  <c r="AG536" i="5"/>
  <c r="AF536" i="5"/>
  <c r="AG535" i="5"/>
  <c r="AF535" i="5"/>
  <c r="AG534" i="5"/>
  <c r="AF534" i="5"/>
  <c r="AG533" i="5"/>
  <c r="AF533" i="5"/>
  <c r="AG532" i="5"/>
  <c r="AF532" i="5"/>
  <c r="AG531" i="5"/>
  <c r="AF531" i="5"/>
  <c r="AG530" i="5"/>
  <c r="AF530" i="5"/>
  <c r="AG529" i="5"/>
  <c r="AF529" i="5"/>
  <c r="AG528" i="5"/>
  <c r="AF528" i="5"/>
  <c r="AG527" i="5"/>
  <c r="AF527" i="5"/>
  <c r="AG526" i="5"/>
  <c r="AF526" i="5"/>
  <c r="AG525" i="5"/>
  <c r="AF525" i="5"/>
  <c r="AG524" i="5"/>
  <c r="AF524" i="5"/>
  <c r="AG523" i="5"/>
  <c r="AF523" i="5"/>
  <c r="AG522" i="5"/>
  <c r="AF522" i="5"/>
  <c r="AG521" i="5"/>
  <c r="AF521" i="5"/>
  <c r="AG520" i="5"/>
  <c r="AF520" i="5"/>
  <c r="AG519" i="5"/>
  <c r="AF519" i="5"/>
  <c r="AG518" i="5"/>
  <c r="AF518" i="5"/>
  <c r="AG517" i="5"/>
  <c r="AF517" i="5"/>
  <c r="AG516" i="5"/>
  <c r="AF516" i="5"/>
  <c r="AG515" i="5"/>
  <c r="AF515" i="5"/>
  <c r="AG514" i="5"/>
  <c r="AF514" i="5"/>
  <c r="AG513" i="5"/>
  <c r="AF513" i="5"/>
  <c r="AG512" i="5"/>
  <c r="AF512" i="5"/>
  <c r="AG511" i="5"/>
  <c r="AF511" i="5"/>
  <c r="AG510" i="5"/>
  <c r="AF510" i="5"/>
  <c r="AG509" i="5"/>
  <c r="AF509" i="5"/>
  <c r="AG508" i="5"/>
  <c r="AF508" i="5"/>
  <c r="AG507" i="5"/>
  <c r="AF507" i="5"/>
  <c r="AG506" i="5"/>
  <c r="AF506" i="5"/>
  <c r="AG505" i="5"/>
  <c r="AF505" i="5"/>
  <c r="AG504" i="5"/>
  <c r="AF504" i="5"/>
  <c r="AG503" i="5"/>
  <c r="AF503" i="5"/>
  <c r="AG502" i="5"/>
  <c r="AF502" i="5"/>
  <c r="AG501" i="5"/>
  <c r="AF501" i="5"/>
  <c r="AG500" i="5"/>
  <c r="AF500" i="5"/>
  <c r="AG499" i="5"/>
  <c r="AF499" i="5"/>
  <c r="AG498" i="5"/>
  <c r="AF498" i="5"/>
  <c r="AG497" i="5"/>
  <c r="AF497" i="5"/>
  <c r="AG496" i="5"/>
  <c r="AF496" i="5"/>
  <c r="AG495" i="5"/>
  <c r="AF495" i="5"/>
  <c r="AG494" i="5"/>
  <c r="AF494" i="5"/>
  <c r="AG493" i="5"/>
  <c r="AF493" i="5"/>
  <c r="AG492" i="5"/>
  <c r="AF492" i="5"/>
  <c r="AG491" i="5"/>
  <c r="AF491" i="5"/>
  <c r="AG490" i="5"/>
  <c r="AF490" i="5"/>
  <c r="AG489" i="5"/>
  <c r="AF489" i="5"/>
  <c r="AG488" i="5"/>
  <c r="AF488" i="5"/>
  <c r="AG487" i="5"/>
  <c r="AF487" i="5"/>
  <c r="AG486" i="5"/>
  <c r="AF486" i="5"/>
  <c r="AG485" i="5"/>
  <c r="AF485" i="5"/>
  <c r="AG484" i="5"/>
  <c r="AF484" i="5"/>
  <c r="AG483" i="5"/>
  <c r="AF483" i="5"/>
  <c r="AG482" i="5"/>
  <c r="AF482" i="5"/>
  <c r="AG481" i="5"/>
  <c r="AF481" i="5"/>
  <c r="AG480" i="5"/>
  <c r="AF480" i="5"/>
  <c r="AG479" i="5"/>
  <c r="AF479" i="5"/>
  <c r="AG478" i="5"/>
  <c r="AF478" i="5"/>
  <c r="AG477" i="5"/>
  <c r="AF477" i="5"/>
  <c r="AG476" i="5"/>
  <c r="AF476" i="5"/>
  <c r="AG475" i="5"/>
  <c r="AF475" i="5"/>
  <c r="AG474" i="5"/>
  <c r="AF474" i="5"/>
  <c r="AG473" i="5"/>
  <c r="AF473" i="5"/>
  <c r="AG472" i="5"/>
  <c r="AF472" i="5"/>
  <c r="AG471" i="5"/>
  <c r="AF471" i="5"/>
  <c r="AG470" i="5"/>
  <c r="AF470" i="5"/>
  <c r="AG469" i="5"/>
  <c r="AF469" i="5"/>
  <c r="AG468" i="5"/>
  <c r="AF468" i="5"/>
  <c r="AG467" i="5"/>
  <c r="AF467" i="5"/>
  <c r="AG466" i="5"/>
  <c r="AF466" i="5"/>
  <c r="AG465" i="5"/>
  <c r="AF465" i="5"/>
  <c r="AG464" i="5"/>
  <c r="AF464" i="5"/>
  <c r="AG463" i="5"/>
  <c r="AF463" i="5"/>
  <c r="AG462" i="5"/>
  <c r="AF462" i="5"/>
  <c r="AG461" i="5"/>
  <c r="AF461" i="5"/>
  <c r="AG460" i="5"/>
  <c r="AF460" i="5"/>
  <c r="AG459" i="5"/>
  <c r="AF459" i="5"/>
  <c r="AG458" i="5"/>
  <c r="AF458" i="5"/>
  <c r="AG457" i="5"/>
  <c r="AF457" i="5"/>
  <c r="AG456" i="5"/>
  <c r="AF456" i="5"/>
  <c r="AG455" i="5"/>
  <c r="AF455" i="5"/>
  <c r="AG454" i="5"/>
  <c r="AF454" i="5"/>
  <c r="AG453" i="5"/>
  <c r="AF453" i="5"/>
  <c r="AG452" i="5"/>
  <c r="AF452" i="5"/>
  <c r="AG451" i="5"/>
  <c r="AF451" i="5"/>
  <c r="AG450" i="5"/>
  <c r="AF450" i="5"/>
  <c r="AG449" i="5"/>
  <c r="AF449" i="5"/>
  <c r="AG448" i="5"/>
  <c r="AF448" i="5"/>
  <c r="AG447" i="5"/>
  <c r="AF447" i="5"/>
  <c r="AG446" i="5"/>
  <c r="AF446" i="5"/>
  <c r="AG445" i="5"/>
  <c r="AF445" i="5"/>
  <c r="AG444" i="5"/>
  <c r="AF444" i="5"/>
  <c r="AG443" i="5"/>
  <c r="AF443" i="5"/>
  <c r="AG442" i="5"/>
  <c r="AF442" i="5"/>
  <c r="AG441" i="5"/>
  <c r="AF441" i="5"/>
  <c r="AG440" i="5"/>
  <c r="AF440" i="5"/>
  <c r="AG439" i="5"/>
  <c r="AF439" i="5"/>
  <c r="AG438" i="5"/>
  <c r="AF438" i="5"/>
  <c r="AG437" i="5"/>
  <c r="AF437" i="5"/>
  <c r="AG436" i="5"/>
  <c r="AF436" i="5"/>
  <c r="AG435" i="5"/>
  <c r="AF435" i="5"/>
  <c r="AG434" i="5"/>
  <c r="AF434" i="5"/>
  <c r="AG433" i="5"/>
  <c r="AF433" i="5"/>
  <c r="AG432" i="5"/>
  <c r="AF432" i="5"/>
  <c r="AG431" i="5"/>
  <c r="AF431" i="5"/>
  <c r="AG430" i="5"/>
  <c r="AF430" i="5"/>
  <c r="AG429" i="5"/>
  <c r="AF429" i="5"/>
  <c r="AG428" i="5"/>
  <c r="AF428" i="5"/>
  <c r="AG427" i="5"/>
  <c r="AF427" i="5"/>
  <c r="AG426" i="5"/>
  <c r="AF426" i="5"/>
  <c r="AG425" i="5"/>
  <c r="AF425" i="5"/>
  <c r="AG424" i="5"/>
  <c r="AF424" i="5"/>
  <c r="AG423" i="5"/>
  <c r="AF423" i="5"/>
  <c r="AG422" i="5"/>
  <c r="AF422" i="5"/>
  <c r="AG421" i="5"/>
  <c r="AF421" i="5"/>
  <c r="AG420" i="5"/>
  <c r="AF420" i="5"/>
  <c r="AG419" i="5"/>
  <c r="AF419" i="5"/>
  <c r="AG418" i="5"/>
  <c r="AF418" i="5"/>
  <c r="AG417" i="5"/>
  <c r="AF417" i="5"/>
  <c r="AG416" i="5"/>
  <c r="AF416" i="5"/>
  <c r="AG415" i="5"/>
  <c r="AF415" i="5"/>
  <c r="G415" i="5"/>
  <c r="AG414" i="5"/>
  <c r="AF414" i="5"/>
  <c r="F414" i="5"/>
  <c r="F415" i="5" s="1"/>
  <c r="AG413" i="5"/>
  <c r="AF413" i="5"/>
  <c r="AG412" i="5"/>
  <c r="AF412" i="5"/>
  <c r="G229" i="5"/>
  <c r="AG411" i="5"/>
  <c r="AF411" i="5"/>
  <c r="G224" i="5"/>
  <c r="AG410" i="5"/>
  <c r="AF410" i="5"/>
  <c r="G381" i="5"/>
  <c r="AG409" i="5"/>
  <c r="AF409" i="5"/>
  <c r="G322" i="5"/>
  <c r="AG408" i="5"/>
  <c r="AF408" i="5"/>
  <c r="G384" i="5"/>
  <c r="AG407" i="5"/>
  <c r="AF407" i="5"/>
  <c r="G184" i="5"/>
  <c r="AG406" i="5"/>
  <c r="AF406" i="5"/>
  <c r="G201" i="5"/>
  <c r="AG405" i="5"/>
  <c r="AF405" i="5"/>
  <c r="G63" i="5"/>
  <c r="AG404" i="5"/>
  <c r="AF404" i="5"/>
  <c r="G83" i="5"/>
  <c r="AG403" i="5"/>
  <c r="AF403" i="5"/>
  <c r="G41" i="5"/>
  <c r="AG402" i="5"/>
  <c r="AF402" i="5"/>
  <c r="G302" i="5"/>
  <c r="AG401" i="5"/>
  <c r="AF401" i="5"/>
  <c r="G134" i="5"/>
  <c r="AG400" i="5"/>
  <c r="AF400" i="5"/>
  <c r="G197" i="5"/>
  <c r="AG399" i="5"/>
  <c r="AF399" i="5"/>
  <c r="G210" i="5"/>
  <c r="AG398" i="5"/>
  <c r="AF398" i="5"/>
  <c r="G221" i="5"/>
  <c r="AG397" i="5"/>
  <c r="AF397" i="5"/>
  <c r="G84" i="5"/>
  <c r="AG396" i="5"/>
  <c r="AF396" i="5"/>
  <c r="G344" i="5"/>
  <c r="AG395" i="5"/>
  <c r="AF395" i="5"/>
  <c r="G122" i="5"/>
  <c r="AG394" i="5"/>
  <c r="AF394" i="5"/>
  <c r="G124" i="5"/>
  <c r="AG393" i="5"/>
  <c r="AF393" i="5"/>
  <c r="G241" i="5"/>
  <c r="AG392" i="5"/>
  <c r="AF392" i="5"/>
  <c r="G198" i="5"/>
  <c r="AG391" i="5"/>
  <c r="AF391" i="5"/>
  <c r="G190" i="5"/>
  <c r="AG390" i="5"/>
  <c r="AF390" i="5"/>
  <c r="G88" i="5"/>
  <c r="AG389" i="5"/>
  <c r="AF389" i="5"/>
  <c r="G369" i="5"/>
  <c r="AG388" i="5"/>
  <c r="AF388" i="5"/>
  <c r="G28" i="5"/>
  <c r="AG387" i="5"/>
  <c r="AF387" i="5"/>
  <c r="G52" i="5"/>
  <c r="AG386" i="5"/>
  <c r="AF386" i="5"/>
  <c r="G98" i="5"/>
  <c r="AG385" i="5"/>
  <c r="AF385" i="5"/>
  <c r="G67" i="5"/>
  <c r="AG384" i="5"/>
  <c r="AF384" i="5"/>
  <c r="G412" i="5"/>
  <c r="AG383" i="5"/>
  <c r="AF383" i="5"/>
  <c r="G203" i="5"/>
  <c r="AG382" i="5"/>
  <c r="AF382" i="5"/>
  <c r="G380" i="5"/>
  <c r="AG381" i="5"/>
  <c r="AF381" i="5"/>
  <c r="G76" i="5"/>
  <c r="AG380" i="5"/>
  <c r="AF380" i="5"/>
  <c r="G352" i="5"/>
  <c r="AG379" i="5"/>
  <c r="AF379" i="5"/>
  <c r="G11" i="5"/>
  <c r="AG378" i="5"/>
  <c r="AF378" i="5"/>
  <c r="G152" i="5"/>
  <c r="AG377" i="5"/>
  <c r="AF377" i="5"/>
  <c r="G54" i="5"/>
  <c r="AG376" i="5"/>
  <c r="AF376" i="5"/>
  <c r="G404" i="5"/>
  <c r="AG375" i="5"/>
  <c r="AF375" i="5"/>
  <c r="G164" i="5"/>
  <c r="AG374" i="5"/>
  <c r="AF374" i="5"/>
  <c r="G163" i="5"/>
  <c r="AG373" i="5"/>
  <c r="AF373" i="5"/>
  <c r="G107" i="5"/>
  <c r="AG372" i="5"/>
  <c r="AF372" i="5"/>
  <c r="G300" i="5"/>
  <c r="AG371" i="5"/>
  <c r="AF371" i="5"/>
  <c r="G283" i="5"/>
  <c r="AG370" i="5"/>
  <c r="AF370" i="5"/>
  <c r="G332" i="5"/>
  <c r="AG369" i="5"/>
  <c r="AF369" i="5"/>
  <c r="G140" i="5"/>
  <c r="AG368" i="5"/>
  <c r="AF368" i="5"/>
  <c r="G383" i="5"/>
  <c r="AG367" i="5"/>
  <c r="AF367" i="5"/>
  <c r="G12" i="5"/>
  <c r="AG366" i="5"/>
  <c r="AF366" i="5"/>
  <c r="G34" i="5"/>
  <c r="AG365" i="5"/>
  <c r="AF365" i="5"/>
  <c r="G271" i="5"/>
  <c r="AG364" i="5"/>
  <c r="AF364" i="5"/>
  <c r="G309" i="5"/>
  <c r="AG363" i="5"/>
  <c r="AF363" i="5"/>
  <c r="G49" i="5"/>
  <c r="AG362" i="5"/>
  <c r="AF362" i="5"/>
  <c r="G219" i="5"/>
  <c r="AG361" i="5"/>
  <c r="AF361" i="5"/>
  <c r="G294" i="5"/>
  <c r="AG360" i="5"/>
  <c r="AF360" i="5"/>
  <c r="G317" i="5"/>
  <c r="AG359" i="5"/>
  <c r="AF359" i="5"/>
  <c r="G408" i="5"/>
  <c r="AG358" i="5"/>
  <c r="AF358" i="5"/>
  <c r="G407" i="5"/>
  <c r="AG357" i="5"/>
  <c r="AF357" i="5"/>
  <c r="G185" i="5"/>
  <c r="AG356" i="5"/>
  <c r="AF356" i="5"/>
  <c r="G32" i="5"/>
  <c r="AG355" i="5"/>
  <c r="AF355" i="5"/>
  <c r="G53" i="5"/>
  <c r="AG354" i="5"/>
  <c r="AF354" i="5"/>
  <c r="G349" i="5"/>
  <c r="AG353" i="5"/>
  <c r="AF353" i="5"/>
  <c r="G16" i="5"/>
  <c r="AG352" i="5"/>
  <c r="AF352" i="5"/>
  <c r="G339" i="5"/>
  <c r="AG351" i="5"/>
  <c r="AF351" i="5"/>
  <c r="G111" i="5"/>
  <c r="AG350" i="5"/>
  <c r="AF350" i="5"/>
  <c r="G228" i="5"/>
  <c r="AG349" i="5"/>
  <c r="AF349" i="5"/>
  <c r="G189" i="5"/>
  <c r="AG348" i="5"/>
  <c r="AF348" i="5"/>
  <c r="G89" i="5"/>
  <c r="AG347" i="5"/>
  <c r="AF347" i="5"/>
  <c r="G132" i="5"/>
  <c r="AG346" i="5"/>
  <c r="AF346" i="5"/>
  <c r="G312" i="5"/>
  <c r="AG345" i="5"/>
  <c r="AF345" i="5"/>
  <c r="G337" i="5"/>
  <c r="AG344" i="5"/>
  <c r="AF344" i="5"/>
  <c r="G199" i="5"/>
  <c r="AG343" i="5"/>
  <c r="AF343" i="5"/>
  <c r="G125" i="5"/>
  <c r="AG342" i="5"/>
  <c r="AF342" i="5"/>
  <c r="G327" i="5"/>
  <c r="AG341" i="5"/>
  <c r="AF341" i="5"/>
  <c r="G68" i="5"/>
  <c r="AG340" i="5"/>
  <c r="AF340" i="5"/>
  <c r="G310" i="5"/>
  <c r="AG339" i="5"/>
  <c r="AF339" i="5"/>
  <c r="G179" i="5"/>
  <c r="AG338" i="5"/>
  <c r="AF338" i="5"/>
  <c r="G82" i="5"/>
  <c r="AG337" i="5"/>
  <c r="AF337" i="5"/>
  <c r="G347" i="5"/>
  <c r="AG336" i="5"/>
  <c r="AF336" i="5"/>
  <c r="G335" i="5"/>
  <c r="AG335" i="5"/>
  <c r="AF335" i="5"/>
  <c r="G173" i="5"/>
  <c r="AG334" i="5"/>
  <c r="AF334" i="5"/>
  <c r="G346" i="5"/>
  <c r="AG333" i="5"/>
  <c r="AF333" i="5"/>
  <c r="G74" i="5"/>
  <c r="AG332" i="5"/>
  <c r="AF332" i="5"/>
  <c r="G368" i="5"/>
  <c r="AG331" i="5"/>
  <c r="AF331" i="5"/>
  <c r="G206" i="5"/>
  <c r="AG330" i="5"/>
  <c r="AF330" i="5"/>
  <c r="G27" i="5"/>
  <c r="AG329" i="5"/>
  <c r="AF329" i="5"/>
  <c r="G411" i="5"/>
  <c r="AG328" i="5"/>
  <c r="AF328" i="5"/>
  <c r="G239" i="5"/>
  <c r="AG327" i="5"/>
  <c r="AF327" i="5"/>
  <c r="G365" i="5"/>
  <c r="AG326" i="5"/>
  <c r="AF326" i="5"/>
  <c r="G286" i="5"/>
  <c r="AG325" i="5"/>
  <c r="AF325" i="5"/>
  <c r="G7" i="5"/>
  <c r="AG324" i="5"/>
  <c r="AF324" i="5"/>
  <c r="G396" i="5"/>
  <c r="AG323" i="5"/>
  <c r="AF323" i="5"/>
  <c r="G37" i="5"/>
  <c r="AG322" i="5"/>
  <c r="AF322" i="5"/>
  <c r="G23" i="5"/>
  <c r="AG321" i="5"/>
  <c r="AF321" i="5"/>
  <c r="G348" i="5"/>
  <c r="AG320" i="5"/>
  <c r="AF320" i="5"/>
  <c r="G135" i="5"/>
  <c r="AG319" i="5"/>
  <c r="AF319" i="5"/>
  <c r="G227" i="5"/>
  <c r="AG318" i="5"/>
  <c r="AF318" i="5"/>
  <c r="G278" i="5"/>
  <c r="AG317" i="5"/>
  <c r="AF317" i="5"/>
  <c r="G200" i="5"/>
  <c r="AG316" i="5"/>
  <c r="AF316" i="5"/>
  <c r="G117" i="5"/>
  <c r="AG315" i="5"/>
  <c r="AF315" i="5"/>
  <c r="G367" i="5"/>
  <c r="AG314" i="5"/>
  <c r="AF314" i="5"/>
  <c r="G202" i="5"/>
  <c r="AG313" i="5"/>
  <c r="AF313" i="5"/>
  <c r="G58" i="5"/>
  <c r="AG312" i="5"/>
  <c r="AF312" i="5"/>
  <c r="G270" i="5"/>
  <c r="AG311" i="5"/>
  <c r="AF311" i="5"/>
  <c r="G246" i="5"/>
  <c r="AG310" i="5"/>
  <c r="AF310" i="5"/>
  <c r="G175" i="5"/>
  <c r="AG309" i="5"/>
  <c r="AF309" i="5"/>
  <c r="G360" i="5"/>
  <c r="AG308" i="5"/>
  <c r="AF308" i="5"/>
  <c r="G373" i="5"/>
  <c r="AG307" i="5"/>
  <c r="AF307" i="5"/>
  <c r="G370" i="5"/>
  <c r="AG306" i="5"/>
  <c r="AF306" i="5"/>
  <c r="G193" i="5"/>
  <c r="AG305" i="5"/>
  <c r="AF305" i="5"/>
  <c r="G51" i="5"/>
  <c r="AG304" i="5"/>
  <c r="AF304" i="5"/>
  <c r="G43" i="5"/>
  <c r="AG303" i="5"/>
  <c r="AF303" i="5"/>
  <c r="G305" i="5"/>
  <c r="AG302" i="5"/>
  <c r="AF302" i="5"/>
  <c r="G391" i="5"/>
  <c r="AG301" i="5"/>
  <c r="AF301" i="5"/>
  <c r="G81" i="5"/>
  <c r="AG300" i="5"/>
  <c r="AF300" i="5"/>
  <c r="G96" i="5"/>
  <c r="AG299" i="5"/>
  <c r="AF299" i="5"/>
  <c r="G218" i="5"/>
  <c r="AG298" i="5"/>
  <c r="AF298" i="5"/>
  <c r="G372" i="5"/>
  <c r="AG297" i="5"/>
  <c r="AF297" i="5"/>
  <c r="G258" i="5"/>
  <c r="AG296" i="5"/>
  <c r="AF296" i="5"/>
  <c r="G168" i="5"/>
  <c r="AG295" i="5"/>
  <c r="AF295" i="5"/>
  <c r="G397" i="5"/>
  <c r="AG294" i="5"/>
  <c r="AF294" i="5"/>
  <c r="G359" i="5"/>
  <c r="AG293" i="5"/>
  <c r="AF293" i="5"/>
  <c r="G306" i="5"/>
  <c r="AG292" i="5"/>
  <c r="AF292" i="5"/>
  <c r="G249" i="5"/>
  <c r="AG291" i="5"/>
  <c r="AF291" i="5"/>
  <c r="G18" i="5"/>
  <c r="AG290" i="5"/>
  <c r="AF290" i="5"/>
  <c r="G225" i="5"/>
  <c r="AG289" i="5"/>
  <c r="AF289" i="5"/>
  <c r="G177" i="5"/>
  <c r="AG288" i="5"/>
  <c r="AF288" i="5"/>
  <c r="G222" i="5"/>
  <c r="AG287" i="5"/>
  <c r="AF287" i="5"/>
  <c r="G121" i="5"/>
  <c r="AG286" i="5"/>
  <c r="AF286" i="5"/>
  <c r="G188" i="5"/>
  <c r="AG285" i="5"/>
  <c r="AF285" i="5"/>
  <c r="G150" i="5"/>
  <c r="AG284" i="5"/>
  <c r="AF284" i="5"/>
  <c r="G85" i="5"/>
  <c r="AG283" i="5"/>
  <c r="AF283" i="5"/>
  <c r="G324" i="5"/>
  <c r="AG282" i="5"/>
  <c r="AF282" i="5"/>
  <c r="G291" i="5"/>
  <c r="AG281" i="5"/>
  <c r="AF281" i="5"/>
  <c r="G46" i="5"/>
  <c r="AG280" i="5"/>
  <c r="AF280" i="5"/>
  <c r="G410" i="5"/>
  <c r="AG279" i="5"/>
  <c r="AF279" i="5"/>
  <c r="G243" i="5"/>
  <c r="AG278" i="5"/>
  <c r="AF278" i="5"/>
  <c r="G338" i="5"/>
  <c r="AG277" i="5"/>
  <c r="AF277" i="5"/>
  <c r="G350" i="5"/>
  <c r="AG276" i="5"/>
  <c r="AF276" i="5"/>
  <c r="G284" i="5"/>
  <c r="AG275" i="5"/>
  <c r="AF275" i="5"/>
  <c r="G100" i="5"/>
  <c r="AG274" i="5"/>
  <c r="AF274" i="5"/>
  <c r="G22" i="5"/>
  <c r="AG273" i="5"/>
  <c r="AF273" i="5"/>
  <c r="G257" i="5"/>
  <c r="AG272" i="5"/>
  <c r="AF272" i="5"/>
  <c r="G17" i="5"/>
  <c r="AG271" i="5"/>
  <c r="AF271" i="5"/>
  <c r="G382" i="5"/>
  <c r="AG270" i="5"/>
  <c r="AF270" i="5"/>
  <c r="G377" i="5"/>
  <c r="AG269" i="5"/>
  <c r="AF269" i="5"/>
  <c r="G331" i="5"/>
  <c r="AG268" i="5"/>
  <c r="AF268" i="5"/>
  <c r="G207" i="5"/>
  <c r="AG267" i="5"/>
  <c r="AF267" i="5"/>
  <c r="G123" i="5"/>
  <c r="AG266" i="5"/>
  <c r="AF266" i="5"/>
  <c r="G279" i="5"/>
  <c r="AG265" i="5"/>
  <c r="AF265" i="5"/>
  <c r="G320" i="5"/>
  <c r="AG264" i="5"/>
  <c r="AF264" i="5"/>
  <c r="G329" i="5"/>
  <c r="AG263" i="5"/>
  <c r="AF263" i="5"/>
  <c r="G45" i="5"/>
  <c r="AG262" i="5"/>
  <c r="AF262" i="5"/>
  <c r="G387" i="5"/>
  <c r="AG261" i="5"/>
  <c r="AF261" i="5"/>
  <c r="G223" i="5"/>
  <c r="AG260" i="5"/>
  <c r="AF260" i="5"/>
  <c r="G343" i="5"/>
  <c r="AG259" i="5"/>
  <c r="AF259" i="5"/>
  <c r="G91" i="5"/>
  <c r="AG258" i="5"/>
  <c r="AF258" i="5"/>
  <c r="G376" i="5"/>
  <c r="AG257" i="5"/>
  <c r="AF257" i="5"/>
  <c r="G231" i="5"/>
  <c r="AG256" i="5"/>
  <c r="AF256" i="5"/>
  <c r="G266" i="5"/>
  <c r="AG255" i="5"/>
  <c r="AF255" i="5"/>
  <c r="G103" i="5"/>
  <c r="AG254" i="5"/>
  <c r="AF254" i="5"/>
  <c r="G38" i="5"/>
  <c r="AG253" i="5"/>
  <c r="AF253" i="5"/>
  <c r="G139" i="5"/>
  <c r="AG252" i="5"/>
  <c r="AF252" i="5"/>
  <c r="G155" i="5"/>
  <c r="AG251" i="5"/>
  <c r="AF251" i="5"/>
  <c r="G330" i="5"/>
  <c r="AG250" i="5"/>
  <c r="AF250" i="5"/>
  <c r="G86" i="5"/>
  <c r="AG249" i="5"/>
  <c r="AF249" i="5"/>
  <c r="G171" i="5"/>
  <c r="AG248" i="5"/>
  <c r="AF248" i="5"/>
  <c r="G353" i="5"/>
  <c r="AG247" i="5"/>
  <c r="AF247" i="5"/>
  <c r="G127" i="5"/>
  <c r="AG246" i="5"/>
  <c r="AF246" i="5"/>
  <c r="G269" i="5"/>
  <c r="AG245" i="5"/>
  <c r="AF245" i="5"/>
  <c r="G255" i="5"/>
  <c r="AG244" i="5"/>
  <c r="AF244" i="5"/>
  <c r="G120" i="5"/>
  <c r="AG243" i="5"/>
  <c r="AF243" i="5"/>
  <c r="G115" i="5"/>
  <c r="AG242" i="5"/>
  <c r="AF242" i="5"/>
  <c r="G288" i="5"/>
  <c r="AG241" i="5"/>
  <c r="AF241" i="5"/>
  <c r="G183" i="5"/>
  <c r="AG240" i="5"/>
  <c r="AF240" i="5"/>
  <c r="G128" i="5"/>
  <c r="AG239" i="5"/>
  <c r="AF239" i="5"/>
  <c r="G186" i="5"/>
  <c r="AG238" i="5"/>
  <c r="AF238" i="5"/>
  <c r="G220" i="5"/>
  <c r="AG237" i="5"/>
  <c r="AF237" i="5"/>
  <c r="G212" i="5"/>
  <c r="AG236" i="5"/>
  <c r="AF236" i="5"/>
  <c r="G24" i="5"/>
  <c r="AG235" i="5"/>
  <c r="AF235" i="5"/>
  <c r="G3" i="5"/>
  <c r="AG234" i="5"/>
  <c r="AF234" i="5"/>
  <c r="G213" i="5"/>
  <c r="AG233" i="5"/>
  <c r="AF233" i="5"/>
  <c r="G336" i="5"/>
  <c r="AG232" i="5"/>
  <c r="AF232" i="5"/>
  <c r="G44" i="5"/>
  <c r="AG231" i="5"/>
  <c r="AF231" i="5"/>
  <c r="G204" i="5"/>
  <c r="AG230" i="5"/>
  <c r="AF230" i="5"/>
  <c r="G172" i="5"/>
  <c r="AG229" i="5"/>
  <c r="AF229" i="5"/>
  <c r="G354" i="5"/>
  <c r="AG228" i="5"/>
  <c r="AF228" i="5"/>
  <c r="G118" i="5"/>
  <c r="AG227" i="5"/>
  <c r="AF227" i="5"/>
  <c r="G216" i="5"/>
  <c r="AG226" i="5"/>
  <c r="AF226" i="5"/>
  <c r="G162" i="5"/>
  <c r="AG225" i="5"/>
  <c r="AF225" i="5"/>
  <c r="G130" i="5"/>
  <c r="AG224" i="5"/>
  <c r="AF224" i="5"/>
  <c r="G292" i="5"/>
  <c r="AG223" i="5"/>
  <c r="AF223" i="5"/>
  <c r="G209" i="5"/>
  <c r="AG222" i="5"/>
  <c r="AF222" i="5"/>
  <c r="G247" i="5"/>
  <c r="AG221" i="5"/>
  <c r="AF221" i="5"/>
  <c r="G87" i="5"/>
  <c r="AG220" i="5"/>
  <c r="AF220" i="5"/>
  <c r="G160" i="5"/>
  <c r="AG219" i="5"/>
  <c r="AF219" i="5"/>
  <c r="G273" i="5"/>
  <c r="AG218" i="5"/>
  <c r="AF218" i="5"/>
  <c r="G137" i="5"/>
  <c r="AG217" i="5"/>
  <c r="AF217" i="5"/>
  <c r="G295" i="5"/>
  <c r="AG216" i="5"/>
  <c r="AF216" i="5"/>
  <c r="G114" i="5"/>
  <c r="AG215" i="5"/>
  <c r="AF215" i="5"/>
  <c r="G315" i="5"/>
  <c r="AG214" i="5"/>
  <c r="AF214" i="5"/>
  <c r="G109" i="5"/>
  <c r="AG213" i="5"/>
  <c r="AF213" i="5"/>
  <c r="G126" i="5"/>
  <c r="AG212" i="5"/>
  <c r="AF212" i="5"/>
  <c r="G299" i="5"/>
  <c r="AG211" i="5"/>
  <c r="AF211" i="5"/>
  <c r="G361" i="5"/>
  <c r="AG210" i="5"/>
  <c r="AF210" i="5"/>
  <c r="G217" i="5"/>
  <c r="AG209" i="5"/>
  <c r="AF209" i="5"/>
  <c r="G195" i="5"/>
  <c r="AG208" i="5"/>
  <c r="AF208" i="5"/>
  <c r="G252" i="5"/>
  <c r="AG207" i="5"/>
  <c r="AF207" i="5"/>
  <c r="G144" i="5"/>
  <c r="AG206" i="5"/>
  <c r="AF206" i="5"/>
  <c r="G393" i="5"/>
  <c r="AG205" i="5"/>
  <c r="AF205" i="5"/>
  <c r="G341" i="5"/>
  <c r="AG204" i="5"/>
  <c r="AF204" i="5"/>
  <c r="G358" i="5"/>
  <c r="AG203" i="5"/>
  <c r="AF203" i="5"/>
  <c r="G25" i="5"/>
  <c r="AG202" i="5"/>
  <c r="AF202" i="5"/>
  <c r="G307" i="5"/>
  <c r="AG201" i="5"/>
  <c r="AF201" i="5"/>
  <c r="G166" i="5"/>
  <c r="AG200" i="5"/>
  <c r="AF200" i="5"/>
  <c r="G6" i="5"/>
  <c r="AG199" i="5"/>
  <c r="AF199" i="5"/>
  <c r="G112" i="5"/>
  <c r="AG198" i="5"/>
  <c r="AF198" i="5"/>
  <c r="G321" i="5"/>
  <c r="AG197" i="5"/>
  <c r="AF197" i="5"/>
  <c r="G147" i="5"/>
  <c r="AG196" i="5"/>
  <c r="AF196" i="5"/>
  <c r="G303" i="5"/>
  <c r="AG195" i="5"/>
  <c r="AF195" i="5"/>
  <c r="G389" i="5"/>
  <c r="AG194" i="5"/>
  <c r="AF194" i="5"/>
  <c r="G151" i="5"/>
  <c r="AG193" i="5"/>
  <c r="AF193" i="5"/>
  <c r="G351" i="5"/>
  <c r="AG192" i="5"/>
  <c r="AF192" i="5"/>
  <c r="G400" i="5"/>
  <c r="AG191" i="5"/>
  <c r="AF191" i="5"/>
  <c r="G205" i="5"/>
  <c r="AG190" i="5"/>
  <c r="AF190" i="5"/>
  <c r="G399" i="5"/>
  <c r="AG189" i="5"/>
  <c r="AF189" i="5"/>
  <c r="G5" i="5"/>
  <c r="AG188" i="5"/>
  <c r="AF188" i="5"/>
  <c r="G4" i="5"/>
  <c r="AG187" i="5"/>
  <c r="AF187" i="5"/>
  <c r="G240" i="5"/>
  <c r="AG186" i="5"/>
  <c r="AF186" i="5"/>
  <c r="G301" i="5"/>
  <c r="AG185" i="5"/>
  <c r="AF185" i="5"/>
  <c r="G238" i="5"/>
  <c r="AG184" i="5"/>
  <c r="AF184" i="5"/>
  <c r="G138" i="5"/>
  <c r="AG183" i="5"/>
  <c r="AF183" i="5"/>
  <c r="G105" i="5"/>
  <c r="AG182" i="5"/>
  <c r="AF182" i="5"/>
  <c r="G106" i="5"/>
  <c r="AG181" i="5"/>
  <c r="AF181" i="5"/>
  <c r="G262" i="5"/>
  <c r="AG180" i="5"/>
  <c r="AF180" i="5"/>
  <c r="G340" i="5"/>
  <c r="AG179" i="5"/>
  <c r="AF179" i="5"/>
  <c r="G157" i="5"/>
  <c r="AG178" i="5"/>
  <c r="AF178" i="5"/>
  <c r="G390" i="5"/>
  <c r="AG177" i="5"/>
  <c r="AF177" i="5"/>
  <c r="G50" i="5"/>
  <c r="AG176" i="5"/>
  <c r="AF176" i="5"/>
  <c r="G64" i="5"/>
  <c r="AG175" i="5"/>
  <c r="AF175" i="5"/>
  <c r="G59" i="5"/>
  <c r="AG174" i="5"/>
  <c r="AF174" i="5"/>
  <c r="G48" i="5"/>
  <c r="AG173" i="5"/>
  <c r="AF173" i="5"/>
  <c r="G142" i="5"/>
  <c r="AG172" i="5"/>
  <c r="AF172" i="5"/>
  <c r="G72" i="5"/>
  <c r="AG171" i="5"/>
  <c r="AF171" i="5"/>
  <c r="G154" i="5"/>
  <c r="AG170" i="5"/>
  <c r="AF170" i="5"/>
  <c r="G345" i="5"/>
  <c r="AG169" i="5"/>
  <c r="AF169" i="5"/>
  <c r="G208" i="5"/>
  <c r="AG168" i="5"/>
  <c r="AF168" i="5"/>
  <c r="G33" i="5"/>
  <c r="AG167" i="5"/>
  <c r="AF167" i="5"/>
  <c r="G13" i="5"/>
  <c r="AG166" i="5"/>
  <c r="AF166" i="5"/>
  <c r="G14" i="5"/>
  <c r="AG165" i="5"/>
  <c r="AF165" i="5"/>
  <c r="G276" i="5"/>
  <c r="AG164" i="5"/>
  <c r="AF164" i="5"/>
  <c r="G40" i="5"/>
  <c r="AG163" i="5"/>
  <c r="AF163" i="5"/>
  <c r="G308" i="5"/>
  <c r="AG162" i="5"/>
  <c r="AF162" i="5"/>
  <c r="G267" i="5"/>
  <c r="AG161" i="5"/>
  <c r="AF161" i="5"/>
  <c r="G215" i="5"/>
  <c r="AG160" i="5"/>
  <c r="AF160" i="5"/>
  <c r="G141" i="5"/>
  <c r="AG159" i="5"/>
  <c r="AF159" i="5"/>
  <c r="G334" i="5"/>
  <c r="AG158" i="5"/>
  <c r="AF158" i="5"/>
  <c r="G250" i="5"/>
  <c r="AG157" i="5"/>
  <c r="AF157" i="5"/>
  <c r="G143" i="5"/>
  <c r="AG156" i="5"/>
  <c r="AF156" i="5"/>
  <c r="G196" i="5"/>
  <c r="AG155" i="5"/>
  <c r="AF155" i="5"/>
  <c r="G180" i="5"/>
  <c r="AG154" i="5"/>
  <c r="AF154" i="5"/>
  <c r="G178" i="5"/>
  <c r="AG153" i="5"/>
  <c r="AF153" i="5"/>
  <c r="G119" i="5"/>
  <c r="AG152" i="5"/>
  <c r="AF152" i="5"/>
  <c r="G356" i="5"/>
  <c r="AG151" i="5"/>
  <c r="AF151" i="5"/>
  <c r="G92" i="5"/>
  <c r="AG150" i="5"/>
  <c r="AF150" i="5"/>
  <c r="G15" i="5"/>
  <c r="AG149" i="5"/>
  <c r="AF149" i="5"/>
  <c r="G69" i="5"/>
  <c r="AG148" i="5"/>
  <c r="AF148" i="5"/>
  <c r="G325" i="5"/>
  <c r="AG147" i="5"/>
  <c r="AF147" i="5"/>
  <c r="G378" i="5"/>
  <c r="AG146" i="5"/>
  <c r="AF146" i="5"/>
  <c r="G165" i="5"/>
  <c r="AG145" i="5"/>
  <c r="AF145" i="5"/>
  <c r="G70" i="5"/>
  <c r="AG144" i="5"/>
  <c r="AF144" i="5"/>
  <c r="G298" i="5"/>
  <c r="AG143" i="5"/>
  <c r="AF143" i="5"/>
  <c r="G108" i="5"/>
  <c r="AG142" i="5"/>
  <c r="AF142" i="5"/>
  <c r="G104" i="5"/>
  <c r="AG141" i="5"/>
  <c r="AF141" i="5"/>
  <c r="G232" i="5"/>
  <c r="AG140" i="5"/>
  <c r="AF140" i="5"/>
  <c r="G264" i="5"/>
  <c r="AG139" i="5"/>
  <c r="AF139" i="5"/>
  <c r="G226" i="5"/>
  <c r="AG138" i="5"/>
  <c r="AF138" i="5"/>
  <c r="G36" i="5"/>
  <c r="AG137" i="5"/>
  <c r="AF137" i="5"/>
  <c r="G97" i="5"/>
  <c r="AG136" i="5"/>
  <c r="AF136" i="5"/>
  <c r="G251" i="5"/>
  <c r="AG135" i="5"/>
  <c r="AF135" i="5"/>
  <c r="G75" i="5"/>
  <c r="AG134" i="5"/>
  <c r="AF134" i="5"/>
  <c r="G297" i="5"/>
  <c r="AG133" i="5"/>
  <c r="AF133" i="5"/>
  <c r="G395" i="5"/>
  <c r="AG132" i="5"/>
  <c r="AF132" i="5"/>
  <c r="G265" i="5"/>
  <c r="AG131" i="5"/>
  <c r="AF131" i="5"/>
  <c r="G102" i="5"/>
  <c r="AG130" i="5"/>
  <c r="AF130" i="5"/>
  <c r="G47" i="5"/>
  <c r="AG129" i="5"/>
  <c r="AF129" i="5"/>
  <c r="G304" i="5"/>
  <c r="AG128" i="5"/>
  <c r="AF128" i="5"/>
  <c r="G268" i="5"/>
  <c r="AG127" i="5"/>
  <c r="AF127" i="5"/>
  <c r="G95" i="5"/>
  <c r="AG126" i="5"/>
  <c r="AF126" i="5"/>
  <c r="G9" i="5"/>
  <c r="AG125" i="5"/>
  <c r="AF125" i="5"/>
  <c r="G280" i="5"/>
  <c r="AG124" i="5"/>
  <c r="AF124" i="5"/>
  <c r="G362" i="5"/>
  <c r="AG123" i="5"/>
  <c r="AF123" i="5"/>
  <c r="G113" i="5"/>
  <c r="AG122" i="5"/>
  <c r="AF122" i="5"/>
  <c r="G259" i="5"/>
  <c r="AG121" i="5"/>
  <c r="AF121" i="5"/>
  <c r="G326" i="5"/>
  <c r="AG120" i="5"/>
  <c r="AF120" i="5"/>
  <c r="G261" i="5"/>
  <c r="AG119" i="5"/>
  <c r="AF119" i="5"/>
  <c r="G129" i="5"/>
  <c r="AG118" i="5"/>
  <c r="AF118" i="5"/>
  <c r="G35" i="5"/>
  <c r="AG117" i="5"/>
  <c r="AF117" i="5"/>
  <c r="G10" i="5"/>
  <c r="AG116" i="5"/>
  <c r="AF116" i="5"/>
  <c r="G277" i="5"/>
  <c r="AG115" i="5"/>
  <c r="AF115" i="5"/>
  <c r="G80" i="5"/>
  <c r="AG114" i="5"/>
  <c r="AF114" i="5"/>
  <c r="G379" i="5"/>
  <c r="AG113" i="5"/>
  <c r="AF113" i="5"/>
  <c r="G77" i="5"/>
  <c r="AG112" i="5"/>
  <c r="AF112" i="5"/>
  <c r="G148" i="5"/>
  <c r="AG111" i="5"/>
  <c r="AF111" i="5"/>
  <c r="G319" i="5"/>
  <c r="AG110" i="5"/>
  <c r="AF110" i="5"/>
  <c r="G19" i="5"/>
  <c r="AG109" i="5"/>
  <c r="AF109" i="5"/>
  <c r="G314" i="5"/>
  <c r="AG108" i="5"/>
  <c r="AF108" i="5"/>
  <c r="G31" i="5"/>
  <c r="AG107" i="5"/>
  <c r="AF107" i="5"/>
  <c r="G8" i="5"/>
  <c r="AG106" i="5"/>
  <c r="AF106" i="5"/>
  <c r="G323" i="5"/>
  <c r="AG105" i="5"/>
  <c r="AF105" i="5"/>
  <c r="G191" i="5"/>
  <c r="AG104" i="5"/>
  <c r="AF104" i="5"/>
  <c r="G371" i="5"/>
  <c r="AG103" i="5"/>
  <c r="AF103" i="5"/>
  <c r="G318" i="5"/>
  <c r="AG102" i="5"/>
  <c r="AF102" i="5"/>
  <c r="G93" i="5"/>
  <c r="AG101" i="5"/>
  <c r="AF101" i="5"/>
  <c r="G355" i="5"/>
  <c r="AG100" i="5"/>
  <c r="AF100" i="5"/>
  <c r="G293" i="5"/>
  <c r="AG99" i="5"/>
  <c r="AF99" i="5"/>
  <c r="G253" i="5"/>
  <c r="AG98" i="5"/>
  <c r="AF98" i="5"/>
  <c r="G55" i="5"/>
  <c r="AG97" i="5"/>
  <c r="AF97" i="5"/>
  <c r="G374" i="5"/>
  <c r="AG96" i="5"/>
  <c r="AF96" i="5"/>
  <c r="G42" i="5"/>
  <c r="AG95" i="5"/>
  <c r="AF95" i="5"/>
  <c r="G181" i="5"/>
  <c r="AG94" i="5"/>
  <c r="AF94" i="5"/>
  <c r="G394" i="5"/>
  <c r="AG93" i="5"/>
  <c r="AF93" i="5"/>
  <c r="G94" i="5"/>
  <c r="AG92" i="5"/>
  <c r="AF92" i="5"/>
  <c r="G167" i="5"/>
  <c r="AG91" i="5"/>
  <c r="AF91" i="5"/>
  <c r="G289" i="5"/>
  <c r="AG90" i="5"/>
  <c r="AF90" i="5"/>
  <c r="G192" i="5"/>
  <c r="AG89" i="5"/>
  <c r="AF89" i="5"/>
  <c r="G363" i="5"/>
  <c r="AG88" i="5"/>
  <c r="AF88" i="5"/>
  <c r="G402" i="5"/>
  <c r="AG87" i="5"/>
  <c r="AF87" i="5"/>
  <c r="G290" i="5"/>
  <c r="AG86" i="5"/>
  <c r="AF86" i="5"/>
  <c r="G61" i="5"/>
  <c r="AG85" i="5"/>
  <c r="AF85" i="5"/>
  <c r="G234" i="5"/>
  <c r="AG84" i="5"/>
  <c r="AF84" i="5"/>
  <c r="G169" i="5"/>
  <c r="AG83" i="5"/>
  <c r="AF83" i="5"/>
  <c r="G21" i="5"/>
  <c r="AG82" i="5"/>
  <c r="AF82" i="5"/>
  <c r="G26" i="5"/>
  <c r="AG81" i="5"/>
  <c r="AF81" i="5"/>
  <c r="G153" i="5"/>
  <c r="AG80" i="5"/>
  <c r="AF80" i="5"/>
  <c r="G263" i="5"/>
  <c r="AG79" i="5"/>
  <c r="AF79" i="5"/>
  <c r="G272" i="5"/>
  <c r="AG78" i="5"/>
  <c r="AF78" i="5"/>
  <c r="L78" i="5"/>
  <c r="G409" i="5"/>
  <c r="AG77" i="5"/>
  <c r="AF77" i="5"/>
  <c r="L77" i="5"/>
  <c r="G161" i="5"/>
  <c r="AG76" i="5"/>
  <c r="AF76" i="5"/>
  <c r="L76" i="5"/>
  <c r="G176" i="5"/>
  <c r="AG75" i="5"/>
  <c r="AF75" i="5"/>
  <c r="L75" i="5"/>
  <c r="G405" i="5"/>
  <c r="AG74" i="5"/>
  <c r="AF74" i="5"/>
  <c r="L74" i="5"/>
  <c r="G236" i="5"/>
  <c r="AG73" i="5"/>
  <c r="AF73" i="5"/>
  <c r="L73" i="5"/>
  <c r="G398" i="5"/>
  <c r="AG72" i="5"/>
  <c r="AF72" i="5"/>
  <c r="L72" i="5"/>
  <c r="G296" i="5"/>
  <c r="AG71" i="5"/>
  <c r="AF71" i="5"/>
  <c r="L71" i="5"/>
  <c r="G233" i="5"/>
  <c r="AG70" i="5"/>
  <c r="AF70" i="5"/>
  <c r="L70" i="5"/>
  <c r="G285" i="5"/>
  <c r="AG69" i="5"/>
  <c r="AF69" i="5"/>
  <c r="L69" i="5"/>
  <c r="G29" i="5"/>
  <c r="AG68" i="5"/>
  <c r="AF68" i="5"/>
  <c r="L68" i="5"/>
  <c r="G57" i="5"/>
  <c r="AG67" i="5"/>
  <c r="AF67" i="5"/>
  <c r="L67" i="5"/>
  <c r="G375" i="5"/>
  <c r="AG66" i="5"/>
  <c r="AF66" i="5"/>
  <c r="L66" i="5"/>
  <c r="G274" i="5"/>
  <c r="AG65" i="5"/>
  <c r="AF65" i="5"/>
  <c r="L65" i="5"/>
  <c r="G20" i="5"/>
  <c r="AG64" i="5"/>
  <c r="AF64" i="5"/>
  <c r="L64" i="5"/>
  <c r="G401" i="5"/>
  <c r="AG63" i="5"/>
  <c r="AF63" i="5"/>
  <c r="L63" i="5"/>
  <c r="G282" i="5"/>
  <c r="AG62" i="5"/>
  <c r="AF62" i="5"/>
  <c r="G30" i="5"/>
  <c r="AG61" i="5"/>
  <c r="AF61" i="5"/>
  <c r="G406" i="5"/>
  <c r="AG60" i="5"/>
  <c r="AF60" i="5"/>
  <c r="G403" i="5"/>
  <c r="AG59" i="5"/>
  <c r="AF59" i="5"/>
  <c r="M59" i="5"/>
  <c r="G281" i="5"/>
  <c r="AG58" i="5"/>
  <c r="AF58" i="5"/>
  <c r="M58" i="5"/>
  <c r="G73" i="5"/>
  <c r="AG57" i="5"/>
  <c r="AF57" i="5"/>
  <c r="M57" i="5"/>
  <c r="G386" i="5"/>
  <c r="AG56" i="5"/>
  <c r="AF56" i="5"/>
  <c r="M56" i="5"/>
  <c r="G99" i="5"/>
  <c r="AG55" i="5"/>
  <c r="AF55" i="5"/>
  <c r="M55" i="5"/>
  <c r="G101" i="5"/>
  <c r="AG54" i="5"/>
  <c r="AF54" i="5"/>
  <c r="M54" i="5"/>
  <c r="G388" i="5"/>
  <c r="AG53" i="5"/>
  <c r="AF53" i="5"/>
  <c r="M53" i="5"/>
  <c r="G146" i="5"/>
  <c r="AG52" i="5"/>
  <c r="AF52" i="5"/>
  <c r="M52" i="5"/>
  <c r="G311" i="5"/>
  <c r="AG51" i="5"/>
  <c r="AF51" i="5"/>
  <c r="M51" i="5"/>
  <c r="G275" i="5"/>
  <c r="AG50" i="5"/>
  <c r="AF50" i="5"/>
  <c r="M50" i="5"/>
  <c r="G110" i="5"/>
  <c r="AG49" i="5"/>
  <c r="AF49" i="5"/>
  <c r="M49" i="5"/>
  <c r="G211" i="5"/>
  <c r="AG48" i="5"/>
  <c r="AF48" i="5"/>
  <c r="M48" i="5"/>
  <c r="G230" i="5"/>
  <c r="AG47" i="5"/>
  <c r="AF47" i="5"/>
  <c r="M47" i="5"/>
  <c r="G145" i="5"/>
  <c r="AG46" i="5"/>
  <c r="AF46" i="5"/>
  <c r="M46" i="5"/>
  <c r="G174" i="5"/>
  <c r="AG45" i="5"/>
  <c r="AF45" i="5"/>
  <c r="M45" i="5"/>
  <c r="G79" i="5"/>
  <c r="AG44" i="5"/>
  <c r="AF44" i="5"/>
  <c r="M44" i="5"/>
  <c r="G182" i="5"/>
  <c r="AG43" i="5"/>
  <c r="AF43" i="5"/>
  <c r="G287" i="5"/>
  <c r="AG42" i="5"/>
  <c r="AF42" i="5"/>
  <c r="G65" i="5"/>
  <c r="AG41" i="5"/>
  <c r="AF41" i="5"/>
  <c r="G245" i="5"/>
  <c r="AG40" i="5"/>
  <c r="AF40" i="5"/>
  <c r="G364" i="5"/>
  <c r="AG39" i="5"/>
  <c r="AF39" i="5"/>
  <c r="G313" i="5"/>
  <c r="AG38" i="5"/>
  <c r="AF38" i="5"/>
  <c r="G235" i="5"/>
  <c r="AG37" i="5"/>
  <c r="AF37" i="5"/>
  <c r="G187" i="5"/>
  <c r="AG36" i="5"/>
  <c r="AF36" i="5"/>
  <c r="G78" i="5"/>
  <c r="AG35" i="5"/>
  <c r="AF35" i="5"/>
  <c r="G342" i="5"/>
  <c r="AG34" i="5"/>
  <c r="AF34" i="5"/>
  <c r="G116" i="5"/>
  <c r="AG33" i="5"/>
  <c r="AF33" i="5"/>
  <c r="G316" i="5"/>
  <c r="AG32" i="5"/>
  <c r="AF32" i="5"/>
  <c r="G62" i="5"/>
  <c r="AG31" i="5"/>
  <c r="AF31" i="5"/>
  <c r="G133" i="5"/>
  <c r="AG30" i="5"/>
  <c r="AF30" i="5"/>
  <c r="G366" i="5"/>
  <c r="AG29" i="5"/>
  <c r="AF29" i="5"/>
  <c r="G237" i="5"/>
  <c r="AG28" i="5"/>
  <c r="AF28" i="5"/>
  <c r="G39" i="5"/>
  <c r="AG27" i="5"/>
  <c r="AF27" i="5"/>
  <c r="G328" i="5"/>
  <c r="AG26" i="5"/>
  <c r="AF26" i="5"/>
  <c r="G248" i="5"/>
  <c r="AG25" i="5"/>
  <c r="AF25" i="5"/>
  <c r="G256" i="5"/>
  <c r="AG24" i="5"/>
  <c r="AF24" i="5"/>
  <c r="G392" i="5"/>
  <c r="AG23" i="5"/>
  <c r="AF23" i="5"/>
  <c r="G254" i="5"/>
  <c r="AG22" i="5"/>
  <c r="AF22" i="5"/>
  <c r="G149" i="5"/>
  <c r="AG21" i="5"/>
  <c r="AF21" i="5"/>
  <c r="G71" i="5"/>
  <c r="AG20" i="5"/>
  <c r="AF20" i="5"/>
  <c r="G90" i="5"/>
  <c r="AG19" i="5"/>
  <c r="AF19" i="5"/>
  <c r="G158" i="5"/>
  <c r="AG18" i="5"/>
  <c r="AF18" i="5"/>
  <c r="G156" i="5"/>
  <c r="AG17" i="5"/>
  <c r="AF17" i="5"/>
  <c r="G159" i="5"/>
  <c r="AG16" i="5"/>
  <c r="AF16" i="5"/>
  <c r="G194" i="5"/>
  <c r="AG15" i="5"/>
  <c r="AF15" i="5"/>
  <c r="G131" i="5"/>
  <c r="AG14" i="5"/>
  <c r="AF14" i="5"/>
  <c r="G333" i="5"/>
  <c r="AG13" i="5"/>
  <c r="AF13" i="5"/>
  <c r="G244" i="5"/>
  <c r="AG12" i="5"/>
  <c r="AF12" i="5"/>
  <c r="Y12" i="5"/>
  <c r="G56" i="5"/>
  <c r="AG11" i="5"/>
  <c r="AF11" i="5"/>
  <c r="G242" i="5"/>
  <c r="AG10" i="5"/>
  <c r="AF10" i="5"/>
  <c r="G260" i="5"/>
  <c r="AG9" i="5"/>
  <c r="AF9" i="5"/>
  <c r="O9" i="5"/>
  <c r="G136" i="5"/>
  <c r="AG8" i="5"/>
  <c r="AF8" i="5"/>
  <c r="V8" i="5"/>
  <c r="O8" i="5"/>
  <c r="G385" i="5"/>
  <c r="AG7" i="5"/>
  <c r="AF7" i="5"/>
  <c r="O7" i="5"/>
  <c r="G66" i="5"/>
  <c r="AG6" i="5"/>
  <c r="AF6" i="5"/>
  <c r="O6" i="5"/>
  <c r="G214" i="5"/>
  <c r="AG5" i="5"/>
  <c r="AF5" i="5"/>
  <c r="O5" i="5"/>
  <c r="L5" i="5"/>
  <c r="G170" i="5"/>
  <c r="AG4" i="5"/>
  <c r="AF4" i="5"/>
  <c r="R4" i="5"/>
  <c r="S4" i="5" s="1"/>
  <c r="O4" i="5"/>
  <c r="L4" i="5"/>
  <c r="G60" i="5"/>
  <c r="AG3" i="5"/>
  <c r="AF3" i="5"/>
  <c r="O3" i="5"/>
  <c r="L3" i="5"/>
  <c r="G357" i="5"/>
  <c r="O406" i="4"/>
  <c r="O405" i="4"/>
  <c r="S404" i="4"/>
  <c r="P404" i="4"/>
  <c r="S403" i="4"/>
  <c r="P403" i="4"/>
  <c r="P402" i="4"/>
  <c r="P401" i="4"/>
  <c r="W400" i="4"/>
  <c r="S400" i="4"/>
  <c r="P400" i="4"/>
  <c r="W399" i="4"/>
  <c r="P399" i="4"/>
  <c r="W398" i="4"/>
  <c r="S398" i="4"/>
  <c r="P398" i="4"/>
  <c r="S397" i="4"/>
  <c r="P397" i="4"/>
  <c r="W396" i="4"/>
  <c r="S396" i="4"/>
  <c r="P396" i="4"/>
  <c r="W395" i="4"/>
  <c r="P395" i="4"/>
  <c r="W394" i="4"/>
  <c r="S394" i="4"/>
  <c r="P394" i="4"/>
  <c r="W393" i="4"/>
  <c r="S393" i="4"/>
  <c r="P393" i="4"/>
  <c r="S392" i="4"/>
  <c r="P392" i="4"/>
  <c r="S391" i="4"/>
  <c r="P391" i="4"/>
  <c r="W390" i="4"/>
  <c r="P390" i="4"/>
  <c r="P389" i="4"/>
  <c r="W388" i="4"/>
  <c r="S388" i="4"/>
  <c r="P388" i="4"/>
  <c r="AB366" i="4"/>
  <c r="AB365" i="4"/>
  <c r="AF364" i="4" s="1"/>
  <c r="AJ364" i="4"/>
  <c r="AC364" i="4"/>
  <c r="AJ363" i="4"/>
  <c r="AF363" i="4"/>
  <c r="AC363" i="4"/>
  <c r="AJ362" i="4"/>
  <c r="AF362" i="4"/>
  <c r="AC362" i="4"/>
  <c r="AJ361" i="4"/>
  <c r="AF361" i="4"/>
  <c r="AC361" i="4"/>
  <c r="AJ360" i="4"/>
  <c r="AF360" i="4"/>
  <c r="AC360" i="4"/>
  <c r="AJ359" i="4"/>
  <c r="AF359" i="4"/>
  <c r="AC359" i="4"/>
  <c r="AJ358" i="4"/>
  <c r="AF358" i="4"/>
  <c r="AC358" i="4"/>
  <c r="AJ357" i="4"/>
  <c r="AC357" i="4"/>
  <c r="AJ356" i="4"/>
  <c r="AF356" i="4"/>
  <c r="AC356" i="4"/>
  <c r="AJ355" i="4"/>
  <c r="AC355" i="4"/>
  <c r="O355" i="4"/>
  <c r="AJ354" i="4"/>
  <c r="AC354" i="4"/>
  <c r="O354" i="4"/>
  <c r="S349" i="4" s="1"/>
  <c r="AJ353" i="4"/>
  <c r="AF353" i="4"/>
  <c r="AC353" i="4"/>
  <c r="P353" i="4"/>
  <c r="AJ352" i="4"/>
  <c r="AF352" i="4"/>
  <c r="AC352" i="4"/>
  <c r="S352" i="4"/>
  <c r="P352" i="4"/>
  <c r="AJ351" i="4"/>
  <c r="AF351" i="4"/>
  <c r="AC351" i="4"/>
  <c r="W351" i="4"/>
  <c r="P351" i="4"/>
  <c r="AJ350" i="4"/>
  <c r="AF350" i="4"/>
  <c r="AC350" i="4"/>
  <c r="P350" i="4"/>
  <c r="AF349" i="4"/>
  <c r="AC349" i="4"/>
  <c r="P349" i="4"/>
  <c r="AJ348" i="4"/>
  <c r="AC348" i="4"/>
  <c r="P348" i="4"/>
  <c r="AJ347" i="4"/>
  <c r="AF347" i="4"/>
  <c r="AC347" i="4"/>
  <c r="W347" i="4"/>
  <c r="P347" i="4"/>
  <c r="AJ346" i="4"/>
  <c r="AF346" i="4"/>
  <c r="AC346" i="4"/>
  <c r="P346" i="4"/>
  <c r="AJ345" i="4"/>
  <c r="AF345" i="4"/>
  <c r="AC345" i="4"/>
  <c r="P345" i="4"/>
  <c r="AJ344" i="4"/>
  <c r="AF344" i="4"/>
  <c r="AC344" i="4"/>
  <c r="W344" i="4"/>
  <c r="S344" i="4"/>
  <c r="P344" i="4"/>
  <c r="AF343" i="4"/>
  <c r="AC343" i="4"/>
  <c r="P343" i="4"/>
  <c r="AJ342" i="4"/>
  <c r="AC342" i="4"/>
  <c r="P342" i="4"/>
  <c r="AJ341" i="4"/>
  <c r="AF341" i="4"/>
  <c r="AC341" i="4"/>
  <c r="P341" i="4"/>
  <c r="AJ340" i="4"/>
  <c r="AF340" i="4"/>
  <c r="AC340" i="4"/>
  <c r="P340" i="4"/>
  <c r="AJ339" i="4"/>
  <c r="AF339" i="4"/>
  <c r="AC339" i="4"/>
  <c r="W339" i="4"/>
  <c r="P339" i="4"/>
  <c r="AJ338" i="4"/>
  <c r="AF338" i="4"/>
  <c r="AC338" i="4"/>
  <c r="W338" i="4"/>
  <c r="P338" i="4"/>
  <c r="AF337" i="4"/>
  <c r="AC337" i="4"/>
  <c r="P337" i="4"/>
  <c r="AJ336" i="4"/>
  <c r="AC336" i="4"/>
  <c r="P336" i="4"/>
  <c r="AJ335" i="4"/>
  <c r="AF335" i="4"/>
  <c r="AC335" i="4"/>
  <c r="P335" i="4"/>
  <c r="AJ334" i="4"/>
  <c r="AF334" i="4"/>
  <c r="AC334" i="4"/>
  <c r="S334" i="4"/>
  <c r="P334" i="4"/>
  <c r="U294" i="4"/>
  <c r="T294" i="4"/>
  <c r="S294" i="4"/>
  <c r="R294" i="4"/>
  <c r="Q294" i="4"/>
  <c r="P294" i="4"/>
  <c r="O294" i="4"/>
  <c r="U293" i="4"/>
  <c r="T293" i="4"/>
  <c r="S293" i="4"/>
  <c r="R293" i="4"/>
  <c r="Q293" i="4"/>
  <c r="P293" i="4"/>
  <c r="O293" i="4"/>
  <c r="U292" i="4"/>
  <c r="T292" i="4"/>
  <c r="S292" i="4"/>
  <c r="R292" i="4"/>
  <c r="Q292" i="4"/>
  <c r="P292" i="4"/>
  <c r="O292" i="4"/>
  <c r="U291" i="4"/>
  <c r="T291" i="4"/>
  <c r="S291" i="4"/>
  <c r="R291" i="4"/>
  <c r="Q291" i="4"/>
  <c r="P291" i="4"/>
  <c r="O291" i="4"/>
  <c r="U290" i="4"/>
  <c r="T290" i="4"/>
  <c r="S290" i="4"/>
  <c r="R290" i="4"/>
  <c r="Q290" i="4"/>
  <c r="P290" i="4"/>
  <c r="O290" i="4"/>
  <c r="U289" i="4"/>
  <c r="T289" i="4"/>
  <c r="S289" i="4"/>
  <c r="R289" i="4"/>
  <c r="Q289" i="4"/>
  <c r="P289" i="4"/>
  <c r="O289" i="4"/>
  <c r="U288" i="4"/>
  <c r="T288" i="4"/>
  <c r="S288" i="4"/>
  <c r="R288" i="4"/>
  <c r="Q288" i="4"/>
  <c r="P288" i="4"/>
  <c r="O288" i="4"/>
  <c r="U287" i="4"/>
  <c r="T287" i="4"/>
  <c r="S287" i="4"/>
  <c r="R287" i="4"/>
  <c r="Q287" i="4"/>
  <c r="P287" i="4"/>
  <c r="O287" i="4"/>
  <c r="U286" i="4"/>
  <c r="T286" i="4"/>
  <c r="S286" i="4"/>
  <c r="R286" i="4"/>
  <c r="Q286" i="4"/>
  <c r="P286" i="4"/>
  <c r="O286" i="4"/>
  <c r="U285" i="4"/>
  <c r="T285" i="4"/>
  <c r="S285" i="4"/>
  <c r="R285" i="4"/>
  <c r="Q285" i="4"/>
  <c r="P285" i="4"/>
  <c r="O285" i="4"/>
  <c r="U284" i="4"/>
  <c r="T284" i="4"/>
  <c r="S284" i="4"/>
  <c r="R284" i="4"/>
  <c r="Q284" i="4"/>
  <c r="P284" i="4"/>
  <c r="O284" i="4"/>
  <c r="U283" i="4"/>
  <c r="T283" i="4"/>
  <c r="S283" i="4"/>
  <c r="R283" i="4"/>
  <c r="Q283" i="4"/>
  <c r="P283" i="4"/>
  <c r="O283" i="4"/>
  <c r="U282" i="4"/>
  <c r="T282" i="4"/>
  <c r="S282" i="4"/>
  <c r="R282" i="4"/>
  <c r="Q282" i="4"/>
  <c r="P282" i="4"/>
  <c r="O282" i="4"/>
  <c r="U281" i="4"/>
  <c r="T281" i="4"/>
  <c r="S281" i="4"/>
  <c r="R281" i="4"/>
  <c r="Q281" i="4"/>
  <c r="Y281" i="4" s="1"/>
  <c r="P281" i="4"/>
  <c r="O281" i="4"/>
  <c r="U280" i="4"/>
  <c r="T280" i="4"/>
  <c r="S280" i="4"/>
  <c r="R280" i="4"/>
  <c r="Q280" i="4"/>
  <c r="P280" i="4"/>
  <c r="O280" i="4"/>
  <c r="U279" i="4"/>
  <c r="T279" i="4"/>
  <c r="S279" i="4"/>
  <c r="R279" i="4"/>
  <c r="Q279" i="4"/>
  <c r="P279" i="4"/>
  <c r="O279" i="4"/>
  <c r="U278" i="4"/>
  <c r="T278" i="4"/>
  <c r="S278" i="4"/>
  <c r="R278" i="4"/>
  <c r="Q278" i="4"/>
  <c r="P278" i="4"/>
  <c r="O278" i="4"/>
  <c r="U277" i="4"/>
  <c r="T277" i="4"/>
  <c r="S277" i="4"/>
  <c r="R277" i="4"/>
  <c r="Q277" i="4"/>
  <c r="P277" i="4"/>
  <c r="O277" i="4"/>
  <c r="U276" i="4"/>
  <c r="T276" i="4"/>
  <c r="S276" i="4"/>
  <c r="R276" i="4"/>
  <c r="Q276" i="4"/>
  <c r="P276" i="4"/>
  <c r="O276" i="4"/>
  <c r="U275" i="4"/>
  <c r="T275" i="4"/>
  <c r="S275" i="4"/>
  <c r="R275" i="4"/>
  <c r="Q275" i="4"/>
  <c r="P275" i="4"/>
  <c r="O275" i="4"/>
  <c r="U274" i="4"/>
  <c r="T274" i="4"/>
  <c r="S274" i="4"/>
  <c r="R274" i="4"/>
  <c r="Q274" i="4"/>
  <c r="P274" i="4"/>
  <c r="O274" i="4"/>
  <c r="U273" i="4"/>
  <c r="T273" i="4"/>
  <c r="S273" i="4"/>
  <c r="R273" i="4"/>
  <c r="Q273" i="4"/>
  <c r="P273" i="4"/>
  <c r="O273" i="4"/>
  <c r="U272" i="4"/>
  <c r="T272" i="4"/>
  <c r="S272" i="4"/>
  <c r="R272" i="4"/>
  <c r="Q272" i="4"/>
  <c r="P272" i="4"/>
  <c r="O272" i="4"/>
  <c r="U271" i="4"/>
  <c r="T271" i="4"/>
  <c r="S271" i="4"/>
  <c r="R271" i="4"/>
  <c r="Q271" i="4"/>
  <c r="P271" i="4"/>
  <c r="O271" i="4"/>
  <c r="U270" i="4"/>
  <c r="T270" i="4"/>
  <c r="S270" i="4"/>
  <c r="R270" i="4"/>
  <c r="Q270" i="4"/>
  <c r="P270" i="4"/>
  <c r="O270" i="4"/>
  <c r="U269" i="4"/>
  <c r="T269" i="4"/>
  <c r="T296" i="4" s="1"/>
  <c r="S269" i="4"/>
  <c r="R269" i="4"/>
  <c r="Q269" i="4"/>
  <c r="P269" i="4"/>
  <c r="O269" i="4"/>
  <c r="U268" i="4"/>
  <c r="T268" i="4"/>
  <c r="S268" i="4"/>
  <c r="R268" i="4"/>
  <c r="Q268" i="4"/>
  <c r="P268" i="4"/>
  <c r="O268" i="4"/>
  <c r="U267" i="4"/>
  <c r="T267" i="4"/>
  <c r="S267" i="4"/>
  <c r="R267" i="4"/>
  <c r="Q267" i="4"/>
  <c r="P267" i="4"/>
  <c r="O267" i="4"/>
  <c r="U266" i="4"/>
  <c r="T266" i="4"/>
  <c r="S266" i="4"/>
  <c r="R266" i="4"/>
  <c r="Q266" i="4"/>
  <c r="P266" i="4"/>
  <c r="O266" i="4"/>
  <c r="U265" i="4"/>
  <c r="T265" i="4"/>
  <c r="S265" i="4"/>
  <c r="R265" i="4"/>
  <c r="Q265" i="4"/>
  <c r="Q295" i="4" s="1"/>
  <c r="P265" i="4"/>
  <c r="O265" i="4"/>
  <c r="U264" i="4"/>
  <c r="T264" i="4"/>
  <c r="S264" i="4"/>
  <c r="R264" i="4"/>
  <c r="Q264" i="4"/>
  <c r="P264" i="4"/>
  <c r="O264" i="4"/>
  <c r="U263" i="4"/>
  <c r="T263" i="4"/>
  <c r="S263" i="4"/>
  <c r="R263" i="4"/>
  <c r="Q263" i="4"/>
  <c r="P263" i="4"/>
  <c r="O263" i="4"/>
  <c r="U262" i="4"/>
  <c r="T262" i="4"/>
  <c r="S262" i="4"/>
  <c r="R262" i="4"/>
  <c r="Q262" i="4"/>
  <c r="P262" i="4"/>
  <c r="O262" i="4"/>
  <c r="D26" i="6"/>
  <c r="Q25" i="6"/>
  <c r="R22" i="6" s="1"/>
  <c r="S22" i="6" s="1"/>
  <c r="J25" i="6"/>
  <c r="D25" i="6"/>
  <c r="E20" i="6" s="1"/>
  <c r="F20" i="6" s="1"/>
  <c r="I22" i="6"/>
  <c r="C22" i="6"/>
  <c r="I21" i="6"/>
  <c r="C21" i="6"/>
  <c r="I20" i="6"/>
  <c r="C20" i="6"/>
  <c r="I19" i="6"/>
  <c r="C19" i="6"/>
  <c r="I18" i="6"/>
  <c r="C18" i="6"/>
  <c r="I17" i="6"/>
  <c r="C17" i="6"/>
  <c r="R16" i="6"/>
  <c r="S16" i="6" s="1"/>
  <c r="I16" i="6"/>
  <c r="C16" i="6"/>
  <c r="R15" i="6"/>
  <c r="S15" i="6" s="1"/>
  <c r="I15" i="6"/>
  <c r="C15" i="6"/>
  <c r="I14" i="6"/>
  <c r="C14" i="6"/>
  <c r="R13" i="6"/>
  <c r="S13" i="6" s="1"/>
  <c r="I13" i="6"/>
  <c r="C13" i="6"/>
  <c r="I12" i="6"/>
  <c r="C12" i="6"/>
  <c r="I11" i="6"/>
  <c r="C11" i="6"/>
  <c r="R10" i="6"/>
  <c r="S10" i="6" s="1"/>
  <c r="K10" i="6"/>
  <c r="L10" i="6" s="1"/>
  <c r="I10" i="6"/>
  <c r="C10" i="6"/>
  <c r="R9" i="6"/>
  <c r="S9" i="6" s="1"/>
  <c r="I9" i="6"/>
  <c r="C9" i="6"/>
  <c r="I8" i="6"/>
  <c r="C8" i="6"/>
  <c r="S7" i="6"/>
  <c r="R7" i="6"/>
  <c r="I7" i="6"/>
  <c r="C7" i="6"/>
  <c r="R6" i="6"/>
  <c r="S6" i="6" s="1"/>
  <c r="I6" i="6"/>
  <c r="C6" i="6"/>
  <c r="I5" i="6"/>
  <c r="C5" i="6"/>
  <c r="I4" i="6"/>
  <c r="C4" i="6"/>
  <c r="I3" i="6"/>
  <c r="C3" i="6"/>
  <c r="F16" i="3"/>
  <c r="E16" i="3"/>
  <c r="D16" i="3"/>
  <c r="C16" i="3"/>
  <c r="H10" i="3" s="1"/>
  <c r="K15" i="3"/>
  <c r="P15" i="3" s="1"/>
  <c r="I15" i="3"/>
  <c r="J14" i="3"/>
  <c r="J13" i="3"/>
  <c r="I13" i="3"/>
  <c r="K11" i="3"/>
  <c r="P11" i="3" s="1"/>
  <c r="J11" i="3"/>
  <c r="O11" i="3" s="1"/>
  <c r="K10" i="3"/>
  <c r="P10" i="3" s="1"/>
  <c r="J10" i="3"/>
  <c r="O10" i="3" s="1"/>
  <c r="I10" i="3"/>
  <c r="L24" i="3" s="1"/>
  <c r="J8" i="3"/>
  <c r="O8" i="3" s="1"/>
  <c r="J7" i="3"/>
  <c r="I7" i="3"/>
  <c r="K6" i="3"/>
  <c r="P6" i="3" s="1"/>
  <c r="I6" i="3"/>
  <c r="L20" i="3" s="1"/>
  <c r="P33" i="2"/>
  <c r="P32" i="2"/>
  <c r="P31" i="2"/>
  <c r="P30" i="2"/>
  <c r="P29" i="2"/>
  <c r="P28" i="2"/>
  <c r="P27" i="2"/>
  <c r="P26" i="2"/>
  <c r="P25" i="2"/>
  <c r="P24" i="2"/>
  <c r="P23" i="2"/>
  <c r="U18" i="2"/>
  <c r="M18" i="2"/>
  <c r="E18" i="2"/>
  <c r="U17" i="2"/>
  <c r="M17" i="2"/>
  <c r="E17" i="2"/>
  <c r="V16" i="2"/>
  <c r="N16" i="2"/>
  <c r="F16" i="2"/>
  <c r="V15" i="2"/>
  <c r="N15" i="2"/>
  <c r="F15" i="2"/>
  <c r="V14" i="2"/>
  <c r="N14" i="2"/>
  <c r="F14" i="2"/>
  <c r="V13" i="2"/>
  <c r="N13" i="2"/>
  <c r="F13" i="2"/>
  <c r="V12" i="2"/>
  <c r="W12" i="2" s="1"/>
  <c r="X12" i="2" s="1"/>
  <c r="N12" i="2"/>
  <c r="F12" i="2"/>
  <c r="V11" i="2"/>
  <c r="N11" i="2"/>
  <c r="F11" i="2"/>
  <c r="V10" i="2"/>
  <c r="N10" i="2"/>
  <c r="F10" i="2"/>
  <c r="V9" i="2"/>
  <c r="N9" i="2"/>
  <c r="F9" i="2"/>
  <c r="V8" i="2"/>
  <c r="W8" i="2" s="1"/>
  <c r="X8" i="2" s="1"/>
  <c r="N8" i="2"/>
  <c r="F8" i="2"/>
  <c r="V7" i="2"/>
  <c r="N7" i="2"/>
  <c r="F7" i="2"/>
  <c r="V6" i="2"/>
  <c r="N6" i="2"/>
  <c r="O13" i="2" s="1"/>
  <c r="P13" i="2" s="1"/>
  <c r="F6" i="2"/>
  <c r="V5" i="2"/>
  <c r="O5" i="2"/>
  <c r="N5" i="2"/>
  <c r="F5" i="2"/>
  <c r="G4" i="2" s="1"/>
  <c r="V4" i="2"/>
  <c r="N4" i="2"/>
  <c r="F4" i="2"/>
  <c r="K87" i="1"/>
  <c r="F87" i="1"/>
  <c r="G87" i="1" s="1"/>
  <c r="E87" i="1"/>
  <c r="K86" i="1"/>
  <c r="F86" i="1"/>
  <c r="G86" i="1" s="1"/>
  <c r="E86" i="1"/>
  <c r="K85" i="1"/>
  <c r="G85" i="1"/>
  <c r="F85" i="1"/>
  <c r="E85" i="1"/>
  <c r="K84" i="1"/>
  <c r="F84" i="1"/>
  <c r="E84" i="1"/>
  <c r="K83" i="1"/>
  <c r="G83" i="1"/>
  <c r="F83" i="1"/>
  <c r="E83" i="1"/>
  <c r="K82" i="1"/>
  <c r="J82" i="1"/>
  <c r="F82" i="1"/>
  <c r="E82" i="1"/>
  <c r="K81" i="1"/>
  <c r="F81" i="1"/>
  <c r="G81" i="1" s="1"/>
  <c r="E81" i="1"/>
  <c r="K80" i="1"/>
  <c r="L80" i="1" s="1"/>
  <c r="J80" i="1"/>
  <c r="F80" i="1"/>
  <c r="G80" i="1" s="1"/>
  <c r="E80" i="1"/>
  <c r="J46" i="1"/>
  <c r="K46" i="1" s="1"/>
  <c r="K45" i="1"/>
  <c r="J45" i="1"/>
  <c r="K44" i="1"/>
  <c r="J44" i="1"/>
  <c r="J43" i="1"/>
  <c r="K43" i="1" s="1"/>
  <c r="J42" i="1"/>
  <c r="K42" i="1" s="1"/>
  <c r="K41" i="1"/>
  <c r="J41" i="1"/>
  <c r="J40" i="1"/>
  <c r="K40" i="1" s="1"/>
  <c r="K39" i="1"/>
  <c r="J39" i="1"/>
  <c r="E37" i="1"/>
  <c r="E36" i="1"/>
  <c r="N34" i="1"/>
  <c r="H34" i="1"/>
  <c r="F34" i="1"/>
  <c r="G34" i="1" s="1"/>
  <c r="I34" i="1" s="1"/>
  <c r="N33" i="1"/>
  <c r="H33" i="1"/>
  <c r="F33" i="1"/>
  <c r="G33" i="1" s="1"/>
  <c r="I33" i="1" s="1"/>
  <c r="N32" i="1"/>
  <c r="H32" i="1"/>
  <c r="I32" i="1" s="1"/>
  <c r="G32" i="1"/>
  <c r="F32" i="1"/>
  <c r="N31" i="1"/>
  <c r="H31" i="1"/>
  <c r="I31" i="1" s="1"/>
  <c r="F31" i="1"/>
  <c r="G31" i="1" s="1"/>
  <c r="N30" i="1"/>
  <c r="H30" i="1"/>
  <c r="F30" i="1"/>
  <c r="G30" i="1" s="1"/>
  <c r="I30" i="1" s="1"/>
  <c r="N29" i="1"/>
  <c r="M29" i="1"/>
  <c r="M30" i="1" s="1"/>
  <c r="H29" i="1"/>
  <c r="F29" i="1"/>
  <c r="G29" i="1" s="1"/>
  <c r="I29" i="1" s="1"/>
  <c r="O28" i="1"/>
  <c r="N28" i="1"/>
  <c r="M28" i="1"/>
  <c r="J81" i="1" s="1"/>
  <c r="H28" i="1"/>
  <c r="F28" i="1"/>
  <c r="G28" i="1" s="1"/>
  <c r="O27" i="1"/>
  <c r="N27" i="1"/>
  <c r="M27" i="1"/>
  <c r="H27" i="1"/>
  <c r="G27" i="1"/>
  <c r="F27" i="1"/>
  <c r="S21" i="1"/>
  <c r="L21" i="1"/>
  <c r="E21" i="1"/>
  <c r="U20" i="1"/>
  <c r="W21" i="1" s="1"/>
  <c r="S20" i="1"/>
  <c r="N20" i="1"/>
  <c r="L20" i="1"/>
  <c r="G20" i="1"/>
  <c r="E20" i="1"/>
  <c r="U18" i="1"/>
  <c r="N18" i="1"/>
  <c r="G18" i="1"/>
  <c r="U17" i="1"/>
  <c r="N17" i="1"/>
  <c r="G17" i="1"/>
  <c r="U16" i="1"/>
  <c r="N16" i="1"/>
  <c r="G16" i="1"/>
  <c r="U15" i="1"/>
  <c r="N15" i="1"/>
  <c r="G15" i="1"/>
  <c r="U14" i="1"/>
  <c r="N14" i="1"/>
  <c r="G14" i="1"/>
  <c r="U13" i="1"/>
  <c r="N13" i="1"/>
  <c r="G13" i="1"/>
  <c r="U12" i="1"/>
  <c r="N12" i="1"/>
  <c r="G12" i="1"/>
  <c r="U11" i="1"/>
  <c r="N11" i="1"/>
  <c r="G11" i="1"/>
  <c r="U10" i="1"/>
  <c r="N10" i="1"/>
  <c r="G10" i="1"/>
  <c r="U9" i="1"/>
  <c r="N9" i="1"/>
  <c r="G9" i="1"/>
  <c r="U8" i="1"/>
  <c r="N8" i="1"/>
  <c r="G8" i="1"/>
  <c r="M36" i="5" l="1"/>
  <c r="O11" i="5"/>
  <c r="J10" i="5"/>
  <c r="E77" i="13"/>
  <c r="C77" i="13"/>
  <c r="D77" i="13"/>
  <c r="F77" i="13"/>
  <c r="B74" i="9"/>
  <c r="C74" i="9"/>
  <c r="D74" i="9"/>
  <c r="E74" i="9"/>
  <c r="F74" i="9"/>
  <c r="J83" i="1"/>
  <c r="M31" i="1"/>
  <c r="M10" i="3"/>
  <c r="I24" i="3"/>
  <c r="H24" i="3"/>
  <c r="J24" i="3"/>
  <c r="N45" i="2"/>
  <c r="N31" i="2"/>
  <c r="Y273" i="4"/>
  <c r="Y270" i="4"/>
  <c r="Y268" i="4"/>
  <c r="Y263" i="4"/>
  <c r="Y286" i="4"/>
  <c r="Y285" i="4"/>
  <c r="Y280" i="4"/>
  <c r="Y277" i="4"/>
  <c r="Y269" i="4"/>
  <c r="Y289" i="4"/>
  <c r="Y276" i="4"/>
  <c r="Y267" i="4"/>
  <c r="Y275" i="4"/>
  <c r="Y262" i="4"/>
  <c r="Y264" i="4"/>
  <c r="Y294" i="4"/>
  <c r="Y292" i="4"/>
  <c r="Y279" i="4"/>
  <c r="Y274" i="4"/>
  <c r="Y283" i="4"/>
  <c r="Y265" i="4"/>
  <c r="Y291" i="4"/>
  <c r="R296" i="4"/>
  <c r="G10" i="2"/>
  <c r="H10" i="2" s="1"/>
  <c r="L27" i="3"/>
  <c r="N13" i="3"/>
  <c r="K27" i="3"/>
  <c r="W4" i="2"/>
  <c r="O14" i="3"/>
  <c r="G5" i="2"/>
  <c r="H5" i="2" s="1"/>
  <c r="G15" i="2"/>
  <c r="G11" i="2"/>
  <c r="H11" i="2" s="1"/>
  <c r="G6" i="2"/>
  <c r="H6" i="2" s="1"/>
  <c r="F24" i="2" s="1"/>
  <c r="W16" i="2"/>
  <c r="W14" i="2"/>
  <c r="X14" i="2" s="1"/>
  <c r="Y282" i="4"/>
  <c r="O31" i="1"/>
  <c r="G13" i="2"/>
  <c r="H13" i="2" s="1"/>
  <c r="E16" i="6"/>
  <c r="F16" i="6" s="1"/>
  <c r="O7" i="2"/>
  <c r="P7" i="2" s="1"/>
  <c r="N25" i="2" s="1"/>
  <c r="N6" i="3"/>
  <c r="H15" i="3"/>
  <c r="H12" i="3"/>
  <c r="H9" i="3"/>
  <c r="H6" i="3"/>
  <c r="H13" i="3"/>
  <c r="H11" i="3"/>
  <c r="H7" i="3"/>
  <c r="Q296" i="4"/>
  <c r="L81" i="1"/>
  <c r="O11" i="2"/>
  <c r="P11" i="2" s="1"/>
  <c r="O15" i="2"/>
  <c r="P15" i="2" s="1"/>
  <c r="N7" i="3"/>
  <c r="I14" i="3"/>
  <c r="I11" i="3"/>
  <c r="I8" i="3"/>
  <c r="Y271" i="4"/>
  <c r="Z286" i="4"/>
  <c r="Y293" i="4"/>
  <c r="P354" i="4"/>
  <c r="T334" i="4" s="1"/>
  <c r="N10" i="3"/>
  <c r="K24" i="3"/>
  <c r="G7" i="2"/>
  <c r="H7" i="2" s="1"/>
  <c r="F25" i="2" s="1"/>
  <c r="K20" i="6"/>
  <c r="L20" i="6" s="1"/>
  <c r="K17" i="6"/>
  <c r="L17" i="6" s="1"/>
  <c r="K14" i="6"/>
  <c r="L14" i="6" s="1"/>
  <c r="K11" i="6"/>
  <c r="L11" i="6" s="1"/>
  <c r="K8" i="6"/>
  <c r="L8" i="6" s="1"/>
  <c r="K5" i="6"/>
  <c r="L5" i="6" s="1"/>
  <c r="K6" i="6"/>
  <c r="L6" i="6" s="1"/>
  <c r="K4" i="6"/>
  <c r="L4" i="6" s="1"/>
  <c r="K21" i="6"/>
  <c r="L21" i="6" s="1"/>
  <c r="K19" i="6"/>
  <c r="L19" i="6" s="1"/>
  <c r="K9" i="6"/>
  <c r="L9" i="6" s="1"/>
  <c r="K7" i="6"/>
  <c r="L7" i="6" s="1"/>
  <c r="K22" i="6"/>
  <c r="L22" i="6" s="1"/>
  <c r="K18" i="6"/>
  <c r="L18" i="6" s="1"/>
  <c r="K16" i="6"/>
  <c r="L16" i="6" s="1"/>
  <c r="Y272" i="4"/>
  <c r="Y290" i="4"/>
  <c r="G84" i="1"/>
  <c r="G9" i="2"/>
  <c r="H9" i="2" s="1"/>
  <c r="F27" i="2" s="1"/>
  <c r="AC291" i="4"/>
  <c r="W5" i="2"/>
  <c r="W7" i="2"/>
  <c r="X7" i="2" s="1"/>
  <c r="V25" i="2" s="1"/>
  <c r="O9" i="2"/>
  <c r="P9" i="2" s="1"/>
  <c r="N27" i="2" s="1"/>
  <c r="O7" i="3"/>
  <c r="M21" i="3"/>
  <c r="P295" i="4"/>
  <c r="X262" i="4" s="1"/>
  <c r="P296" i="4"/>
  <c r="E21" i="6"/>
  <c r="F21" i="6" s="1"/>
  <c r="E18" i="6"/>
  <c r="F18" i="6" s="1"/>
  <c r="E15" i="6"/>
  <c r="F15" i="6" s="1"/>
  <c r="E12" i="6"/>
  <c r="F12" i="6" s="1"/>
  <c r="E9" i="6"/>
  <c r="F9" i="6" s="1"/>
  <c r="E6" i="6"/>
  <c r="F6" i="6" s="1"/>
  <c r="E3" i="6"/>
  <c r="F3" i="6" s="1"/>
  <c r="E10" i="6"/>
  <c r="F10" i="6" s="1"/>
  <c r="E8" i="6"/>
  <c r="F8" i="6" s="1"/>
  <c r="E17" i="6"/>
  <c r="F17" i="6" s="1"/>
  <c r="E13" i="6"/>
  <c r="F13" i="6" s="1"/>
  <c r="E11" i="6"/>
  <c r="F11" i="6" s="1"/>
  <c r="E22" i="6"/>
  <c r="F22" i="6" s="1"/>
  <c r="E5" i="6"/>
  <c r="F5" i="6" s="1"/>
  <c r="E14" i="6"/>
  <c r="F14" i="6" s="1"/>
  <c r="Y287" i="4"/>
  <c r="X348" i="4"/>
  <c r="W10" i="2"/>
  <c r="X10" i="2" s="1"/>
  <c r="E19" i="6"/>
  <c r="F19" i="6" s="1"/>
  <c r="K13" i="6"/>
  <c r="L13" i="6" s="1"/>
  <c r="I27" i="1"/>
  <c r="G35" i="1"/>
  <c r="O29" i="1"/>
  <c r="G82" i="1"/>
  <c r="G88" i="1" s="1"/>
  <c r="W11" i="2"/>
  <c r="X11" i="2" s="1"/>
  <c r="W15" i="2"/>
  <c r="X15" i="2" s="1"/>
  <c r="H8" i="3"/>
  <c r="I12" i="3"/>
  <c r="K13" i="3"/>
  <c r="P13" i="3" s="1"/>
  <c r="K7" i="3"/>
  <c r="P7" i="3" s="1"/>
  <c r="K14" i="3"/>
  <c r="P14" i="3" s="1"/>
  <c r="K12" i="3"/>
  <c r="P12" i="3" s="1"/>
  <c r="K8" i="3"/>
  <c r="M25" i="3"/>
  <c r="Y266" i="4"/>
  <c r="AK334" i="4"/>
  <c r="AC365" i="4"/>
  <c r="AK361" i="4" s="1"/>
  <c r="P405" i="4"/>
  <c r="X399" i="4" s="1"/>
  <c r="L29" i="3"/>
  <c r="N15" i="3"/>
  <c r="V26" i="2"/>
  <c r="L7" i="5"/>
  <c r="V44" i="2"/>
  <c r="V30" i="2"/>
  <c r="AC270" i="4"/>
  <c r="X403" i="4"/>
  <c r="R295" i="4"/>
  <c r="Z292" i="4" s="1"/>
  <c r="L82" i="1"/>
  <c r="S296" i="4"/>
  <c r="S295" i="4"/>
  <c r="AA288" i="4" s="1"/>
  <c r="AC281" i="4"/>
  <c r="AC293" i="4"/>
  <c r="O4" i="2"/>
  <c r="G8" i="2"/>
  <c r="H8" i="2" s="1"/>
  <c r="G12" i="2"/>
  <c r="H12" i="2" s="1"/>
  <c r="G16" i="2"/>
  <c r="I9" i="3"/>
  <c r="O13" i="3"/>
  <c r="M27" i="3"/>
  <c r="K12" i="6"/>
  <c r="L12" i="6" s="1"/>
  <c r="Y288" i="4"/>
  <c r="X291" i="4"/>
  <c r="T350" i="4"/>
  <c r="AK355" i="4"/>
  <c r="L83" i="1"/>
  <c r="O6" i="2"/>
  <c r="P6" i="2" s="1"/>
  <c r="N24" i="2" s="1"/>
  <c r="O24" i="2" s="1"/>
  <c r="O12" i="2"/>
  <c r="P12" i="2" s="1"/>
  <c r="O8" i="2"/>
  <c r="P8" i="2" s="1"/>
  <c r="G14" i="2"/>
  <c r="H14" i="2" s="1"/>
  <c r="K20" i="3"/>
  <c r="K3" i="6"/>
  <c r="L3" i="6" s="1"/>
  <c r="Y284" i="4"/>
  <c r="I28" i="1"/>
  <c r="O30" i="1"/>
  <c r="K47" i="1"/>
  <c r="W13" i="2"/>
  <c r="X13" i="2" s="1"/>
  <c r="W6" i="2"/>
  <c r="X6" i="2" s="1"/>
  <c r="V24" i="2" s="1"/>
  <c r="O10" i="2"/>
  <c r="P10" i="2" s="1"/>
  <c r="O14" i="2"/>
  <c r="P14" i="2" s="1"/>
  <c r="O16" i="2"/>
  <c r="K9" i="3"/>
  <c r="P9" i="3" s="1"/>
  <c r="H14" i="3"/>
  <c r="K21" i="3"/>
  <c r="E4" i="6"/>
  <c r="F4" i="6" s="1"/>
  <c r="E7" i="6"/>
  <c r="F7" i="6" s="1"/>
  <c r="K15" i="6"/>
  <c r="L15" i="6" s="1"/>
  <c r="O295" i="4"/>
  <c r="W277" i="4" s="1"/>
  <c r="X269" i="4"/>
  <c r="AC280" i="4"/>
  <c r="AC285" i="4"/>
  <c r="W294" i="4"/>
  <c r="O296" i="4"/>
  <c r="AG355" i="4"/>
  <c r="R4" i="6"/>
  <c r="S4" i="6" s="1"/>
  <c r="R21" i="6"/>
  <c r="S21" i="6" s="1"/>
  <c r="W345" i="4"/>
  <c r="W350" i="4"/>
  <c r="J8" i="5"/>
  <c r="J9" i="5"/>
  <c r="M35" i="5"/>
  <c r="M33" i="5"/>
  <c r="M31" i="5"/>
  <c r="M29" i="5"/>
  <c r="M27" i="5"/>
  <c r="M32" i="5"/>
  <c r="J15" i="3"/>
  <c r="K29" i="3" s="1"/>
  <c r="J12" i="3"/>
  <c r="J9" i="3"/>
  <c r="J6" i="3"/>
  <c r="R12" i="6"/>
  <c r="S12" i="6" s="1"/>
  <c r="W273" i="4"/>
  <c r="AC288" i="4"/>
  <c r="AG342" i="4"/>
  <c r="W401" i="4"/>
  <c r="S399" i="4"/>
  <c r="W389" i="4"/>
  <c r="W403" i="4"/>
  <c r="S401" i="4"/>
  <c r="W391" i="4"/>
  <c r="S389" i="4"/>
  <c r="S405" i="4" s="1"/>
  <c r="S406" i="4" s="1"/>
  <c r="W397" i="4"/>
  <c r="S395" i="4"/>
  <c r="W404" i="4"/>
  <c r="S402" i="4"/>
  <c r="W392" i="4"/>
  <c r="S390" i="4"/>
  <c r="R3" i="5"/>
  <c r="S3" i="5" s="1"/>
  <c r="M61" i="5"/>
  <c r="N46" i="5" s="1"/>
  <c r="N53" i="5"/>
  <c r="M24" i="3"/>
  <c r="R18" i="6"/>
  <c r="S18" i="6" s="1"/>
  <c r="X277" i="4"/>
  <c r="W279" i="4"/>
  <c r="T346" i="4"/>
  <c r="T402" i="4"/>
  <c r="M30" i="5"/>
  <c r="S353" i="4"/>
  <c r="W348" i="4"/>
  <c r="S347" i="4"/>
  <c r="W342" i="4"/>
  <c r="S341" i="4"/>
  <c r="S354" i="4" s="1"/>
  <c r="S355" i="4" s="1"/>
  <c r="W336" i="4"/>
  <c r="S335" i="4"/>
  <c r="W349" i="4"/>
  <c r="S348" i="4"/>
  <c r="W343" i="4"/>
  <c r="S342" i="4"/>
  <c r="W337" i="4"/>
  <c r="S336" i="4"/>
  <c r="W352" i="4"/>
  <c r="S351" i="4"/>
  <c r="W346" i="4"/>
  <c r="S345" i="4"/>
  <c r="W340" i="4"/>
  <c r="S339" i="4"/>
  <c r="W334" i="4"/>
  <c r="R3" i="6"/>
  <c r="S3" i="6" s="1"/>
  <c r="U296" i="4"/>
  <c r="U295" i="4"/>
  <c r="AC273" i="4" s="1"/>
  <c r="X276" i="4"/>
  <c r="Y278" i="4"/>
  <c r="S338" i="4"/>
  <c r="W341" i="4"/>
  <c r="AG344" i="4"/>
  <c r="S346" i="4"/>
  <c r="W402" i="4"/>
  <c r="W9" i="2"/>
  <c r="X9" i="2" s="1"/>
  <c r="V27" i="2" s="1"/>
  <c r="AC264" i="4"/>
  <c r="W285" i="4"/>
  <c r="W291" i="4"/>
  <c r="AG336" i="4"/>
  <c r="S343" i="4"/>
  <c r="M34" i="5"/>
  <c r="R20" i="6"/>
  <c r="S20" i="6" s="1"/>
  <c r="R17" i="6"/>
  <c r="S17" i="6" s="1"/>
  <c r="R14" i="6"/>
  <c r="S14" i="6" s="1"/>
  <c r="R11" i="6"/>
  <c r="S11" i="6" s="1"/>
  <c r="R8" i="6"/>
  <c r="S8" i="6" s="1"/>
  <c r="R5" i="6"/>
  <c r="S5" i="6" s="1"/>
  <c r="Z290" i="4"/>
  <c r="W335" i="4"/>
  <c r="AG338" i="4"/>
  <c r="S340" i="4"/>
  <c r="S350" i="4"/>
  <c r="AG351" i="4"/>
  <c r="W353" i="4"/>
  <c r="M28" i="5"/>
  <c r="T340" i="4"/>
  <c r="AK363" i="4"/>
  <c r="T390" i="4"/>
  <c r="R19" i="6"/>
  <c r="S19" i="6" s="1"/>
  <c r="AC276" i="4"/>
  <c r="Z294" i="4"/>
  <c r="T295" i="4"/>
  <c r="AB274" i="4" s="1"/>
  <c r="S337" i="4"/>
  <c r="AG363" i="4"/>
  <c r="X390" i="4"/>
  <c r="T397" i="4"/>
  <c r="AF336" i="4"/>
  <c r="AF365" i="4" s="1"/>
  <c r="AF366" i="4" s="1"/>
  <c r="AJ337" i="4"/>
  <c r="AF342" i="4"/>
  <c r="AJ343" i="4"/>
  <c r="AF348" i="4"/>
  <c r="AJ349" i="4"/>
  <c r="AF354" i="4"/>
  <c r="D16" i="10"/>
  <c r="E16" i="10" s="1"/>
  <c r="D22" i="10"/>
  <c r="E22" i="10" s="1"/>
  <c r="D28" i="10"/>
  <c r="E28" i="10" s="1"/>
  <c r="G77" i="9"/>
  <c r="C78" i="9" s="1"/>
  <c r="D6" i="10"/>
  <c r="E6" i="10" s="1"/>
  <c r="E29" i="10" s="1"/>
  <c r="D12" i="10"/>
  <c r="E12" i="10" s="1"/>
  <c r="D18" i="10"/>
  <c r="E18" i="10" s="1"/>
  <c r="D24" i="10"/>
  <c r="E24" i="10" s="1"/>
  <c r="AF355" i="4"/>
  <c r="AF357" i="4"/>
  <c r="C31" i="10"/>
  <c r="D7" i="10"/>
  <c r="E7" i="10" s="1"/>
  <c r="D13" i="10"/>
  <c r="E13" i="10" s="1"/>
  <c r="D19" i="10"/>
  <c r="E19" i="10" s="1"/>
  <c r="N56" i="5" l="1"/>
  <c r="N51" i="5"/>
  <c r="N59" i="5"/>
  <c r="N48" i="5"/>
  <c r="N45" i="5"/>
  <c r="N54" i="5"/>
  <c r="N58" i="5"/>
  <c r="N57" i="5"/>
  <c r="N50" i="5"/>
  <c r="N47" i="5"/>
  <c r="N49" i="5"/>
  <c r="X27" i="2"/>
  <c r="W27" i="2"/>
  <c r="I28" i="3"/>
  <c r="H28" i="3"/>
  <c r="J28" i="3"/>
  <c r="M14" i="3"/>
  <c r="AB287" i="4"/>
  <c r="X288" i="4"/>
  <c r="Z270" i="4"/>
  <c r="AA289" i="4"/>
  <c r="AK352" i="4"/>
  <c r="L23" i="3"/>
  <c r="N9" i="3"/>
  <c r="K23" i="3"/>
  <c r="AA262" i="4"/>
  <c r="X282" i="4"/>
  <c r="X292" i="4"/>
  <c r="I22" i="3"/>
  <c r="J22" i="3"/>
  <c r="M8" i="3"/>
  <c r="H22" i="3"/>
  <c r="V42" i="2"/>
  <c r="V28" i="2"/>
  <c r="AA286" i="4"/>
  <c r="G27" i="2"/>
  <c r="H27" i="2"/>
  <c r="AB282" i="4"/>
  <c r="X281" i="4"/>
  <c r="Z291" i="4"/>
  <c r="AA280" i="4"/>
  <c r="W288" i="4"/>
  <c r="G17" i="2"/>
  <c r="M38" i="5"/>
  <c r="N36" i="5" s="1"/>
  <c r="O36" i="5" s="1"/>
  <c r="AB292" i="4"/>
  <c r="N34" i="5"/>
  <c r="O34" i="5" s="1"/>
  <c r="Z269" i="4"/>
  <c r="X271" i="4"/>
  <c r="V33" i="2"/>
  <c r="V47" i="2"/>
  <c r="AC282" i="4"/>
  <c r="AA277" i="4"/>
  <c r="Q24" i="2"/>
  <c r="H24" i="2"/>
  <c r="G24" i="2"/>
  <c r="W278" i="4"/>
  <c r="X266" i="4"/>
  <c r="AA267" i="4"/>
  <c r="AA263" i="4"/>
  <c r="AA266" i="4"/>
  <c r="AA264" i="4"/>
  <c r="AA293" i="4"/>
  <c r="AA285" i="4"/>
  <c r="AA279" i="4"/>
  <c r="AA272" i="4"/>
  <c r="AA268" i="4"/>
  <c r="AA290" i="4"/>
  <c r="AA291" i="4"/>
  <c r="AA278" i="4"/>
  <c r="AA273" i="4"/>
  <c r="AA269" i="4"/>
  <c r="AA284" i="4"/>
  <c r="AA282" i="4"/>
  <c r="N12" i="3"/>
  <c r="K26" i="3"/>
  <c r="L26" i="3"/>
  <c r="Z288" i="4"/>
  <c r="F46" i="2"/>
  <c r="F32" i="2"/>
  <c r="Z289" i="4"/>
  <c r="X340" i="4"/>
  <c r="F78" i="9"/>
  <c r="N33" i="5"/>
  <c r="O33" i="5" s="1"/>
  <c r="Z287" i="4"/>
  <c r="AA274" i="4"/>
  <c r="N26" i="2"/>
  <c r="N41" i="2" a="1"/>
  <c r="N41" i="2" s="1"/>
  <c r="T335" i="4"/>
  <c r="T354" i="4" s="1"/>
  <c r="T355" i="4" s="1"/>
  <c r="F44" i="2"/>
  <c r="F30" i="2"/>
  <c r="W30" i="2"/>
  <c r="X30" i="2" s="1"/>
  <c r="AB286" i="4"/>
  <c r="V43" i="2"/>
  <c r="V29" i="2"/>
  <c r="AG356" i="4"/>
  <c r="Z276" i="4"/>
  <c r="AB291" i="4"/>
  <c r="AK364" i="4"/>
  <c r="Z267" i="4"/>
  <c r="T336" i="4"/>
  <c r="O25" i="2"/>
  <c r="Q25" i="2"/>
  <c r="F43" i="2"/>
  <c r="F29" i="2"/>
  <c r="X287" i="4"/>
  <c r="X265" i="4"/>
  <c r="X286" i="4"/>
  <c r="W271" i="4"/>
  <c r="D29" i="10"/>
  <c r="AA271" i="4"/>
  <c r="AG348" i="4"/>
  <c r="X294" i="4"/>
  <c r="AA283" i="4"/>
  <c r="Z282" i="4"/>
  <c r="AG354" i="4"/>
  <c r="AG352" i="4"/>
  <c r="AB263" i="4"/>
  <c r="AG357" i="4"/>
  <c r="Z281" i="4"/>
  <c r="AC265" i="4"/>
  <c r="AC292" i="4"/>
  <c r="AC290" i="4"/>
  <c r="AC289" i="4"/>
  <c r="AC284" i="4"/>
  <c r="AC283" i="4"/>
  <c r="AC277" i="4"/>
  <c r="AC266" i="4"/>
  <c r="AC262" i="4"/>
  <c r="AC271" i="4"/>
  <c r="AC267" i="4"/>
  <c r="AC272" i="4"/>
  <c r="AC268" i="4"/>
  <c r="AC275" i="4"/>
  <c r="AC287" i="4"/>
  <c r="AC278" i="4"/>
  <c r="AC269" i="4"/>
  <c r="AC274" i="4"/>
  <c r="M20" i="3"/>
  <c r="O6" i="3"/>
  <c r="N35" i="5"/>
  <c r="O35" i="5" s="1"/>
  <c r="AB281" i="4"/>
  <c r="X273" i="4"/>
  <c r="N32" i="2"/>
  <c r="N46" i="2"/>
  <c r="N30" i="2"/>
  <c r="N44" i="2"/>
  <c r="X335" i="4"/>
  <c r="F26" i="2"/>
  <c r="F41" i="2" a="1"/>
  <c r="F41" i="2" s="1"/>
  <c r="X290" i="4"/>
  <c r="AA281" i="4"/>
  <c r="T348" i="4"/>
  <c r="X349" i="4"/>
  <c r="Z263" i="4"/>
  <c r="X336" i="4"/>
  <c r="AB269" i="4"/>
  <c r="H15" i="2"/>
  <c r="AB284" i="4"/>
  <c r="AA270" i="4"/>
  <c r="N28" i="2"/>
  <c r="N42" i="2"/>
  <c r="AA292" i="4"/>
  <c r="Q7" i="2"/>
  <c r="O17" i="2"/>
  <c r="X404" i="4"/>
  <c r="X392" i="4"/>
  <c r="T400" i="4"/>
  <c r="X402" i="4"/>
  <c r="T399" i="4"/>
  <c r="X395" i="4"/>
  <c r="T389" i="4"/>
  <c r="T392" i="4"/>
  <c r="T395" i="4"/>
  <c r="X388" i="4"/>
  <c r="X394" i="4"/>
  <c r="T388" i="4"/>
  <c r="T393" i="4"/>
  <c r="X400" i="4"/>
  <c r="T391" i="4"/>
  <c r="X389" i="4"/>
  <c r="T404" i="4"/>
  <c r="X397" i="4"/>
  <c r="X272" i="4"/>
  <c r="X268" i="4"/>
  <c r="X279" i="4"/>
  <c r="X278" i="4"/>
  <c r="X274" i="4"/>
  <c r="X293" i="4"/>
  <c r="X280" i="4"/>
  <c r="X284" i="4"/>
  <c r="X275" i="4"/>
  <c r="X334" i="4"/>
  <c r="L22" i="3"/>
  <c r="K22" i="3"/>
  <c r="K30" i="3" s="1"/>
  <c r="N8" i="3"/>
  <c r="N16" i="3" s="1"/>
  <c r="AA287" i="4"/>
  <c r="J21" i="3"/>
  <c r="M7" i="3"/>
  <c r="H21" i="3"/>
  <c r="I21" i="3"/>
  <c r="F40" i="2"/>
  <c r="F23" i="2"/>
  <c r="Z283" i="4"/>
  <c r="Y295" i="4"/>
  <c r="L25" i="3"/>
  <c r="N11" i="3"/>
  <c r="K25" i="3"/>
  <c r="J25" i="3"/>
  <c r="M11" i="3"/>
  <c r="I25" i="3"/>
  <c r="H25" i="3"/>
  <c r="F45" i="2"/>
  <c r="F31" i="2"/>
  <c r="X267" i="4"/>
  <c r="J27" i="3"/>
  <c r="M13" i="3"/>
  <c r="H27" i="3"/>
  <c r="I27" i="3"/>
  <c r="D78" i="9"/>
  <c r="F28" i="2"/>
  <c r="F42" i="2"/>
  <c r="P5" i="2"/>
  <c r="O31" i="2"/>
  <c r="Q31" i="2"/>
  <c r="AB266" i="4"/>
  <c r="AB264" i="4"/>
  <c r="AB265" i="4"/>
  <c r="AB267" i="4"/>
  <c r="AB277" i="4"/>
  <c r="AB272" i="4"/>
  <c r="AB270" i="4"/>
  <c r="AB283" i="4"/>
  <c r="AB279" i="4"/>
  <c r="AB275" i="4"/>
  <c r="O9" i="3"/>
  <c r="M23" i="3"/>
  <c r="W24" i="2"/>
  <c r="X24" i="2"/>
  <c r="AG339" i="4"/>
  <c r="E78" i="9"/>
  <c r="AK357" i="4"/>
  <c r="V45" i="2"/>
  <c r="V31" i="2"/>
  <c r="X398" i="4"/>
  <c r="I35" i="1"/>
  <c r="T345" i="4"/>
  <c r="T351" i="4"/>
  <c r="X346" i="4"/>
  <c r="T338" i="4"/>
  <c r="X339" i="4"/>
  <c r="T339" i="4"/>
  <c r="T337" i="4"/>
  <c r="X351" i="4"/>
  <c r="X343" i="4"/>
  <c r="X338" i="4"/>
  <c r="X350" i="4"/>
  <c r="X345" i="4"/>
  <c r="X342" i="4"/>
  <c r="T347" i="4"/>
  <c r="T342" i="4"/>
  <c r="T343" i="4"/>
  <c r="X337" i="4"/>
  <c r="L28" i="3"/>
  <c r="N14" i="3"/>
  <c r="K28" i="3"/>
  <c r="AG346" i="4"/>
  <c r="AB280" i="4"/>
  <c r="X283" i="4"/>
  <c r="AK339" i="4"/>
  <c r="AG359" i="4"/>
  <c r="N52" i="5"/>
  <c r="N44" i="5"/>
  <c r="N55" i="5"/>
  <c r="B78" i="9"/>
  <c r="X401" i="4"/>
  <c r="X352" i="4"/>
  <c r="AB285" i="4"/>
  <c r="X270" i="4"/>
  <c r="AC279" i="4"/>
  <c r="AG361" i="4"/>
  <c r="T341" i="4"/>
  <c r="Q27" i="2"/>
  <c r="O27" i="2"/>
  <c r="AC294" i="4"/>
  <c r="AK346" i="4"/>
  <c r="I20" i="3"/>
  <c r="H20" i="3"/>
  <c r="M6" i="3"/>
  <c r="M16" i="3" s="1"/>
  <c r="J20" i="3"/>
  <c r="AB278" i="4"/>
  <c r="AA265" i="4"/>
  <c r="AB293" i="4"/>
  <c r="AA276" i="4"/>
  <c r="M32" i="1"/>
  <c r="J84" i="1"/>
  <c r="L84" i="1" s="1"/>
  <c r="O12" i="3"/>
  <c r="M26" i="3"/>
  <c r="Z272" i="4"/>
  <c r="Z271" i="4"/>
  <c r="Z262" i="4"/>
  <c r="Z295" i="4" s="1"/>
  <c r="Z273" i="4"/>
  <c r="Z268" i="4"/>
  <c r="Z285" i="4"/>
  <c r="Z277" i="4"/>
  <c r="Z280" i="4"/>
  <c r="Z274" i="4"/>
  <c r="Z266" i="4"/>
  <c r="Z279" i="4"/>
  <c r="Z278" i="4"/>
  <c r="Z265" i="4"/>
  <c r="T398" i="4"/>
  <c r="T396" i="4"/>
  <c r="Z293" i="4"/>
  <c r="AK351" i="4"/>
  <c r="AG362" i="4"/>
  <c r="O15" i="3"/>
  <c r="M29" i="3"/>
  <c r="T394" i="4"/>
  <c r="W274" i="4"/>
  <c r="W270" i="4"/>
  <c r="W269" i="4"/>
  <c r="W266" i="4"/>
  <c r="W265" i="4"/>
  <c r="W262" i="4"/>
  <c r="W293" i="4"/>
  <c r="W289" i="4"/>
  <c r="W286" i="4"/>
  <c r="W276" i="4"/>
  <c r="W275" i="4"/>
  <c r="W263" i="4"/>
  <c r="W281" i="4"/>
  <c r="W284" i="4"/>
  <c r="W292" i="4"/>
  <c r="W290" i="4"/>
  <c r="W282" i="4"/>
  <c r="W272" i="4"/>
  <c r="W268" i="4"/>
  <c r="W287" i="4"/>
  <c r="W264" i="4"/>
  <c r="W283" i="4"/>
  <c r="W280" i="4"/>
  <c r="AB276" i="4"/>
  <c r="X396" i="4"/>
  <c r="P8" i="3"/>
  <c r="P16" i="3" s="1"/>
  <c r="M22" i="3"/>
  <c r="AB268" i="4"/>
  <c r="X347" i="4"/>
  <c r="X393" i="4"/>
  <c r="T352" i="4"/>
  <c r="Z284" i="4"/>
  <c r="AB289" i="4"/>
  <c r="AC263" i="4"/>
  <c r="V41" i="2" a="1"/>
  <c r="V41" i="2" s="1"/>
  <c r="X341" i="4"/>
  <c r="W354" i="4" s="1"/>
  <c r="W355" i="4" s="1"/>
  <c r="W356" i="4" s="1"/>
  <c r="X25" i="2"/>
  <c r="W25" i="2"/>
  <c r="G25" i="2"/>
  <c r="H25" i="2"/>
  <c r="L21" i="3"/>
  <c r="L30" i="3" s="1"/>
  <c r="T344" i="4"/>
  <c r="J23" i="3"/>
  <c r="I23" i="3"/>
  <c r="M9" i="3"/>
  <c r="H23" i="3"/>
  <c r="Z264" i="4"/>
  <c r="X264" i="4"/>
  <c r="Z275" i="4"/>
  <c r="AB273" i="4"/>
  <c r="W26" i="2"/>
  <c r="X26" i="2"/>
  <c r="AK349" i="4"/>
  <c r="AK343" i="4"/>
  <c r="AK337" i="4"/>
  <c r="AG360" i="4"/>
  <c r="AK341" i="4"/>
  <c r="AK354" i="4"/>
  <c r="AK344" i="4"/>
  <c r="AG341" i="4"/>
  <c r="AK336" i="4"/>
  <c r="AK347" i="4"/>
  <c r="AK358" i="4"/>
  <c r="AK350" i="4"/>
  <c r="AG347" i="4"/>
  <c r="AK342" i="4"/>
  <c r="AK353" i="4"/>
  <c r="AK335" i="4"/>
  <c r="AJ365" i="4" s="1"/>
  <c r="AJ366" i="4" s="1"/>
  <c r="AG343" i="4"/>
  <c r="AG358" i="4"/>
  <c r="AG349" i="4"/>
  <c r="AG337" i="4"/>
  <c r="AG335" i="4"/>
  <c r="AG340" i="4"/>
  <c r="AK362" i="4"/>
  <c r="AG364" i="4"/>
  <c r="AK360" i="4"/>
  <c r="AK359" i="4"/>
  <c r="AK356" i="4"/>
  <c r="AG353" i="4"/>
  <c r="AK348" i="4"/>
  <c r="AK338" i="4"/>
  <c r="X391" i="4"/>
  <c r="X5" i="2"/>
  <c r="T353" i="4"/>
  <c r="AB290" i="4"/>
  <c r="N47" i="2"/>
  <c r="N33" i="2"/>
  <c r="X344" i="4"/>
  <c r="I26" i="3"/>
  <c r="J26" i="3"/>
  <c r="H26" i="3"/>
  <c r="M12" i="3"/>
  <c r="AG350" i="4"/>
  <c r="AB271" i="4"/>
  <c r="X263" i="4"/>
  <c r="X295" i="4" s="1"/>
  <c r="AK340" i="4"/>
  <c r="T401" i="4"/>
  <c r="AA275" i="4"/>
  <c r="T403" i="4"/>
  <c r="AG334" i="4"/>
  <c r="W267" i="4"/>
  <c r="T349" i="4"/>
  <c r="AA294" i="4"/>
  <c r="X353" i="4"/>
  <c r="X289" i="4"/>
  <c r="N43" i="2"/>
  <c r="N29" i="2"/>
  <c r="AB294" i="4"/>
  <c r="J29" i="3"/>
  <c r="M15" i="3"/>
  <c r="H29" i="3"/>
  <c r="I29" i="3"/>
  <c r="V32" i="2"/>
  <c r="V46" i="2"/>
  <c r="AG345" i="4"/>
  <c r="M28" i="3"/>
  <c r="X285" i="4"/>
  <c r="AB262" i="4"/>
  <c r="AK345" i="4"/>
  <c r="Y7" i="2"/>
  <c r="W17" i="2"/>
  <c r="AB288" i="4"/>
  <c r="I7" i="2"/>
  <c r="AC286" i="4"/>
  <c r="N32" i="5" l="1"/>
  <c r="O32" i="5" s="1"/>
  <c r="N28" i="5"/>
  <c r="O28" i="5" s="1"/>
  <c r="N29" i="5"/>
  <c r="O29" i="5" s="1"/>
  <c r="N30" i="5"/>
  <c r="O30" i="5" s="1"/>
  <c r="N27" i="5"/>
  <c r="O27" i="5" s="1"/>
  <c r="N31" i="5"/>
  <c r="O31" i="5" s="1"/>
  <c r="G78" i="9"/>
  <c r="W357" i="4"/>
  <c r="P358" i="4"/>
  <c r="G31" i="2"/>
  <c r="H31" i="2"/>
  <c r="G23" i="2"/>
  <c r="H23" i="2"/>
  <c r="V40" i="2"/>
  <c r="V23" i="2"/>
  <c r="T405" i="4"/>
  <c r="T406" i="4" s="1"/>
  <c r="AC295" i="4"/>
  <c r="W29" i="2"/>
  <c r="X29" i="2" s="1"/>
  <c r="W33" i="2"/>
  <c r="X33" i="2" s="1"/>
  <c r="AA295" i="4"/>
  <c r="O29" i="2"/>
  <c r="Q29" i="2" s="1"/>
  <c r="N40" i="2"/>
  <c r="N23" i="2"/>
  <c r="O16" i="3"/>
  <c r="K31" i="3" s="1"/>
  <c r="W405" i="4"/>
  <c r="W406" i="4" s="1"/>
  <c r="W407" i="4" s="1"/>
  <c r="M30" i="3"/>
  <c r="G29" i="2"/>
  <c r="H29" i="2"/>
  <c r="AB295" i="4"/>
  <c r="J85" i="1"/>
  <c r="L85" i="1" s="1"/>
  <c r="M33" i="1"/>
  <c r="O32" i="1"/>
  <c r="G28" i="2"/>
  <c r="H28" i="2" s="1"/>
  <c r="W31" i="2"/>
  <c r="X31" i="2" s="1"/>
  <c r="O28" i="2"/>
  <c r="Q28" i="2" s="1"/>
  <c r="G26" i="2"/>
  <c r="H26" i="2"/>
  <c r="G32" i="2"/>
  <c r="H32" i="2" s="1"/>
  <c r="W28" i="2"/>
  <c r="X28" i="2" s="1"/>
  <c r="F47" i="2"/>
  <c r="F33" i="2"/>
  <c r="W32" i="2"/>
  <c r="X32" i="2"/>
  <c r="H30" i="2"/>
  <c r="G30" i="2"/>
  <c r="L31" i="3"/>
  <c r="AG365" i="4"/>
  <c r="AG366" i="4" s="1"/>
  <c r="AJ367" i="4" s="1"/>
  <c r="AA296" i="4"/>
  <c r="Z296" i="4"/>
  <c r="AB296" i="4"/>
  <c r="Y296" i="4"/>
  <c r="AC296" i="4"/>
  <c r="W295" i="4"/>
  <c r="X296" i="4"/>
  <c r="X297" i="4" s="1"/>
  <c r="J30" i="3"/>
  <c r="J31" i="3" s="1"/>
  <c r="O30" i="2"/>
  <c r="Q30" i="2" s="1"/>
  <c r="O33" i="2"/>
  <c r="Q33" i="2" s="1"/>
  <c r="H30" i="3"/>
  <c r="H31" i="3" s="1"/>
  <c r="I30" i="3"/>
  <c r="O32" i="2"/>
  <c r="Q32" i="2" s="1"/>
  <c r="O26" i="2"/>
  <c r="Q26" i="2" s="1"/>
  <c r="AF370" i="4" l="1"/>
  <c r="AJ368" i="4"/>
  <c r="W23" i="2"/>
  <c r="X23" i="2" s="1"/>
  <c r="X34" i="2" s="1"/>
  <c r="S410" i="4"/>
  <c r="W408" i="4"/>
  <c r="X299" i="4"/>
  <c r="X298" i="4"/>
  <c r="O23" i="2"/>
  <c r="Q23" i="2" s="1"/>
  <c r="Q34" i="2" s="1"/>
  <c r="G33" i="2"/>
  <c r="H33" i="2" s="1"/>
  <c r="H34" i="2" s="1"/>
  <c r="AC297" i="4"/>
  <c r="Y297" i="4"/>
  <c r="AB297" i="4"/>
  <c r="O33" i="1"/>
  <c r="M34" i="1"/>
  <c r="J86" i="1"/>
  <c r="L86" i="1" s="1"/>
  <c r="I31" i="3"/>
  <c r="Z297" i="4"/>
  <c r="AA297" i="4"/>
  <c r="M31" i="3"/>
  <c r="AA299" i="4" l="1"/>
  <c r="AA298" i="4"/>
  <c r="Z298" i="4"/>
  <c r="Z299" i="4"/>
  <c r="J87" i="1"/>
  <c r="L87" i="1" s="1"/>
  <c r="L88" i="1" s="1"/>
  <c r="O34" i="1"/>
  <c r="O35" i="1" s="1"/>
  <c r="Y299" i="4"/>
  <c r="Y298" i="4"/>
  <c r="AC299" i="4"/>
  <c r="AC298" i="4"/>
  <c r="AB298" i="4"/>
  <c r="AB29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<sst xmlns="http://schemas.openxmlformats.org/spreadsheetml/2006/main" count="2789" uniqueCount="490">
  <si>
    <t>GVMS for All First-Round Investments</t>
  </si>
  <si>
    <t>Value Multiple</t>
  </si>
  <si>
    <t>Percentage</t>
  </si>
  <si>
    <t>&gt;0 to &lt;0.25</t>
  </si>
  <si>
    <t>0.25 to &lt;0.50</t>
  </si>
  <si>
    <t>0.50 to &lt;1.00</t>
  </si>
  <si>
    <t>1.50 to &lt;2.00</t>
  </si>
  <si>
    <t>2 to &lt;3</t>
  </si>
  <si>
    <t>3 to &lt;5</t>
  </si>
  <si>
    <t>5 to &lt;10</t>
  </si>
  <si>
    <t>10 to &lt;20</t>
  </si>
  <si>
    <t>20 to &lt;50</t>
  </si>
  <si>
    <t>&gt;=100</t>
  </si>
  <si>
    <t>1.00 to &lt;1.50</t>
  </si>
  <si>
    <t>50 to &lt;100</t>
  </si>
  <si>
    <t>Midpoint</t>
  </si>
  <si>
    <t>sum of percentages</t>
  </si>
  <si>
    <t>weighted avg return</t>
  </si>
  <si>
    <t>least squares</t>
  </si>
  <si>
    <t>midpoint</t>
  </si>
  <si>
    <t>0 to &lt;1</t>
  </si>
  <si>
    <t>1 to &lt;2</t>
  </si>
  <si>
    <t>-</t>
  </si>
  <si>
    <t>cummulative</t>
  </si>
  <si>
    <t>Endpoint (cumulative)</t>
  </si>
  <si>
    <t>a</t>
  </si>
  <si>
    <t>xmin</t>
  </si>
  <si>
    <t>Least squares</t>
  </si>
  <si>
    <t>fit pdf</t>
  </si>
  <si>
    <t>fit cdf</t>
  </si>
  <si>
    <t>sum</t>
  </si>
  <si>
    <t>number</t>
  </si>
  <si>
    <t>cummulative (number)</t>
  </si>
  <si>
    <t>Actual numbers (not percentages):</t>
  </si>
  <si>
    <t>fit with cdf params</t>
  </si>
  <si>
    <t>weight</t>
  </si>
  <si>
    <t>Least Squares (weighted)</t>
  </si>
  <si>
    <t>Modified Percentage</t>
  </si>
  <si>
    <t>GVMS for All Second-Round Investments</t>
  </si>
  <si>
    <t>GVMS for All Third-Round Investments</t>
  </si>
  <si>
    <t>Adjusted for bins</t>
  </si>
  <si>
    <t>GVMS for All First-Round Investments - Weighted</t>
  </si>
  <si>
    <t>0 to &lt;0.25</t>
  </si>
  <si>
    <t>Width</t>
  </si>
  <si>
    <t>Probability density</t>
  </si>
  <si>
    <t>GVMS for All Second-Round Investments - Weighted</t>
  </si>
  <si>
    <t>GVMS for All Third-Round Investments - Weighted</t>
  </si>
  <si>
    <t>modified</t>
  </si>
  <si>
    <t>width</t>
  </si>
  <si>
    <t>modified and normalised</t>
  </si>
  <si>
    <t>whole numbers, modified, and normalised</t>
  </si>
  <si>
    <t>weights</t>
  </si>
  <si>
    <t>square differences</t>
  </si>
  <si>
    <t>fit</t>
  </si>
  <si>
    <t>https://onlinelibrary.wiley.com/doi/epdf/10.1111/j.1755-053X.2011.01170.x</t>
  </si>
  <si>
    <t>IRR</t>
  </si>
  <si>
    <t>TVPI</t>
  </si>
  <si>
    <t>Sector Experience</t>
  </si>
  <si>
    <t>Firm Reputation</t>
  </si>
  <si>
    <t>Mean</t>
  </si>
  <si>
    <t>Differences</t>
  </si>
  <si>
    <t>IRR/TVPI</t>
  </si>
  <si>
    <t>IRR/Sector Experience</t>
  </si>
  <si>
    <t>IRR/Firm Reputation</t>
  </si>
  <si>
    <t>TVPI/Sector Experience</t>
  </si>
  <si>
    <t>TVPI/Firm Reputaiton</t>
  </si>
  <si>
    <t>Sector Experience/Firm Reputation</t>
  </si>
  <si>
    <t>Covariance and Correlation</t>
  </si>
  <si>
    <t>Standard Deviation</t>
  </si>
  <si>
    <t>Covariance</t>
  </si>
  <si>
    <t>Correlation Coeff</t>
  </si>
  <si>
    <t>Real GDP growth (Annual percent change)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</si>
  <si>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</si>
  <si>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</si>
  <si>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</si>
  <si>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</si>
  <si>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</si>
  <si>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</si>
  <si>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</si>
  <si>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</si>
  <si>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</si>
  <si>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</si>
  <si>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</si>
  <si>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</si>
  <si>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</si>
  <si>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</si>
  <si>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</si>
  <si>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</si>
  <si>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</si>
  <si>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</si>
  <si>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</si>
  <si>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</si>
  <si>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</si>
  <si>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</si>
  <si>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</si>
  <si>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</si>
  <si>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</si>
  <si>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</si>
  <si>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</si>
  <si>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</si>
  <si>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</si>
  <si>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</si>
  <si>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</si>
  <si>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</si>
  <si>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</si>
  <si>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</si>
  <si>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</si>
  <si>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</si>
  <si>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</si>
  <si>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</si>
  <si>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</si>
  <si>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</si>
  <si>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</si>
  <si>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</si>
  <si>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</si>
  <si>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</si>
  <si>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</si>
  <si>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</si>
  <si>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</si>
  <si>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</si>
  <si>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</si>
  <si>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</si>
  <si>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</si>
  <si>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</si>
  <si>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</si>
  <si>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</si>
  <si>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</si>
  <si>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</si>
  <si>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</si>
  <si>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</si>
  <si>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</si>
  <si>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</si>
  <si>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</si>
  <si>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</si>
  <si>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</si>
  <si>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</si>
  <si>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</si>
  <si>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</si>
  <si>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</si>
  <si>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</si>
  <si>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</si>
  <si>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</si>
  <si>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</si>
  <si>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</si>
  <si>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</si>
  <si>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</si>
  <si>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</si>
  <si>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</si>
  <si>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</si>
  <si>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</si>
  <si>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</si>
  <si>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</si>
  <si>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</si>
  <si>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</si>
  <si>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</si>
  <si>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</si>
  <si>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</si>
  <si>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</si>
  <si>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</si>
  <si>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</si>
  <si>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</si>
  <si>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</si>
  <si>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</si>
  <si>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</si>
  <si>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</si>
  <si>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</si>
  <si>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</si>
  <si>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</si>
  <si>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</si>
  <si>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</si>
  <si>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</si>
  <si>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</si>
  <si>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</si>
  <si>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</si>
  <si>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</si>
  <si>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</si>
  <si>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</si>
  <si>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</si>
  <si>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</si>
  <si>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</si>
  <si>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</si>
  <si>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</si>
  <si>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</si>
  <si>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</si>
  <si>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</si>
  <si>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</si>
  <si>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</si>
  <si>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</si>
  <si>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</si>
  <si>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</si>
  <si>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</si>
  <si>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</si>
  <si>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</si>
  <si>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</si>
  <si>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</si>
  <si>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</si>
  <si>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</si>
  <si>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</si>
  <si>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</si>
  <si>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</si>
  <si>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</si>
  <si>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</si>
  <si>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</si>
  <si>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</si>
  <si>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</si>
  <si>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</si>
  <si>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</si>
  <si>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</si>
  <si>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</si>
  <si>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</si>
  <si>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</si>
  <si>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</si>
  <si>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</si>
  <si>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</si>
  <si>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</si>
  <si>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</si>
  <si>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</si>
  <si>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</si>
  <si>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</si>
  <si>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</si>
  <si>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</si>
  <si>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</si>
  <si>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</si>
  <si>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</si>
  <si>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</si>
  <si>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</si>
  <si>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</si>
  <si>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</si>
  <si>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</si>
  <si>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</si>
  <si>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</si>
  <si>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</si>
  <si>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</si>
  <si>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</si>
  <si>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</si>
  <si>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</si>
  <si>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</si>
  <si>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</si>
  <si>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</si>
  <si>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</si>
  <si>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</si>
  <si>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</si>
  <si>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</si>
  <si>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</si>
  <si>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</si>
  <si>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</si>
  <si>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</si>
  <si>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</si>
  <si>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</si>
  <si>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</si>
  <si>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</si>
  <si>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</si>
  <si>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</si>
  <si>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</si>
  <si>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</si>
  <si>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</si>
  <si>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</si>
  <si>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</si>
  <si>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</si>
  <si>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</si>
  <si>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</si>
  <si>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</si>
  <si>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</si>
  <si>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</si>
  <si>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</si>
  <si>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</si>
  <si>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</si>
  <si>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</si>
  <si>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</si>
  <si>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</si>
  <si>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</si>
  <si>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</si>
  <si>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</si>
  <si>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</si>
  <si>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</si>
  <si>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</si>
  <si>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</si>
  <si>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</si>
  <si>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</si>
  <si>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</si>
  <si>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</si>
  <si>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</si>
  <si>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</si>
  <si>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</si>
  <si>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</si>
  <si>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</si>
  <si>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</si>
  <si>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</si>
  <si>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</si>
  <si>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</si>
  <si>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</si>
  <si>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</si>
  <si>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</si>
  <si>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</si>
  <si>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</si>
  <si>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</si>
  <si>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</si>
  <si>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</si>
  <si>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</si>
  <si>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Region</t>
  </si>
  <si>
    <t>Africa</t>
  </si>
  <si>
    <t>Ocenia</t>
  </si>
  <si>
    <t>Middle East</t>
  </si>
  <si>
    <t>Asia</t>
  </si>
  <si>
    <t>Year</t>
  </si>
  <si>
    <t>Net Jobs Created Change (%)</t>
  </si>
  <si>
    <t>Real GDP Growth (%)</t>
  </si>
  <si>
    <t>US</t>
  </si>
  <si>
    <t>Jobs</t>
  </si>
  <si>
    <t>GDP</t>
  </si>
  <si>
    <t>s.d.</t>
  </si>
  <si>
    <t>count</t>
  </si>
  <si>
    <t>sumproduct</t>
  </si>
  <si>
    <t>covariance</t>
  </si>
  <si>
    <t>correlation coeff</t>
  </si>
  <si>
    <t>Change in job with change in GDP:</t>
  </si>
  <si>
    <t>R^2 value</t>
  </si>
  <si>
    <t>https://www.pacificresearch.org/wp-content/uploads/2017/06/StartUp_Zycher_r2.pdf</t>
  </si>
  <si>
    <t>VERSION 1</t>
  </si>
  <si>
    <t>VERSION 2</t>
  </si>
  <si>
    <t>Net job Creation</t>
  </si>
  <si>
    <t>https://bds.explorer.ces.census.gov/?xaxis-id=year&amp;xaxis-selected=1978,1979,1980,1981,1982,1983,1984,1985,1986,1987,1988,1989,1990,1991,1992,1993,1994,1995,1996,1997,1998,1999,2000,2001,2002,2003,2004,2005,2006,2007,2008,2009,2010,2011,2012,2013,2014,2015,2016,2017,2018,2019,2020,2021&amp;group-id=fage&amp;group-selected=010,065,070&amp;group-group=2&amp;measure-id=net_job_creation&amp;chart-type=table</t>
  </si>
  <si>
    <t>mean</t>
  </si>
  <si>
    <t>R^2</t>
  </si>
  <si>
    <t>Total amount of VC investments</t>
  </si>
  <si>
    <t>https://link.springer.com/article/10.1007/s11187-014-9591-3</t>
  </si>
  <si>
    <t>VC investments</t>
  </si>
  <si>
    <t>−3.72</t>
  </si>
  <si>
    <t>−2.66</t>
  </si>
  <si>
    <t>−2.99</t>
  </si>
  <si>
    <t>−1.50</t>
  </si>
  <si>
    <t>−1.21</t>
  </si>
  <si>
    <t>−0.82</t>
  </si>
  <si>
    <t>−1.48</t>
  </si>
  <si>
    <t>Overall Sample</t>
  </si>
  <si>
    <t>CORRELATION BETWEEN REAL GDP GROWTH AND NET JOBS CREATED BY STARTUPS IN THE US</t>
  </si>
  <si>
    <t>Correlation between Real GDP growth and VC investments in the US</t>
  </si>
  <si>
    <t>APAC</t>
  </si>
  <si>
    <t>NA</t>
  </si>
  <si>
    <t>SA</t>
  </si>
  <si>
    <t>Real GDP growth (%)</t>
  </si>
  <si>
    <t>Count</t>
  </si>
  <si>
    <t>Correlation coeff</t>
  </si>
  <si>
    <t>Regression slope</t>
  </si>
  <si>
    <t>CORRELATIONS BETWEEN WORLD REAL GDP GROWTH AND EACH REGION'S REAL GDP GROWTH</t>
  </si>
  <si>
    <t>Much better correlation if I do it with Real GDP of the year before (0.35)</t>
  </si>
  <si>
    <t>Company</t>
  </si>
  <si>
    <t>Industry</t>
  </si>
  <si>
    <t>Global Region</t>
  </si>
  <si>
    <t>EMEA</t>
  </si>
  <si>
    <t>Americas</t>
  </si>
  <si>
    <t>Growth Rate (Signals)</t>
  </si>
  <si>
    <t>Revenue Growth Rate (%)</t>
  </si>
  <si>
    <t>B2B</t>
  </si>
  <si>
    <t>B2C</t>
  </si>
  <si>
    <t>Energy</t>
  </si>
  <si>
    <t>FS</t>
  </si>
  <si>
    <t>Health</t>
  </si>
  <si>
    <t>IT</t>
  </si>
  <si>
    <t>Materials</t>
  </si>
  <si>
    <t>AVERAGE</t>
  </si>
  <si>
    <t>AVERAGE OF AVERAGES</t>
  </si>
  <si>
    <t>Average</t>
  </si>
  <si>
    <t>Revenue with 0s</t>
  </si>
  <si>
    <t>Revenue</t>
  </si>
  <si>
    <t>Signals with 0s</t>
  </si>
  <si>
    <t>Signals</t>
  </si>
  <si>
    <t>alpha</t>
  </si>
  <si>
    <t>MIN</t>
  </si>
  <si>
    <t>MAX</t>
  </si>
  <si>
    <t>Compounded Growth</t>
  </si>
  <si>
    <t>Histogram for final return multiples based on revenue growth</t>
  </si>
  <si>
    <t>Total count</t>
  </si>
  <si>
    <t>midpoints</t>
  </si>
  <si>
    <t>freq</t>
  </si>
  <si>
    <t>relative freq</t>
  </si>
  <si>
    <t>normalised</t>
  </si>
  <si>
    <t>Historgam for revenue growth - same bin sizes so no need to normalise</t>
  </si>
  <si>
    <t>Whole Dataset from Pitchbook</t>
  </si>
  <si>
    <t>Frequency</t>
  </si>
  <si>
    <t>Relative Frequency</t>
  </si>
  <si>
    <t>total in bins</t>
  </si>
  <si>
    <t>Number of Investments</t>
  </si>
  <si>
    <t>Data for venture capital funds</t>
  </si>
  <si>
    <t>per fund</t>
  </si>
  <si>
    <t>per firm</t>
  </si>
  <si>
    <t>Number of funds</t>
  </si>
  <si>
    <t>frequency</t>
  </si>
  <si>
    <t>https://www.vernimmen.net/ftp/KOCH_S_Research_paper.pdf</t>
  </si>
  <si>
    <t>https://deliverypdf.ssrn.com/delivery.php?ID=097121094120017104106017090094068023000008008093019054002069103099086029124106003108098036006047039023098029002106109088075104012044036045000027094097078116008035066026099084086027094009093065064087024084109022110125112098123091019024119116073&amp;EXT=pdf&amp;INDEX=TRUE</t>
  </si>
  <si>
    <t>total</t>
  </si>
  <si>
    <t xml:space="preserve">total </t>
  </si>
  <si>
    <t>Year (1 Jan)</t>
  </si>
  <si>
    <t>Rate</t>
  </si>
  <si>
    <t>US (10-year Treasury Bill)</t>
  </si>
  <si>
    <t>Europe (10-Year German Bond)</t>
  </si>
  <si>
    <t>Overall Mean</t>
  </si>
  <si>
    <t>8 years</t>
  </si>
  <si>
    <t>Years</t>
  </si>
  <si>
    <t>Software</t>
  </si>
  <si>
    <t>Communications and Networking</t>
  </si>
  <si>
    <t>Computer Hardware</t>
  </si>
  <si>
    <t>IT services</t>
  </si>
  <si>
    <t>Semiconductors</t>
  </si>
  <si>
    <t>Total mean</t>
  </si>
  <si>
    <t>Deviation from mean</t>
  </si>
  <si>
    <t>Standard deviation</t>
  </si>
  <si>
    <t>Mean Return</t>
  </si>
  <si>
    <t>Subindustry 1</t>
  </si>
  <si>
    <t>Subindustry 2</t>
  </si>
  <si>
    <t>Subindustry 3</t>
  </si>
  <si>
    <t>Subindustry 4</t>
  </si>
  <si>
    <t>Subindustry 5</t>
  </si>
  <si>
    <t>Loc and Scale parameters</t>
  </si>
  <si>
    <t>Subindustry</t>
  </si>
  <si>
    <t>Loc</t>
  </si>
  <si>
    <t>Scale</t>
  </si>
  <si>
    <t>Variance</t>
  </si>
  <si>
    <t>Number of Analysts</t>
  </si>
  <si>
    <t>Total</t>
  </si>
  <si>
    <t>%</t>
  </si>
  <si>
    <t>&gt;30</t>
  </si>
  <si>
    <t>W.A</t>
  </si>
  <si>
    <t>S&amp;P 500 Software Index</t>
  </si>
  <si>
    <t>S&amp;P 500 IT Services Index</t>
  </si>
  <si>
    <t>S&amp;P 500 Communications Equipment Index</t>
  </si>
  <si>
    <t>S&amp;P Technology Hardware Select Index</t>
  </si>
  <si>
    <t>S&amp;P 500 Semiconductor Materials &amp; Eq Index</t>
  </si>
  <si>
    <t>Quarter</t>
  </si>
  <si>
    <t>Q1 2014</t>
  </si>
  <si>
    <t>Q2 2014</t>
  </si>
  <si>
    <t>Q1 2015</t>
  </si>
  <si>
    <t>Q2 2015</t>
  </si>
  <si>
    <t>Q1 2016</t>
  </si>
  <si>
    <t>Q3 2014</t>
  </si>
  <si>
    <t>Q4 2014</t>
  </si>
  <si>
    <t>Q3 2015</t>
  </si>
  <si>
    <t>Q4 2015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</si>
  <si>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</si>
  <si>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</si>
  <si>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</si>
  <si>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</si>
  <si>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</si>
  <si>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</si>
  <si>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</si>
  <si>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</si>
  <si>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</si>
  <si>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</si>
  <si>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</si>
  <si>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</si>
  <si>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</si>
  <si>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</si>
  <si>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</si>
  <si>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</si>
  <si>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</si>
  <si>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</si>
  <si>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</si>
  <si>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</si>
  <si>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</si>
  <si>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</si>
  <si>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</si>
  <si>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</si>
  <si>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</si>
  <si>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</si>
  <si>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</si>
  <si>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</si>
  <si>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</si>
  <si>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</si>
  <si>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</si>
  <si>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Correlation Matrix</t>
  </si>
  <si>
    <t>greater than</t>
  </si>
  <si>
    <t>Number of analysts</t>
  </si>
  <si>
    <t>Average portfolio size</t>
  </si>
  <si>
    <t>Portfolio size</t>
  </si>
  <si>
    <t>Number of firms</t>
  </si>
  <si>
    <t># Investment Professionals</t>
  </si>
  <si>
    <t>Rel. Frequency (%)</t>
  </si>
  <si>
    <t>Discrepancy from mean standard deviation</t>
  </si>
  <si>
    <t>S&amp;P 500 Semiconductor Materials &amp; Equipment Index</t>
  </si>
  <si>
    <t>Financial Services</t>
  </si>
  <si>
    <t>Information Technology</t>
  </si>
  <si>
    <t>Healthcare</t>
  </si>
  <si>
    <t>mean sd</t>
  </si>
  <si>
    <t>Health Care</t>
  </si>
  <si>
    <t>Consumer Discretionary</t>
  </si>
  <si>
    <t>Financials</t>
  </si>
  <si>
    <t>Industrials</t>
  </si>
  <si>
    <t>mean 7sd</t>
  </si>
  <si>
    <t>Discrepancy from mean standard deviation 7</t>
  </si>
  <si>
    <t>Loc and Scale parameters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</si>
</sst>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0.000"/>
    <numFmt numFmtId="167" formatCode="0.0%"/>
    <numFmt numFmtId="168" formatCode="0.00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rgb="FF1F1F1F"/>
      <name val="Georgia"/>
      <family val="1"/>
    </font>
    <font>
      <sz val="8"/>
      <color rgb="FF1F1F1F"/>
      <name val="Georgia"/>
      <family val="1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8E8E8E"/>
      </top>
      <bottom/>
      <diagonal/>
    </border>
    <border>
      <left/>
      <right/>
      <top/>
      <bottom style="medium">
        <color rgb="FF8E8E8E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Fill="0" applyProtection="0"/>
    <xf numFmtId="9" fontId="11" fillId="0" borderId="0" applyFont="0" applyFill="0" applyBorder="0" applyAlignment="0" applyProtection="0"/>
  </cellStyleXfs>
  <cellXfs count="71">
    <xf numFmtId="0" fontId="0" fillId="0" borderId="0" xfId="0"/>
    <xf numFmtId="10" fontId="0" fillId="0" borderId="0" xfId="0" applyNumberForma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10" fontId="0" fillId="0" borderId="6" xfId="0" applyNumberFormat="1" applyBorder="1"/>
    <xf numFmtId="0" fontId="0" fillId="0" borderId="5" xfId="0" applyBorder="1"/>
    <xf numFmtId="0" fontId="0" fillId="0" borderId="7" xfId="0" applyBorder="1"/>
    <xf numFmtId="10" fontId="0" fillId="0" borderId="8" xfId="0" applyNumberFormat="1" applyBorder="1"/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0" fillId="0" borderId="0" xfId="0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11" xfId="0" quotePrefix="1" applyBorder="1"/>
    <xf numFmtId="0" fontId="1" fillId="0" borderId="0" xfId="0" applyFont="1"/>
    <xf numFmtId="164" fontId="0" fillId="0" borderId="0" xfId="0" applyNumberFormat="1"/>
    <xf numFmtId="0" fontId="2" fillId="0" borderId="0" xfId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166" fontId="1" fillId="0" borderId="0" xfId="0" applyNumberFormat="1" applyFont="1"/>
    <xf numFmtId="0" fontId="3" fillId="0" borderId="0" xfId="2" applyFill="1" applyProtection="1"/>
    <xf numFmtId="0" fontId="4" fillId="0" borderId="0" xfId="2" applyFont="1" applyFill="1" applyProtection="1"/>
    <xf numFmtId="0" fontId="5" fillId="0" borderId="0" xfId="0" applyFont="1"/>
    <xf numFmtId="11" fontId="0" fillId="0" borderId="0" xfId="0" applyNumberFormat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0" fontId="8" fillId="0" borderId="0" xfId="0" applyNumberFormat="1" applyFont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10" fontId="8" fillId="0" borderId="12" xfId="0" applyNumberFormat="1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vertical="center" wrapText="1"/>
    </xf>
    <xf numFmtId="10" fontId="8" fillId="0" borderId="13" xfId="0" applyNumberFormat="1" applyFont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0" fontId="1" fillId="0" borderId="14" xfId="0" applyFont="1" applyBorder="1"/>
    <xf numFmtId="2" fontId="0" fillId="0" borderId="14" xfId="0" applyNumberFormat="1" applyBorder="1"/>
    <xf numFmtId="0" fontId="1" fillId="0" borderId="0" xfId="0" applyFont="1" applyAlignment="1">
      <alignment horizontal="right"/>
    </xf>
    <xf numFmtId="10" fontId="0" fillId="0" borderId="0" xfId="3" applyNumberFormat="1" applyFont="1"/>
    <xf numFmtId="10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9" fontId="0" fillId="0" borderId="0" xfId="3" applyFont="1"/>
    <xf numFmtId="167" fontId="0" fillId="0" borderId="0" xfId="3" applyNumberFormat="1" applyFont="1"/>
    <xf numFmtId="168" fontId="0" fillId="0" borderId="0" xfId="3" applyNumberFormat="1" applyFont="1"/>
    <xf numFmtId="10" fontId="1" fillId="0" borderId="0" xfId="0" applyNumberFormat="1" applyFont="1"/>
    <xf numFmtId="167" fontId="0" fillId="0" borderId="0" xfId="0" applyNumberFormat="1"/>
    <xf numFmtId="0" fontId="0" fillId="0" borderId="0" xfId="3" applyNumberFormat="1" applyFont="1"/>
    <xf numFmtId="167" fontId="11" fillId="0" borderId="0" xfId="3" applyNumberFormat="1" applyFont="1"/>
    <xf numFmtId="166" fontId="1" fillId="0" borderId="0" xfId="3" applyNumberFormat="1" applyFont="1"/>
    <xf numFmtId="167" fontId="1" fillId="0" borderId="0" xfId="0" applyNumberFormat="1" applyFont="1"/>
    <xf numFmtId="167" fontId="0" fillId="0" borderId="16" xfId="3" applyNumberFormat="1" applyFont="1" applyBorder="1"/>
    <xf numFmtId="167" fontId="0" fillId="0" borderId="14" xfId="3" applyNumberFormat="1" applyFont="1" applyBorder="1"/>
    <xf numFmtId="0" fontId="0" fillId="0" borderId="0" xfId="0" quotePrefix="1"/>
    <xf numFmtId="166" fontId="0" fillId="0" borderId="0" xfId="0" applyNumberFormat="1" applyAlignment="1">
      <alignment horizontal="centerContinuous"/>
    </xf>
    <xf numFmtId="0" fontId="0" fillId="0" borderId="0" xfId="0" applyAlignment="1">
      <alignment horizontal="centerContinuous"/>
    </xf>
    <xf numFmtId="167" fontId="0" fillId="0" borderId="15" xfId="0" applyNumberFormat="1" applyBorder="1"/>
    <xf numFmtId="10" fontId="0" fillId="0" borderId="15" xfId="0" applyNumberFormat="1" applyBorder="1"/>
    <xf numFmtId="10" fontId="0" fillId="0" borderId="16" xfId="3" applyNumberFormat="1" applyFont="1" applyBorder="1"/>
    <xf numFmtId="10" fontId="0" fillId="0" borderId="14" xfId="3" applyNumberFormat="1" applyFont="1" applyBorder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4">
    <cellStyle name="Hyperlink" xfId="1" builtinId="8"/>
    <cellStyle name="Normal" xfId="0" builtinId="0"/>
    <cellStyle name="Normal 2" xfId="2" xr:uid="{003FA8A9-55D9-4AEF-8229-DB2BF96F22C5}"/>
    <cellStyle name="Percent" xfId="3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68176622135777"/>
          <c:y val="5.4125804331924071E-2"/>
          <c:w val="0.83860172517591769"/>
          <c:h val="0.8317264775530952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'Return Distributions'!$D$27:$D$34</c:f>
              <c:numCache>
                <c:formatCode>General</c:formatCode>
                <c:ptCount val="8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4</c:v>
                </c:pt>
                <c:pt idx="4">
                  <c:v>7.5</c:v>
                </c:pt>
                <c:pt idx="5">
                  <c:v>15</c:v>
                </c:pt>
                <c:pt idx="6">
                  <c:v>35</c:v>
                </c:pt>
                <c:pt idx="7">
                  <c:v>75</c:v>
                </c:pt>
              </c:numCache>
            </c:numRef>
          </c:xVal>
          <c:yVal>
            <c:numRef>
              <c:f>'Return Distributions'!$E$27:$E$34</c:f>
              <c:numCache>
                <c:formatCode>0.00%</c:formatCode>
                <c:ptCount val="8"/>
                <c:pt idx="0">
                  <c:v>0.68100000000000005</c:v>
                </c:pt>
                <c:pt idx="1">
                  <c:v>7.3200000000000001E-2</c:v>
                </c:pt>
                <c:pt idx="2">
                  <c:v>4.6800000000000001E-2</c:v>
                </c:pt>
                <c:pt idx="3">
                  <c:v>5.7500000000000002E-2</c:v>
                </c:pt>
                <c:pt idx="4">
                  <c:v>6.7400000000000002E-2</c:v>
                </c:pt>
                <c:pt idx="5">
                  <c:v>3.85E-2</c:v>
                </c:pt>
                <c:pt idx="6">
                  <c:v>2.2800000000000001E-2</c:v>
                </c:pt>
                <c:pt idx="7">
                  <c:v>7.0000000000000001E-3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FB-4568-AE8C-00B5D54BB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87903"/>
        <c:axId val="1896485327"/>
      </c:scatterChart>
      <c:valAx>
        <c:axId val="188928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485327"/>
        <c:crosses val="autoZero"/>
        <c:crossBetween val="midCat"/>
      </c:valAx>
      <c:valAx>
        <c:axId val="189648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287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'Return Distributions'!$D$27:$D$34</c:f>
              <c:numCache>
                <c:formatCode>General</c:formatCode>
                <c:ptCount val="8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4</c:v>
                </c:pt>
                <c:pt idx="4">
                  <c:v>7.5</c:v>
                </c:pt>
                <c:pt idx="5">
                  <c:v>15</c:v>
                </c:pt>
                <c:pt idx="6">
                  <c:v>35</c:v>
                </c:pt>
                <c:pt idx="7">
                  <c:v>75</c:v>
                </c:pt>
              </c:numCache>
            </c:numRef>
          </c:xVal>
          <c:yVal>
            <c:numRef>
              <c:f>'Return Distributions'!$E$27:$E$34</c:f>
              <c:numCache>
                <c:formatCode>0.00%</c:formatCode>
                <c:ptCount val="8"/>
                <c:pt idx="0">
                  <c:v>0.68100000000000005</c:v>
                </c:pt>
                <c:pt idx="1">
                  <c:v>7.3200000000000001E-2</c:v>
                </c:pt>
                <c:pt idx="2">
                  <c:v>4.6800000000000001E-2</c:v>
                </c:pt>
                <c:pt idx="3">
                  <c:v>5.7500000000000002E-2</c:v>
                </c:pt>
                <c:pt idx="4">
                  <c:v>6.7400000000000002E-2</c:v>
                </c:pt>
                <c:pt idx="5">
                  <c:v>3.85E-2</c:v>
                </c:pt>
                <c:pt idx="6">
                  <c:v>2.2800000000000001E-2</c:v>
                </c:pt>
                <c:pt idx="7">
                  <c:v>7.0000000000000001E-3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B-4951-9C30-AF002B398588}"/>
            </c:ext>
          </c:extLst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'Return Distributions'!$D$27:$D$34</c:f>
              <c:numCache>
                <c:formatCode>General</c:formatCode>
                <c:ptCount val="8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4</c:v>
                </c:pt>
                <c:pt idx="4">
                  <c:v>7.5</c:v>
                </c:pt>
                <c:pt idx="5">
                  <c:v>15</c:v>
                </c:pt>
                <c:pt idx="6">
                  <c:v>35</c:v>
                </c:pt>
                <c:pt idx="7">
                  <c:v>75</c:v>
                </c:pt>
              </c:numCache>
            </c:numRef>
          </c:xVal>
          <c:yVal>
            <c:numRef>
              <c:f>'Return Distributions'!$F$27:$F$34</c:f>
              <c:numCache>
                <c:formatCode>General</c:formatCode>
                <c:ptCount val="8"/>
                <c:pt idx="0">
                  <c:v>0.18681319409448846</c:v>
                </c:pt>
                <c:pt idx="1">
                  <c:v>4.8522131306717162E-2</c:v>
                </c:pt>
                <c:pt idx="2">
                  <c:v>2.5924649985766695E-2</c:v>
                </c:pt>
                <c:pt idx="3">
                  <c:v>1.456265678183089E-2</c:v>
                </c:pt>
                <c:pt idx="4">
                  <c:v>6.7335675983025674E-3</c:v>
                </c:pt>
                <c:pt idx="5">
                  <c:v>2.8764461436255238E-3</c:v>
                </c:pt>
                <c:pt idx="6">
                  <c:v>1.0169929929004318E-3</c:v>
                </c:pt>
                <c:pt idx="7">
                  <c:v>3.9917340869769023E-4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BB-4951-9C30-AF002B398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1280015"/>
        <c:axId val="697216863"/>
      </c:scatterChart>
      <c:valAx>
        <c:axId val="1241280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216863"/>
        <c:crosses val="autoZero"/>
        <c:crossBetween val="midCat"/>
      </c:valAx>
      <c:valAx>
        <c:axId val="69721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280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'Return Distributions'!$L$27:$L$34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50</c:v>
                </c:pt>
                <c:pt idx="7">
                  <c:v>100</c:v>
                </c:pt>
              </c:numCache>
            </c:numRef>
          </c:xVal>
          <c:yVal>
            <c:numRef>
              <c:f>'Return Distributions'!$M$27:$M$34</c:f>
              <c:numCache>
                <c:formatCode>0.00%</c:formatCode>
                <c:ptCount val="8"/>
                <c:pt idx="0">
                  <c:v>0.68100000000000005</c:v>
                </c:pt>
                <c:pt idx="1">
                  <c:v>0.75420000000000009</c:v>
                </c:pt>
                <c:pt idx="2">
                  <c:v>0.80100000000000005</c:v>
                </c:pt>
                <c:pt idx="3">
                  <c:v>0.85850000000000004</c:v>
                </c:pt>
                <c:pt idx="4">
                  <c:v>0.92590000000000006</c:v>
                </c:pt>
                <c:pt idx="5">
                  <c:v>0.96440000000000003</c:v>
                </c:pt>
                <c:pt idx="6">
                  <c:v>0.98720000000000008</c:v>
                </c:pt>
                <c:pt idx="7">
                  <c:v>0.99420000000000008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D3-49AE-A56A-8E019F6CB50C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'Return Distributions'!$L$27:$L$34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50</c:v>
                </c:pt>
                <c:pt idx="7">
                  <c:v>100</c:v>
                </c:pt>
              </c:numCache>
            </c:numRef>
          </c:xVal>
          <c:yVal>
            <c:numRef>
              <c:f>'Return Distributions'!$N$27:$N$34</c:f>
              <c:numCache>
                <c:formatCode>General</c:formatCode>
                <c:ptCount val="8"/>
                <c:pt idx="0">
                  <c:v>0.66027402914843558</c:v>
                </c:pt>
                <c:pt idx="1">
                  <c:v>0.77541010343731964</c:v>
                </c:pt>
                <c:pt idx="2">
                  <c:v>0.82370097389732355</c:v>
                </c:pt>
                <c:pt idx="3">
                  <c:v>0.87004625537922387</c:v>
                </c:pt>
                <c:pt idx="4">
                  <c:v>0.91408870511384777</c:v>
                </c:pt>
                <c:pt idx="5">
                  <c:v>0.94320478712980915</c:v>
                </c:pt>
                <c:pt idx="6">
                  <c:v>0.96713676482345445</c:v>
                </c:pt>
                <c:pt idx="7">
                  <c:v>0.97827439989202281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D3-49AE-A56A-8E019F6CB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1280015"/>
        <c:axId val="697216863"/>
      </c:scatterChart>
      <c:valAx>
        <c:axId val="1241280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216863"/>
        <c:crosses val="autoZero"/>
        <c:crossBetween val="midCat"/>
      </c:valAx>
      <c:valAx>
        <c:axId val="697216863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280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'Return Distributions'!$D$27:$D$34</c:f>
              <c:numCache>
                <c:formatCode>General</c:formatCode>
                <c:ptCount val="8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4</c:v>
                </c:pt>
                <c:pt idx="4">
                  <c:v>7.5</c:v>
                </c:pt>
                <c:pt idx="5">
                  <c:v>15</c:v>
                </c:pt>
                <c:pt idx="6">
                  <c:v>35</c:v>
                </c:pt>
                <c:pt idx="7">
                  <c:v>75</c:v>
                </c:pt>
              </c:numCache>
            </c:numRef>
          </c:xVal>
          <c:yVal>
            <c:numRef>
              <c:f>'Return Distributions'!$E$27:$E$34</c:f>
              <c:numCache>
                <c:formatCode>0.00%</c:formatCode>
                <c:ptCount val="8"/>
                <c:pt idx="0">
                  <c:v>0.68100000000000005</c:v>
                </c:pt>
                <c:pt idx="1">
                  <c:v>7.3200000000000001E-2</c:v>
                </c:pt>
                <c:pt idx="2">
                  <c:v>4.6800000000000001E-2</c:v>
                </c:pt>
                <c:pt idx="3">
                  <c:v>5.7500000000000002E-2</c:v>
                </c:pt>
                <c:pt idx="4">
                  <c:v>6.7400000000000002E-2</c:v>
                </c:pt>
                <c:pt idx="5">
                  <c:v>3.85E-2</c:v>
                </c:pt>
                <c:pt idx="6">
                  <c:v>2.2800000000000001E-2</c:v>
                </c:pt>
                <c:pt idx="7">
                  <c:v>7.0000000000000001E-3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3-49EE-ABF3-1DDC81BFA8D8}"/>
            </c:ext>
          </c:extLst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'Return Distributions'!$I$39:$I$46</c:f>
              <c:numCache>
                <c:formatCode>General</c:formatCode>
                <c:ptCount val="8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4</c:v>
                </c:pt>
                <c:pt idx="4">
                  <c:v>7.5</c:v>
                </c:pt>
                <c:pt idx="5">
                  <c:v>15</c:v>
                </c:pt>
                <c:pt idx="6">
                  <c:v>35</c:v>
                </c:pt>
                <c:pt idx="7">
                  <c:v>75</c:v>
                </c:pt>
              </c:numCache>
            </c:numRef>
          </c:xVal>
          <c:yVal>
            <c:numRef>
              <c:f>'Return Distributions'!$J$39:$J$46</c:f>
              <c:numCache>
                <c:formatCode>General</c:formatCode>
                <c:ptCount val="8"/>
                <c:pt idx="0">
                  <c:v>0.61366124731647809</c:v>
                </c:pt>
                <c:pt idx="1">
                  <c:v>0.10615210448160389</c:v>
                </c:pt>
                <c:pt idx="2">
                  <c:v>4.6948178155197001E-2</c:v>
                </c:pt>
                <c:pt idx="3">
                  <c:v>2.2162722648559313E-2</c:v>
                </c:pt>
                <c:pt idx="4">
                  <c:v>8.1211709791758364E-3</c:v>
                </c:pt>
                <c:pt idx="5">
                  <c:v>2.6844178936468021E-3</c:v>
                </c:pt>
                <c:pt idx="6">
                  <c:v>6.9368502437754901E-4</c:v>
                </c:pt>
                <c:pt idx="7">
                  <c:v>2.0537149781748107E-4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63-49EE-ABF3-1DDC81BFA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1280015"/>
        <c:axId val="697216863"/>
      </c:scatterChart>
      <c:valAx>
        <c:axId val="1241280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216863"/>
        <c:crosses val="autoZero"/>
        <c:crossBetween val="midCat"/>
      </c:valAx>
      <c:valAx>
        <c:axId val="69721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280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075482275228949E-2"/>
          <c:y val="3.0634434061984694E-2"/>
          <c:w val="0.91666709096190302"/>
          <c:h val="0.78411083561699679"/>
        </c:manualLayout>
      </c:layout>
      <c:lineChart>
        <c:grouping val="standard"/>
        <c:varyColors val="0"/>
        <c:ser>
          <c:idx val="0"/>
          <c:order val="0"/>
          <c:tx>
            <c:strRef>
              <c:f>'GDP Growth and Correlations'!$A$199</c:f>
              <c:strCache>
                <c:ptCount val="1"/>
                <c:pt idx="0">
                  <c:v>Africa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Correlations'!$B$199:$AT$199</c15:sqref>
                  </c15:fullRef>
                </c:ext>
              </c:extLst>
              <c:f>('GDP Growth and Correlations'!$B$199:$M$199,'GDP Growth and Correlations'!$W$199:$Y$199,'GDP Growth and Correlations'!$AE$199:$AT$199)</c:f>
              <c:numCache>
                <c:formatCode>General</c:formatCode>
                <c:ptCount val="19"/>
                <c:pt idx="0">
                  <c:v>4.2</c:v>
                </c:pt>
                <c:pt idx="1">
                  <c:v>4.5</c:v>
                </c:pt>
                <c:pt idx="2">
                  <c:v>4.9000000000000004</c:v>
                </c:pt>
                <c:pt idx="3">
                  <c:v>5.2</c:v>
                </c:pt>
                <c:pt idx="4">
                  <c:v>3</c:v>
                </c:pt>
                <c:pt idx="5">
                  <c:v>5.8</c:v>
                </c:pt>
                <c:pt idx="6">
                  <c:v>2.7</c:v>
                </c:pt>
                <c:pt idx="7">
                  <c:v>6.2</c:v>
                </c:pt>
                <c:pt idx="8">
                  <c:v>3.7</c:v>
                </c:pt>
                <c:pt idx="9">
                  <c:v>3.7</c:v>
                </c:pt>
                <c:pt idx="10">
                  <c:v>3.4</c:v>
                </c:pt>
                <c:pt idx="11">
                  <c:v>2.2000000000000002</c:v>
                </c:pt>
                <c:pt idx="12">
                  <c:v>3.8</c:v>
                </c:pt>
                <c:pt idx="13">
                  <c:v>3.4</c:v>
                </c:pt>
                <c:pt idx="14">
                  <c:v>3</c:v>
                </c:pt>
                <c:pt idx="15">
                  <c:v>-1.7</c:v>
                </c:pt>
                <c:pt idx="16">
                  <c:v>4.8</c:v>
                </c:pt>
                <c:pt idx="17">
                  <c:v>3.9</c:v>
                </c:pt>
                <c:pt idx="18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B8-48F2-87CC-6705F4A52E45}"/>
            </c:ext>
          </c:extLst>
        </c:ser>
        <c:ser>
          <c:idx val="1"/>
          <c:order val="1"/>
          <c:tx>
            <c:strRef>
              <c:f>'GDP Growth and Correlations'!$A$200</c:f>
              <c:strCache>
                <c:ptCount val="1"/>
                <c:pt idx="0">
                  <c:v>Asia and Pacific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Correlations'!$B$200:$AT$200</c15:sqref>
                  </c15:fullRef>
                </c:ext>
              </c:extLst>
              <c:f>('GDP Growth and Correlations'!$B$200:$M$200,'GDP Growth and Correlations'!$W$200:$Y$200,'GDP Growth and Correlations'!$AE$200:$AT$200)</c:f>
              <c:numCache>
                <c:formatCode>General</c:formatCode>
                <c:ptCount val="19"/>
                <c:pt idx="0">
                  <c:v>5.6</c:v>
                </c:pt>
                <c:pt idx="1">
                  <c:v>3.8</c:v>
                </c:pt>
                <c:pt idx="2">
                  <c:v>5</c:v>
                </c:pt>
                <c:pt idx="3">
                  <c:v>5</c:v>
                </c:pt>
                <c:pt idx="4">
                  <c:v>4.2</c:v>
                </c:pt>
                <c:pt idx="5">
                  <c:v>8.3000000000000007</c:v>
                </c:pt>
                <c:pt idx="6">
                  <c:v>6.4</c:v>
                </c:pt>
                <c:pt idx="7">
                  <c:v>5.6</c:v>
                </c:pt>
                <c:pt idx="8">
                  <c:v>5.8</c:v>
                </c:pt>
                <c:pt idx="9">
                  <c:v>5.5</c:v>
                </c:pt>
                <c:pt idx="10">
                  <c:v>5.6</c:v>
                </c:pt>
                <c:pt idx="11">
                  <c:v>5.4</c:v>
                </c:pt>
                <c:pt idx="12">
                  <c:v>5.7</c:v>
                </c:pt>
                <c:pt idx="13">
                  <c:v>5.3</c:v>
                </c:pt>
                <c:pt idx="14">
                  <c:v>4.0999999999999996</c:v>
                </c:pt>
                <c:pt idx="15">
                  <c:v>-0.8</c:v>
                </c:pt>
                <c:pt idx="16">
                  <c:v>6.9</c:v>
                </c:pt>
                <c:pt idx="17">
                  <c:v>4.0999999999999996</c:v>
                </c:pt>
                <c:pt idx="18">
                  <c:v>4.4000000000000004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B8-48F2-87CC-6705F4A52E45}"/>
            </c:ext>
          </c:extLst>
        </c:ser>
        <c:ser>
          <c:idx val="2"/>
          <c:order val="2"/>
          <c:tx>
            <c:strRef>
              <c:f>'GDP Growth and Correlations'!$A$201</c:f>
              <c:strCache>
                <c:ptCount val="1"/>
                <c:pt idx="0">
                  <c:v>Australia and New Zealand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Correlations'!$B$201:$AT$201</c15:sqref>
                  </c15:fullRef>
                </c:ext>
              </c:extLst>
              <c:f>('GDP Growth and Correlations'!$B$201:$M$201,'GDP Growth and Correlations'!$W$201:$Y$201,'GDP Growth and Correlations'!$AE$201:$AT$201)</c:f>
            </c:numRef>
          </c:val>
          <c:smooth val="0"/>
          <c:extLst>
            <c:ext xmlns:c16="http://schemas.microsoft.com/office/drawing/2014/chart" uri="{C3380CC4-5D6E-409C-BE32-E72D297353CC}">
              <c16:uniqueId val="{00000002-10B8-48F2-87CC-6705F4A52E45}"/>
            </c:ext>
          </c:extLst>
        </c:ser>
        <c:ser>
          <c:idx val="3"/>
          <c:order val="3"/>
          <c:tx>
            <c:strRef>
              <c:f>'GDP Growth and Correlations'!$A$202</c:f>
              <c:strCache>
                <c:ptCount val="1"/>
                <c:pt idx="0">
                  <c:v>Caribbean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Correlations'!$B$202:$AT$202</c15:sqref>
                  </c15:fullRef>
                </c:ext>
              </c:extLst>
              <c:f>('GDP Growth and Correlations'!$B$202:$M$202,'GDP Growth and Correlations'!$W$202:$Y$202,'GDP Growth and Correlations'!$AE$202:$AT$202)</c:f>
            </c:numRef>
          </c:val>
          <c:smooth val="0"/>
          <c:extLst>
            <c:ext xmlns:c16="http://schemas.microsoft.com/office/drawing/2014/chart" uri="{C3380CC4-5D6E-409C-BE32-E72D297353CC}">
              <c16:uniqueId val="{00000003-10B8-48F2-87CC-6705F4A52E45}"/>
            </c:ext>
          </c:extLst>
        </c:ser>
        <c:ser>
          <c:idx val="4"/>
          <c:order val="4"/>
          <c:tx>
            <c:strRef>
              <c:f>'GDP Growth and Correlations'!$A$203</c:f>
              <c:strCache>
                <c:ptCount val="1"/>
                <c:pt idx="0">
                  <c:v>Central America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Correlations'!$B$203:$AT$203</c15:sqref>
                  </c15:fullRef>
                </c:ext>
              </c:extLst>
              <c:f>('GDP Growth and Correlations'!$B$203:$M$203,'GDP Growth and Correlations'!$W$203:$Y$203,'GDP Growth and Correlations'!$AE$203:$AT$203)</c:f>
            </c:numRef>
          </c:val>
          <c:smooth val="0"/>
          <c:extLst>
            <c:ext xmlns:c16="http://schemas.microsoft.com/office/drawing/2014/chart" uri="{C3380CC4-5D6E-409C-BE32-E72D297353CC}">
              <c16:uniqueId val="{00000004-10B8-48F2-87CC-6705F4A52E45}"/>
            </c:ext>
          </c:extLst>
        </c:ser>
        <c:ser>
          <c:idx val="5"/>
          <c:order val="5"/>
          <c:tx>
            <c:strRef>
              <c:f>'GDP Growth and Correlations'!$A$204</c:f>
              <c:strCache>
                <c:ptCount val="1"/>
                <c:pt idx="0">
                  <c:v>Central Asia and the Caucasus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Correlations'!$B$204:$AT$204</c15:sqref>
                  </c15:fullRef>
                </c:ext>
              </c:extLst>
              <c:f>('GDP Growth and Correlations'!$B$204:$M$204,'GDP Growth and Correlations'!$W$204:$Y$204,'GDP Growth and Correlations'!$AE$204:$AT$204)</c:f>
            </c:numRef>
          </c:val>
          <c:smooth val="0"/>
          <c:extLst>
            <c:ext xmlns:c16="http://schemas.microsoft.com/office/drawing/2014/chart" uri="{C3380CC4-5D6E-409C-BE32-E72D297353CC}">
              <c16:uniqueId val="{00000005-10B8-48F2-87CC-6705F4A52E45}"/>
            </c:ext>
          </c:extLst>
        </c:ser>
        <c:ser>
          <c:idx val="6"/>
          <c:order val="6"/>
          <c:tx>
            <c:strRef>
              <c:f>'GDP Growth and Correlations'!$A$205</c:f>
              <c:strCache>
                <c:ptCount val="1"/>
                <c:pt idx="0">
                  <c:v>East Asia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Correlations'!$B$205:$AT$205</c15:sqref>
                  </c15:fullRef>
                </c:ext>
              </c:extLst>
              <c:f>('GDP Growth and Correlations'!$B$205:$M$205,'GDP Growth and Correlations'!$W$205:$Y$205,'GDP Growth and Correlations'!$AE$205:$AT$205)</c:f>
            </c:numRef>
          </c:val>
          <c:smooth val="0"/>
          <c:extLst>
            <c:ext xmlns:c16="http://schemas.microsoft.com/office/drawing/2014/chart" uri="{C3380CC4-5D6E-409C-BE32-E72D297353CC}">
              <c16:uniqueId val="{00000006-10B8-48F2-87CC-6705F4A52E45}"/>
            </c:ext>
          </c:extLst>
        </c:ser>
        <c:ser>
          <c:idx val="7"/>
          <c:order val="7"/>
          <c:tx>
            <c:strRef>
              <c:f>'GDP Growth and Correlations'!$A$206</c:f>
              <c:strCache>
                <c:ptCount val="1"/>
                <c:pt idx="0">
                  <c:v>Eastern Europe 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Correlations'!$B$206:$AT$206</c15:sqref>
                  </c15:fullRef>
                </c:ext>
              </c:extLst>
              <c:f>('GDP Growth and Correlations'!$B$206:$M$206,'GDP Growth and Correlations'!$W$206:$Y$206,'GDP Growth and Correlations'!$AE$206:$AT$206)</c:f>
            </c:numRef>
          </c:val>
          <c:smooth val="0"/>
          <c:extLst>
            <c:ext xmlns:c16="http://schemas.microsoft.com/office/drawing/2014/chart" uri="{C3380CC4-5D6E-409C-BE32-E72D297353CC}">
              <c16:uniqueId val="{00000007-10B8-48F2-87CC-6705F4A52E45}"/>
            </c:ext>
          </c:extLst>
        </c:ser>
        <c:ser>
          <c:idx val="8"/>
          <c:order val="8"/>
          <c:tx>
            <c:strRef>
              <c:f>'GDP Growth and Correlations'!$A$207</c:f>
              <c:strCache>
                <c:ptCount val="1"/>
                <c:pt idx="0">
                  <c:v>Europe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Correlations'!$B$207:$AT$207</c15:sqref>
                  </c15:fullRef>
                </c:ext>
              </c:extLst>
              <c:f>('GDP Growth and Correlations'!$B$207:$M$207,'GDP Growth and Correlations'!$W$207:$Y$207,'GDP Growth and Correlations'!$AE$207:$AT$207)</c:f>
              <c:numCache>
                <c:formatCode>General</c:formatCode>
                <c:ptCount val="19"/>
                <c:pt idx="0">
                  <c:v>4.7</c:v>
                </c:pt>
                <c:pt idx="1">
                  <c:v>2.7</c:v>
                </c:pt>
                <c:pt idx="2">
                  <c:v>1.8</c:v>
                </c:pt>
                <c:pt idx="3">
                  <c:v>1.6</c:v>
                </c:pt>
                <c:pt idx="4">
                  <c:v>-4.8</c:v>
                </c:pt>
                <c:pt idx="5">
                  <c:v>2.5</c:v>
                </c:pt>
                <c:pt idx="6">
                  <c:v>2.2000000000000002</c:v>
                </c:pt>
                <c:pt idx="7">
                  <c:v>0.4</c:v>
                </c:pt>
                <c:pt idx="8">
                  <c:v>0.5</c:v>
                </c:pt>
                <c:pt idx="9">
                  <c:v>1.6</c:v>
                </c:pt>
                <c:pt idx="10">
                  <c:v>1.6</c:v>
                </c:pt>
                <c:pt idx="11">
                  <c:v>1.8</c:v>
                </c:pt>
                <c:pt idx="12">
                  <c:v>2.8</c:v>
                </c:pt>
                <c:pt idx="13">
                  <c:v>2.2999999999999998</c:v>
                </c:pt>
                <c:pt idx="14">
                  <c:v>2</c:v>
                </c:pt>
                <c:pt idx="15">
                  <c:v>-5.5</c:v>
                </c:pt>
                <c:pt idx="16">
                  <c:v>6</c:v>
                </c:pt>
                <c:pt idx="17">
                  <c:v>2.4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0B8-48F2-87CC-6705F4A52E45}"/>
            </c:ext>
          </c:extLst>
        </c:ser>
        <c:ser>
          <c:idx val="9"/>
          <c:order val="9"/>
          <c:tx>
            <c:strRef>
              <c:f>'GDP Growth and Correlations'!$A$208</c:f>
              <c:strCache>
                <c:ptCount val="1"/>
                <c:pt idx="0">
                  <c:v>Middle East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Correlations'!$B$208:$AT$208</c15:sqref>
                  </c15:fullRef>
                </c:ext>
              </c:extLst>
              <c:f>('GDP Growth and Correlations'!$B$208:$M$208,'GDP Growth and Correlations'!$W$208:$Y$208,'GDP Growth and Correlations'!$AE$208:$AT$208)</c:f>
              <c:numCache>
                <c:formatCode>General</c:formatCode>
                <c:ptCount val="19"/>
                <c:pt idx="0">
                  <c:v>6.1</c:v>
                </c:pt>
                <c:pt idx="1">
                  <c:v>0.8</c:v>
                </c:pt>
                <c:pt idx="2">
                  <c:v>2.2999999999999998</c:v>
                </c:pt>
                <c:pt idx="3">
                  <c:v>4.5999999999999996</c:v>
                </c:pt>
                <c:pt idx="4">
                  <c:v>0.3</c:v>
                </c:pt>
                <c:pt idx="5">
                  <c:v>5.6</c:v>
                </c:pt>
                <c:pt idx="6">
                  <c:v>6.6</c:v>
                </c:pt>
                <c:pt idx="7">
                  <c:v>3.4</c:v>
                </c:pt>
                <c:pt idx="8">
                  <c:v>2.9</c:v>
                </c:pt>
                <c:pt idx="9">
                  <c:v>3.7</c:v>
                </c:pt>
                <c:pt idx="10">
                  <c:v>2.5</c:v>
                </c:pt>
                <c:pt idx="11">
                  <c:v>5.4</c:v>
                </c:pt>
                <c:pt idx="12">
                  <c:v>0.6</c:v>
                </c:pt>
                <c:pt idx="13">
                  <c:v>1.5</c:v>
                </c:pt>
                <c:pt idx="14">
                  <c:v>0.4</c:v>
                </c:pt>
                <c:pt idx="15">
                  <c:v>-3.4</c:v>
                </c:pt>
                <c:pt idx="16">
                  <c:v>3.9</c:v>
                </c:pt>
                <c:pt idx="17">
                  <c:v>6.5</c:v>
                </c:pt>
                <c:pt idx="18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0B8-48F2-87CC-6705F4A52E45}"/>
            </c:ext>
          </c:extLst>
        </c:ser>
        <c:ser>
          <c:idx val="10"/>
          <c:order val="10"/>
          <c:tx>
            <c:strRef>
              <c:f>'GDP Growth and Correlations'!$A$209</c:f>
              <c:strCache>
                <c:ptCount val="1"/>
                <c:pt idx="0">
                  <c:v>North Africa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Correlations'!$B$209:$AT$209</c15:sqref>
                  </c15:fullRef>
                </c:ext>
              </c:extLst>
              <c:f>('GDP Growth and Correlations'!$B$209:$M$209,'GDP Growth and Correlations'!$W$209:$Y$209,'GDP Growth and Correlations'!$AE$209:$AT$209)</c:f>
            </c:numRef>
          </c:val>
          <c:smooth val="0"/>
          <c:extLst>
            <c:ext xmlns:c16="http://schemas.microsoft.com/office/drawing/2014/chart" uri="{C3380CC4-5D6E-409C-BE32-E72D297353CC}">
              <c16:uniqueId val="{0000000A-10B8-48F2-87CC-6705F4A52E45}"/>
            </c:ext>
          </c:extLst>
        </c:ser>
        <c:ser>
          <c:idx val="11"/>
          <c:order val="11"/>
          <c:tx>
            <c:strRef>
              <c:f>'GDP Growth and Correlations'!$A$210</c:f>
              <c:strCache>
                <c:ptCount val="1"/>
                <c:pt idx="0">
                  <c:v>North America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Correlations'!$B$210:$AT$210</c15:sqref>
                  </c15:fullRef>
                </c:ext>
              </c:extLst>
              <c:f>('GDP Growth and Correlations'!$B$210:$M$210,'GDP Growth and Correlations'!$W$210:$Y$210,'GDP Growth and Correlations'!$AE$210:$AT$210)</c:f>
              <c:numCache>
                <c:formatCode>General</c:formatCode>
                <c:ptCount val="19"/>
                <c:pt idx="0">
                  <c:v>4.3</c:v>
                </c:pt>
                <c:pt idx="1">
                  <c:v>0.9</c:v>
                </c:pt>
                <c:pt idx="2">
                  <c:v>1.6</c:v>
                </c:pt>
                <c:pt idx="3">
                  <c:v>0.3</c:v>
                </c:pt>
                <c:pt idx="4">
                  <c:v>-3</c:v>
                </c:pt>
                <c:pt idx="5">
                  <c:v>2.9</c:v>
                </c:pt>
                <c:pt idx="6">
                  <c:v>1.9</c:v>
                </c:pt>
                <c:pt idx="7">
                  <c:v>2.4</c:v>
                </c:pt>
                <c:pt idx="8">
                  <c:v>1.8</c:v>
                </c:pt>
                <c:pt idx="9">
                  <c:v>2.2999999999999998</c:v>
                </c:pt>
                <c:pt idx="10">
                  <c:v>2.5</c:v>
                </c:pt>
                <c:pt idx="11">
                  <c:v>1.6</c:v>
                </c:pt>
                <c:pt idx="12">
                  <c:v>2.2000000000000002</c:v>
                </c:pt>
                <c:pt idx="13">
                  <c:v>2.8</c:v>
                </c:pt>
                <c:pt idx="14">
                  <c:v>2</c:v>
                </c:pt>
                <c:pt idx="15">
                  <c:v>-3.5</c:v>
                </c:pt>
                <c:pt idx="16">
                  <c:v>5.8</c:v>
                </c:pt>
                <c:pt idx="17">
                  <c:v>2.2999999999999998</c:v>
                </c:pt>
                <c:pt idx="18">
                  <c:v>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0B8-48F2-87CC-6705F4A52E45}"/>
            </c:ext>
          </c:extLst>
        </c:ser>
        <c:ser>
          <c:idx val="12"/>
          <c:order val="12"/>
          <c:tx>
            <c:strRef>
              <c:f>'GDP Growth and Correlations'!$A$211</c:f>
              <c:strCache>
                <c:ptCount val="1"/>
                <c:pt idx="0">
                  <c:v>Pacific Islands 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Correlations'!$B$211:$AT$211</c15:sqref>
                  </c15:fullRef>
                </c:ext>
              </c:extLst>
              <c:f>('GDP Growth and Correlations'!$B$211:$M$211,'GDP Growth and Correlations'!$W$211:$Y$211,'GDP Growth and Correlations'!$AE$211:$AT$211)</c:f>
            </c:numRef>
          </c:val>
          <c:smooth val="0"/>
          <c:extLst>
            <c:ext xmlns:c16="http://schemas.microsoft.com/office/drawing/2014/chart" uri="{C3380CC4-5D6E-409C-BE32-E72D297353CC}">
              <c16:uniqueId val="{0000000C-10B8-48F2-87CC-6705F4A52E45}"/>
            </c:ext>
          </c:extLst>
        </c:ser>
        <c:ser>
          <c:idx val="13"/>
          <c:order val="13"/>
          <c:tx>
            <c:strRef>
              <c:f>'GDP Growth and Correlations'!$A$212</c:f>
              <c:strCache>
                <c:ptCount val="1"/>
                <c:pt idx="0">
                  <c:v>South America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Correlations'!$B$212:$AT$212</c15:sqref>
                  </c15:fullRef>
                </c:ext>
              </c:extLst>
              <c:f>('GDP Growth and Correlations'!$B$212:$M$212,'GDP Growth and Correlations'!$W$212:$Y$212,'GDP Growth and Correlations'!$AE$212:$AT$212)</c:f>
              <c:numCache>
                <c:formatCode>General</c:formatCode>
                <c:ptCount val="19"/>
                <c:pt idx="0">
                  <c:v>3.2</c:v>
                </c:pt>
                <c:pt idx="1">
                  <c:v>0.9</c:v>
                </c:pt>
                <c:pt idx="2">
                  <c:v>0.3</c:v>
                </c:pt>
                <c:pt idx="3">
                  <c:v>5</c:v>
                </c:pt>
                <c:pt idx="4">
                  <c:v>-1</c:v>
                </c:pt>
                <c:pt idx="5">
                  <c:v>6.7</c:v>
                </c:pt>
                <c:pt idx="6">
                  <c:v>4.9000000000000004</c:v>
                </c:pt>
                <c:pt idx="7">
                  <c:v>2.7</c:v>
                </c:pt>
                <c:pt idx="8">
                  <c:v>3.3</c:v>
                </c:pt>
                <c:pt idx="9">
                  <c:v>0.5</c:v>
                </c:pt>
                <c:pt idx="10">
                  <c:v>-1.1000000000000001</c:v>
                </c:pt>
                <c:pt idx="11">
                  <c:v>-2.4</c:v>
                </c:pt>
                <c:pt idx="12">
                  <c:v>0.8</c:v>
                </c:pt>
                <c:pt idx="13">
                  <c:v>0.5</c:v>
                </c:pt>
                <c:pt idx="14">
                  <c:v>0</c:v>
                </c:pt>
                <c:pt idx="15">
                  <c:v>-6.3</c:v>
                </c:pt>
                <c:pt idx="16">
                  <c:v>7.5</c:v>
                </c:pt>
                <c:pt idx="17">
                  <c:v>3.8</c:v>
                </c:pt>
                <c:pt idx="18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0B8-48F2-87CC-6705F4A52E45}"/>
            </c:ext>
          </c:extLst>
        </c:ser>
        <c:ser>
          <c:idx val="14"/>
          <c:order val="14"/>
          <c:tx>
            <c:strRef>
              <c:f>'GDP Growth and Correlations'!$A$213</c:f>
              <c:strCache>
                <c:ptCount val="1"/>
                <c:pt idx="0">
                  <c:v>South Asia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Correlations'!$B$213:$AT$213</c15:sqref>
                  </c15:fullRef>
                </c:ext>
              </c:extLst>
              <c:f>('GDP Growth and Correlations'!$B$213:$M$213,'GDP Growth and Correlations'!$W$213:$Y$213,'GDP Growth and Correlations'!$AE$213:$AT$213)</c:f>
            </c:numRef>
          </c:val>
          <c:smooth val="0"/>
          <c:extLst>
            <c:ext xmlns:c16="http://schemas.microsoft.com/office/drawing/2014/chart" uri="{C3380CC4-5D6E-409C-BE32-E72D297353CC}">
              <c16:uniqueId val="{0000000E-10B8-48F2-87CC-6705F4A52E45}"/>
            </c:ext>
          </c:extLst>
        </c:ser>
        <c:ser>
          <c:idx val="15"/>
          <c:order val="15"/>
          <c:tx>
            <c:strRef>
              <c:f>'GDP Growth and Correlations'!$A$214</c:f>
              <c:strCache>
                <c:ptCount val="1"/>
                <c:pt idx="0">
                  <c:v>Southeast Asia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Correlations'!$B$214:$AT$214</c15:sqref>
                  </c15:fullRef>
                </c:ext>
              </c:extLst>
              <c:f>('GDP Growth and Correlations'!$B$214:$M$214,'GDP Growth and Correlations'!$W$214:$Y$214,'GDP Growth and Correlations'!$AE$214:$AT$214)</c:f>
            </c:numRef>
          </c:val>
          <c:smooth val="0"/>
          <c:extLst>
            <c:ext xmlns:c16="http://schemas.microsoft.com/office/drawing/2014/chart" uri="{C3380CC4-5D6E-409C-BE32-E72D297353CC}">
              <c16:uniqueId val="{0000000F-10B8-48F2-87CC-6705F4A52E45}"/>
            </c:ext>
          </c:extLst>
        </c:ser>
        <c:ser>
          <c:idx val="16"/>
          <c:order val="16"/>
          <c:tx>
            <c:strRef>
              <c:f>'GDP Growth and Correlations'!$A$215</c:f>
              <c:strCache>
                <c:ptCount val="1"/>
                <c:pt idx="0">
                  <c:v>Sub-Saharan Africa (Region) 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Correlations'!$B$215:$AT$215</c15:sqref>
                  </c15:fullRef>
                </c:ext>
              </c:extLst>
              <c:f>('GDP Growth and Correlations'!$B$215:$M$215,'GDP Growth and Correlations'!$W$215:$Y$215,'GDP Growth and Correlations'!$AE$215:$AT$215)</c:f>
            </c:numRef>
          </c:val>
          <c:smooth val="0"/>
          <c:extLst>
            <c:ext xmlns:c16="http://schemas.microsoft.com/office/drawing/2014/chart" uri="{C3380CC4-5D6E-409C-BE32-E72D297353CC}">
              <c16:uniqueId val="{00000010-10B8-48F2-87CC-6705F4A52E45}"/>
            </c:ext>
          </c:extLst>
        </c:ser>
        <c:ser>
          <c:idx val="17"/>
          <c:order val="17"/>
          <c:tx>
            <c:strRef>
              <c:f>'GDP Growth and Correlations'!$A$216</c:f>
              <c:strCache>
                <c:ptCount val="1"/>
                <c:pt idx="0">
                  <c:v>Western Europe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Correlations'!$B$216:$AT$216</c15:sqref>
                  </c15:fullRef>
                </c:ext>
              </c:extLst>
              <c:f>('GDP Growth and Correlations'!$B$216:$M$216,'GDP Growth and Correlations'!$W$216:$Y$216,'GDP Growth and Correlations'!$AE$216:$AT$216)</c:f>
            </c:numRef>
          </c:val>
          <c:smooth val="0"/>
          <c:extLst>
            <c:ext xmlns:c16="http://schemas.microsoft.com/office/drawing/2014/chart" uri="{C3380CC4-5D6E-409C-BE32-E72D297353CC}">
              <c16:uniqueId val="{00000011-10B8-48F2-87CC-6705F4A52E45}"/>
            </c:ext>
          </c:extLst>
        </c:ser>
        <c:ser>
          <c:idx val="18"/>
          <c:order val="18"/>
          <c:tx>
            <c:strRef>
              <c:f>'GDP Growth and Correlations'!$A$217</c:f>
              <c:strCache>
                <c:ptCount val="1"/>
                <c:pt idx="0">
                  <c:v>Western Hemisphere (Region)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Correlations'!$B$217:$AT$217</c15:sqref>
                  </c15:fullRef>
                </c:ext>
              </c:extLst>
              <c:f>('GDP Growth and Correlations'!$B$217:$M$217,'GDP Growth and Correlations'!$W$217:$Y$217,'GDP Growth and Correlations'!$AE$217:$AT$217)</c:f>
            </c:numRef>
          </c:val>
          <c:smooth val="0"/>
          <c:extLst>
            <c:ext xmlns:c16="http://schemas.microsoft.com/office/drawing/2014/chart" uri="{C3380CC4-5D6E-409C-BE32-E72D297353CC}">
              <c16:uniqueId val="{00000012-10B8-48F2-87CC-6705F4A52E45}"/>
            </c:ext>
          </c:extLst>
        </c:ser>
        <c:ser>
          <c:idx val="19"/>
          <c:order val="19"/>
          <c:tx>
            <c:strRef>
              <c:f>'GDP Growth and Correlations'!$A$218</c:f>
              <c:strCache>
                <c:ptCount val="1"/>
                <c:pt idx="0">
                  <c:v>ASEAN-5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Correlations'!$B$218:$AT$218</c15:sqref>
                  </c15:fullRef>
                </c:ext>
              </c:extLst>
              <c:f>('GDP Growth and Correlations'!$B$218:$M$218,'GDP Growth and Correlations'!$W$218:$Y$218,'GDP Growth and Correlations'!$AE$218:$AT$218)</c:f>
            </c:numRef>
          </c:val>
          <c:smooth val="0"/>
          <c:extLst>
            <c:ext xmlns:c16="http://schemas.microsoft.com/office/drawing/2014/chart" uri="{C3380CC4-5D6E-409C-BE32-E72D297353CC}">
              <c16:uniqueId val="{00000013-10B8-48F2-87CC-6705F4A52E45}"/>
            </c:ext>
          </c:extLst>
        </c:ser>
        <c:ser>
          <c:idx val="20"/>
          <c:order val="20"/>
          <c:tx>
            <c:strRef>
              <c:f>'GDP Growth and Correlations'!$A$219</c:f>
              <c:strCache>
                <c:ptCount val="1"/>
                <c:pt idx="0">
                  <c:v>Advanced economies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Correlations'!$B$219:$AT$219</c15:sqref>
                  </c15:fullRef>
                </c:ext>
              </c:extLst>
              <c:f>('GDP Growth and Correlations'!$B$219:$M$219,'GDP Growth and Correlations'!$W$219:$Y$219,'GDP Growth and Correlations'!$AE$219:$AT$219)</c:f>
            </c:numRef>
          </c:val>
          <c:smooth val="0"/>
          <c:extLst>
            <c:ext xmlns:c16="http://schemas.microsoft.com/office/drawing/2014/chart" uri="{C3380CC4-5D6E-409C-BE32-E72D297353CC}">
              <c16:uniqueId val="{00000014-10B8-48F2-87CC-6705F4A52E45}"/>
            </c:ext>
          </c:extLst>
        </c:ser>
        <c:ser>
          <c:idx val="21"/>
          <c:order val="21"/>
          <c:tx>
            <c:strRef>
              <c:f>'GDP Growth and Correlations'!$A$220</c:f>
              <c:strCache>
                <c:ptCount val="1"/>
                <c:pt idx="0">
                  <c:v>Emerging and Developing Asia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Correlations'!$B$220:$AT$220</c15:sqref>
                  </c15:fullRef>
                </c:ext>
              </c:extLst>
              <c:f>('GDP Growth and Correlations'!$B$220:$M$220,'GDP Growth and Correlations'!$W$220:$Y$220,'GDP Growth and Correlations'!$AE$220:$AT$220)</c:f>
            </c:numRef>
          </c:val>
          <c:smooth val="0"/>
          <c:extLst>
            <c:ext xmlns:c16="http://schemas.microsoft.com/office/drawing/2014/chart" uri="{C3380CC4-5D6E-409C-BE32-E72D297353CC}">
              <c16:uniqueId val="{00000015-10B8-48F2-87CC-6705F4A52E45}"/>
            </c:ext>
          </c:extLst>
        </c:ser>
        <c:ser>
          <c:idx val="22"/>
          <c:order val="22"/>
          <c:tx>
            <c:strRef>
              <c:f>'GDP Growth and Correlations'!$A$221</c:f>
              <c:strCache>
                <c:ptCount val="1"/>
                <c:pt idx="0">
                  <c:v>Emerging and Developing Europe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Correlations'!$B$221:$AT$221</c15:sqref>
                  </c15:fullRef>
                </c:ext>
              </c:extLst>
              <c:f>('GDP Growth and Correlations'!$B$221:$M$221,'GDP Growth and Correlations'!$W$221:$Y$221,'GDP Growth and Correlations'!$AE$221:$AT$221)</c:f>
            </c:numRef>
          </c:val>
          <c:smooth val="0"/>
          <c:extLst>
            <c:ext xmlns:c16="http://schemas.microsoft.com/office/drawing/2014/chart" uri="{C3380CC4-5D6E-409C-BE32-E72D297353CC}">
              <c16:uniqueId val="{00000016-10B8-48F2-87CC-6705F4A52E45}"/>
            </c:ext>
          </c:extLst>
        </c:ser>
        <c:ser>
          <c:idx val="23"/>
          <c:order val="23"/>
          <c:tx>
            <c:strRef>
              <c:f>'GDP Growth and Correlations'!$A$222</c:f>
              <c:strCache>
                <c:ptCount val="1"/>
                <c:pt idx="0">
                  <c:v>Emerging market and developing economies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Correlations'!$B$222:$AT$222</c15:sqref>
                  </c15:fullRef>
                </c:ext>
              </c:extLst>
              <c:f>('GDP Growth and Correlations'!$B$222:$M$222,'GDP Growth and Correlations'!$W$222:$Y$222,'GDP Growth and Correlations'!$AE$222:$AT$222)</c:f>
            </c:numRef>
          </c:val>
          <c:smooth val="0"/>
          <c:extLst>
            <c:ext xmlns:c16="http://schemas.microsoft.com/office/drawing/2014/chart" uri="{C3380CC4-5D6E-409C-BE32-E72D297353CC}">
              <c16:uniqueId val="{00000017-10B8-48F2-87CC-6705F4A52E45}"/>
            </c:ext>
          </c:extLst>
        </c:ser>
        <c:ser>
          <c:idx val="24"/>
          <c:order val="24"/>
          <c:tx>
            <c:strRef>
              <c:f>'GDP Growth and Correlations'!$A$223</c:f>
              <c:strCache>
                <c:ptCount val="1"/>
                <c:pt idx="0">
                  <c:v>Euro area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Correlations'!$B$223:$AT$223</c15:sqref>
                  </c15:fullRef>
                </c:ext>
              </c:extLst>
              <c:f>('GDP Growth and Correlations'!$B$223:$M$223,'GDP Growth and Correlations'!$W$223:$Y$223,'GDP Growth and Correlations'!$AE$223:$AT$223)</c:f>
            </c:numRef>
          </c:val>
          <c:smooth val="0"/>
          <c:extLst>
            <c:ext xmlns:c16="http://schemas.microsoft.com/office/drawing/2014/chart" uri="{C3380CC4-5D6E-409C-BE32-E72D297353CC}">
              <c16:uniqueId val="{00000018-10B8-48F2-87CC-6705F4A52E45}"/>
            </c:ext>
          </c:extLst>
        </c:ser>
        <c:ser>
          <c:idx val="25"/>
          <c:order val="25"/>
          <c:tx>
            <c:strRef>
              <c:f>'GDP Growth and Correlations'!$A$224</c:f>
              <c:strCache>
                <c:ptCount val="1"/>
                <c:pt idx="0">
                  <c:v>European Union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Correlations'!$B$224:$AT$224</c15:sqref>
                  </c15:fullRef>
                </c:ext>
              </c:extLst>
              <c:f>('GDP Growth and Correlations'!$B$224:$M$224,'GDP Growth and Correlations'!$W$224:$Y$224,'GDP Growth and Correlations'!$AE$224:$AT$224)</c:f>
            </c:numRef>
          </c:val>
          <c:smooth val="0"/>
          <c:extLst>
            <c:ext xmlns:c16="http://schemas.microsoft.com/office/drawing/2014/chart" uri="{C3380CC4-5D6E-409C-BE32-E72D297353CC}">
              <c16:uniqueId val="{00000019-10B8-48F2-87CC-6705F4A52E45}"/>
            </c:ext>
          </c:extLst>
        </c:ser>
        <c:ser>
          <c:idx val="26"/>
          <c:order val="26"/>
          <c:tx>
            <c:strRef>
              <c:f>'GDP Growth and Correlations'!$A$225</c:f>
              <c:strCache>
                <c:ptCount val="1"/>
                <c:pt idx="0">
                  <c:v>Latin America and the Caribbean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Correlations'!$B$225:$AT$225</c15:sqref>
                  </c15:fullRef>
                </c:ext>
              </c:extLst>
              <c:f>('GDP Growth and Correlations'!$B$225:$M$225,'GDP Growth and Correlations'!$W$225:$Y$225,'GDP Growth and Correlations'!$AE$225:$AT$225)</c:f>
            </c:numRef>
          </c:val>
          <c:smooth val="0"/>
          <c:extLst>
            <c:ext xmlns:c16="http://schemas.microsoft.com/office/drawing/2014/chart" uri="{C3380CC4-5D6E-409C-BE32-E72D297353CC}">
              <c16:uniqueId val="{0000001A-10B8-48F2-87CC-6705F4A52E45}"/>
            </c:ext>
          </c:extLst>
        </c:ser>
        <c:ser>
          <c:idx val="27"/>
          <c:order val="27"/>
          <c:tx>
            <c:strRef>
              <c:f>'GDP Growth and Correlations'!$A$226</c:f>
              <c:strCache>
                <c:ptCount val="1"/>
                <c:pt idx="0">
                  <c:v>Major advanced economies (G7)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Correlations'!$B$226:$AT$226</c15:sqref>
                  </c15:fullRef>
                </c:ext>
              </c:extLst>
              <c:f>('GDP Growth and Correlations'!$B$226:$M$226,'GDP Growth and Correlations'!$W$226:$Y$226,'GDP Growth and Correlations'!$AE$226:$AT$226)</c:f>
            </c:numRef>
          </c:val>
          <c:smooth val="0"/>
          <c:extLst>
            <c:ext xmlns:c16="http://schemas.microsoft.com/office/drawing/2014/chart" uri="{C3380CC4-5D6E-409C-BE32-E72D297353CC}">
              <c16:uniqueId val="{0000001B-10B8-48F2-87CC-6705F4A52E45}"/>
            </c:ext>
          </c:extLst>
        </c:ser>
        <c:ser>
          <c:idx val="28"/>
          <c:order val="28"/>
          <c:tx>
            <c:strRef>
              <c:f>'GDP Growth and Correlations'!$A$227</c:f>
              <c:strCache>
                <c:ptCount val="1"/>
                <c:pt idx="0">
                  <c:v>Middle East and Central Asia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Correlations'!$B$227:$AT$227</c15:sqref>
                  </c15:fullRef>
                </c:ext>
              </c:extLst>
              <c:f>('GDP Growth and Correlations'!$B$227:$M$227,'GDP Growth and Correlations'!$W$227:$Y$227,'GDP Growth and Correlations'!$AE$227:$AT$227)</c:f>
            </c:numRef>
          </c:val>
          <c:smooth val="0"/>
          <c:extLst>
            <c:ext xmlns:c16="http://schemas.microsoft.com/office/drawing/2014/chart" uri="{C3380CC4-5D6E-409C-BE32-E72D297353CC}">
              <c16:uniqueId val="{0000001C-10B8-48F2-87CC-6705F4A52E45}"/>
            </c:ext>
          </c:extLst>
        </c:ser>
        <c:ser>
          <c:idx val="29"/>
          <c:order val="29"/>
          <c:tx>
            <c:strRef>
              <c:f>'GDP Growth and Correlations'!$A$228</c:f>
              <c:strCache>
                <c:ptCount val="1"/>
                <c:pt idx="0">
                  <c:v>Other advanced economies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Correlations'!$B$228:$AT$228</c15:sqref>
                  </c15:fullRef>
                </c:ext>
              </c:extLst>
              <c:f>('GDP Growth and Correlations'!$B$228:$M$228,'GDP Growth and Correlations'!$W$228:$Y$228,'GDP Growth and Correlations'!$AE$228:$AT$228)</c:f>
            </c:numRef>
          </c:val>
          <c:smooth val="0"/>
          <c:extLst>
            <c:ext xmlns:c16="http://schemas.microsoft.com/office/drawing/2014/chart" uri="{C3380CC4-5D6E-409C-BE32-E72D297353CC}">
              <c16:uniqueId val="{0000001D-10B8-48F2-87CC-6705F4A52E45}"/>
            </c:ext>
          </c:extLst>
        </c:ser>
        <c:ser>
          <c:idx val="30"/>
          <c:order val="30"/>
          <c:tx>
            <c:strRef>
              <c:f>'GDP Growth and Correlations'!$A$229</c:f>
              <c:strCache>
                <c:ptCount val="1"/>
                <c:pt idx="0">
                  <c:v>Sub-Saharan Africa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Correlations'!$N$1:$AT$1</c15:sqref>
                  </c15:fullRef>
                </c:ext>
              </c:extLst>
              <c:f>('GDP Growth and Correlations'!$N$1:$Y$1,'GDP Growth and Correlations'!$AI$1:$AK$1,'GDP Growth and Correlations'!$AQ$1:$AT$1)</c:f>
              <c:numCache>
                <c:formatCode>General</c:formatCode>
                <c:ptCount val="19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'GDP Growth and Correlations'!$B$229:$AT$229</c15:sqref>
                  </c15:fullRef>
                </c:ext>
              </c:extLst>
              <c:f>('GDP Growth and Correlations'!$B$229:$M$229,'GDP Growth and Correlations'!$W$229:$Y$229,'GDP Growth and Correlations'!$AE$229:$AT$229)</c:f>
            </c:numRef>
          </c:val>
          <c:smooth val="0"/>
          <c:extLst>
            <c:ext xmlns:c16="http://schemas.microsoft.com/office/drawing/2014/chart" uri="{C3380CC4-5D6E-409C-BE32-E72D297353CC}">
              <c16:uniqueId val="{0000001E-10B8-48F2-87CC-6705F4A52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288463"/>
        <c:axId val="1791207951"/>
        <c:extLst>
          <c:ext xmlns:c15="http://schemas.microsoft.com/office/drawing/2012/chart" uri="{02D57815-91ED-43cb-92C2-25804820EDAC}">
            <c15:filteredLineSeries>
              <c15:ser>
                <c:idx val="31"/>
                <c:order val="31"/>
                <c:tx>
                  <c:strRef>
                    <c:extLst>
                      <c:ext uri="{02D57815-91ED-43cb-92C2-25804820EDAC}">
                        <c15:formulaRef>
                          <c15:sqref>'GDP Growth and Correlations'!$A$230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'GDP Growth and Correlations'!$N$1:$AT$1</c15:sqref>
                        </c15:fullRef>
                        <c15:formulaRef>
                          <c15:sqref>('GDP Growth and Correlations'!$N$1:$Y$1,'GDP Growth and Correlations'!$AI$1:$AK$1,'GDP Growth and Correlations'!$AQ$1:$AT$1)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2008</c:v>
                      </c:pt>
                      <c:pt idx="4">
                        <c:v>2009</c:v>
                      </c:pt>
                      <c:pt idx="5">
                        <c:v>2010</c:v>
                      </c:pt>
                      <c:pt idx="6">
                        <c:v>2011</c:v>
                      </c:pt>
                      <c:pt idx="7">
                        <c:v>2012</c:v>
                      </c:pt>
                      <c:pt idx="8">
                        <c:v>2013</c:v>
                      </c:pt>
                      <c:pt idx="9">
                        <c:v>2014</c:v>
                      </c:pt>
                      <c:pt idx="10">
                        <c:v>2015</c:v>
                      </c:pt>
                      <c:pt idx="11">
                        <c:v>2016</c:v>
                      </c:pt>
                      <c:pt idx="12">
                        <c:v>2017</c:v>
                      </c:pt>
                      <c:pt idx="13">
                        <c:v>2018</c:v>
                      </c:pt>
                      <c:pt idx="14">
                        <c:v>2019</c:v>
                      </c:pt>
                      <c:pt idx="15">
                        <c:v>2020</c:v>
                      </c:pt>
                      <c:pt idx="16">
                        <c:v>2021</c:v>
                      </c:pt>
                      <c:pt idx="17">
                        <c:v>2022</c:v>
                      </c:pt>
                      <c:pt idx="18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'GDP Growth and Correlations'!$B$230:$AT$230</c15:sqref>
                        </c15:fullRef>
                        <c15:formulaRef>
                          <c15:sqref>('GDP Growth and Correlations'!$B$230:$M$230,'GDP Growth and Correlations'!$W$230:$Y$230,'GDP Growth and Correlations'!$AE$230:$AT$230)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4.8</c:v>
                      </c:pt>
                      <c:pt idx="1">
                        <c:v>2.5</c:v>
                      </c:pt>
                      <c:pt idx="2">
                        <c:v>2.9</c:v>
                      </c:pt>
                      <c:pt idx="3">
                        <c:v>3.1</c:v>
                      </c:pt>
                      <c:pt idx="4">
                        <c:v>-0.1</c:v>
                      </c:pt>
                      <c:pt idx="5">
                        <c:v>5.5</c:v>
                      </c:pt>
                      <c:pt idx="6">
                        <c:v>4.3</c:v>
                      </c:pt>
                      <c:pt idx="7">
                        <c:v>3.5</c:v>
                      </c:pt>
                      <c:pt idx="8">
                        <c:v>3.4</c:v>
                      </c:pt>
                      <c:pt idx="9">
                        <c:v>3.5</c:v>
                      </c:pt>
                      <c:pt idx="10">
                        <c:v>3.4</c:v>
                      </c:pt>
                      <c:pt idx="11">
                        <c:v>3.2</c:v>
                      </c:pt>
                      <c:pt idx="12">
                        <c:v>3.8</c:v>
                      </c:pt>
                      <c:pt idx="13">
                        <c:v>3.6</c:v>
                      </c:pt>
                      <c:pt idx="14">
                        <c:v>2.8</c:v>
                      </c:pt>
                      <c:pt idx="15">
                        <c:v>-2.8</c:v>
                      </c:pt>
                      <c:pt idx="16">
                        <c:v>6.3</c:v>
                      </c:pt>
                      <c:pt idx="17">
                        <c:v>3.5</c:v>
                      </c:pt>
                      <c:pt idx="18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F-10B8-48F2-87CC-6705F4A52E45}"/>
                  </c:ext>
                </c:extLst>
              </c15:ser>
            </c15:filteredLineSeries>
          </c:ext>
        </c:extLst>
      </c:lineChart>
      <c:catAx>
        <c:axId val="1772288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207951"/>
        <c:crosses val="autoZero"/>
        <c:auto val="1"/>
        <c:lblAlgn val="ctr"/>
        <c:lblOffset val="100"/>
        <c:noMultiLvlLbl val="0"/>
      </c:catAx>
      <c:valAx>
        <c:axId val="17912079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ysClr val="windowText" lastClr="000000"/>
                    </a:solidFill>
                  </a:rPr>
                  <a:t>Annual Real GDP Growth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288463"/>
        <c:crosses val="autoZero"/>
        <c:crossBetween val="between"/>
      </c:valAx>
      <c:spPr>
        <a:noFill/>
        <a:ln w="317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4.9999944117212779E-2"/>
          <c:y val="0.92648052446871532"/>
          <c:w val="0.89999998758160282"/>
          <c:h val="5.50494693670457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'GDP Growth and Correlations'!$O$334:$O$353</c:f>
              <c:numCache>
                <c:formatCode>0.0</c:formatCode>
                <c:ptCount val="20"/>
                <c:pt idx="0">
                  <c:v>-8</c:v>
                </c:pt>
                <c:pt idx="1">
                  <c:v>4.8</c:v>
                </c:pt>
                <c:pt idx="2">
                  <c:v>-6.3</c:v>
                </c:pt>
                <c:pt idx="3">
                  <c:v>10.6</c:v>
                </c:pt>
                <c:pt idx="4">
                  <c:v>1.7</c:v>
                </c:pt>
                <c:pt idx="5">
                  <c:v>0.4</c:v>
                </c:pt>
                <c:pt idx="6">
                  <c:v>2.1</c:v>
                </c:pt>
                <c:pt idx="7">
                  <c:v>12.3</c:v>
                </c:pt>
                <c:pt idx="8">
                  <c:v>-6.3</c:v>
                </c:pt>
                <c:pt idx="9">
                  <c:v>-3.4</c:v>
                </c:pt>
                <c:pt idx="10">
                  <c:v>-4.4000000000000004</c:v>
                </c:pt>
                <c:pt idx="11">
                  <c:v>12.4</c:v>
                </c:pt>
                <c:pt idx="12">
                  <c:v>-4.8</c:v>
                </c:pt>
                <c:pt idx="13">
                  <c:v>-0.3</c:v>
                </c:pt>
                <c:pt idx="14">
                  <c:v>7.7</c:v>
                </c:pt>
                <c:pt idx="15">
                  <c:v>4.0999999999999996</c:v>
                </c:pt>
                <c:pt idx="16">
                  <c:v>-14.5</c:v>
                </c:pt>
                <c:pt idx="17">
                  <c:v>-7.2</c:v>
                </c:pt>
                <c:pt idx="18">
                  <c:v>-10.4</c:v>
                </c:pt>
                <c:pt idx="19">
                  <c:v>-6.7</c:v>
                </c:pt>
              </c:numCache>
            </c:numRef>
          </c:xVal>
          <c:yVal>
            <c:numRef>
              <c:f>'GDP Growth and Correlations'!$P$334:$P$353</c:f>
              <c:numCache>
                <c:formatCode>0.0</c:formatCode>
                <c:ptCount val="20"/>
                <c:pt idx="0">
                  <c:v>-0.1</c:v>
                </c:pt>
                <c:pt idx="1">
                  <c:v>3.5</c:v>
                </c:pt>
                <c:pt idx="2">
                  <c:v>2.8</c:v>
                </c:pt>
                <c:pt idx="3">
                  <c:v>4</c:v>
                </c:pt>
                <c:pt idx="4">
                  <c:v>2.7</c:v>
                </c:pt>
                <c:pt idx="5">
                  <c:v>3.8</c:v>
                </c:pt>
                <c:pt idx="6">
                  <c:v>4.4000000000000004</c:v>
                </c:pt>
                <c:pt idx="7">
                  <c:v>4.5</c:v>
                </c:pt>
                <c:pt idx="8">
                  <c:v>4.8</c:v>
                </c:pt>
                <c:pt idx="9">
                  <c:v>4.0999999999999996</c:v>
                </c:pt>
                <c:pt idx="10">
                  <c:v>1</c:v>
                </c:pt>
                <c:pt idx="11">
                  <c:v>1.7</c:v>
                </c:pt>
                <c:pt idx="12">
                  <c:v>2.8</c:v>
                </c:pt>
                <c:pt idx="13">
                  <c:v>3.9</c:v>
                </c:pt>
                <c:pt idx="14">
                  <c:v>3.5</c:v>
                </c:pt>
                <c:pt idx="15">
                  <c:v>2.8</c:v>
                </c:pt>
                <c:pt idx="16">
                  <c:v>2</c:v>
                </c:pt>
                <c:pt idx="17">
                  <c:v>0.1</c:v>
                </c:pt>
                <c:pt idx="18">
                  <c:v>-2.6</c:v>
                </c:pt>
                <c:pt idx="19">
                  <c:v>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B5-47A6-BF41-9A8BF2541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777743"/>
        <c:axId val="1791207455"/>
      </c:scatterChart>
      <c:valAx>
        <c:axId val="1768777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207455"/>
        <c:crosses val="autoZero"/>
        <c:crossBetween val="midCat"/>
      </c:valAx>
      <c:valAx>
        <c:axId val="179120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777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'GDP Growth and Correlations'!$AB$334:$AB$364</c:f>
              <c:numCache>
                <c:formatCode>General</c:formatCode>
                <c:ptCount val="31"/>
                <c:pt idx="0">
                  <c:v>348790</c:v>
                </c:pt>
                <c:pt idx="1">
                  <c:v>1492876</c:v>
                </c:pt>
                <c:pt idx="2">
                  <c:v>2150205</c:v>
                </c:pt>
                <c:pt idx="3">
                  <c:v>2189115</c:v>
                </c:pt>
                <c:pt idx="4">
                  <c:v>2761587</c:v>
                </c:pt>
                <c:pt idx="5">
                  <c:v>2183726</c:v>
                </c:pt>
                <c:pt idx="6">
                  <c:v>2436809</c:v>
                </c:pt>
                <c:pt idx="7">
                  <c:v>2632411</c:v>
                </c:pt>
                <c:pt idx="8">
                  <c:v>2090549</c:v>
                </c:pt>
                <c:pt idx="9">
                  <c:v>2858179</c:v>
                </c:pt>
                <c:pt idx="10">
                  <c:v>1728799</c:v>
                </c:pt>
                <c:pt idx="11">
                  <c:v>1352198</c:v>
                </c:pt>
                <c:pt idx="12">
                  <c:v>2119891</c:v>
                </c:pt>
                <c:pt idx="13">
                  <c:v>2281396</c:v>
                </c:pt>
                <c:pt idx="14">
                  <c:v>2224431</c:v>
                </c:pt>
                <c:pt idx="15">
                  <c:v>3027778</c:v>
                </c:pt>
                <c:pt idx="16">
                  <c:v>1633704</c:v>
                </c:pt>
                <c:pt idx="17">
                  <c:v>1274486</c:v>
                </c:pt>
                <c:pt idx="18">
                  <c:v>-368759</c:v>
                </c:pt>
                <c:pt idx="19">
                  <c:v>961853</c:v>
                </c:pt>
                <c:pt idx="20">
                  <c:v>1611711</c:v>
                </c:pt>
                <c:pt idx="21">
                  <c:v>2281631</c:v>
                </c:pt>
                <c:pt idx="22">
                  <c:v>1994875</c:v>
                </c:pt>
                <c:pt idx="23">
                  <c:v>2312822</c:v>
                </c:pt>
                <c:pt idx="24">
                  <c:v>2369433</c:v>
                </c:pt>
                <c:pt idx="25">
                  <c:v>2329906</c:v>
                </c:pt>
                <c:pt idx="26">
                  <c:v>2158412</c:v>
                </c:pt>
                <c:pt idx="27">
                  <c:v>2335984</c:v>
                </c:pt>
                <c:pt idx="28">
                  <c:v>2290917</c:v>
                </c:pt>
                <c:pt idx="29">
                  <c:v>1929864</c:v>
                </c:pt>
                <c:pt idx="30">
                  <c:v>904281</c:v>
                </c:pt>
              </c:numCache>
            </c:numRef>
          </c:xVal>
          <c:yVal>
            <c:numRef>
              <c:f>'GDP Growth and Correlations'!$AC$334:$AC$364</c:f>
              <c:numCache>
                <c:formatCode>0.0</c:formatCode>
                <c:ptCount val="31"/>
                <c:pt idx="0">
                  <c:v>-0.1</c:v>
                </c:pt>
                <c:pt idx="1">
                  <c:v>3.5</c:v>
                </c:pt>
                <c:pt idx="2">
                  <c:v>2.8</c:v>
                </c:pt>
                <c:pt idx="3">
                  <c:v>4</c:v>
                </c:pt>
                <c:pt idx="4">
                  <c:v>2.7</c:v>
                </c:pt>
                <c:pt idx="5">
                  <c:v>3.8</c:v>
                </c:pt>
                <c:pt idx="6">
                  <c:v>4.4000000000000004</c:v>
                </c:pt>
                <c:pt idx="7">
                  <c:v>4.5</c:v>
                </c:pt>
                <c:pt idx="8">
                  <c:v>4.8</c:v>
                </c:pt>
                <c:pt idx="9">
                  <c:v>4.0999999999999996</c:v>
                </c:pt>
                <c:pt idx="10">
                  <c:v>1</c:v>
                </c:pt>
                <c:pt idx="11">
                  <c:v>1.7</c:v>
                </c:pt>
                <c:pt idx="12">
                  <c:v>2.8</c:v>
                </c:pt>
                <c:pt idx="13">
                  <c:v>3.9</c:v>
                </c:pt>
                <c:pt idx="14">
                  <c:v>3.5</c:v>
                </c:pt>
                <c:pt idx="15">
                  <c:v>2.8</c:v>
                </c:pt>
                <c:pt idx="16">
                  <c:v>2</c:v>
                </c:pt>
                <c:pt idx="17">
                  <c:v>0.1</c:v>
                </c:pt>
                <c:pt idx="18">
                  <c:v>-2.6</c:v>
                </c:pt>
                <c:pt idx="19">
                  <c:v>2.7</c:v>
                </c:pt>
                <c:pt idx="20">
                  <c:v>1.5</c:v>
                </c:pt>
                <c:pt idx="21">
                  <c:v>2.2999999999999998</c:v>
                </c:pt>
                <c:pt idx="22">
                  <c:v>1.8</c:v>
                </c:pt>
                <c:pt idx="23">
                  <c:v>2.2999999999999998</c:v>
                </c:pt>
                <c:pt idx="24">
                  <c:v>2.7</c:v>
                </c:pt>
                <c:pt idx="25">
                  <c:v>1.7</c:v>
                </c:pt>
                <c:pt idx="26">
                  <c:v>2.2000000000000002</c:v>
                </c:pt>
                <c:pt idx="27">
                  <c:v>2.9</c:v>
                </c:pt>
                <c:pt idx="28">
                  <c:v>2.2999999999999998</c:v>
                </c:pt>
                <c:pt idx="29">
                  <c:v>-2.8</c:v>
                </c:pt>
                <c:pt idx="30">
                  <c:v>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2D-4E2B-8324-6558886A7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777743"/>
        <c:axId val="1791207455"/>
      </c:scatterChart>
      <c:valAx>
        <c:axId val="1768777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207455"/>
        <c:crosses val="autoZero"/>
        <c:crossBetween val="midCat"/>
      </c:valAx>
      <c:valAx>
        <c:axId val="179120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777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'GDP Growth and Correlations'!$O$388:$O$404</c:f>
              <c:numCache>
                <c:formatCode>General</c:formatCode>
                <c:ptCount val="17"/>
                <c:pt idx="0">
                  <c:v>8001</c:v>
                </c:pt>
                <c:pt idx="1">
                  <c:v>11369</c:v>
                </c:pt>
                <c:pt idx="2">
                  <c:v>14922</c:v>
                </c:pt>
                <c:pt idx="3">
                  <c:v>21322</c:v>
                </c:pt>
                <c:pt idx="4">
                  <c:v>54652</c:v>
                </c:pt>
                <c:pt idx="5">
                  <c:v>105249</c:v>
                </c:pt>
                <c:pt idx="6">
                  <c:v>41032</c:v>
                </c:pt>
                <c:pt idx="7">
                  <c:v>22173</c:v>
                </c:pt>
                <c:pt idx="8">
                  <c:v>19683</c:v>
                </c:pt>
                <c:pt idx="9">
                  <c:v>23193</c:v>
                </c:pt>
                <c:pt idx="10">
                  <c:v>23594</c:v>
                </c:pt>
                <c:pt idx="11">
                  <c:v>27472</c:v>
                </c:pt>
                <c:pt idx="12">
                  <c:v>31848</c:v>
                </c:pt>
                <c:pt idx="13">
                  <c:v>30013</c:v>
                </c:pt>
                <c:pt idx="14">
                  <c:v>20132</c:v>
                </c:pt>
                <c:pt idx="15">
                  <c:v>23344</c:v>
                </c:pt>
                <c:pt idx="16">
                  <c:v>29119</c:v>
                </c:pt>
              </c:numCache>
            </c:numRef>
          </c:xVal>
          <c:yVal>
            <c:numRef>
              <c:f>'GDP Growth and Correlations'!$P$388:$P$404</c:f>
              <c:numCache>
                <c:formatCode>0.0</c:formatCode>
                <c:ptCount val="17"/>
                <c:pt idx="0">
                  <c:v>2.7</c:v>
                </c:pt>
                <c:pt idx="1">
                  <c:v>3.8</c:v>
                </c:pt>
                <c:pt idx="2">
                  <c:v>4.4000000000000004</c:v>
                </c:pt>
                <c:pt idx="3">
                  <c:v>4.5</c:v>
                </c:pt>
                <c:pt idx="4">
                  <c:v>4.8</c:v>
                </c:pt>
                <c:pt idx="5">
                  <c:v>4.0999999999999996</c:v>
                </c:pt>
                <c:pt idx="6">
                  <c:v>1</c:v>
                </c:pt>
                <c:pt idx="7">
                  <c:v>1.7</c:v>
                </c:pt>
                <c:pt idx="8">
                  <c:v>2.8</c:v>
                </c:pt>
                <c:pt idx="9">
                  <c:v>3.9</c:v>
                </c:pt>
                <c:pt idx="10">
                  <c:v>3.5</c:v>
                </c:pt>
                <c:pt idx="11">
                  <c:v>2.8</c:v>
                </c:pt>
                <c:pt idx="12">
                  <c:v>2</c:v>
                </c:pt>
                <c:pt idx="13">
                  <c:v>0.1</c:v>
                </c:pt>
                <c:pt idx="14">
                  <c:v>-2.6</c:v>
                </c:pt>
                <c:pt idx="15">
                  <c:v>2.7</c:v>
                </c:pt>
                <c:pt idx="16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49E5-B0E4-21B951C46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170384"/>
        <c:axId val="1774932591"/>
      </c:scatterChart>
      <c:valAx>
        <c:axId val="35617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932591"/>
        <c:crosses val="autoZero"/>
        <c:crossBetween val="midCat"/>
      </c:valAx>
      <c:valAx>
        <c:axId val="177493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170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Revenue Growth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52-4FAE-925A-C898FC81B4D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52-4FAE-925A-C898FC81B4D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52-4FAE-925A-C898FC81B4DF}"/>
              </c:ext>
            </c:extLst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'Company Statistics'!$K$3:$K$5</c:f>
              <c:strCache>
                <c:ptCount val="3"/>
                <c:pt idx="0">
                  <c:v>EMEA</c:v>
                </c:pt>
                <c:pt idx="1">
                  <c:v>Americas</c:v>
                </c:pt>
                <c:pt idx="2">
                  <c:v>APAC</c:v>
                </c:pt>
              </c:strCache>
            </c:strRef>
          </c:cat>
          <c:val>
            <c:numRef>
              <c:f>'Company Statistics'!$L$3:$L$5</c:f>
              <c:numCache>
                <c:formatCode>General</c:formatCode>
                <c:ptCount val="3"/>
                <c:pt idx="0">
                  <c:v>140</c:v>
                </c:pt>
                <c:pt idx="1">
                  <c:v>96</c:v>
                </c:pt>
                <c:pt idx="2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B3-44D5-83F0-45CA55C1753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Revenue Growth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764-4957-BC80-0D06CBDA5E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64-4957-BC80-0D06CBDA5E7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764-4957-BC80-0D06CBDA5E7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E99-445F-A378-4AD855CCDFD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E99-445F-A378-4AD855CCDFD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E99-445F-A378-4AD855CCDFD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E99-445F-A378-4AD855CCDFDD}"/>
              </c:ext>
            </c:extLst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'Company Statistics'!$N$3:$N$9</c:f>
              <c:strCache>
                <c:ptCount val="7"/>
                <c:pt idx="0">
                  <c:v>B2B</c:v>
                </c:pt>
                <c:pt idx="1">
                  <c:v>B2C</c:v>
                </c:pt>
                <c:pt idx="2">
                  <c:v>FS</c:v>
                </c:pt>
                <c:pt idx="3">
                  <c:v>Energy</c:v>
                </c:pt>
                <c:pt idx="4">
                  <c:v>Health</c:v>
                </c:pt>
                <c:pt idx="5">
                  <c:v>Materials</c:v>
                </c:pt>
                <c:pt idx="6">
                  <c:v>IT</c:v>
                </c:pt>
              </c:strCache>
            </c:strRef>
          </c:cat>
          <c:val>
            <c:numRef>
              <c:f>'Company Statistics'!$O$3:$O$9</c:f>
              <c:numCache>
                <c:formatCode>General</c:formatCode>
                <c:ptCount val="7"/>
                <c:pt idx="0">
                  <c:v>61</c:v>
                </c:pt>
                <c:pt idx="1">
                  <c:v>83</c:v>
                </c:pt>
                <c:pt idx="2">
                  <c:v>14</c:v>
                </c:pt>
                <c:pt idx="3">
                  <c:v>5</c:v>
                </c:pt>
                <c:pt idx="4">
                  <c:v>66</c:v>
                </c:pt>
                <c:pt idx="5">
                  <c:v>8</c:v>
                </c:pt>
                <c:pt idx="6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64-4957-BC80-0D06CBDA5E7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Revenue Growth Data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'Company Statistics'!$L$27:$L$36</c:f>
              <c:numCache>
                <c:formatCode>General</c:formatCode>
                <c:ptCount val="1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1.5</c:v>
                </c:pt>
                <c:pt idx="5">
                  <c:v>3.5</c:v>
                </c:pt>
                <c:pt idx="6">
                  <c:v>7.5</c:v>
                </c:pt>
                <c:pt idx="7">
                  <c:v>15</c:v>
                </c:pt>
                <c:pt idx="8">
                  <c:v>35</c:v>
                </c:pt>
                <c:pt idx="9">
                  <c:v>75</c:v>
                </c:pt>
              </c:numCache>
            </c:numRef>
          </c:xVal>
          <c:yVal>
            <c:numRef>
              <c:f>'Company Statistics'!$O$27:$O$36</c:f>
              <c:numCache>
                <c:formatCode>0.0%</c:formatCode>
                <c:ptCount val="10"/>
                <c:pt idx="0">
                  <c:v>0.8</c:v>
                </c:pt>
                <c:pt idx="1">
                  <c:v>0.24390243902439024</c:v>
                </c:pt>
                <c:pt idx="2">
                  <c:v>0.14634146341463414</c:v>
                </c:pt>
                <c:pt idx="3">
                  <c:v>0.10731707317073171</c:v>
                </c:pt>
                <c:pt idx="4">
                  <c:v>9.5121951219512196E-2</c:v>
                </c:pt>
                <c:pt idx="5">
                  <c:v>4.6341463414634153E-2</c:v>
                </c:pt>
                <c:pt idx="6">
                  <c:v>2.1951219512195121E-2</c:v>
                </c:pt>
                <c:pt idx="7">
                  <c:v>1.4390243902439023E-2</c:v>
                </c:pt>
                <c:pt idx="8">
                  <c:v>3.7398373983739837E-3</c:v>
                </c:pt>
                <c:pt idx="9">
                  <c:v>1.5121951219512196E-3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1B-4C61-BAA5-3B38F93B3EDE}"/>
            </c:ext>
          </c:extLst>
        </c:ser>
        <c:ser>
          <c:idx val="1"/>
          <c:order val="1"/>
          <c:tx>
            <c:v>Power Law Return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'Company Statistics'!$AE$3:$AE$2002</c:f>
              <c:numCache>
                <c:formatCode>0.00</c:formatCode>
                <c:ptCount val="200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16.05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</c:v>
                </c:pt>
                <c:pt idx="324">
                  <c:v>16.25</c:v>
                </c:pt>
                <c:pt idx="325">
                  <c:v>16.3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</c:v>
                </c:pt>
                <c:pt idx="329">
                  <c:v>16.5</c:v>
                </c:pt>
                <c:pt idx="330">
                  <c:v>16.55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</c:v>
                </c:pt>
                <c:pt idx="334">
                  <c:v>16.75</c:v>
                </c:pt>
                <c:pt idx="335">
                  <c:v>16.8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</c:v>
                </c:pt>
                <c:pt idx="339">
                  <c:v>17</c:v>
                </c:pt>
                <c:pt idx="340">
                  <c:v>17.05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</c:v>
                </c:pt>
                <c:pt idx="344">
                  <c:v>17.25</c:v>
                </c:pt>
                <c:pt idx="345">
                  <c:v>17.3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</c:v>
                </c:pt>
                <c:pt idx="349">
                  <c:v>17.5</c:v>
                </c:pt>
                <c:pt idx="350">
                  <c:v>17.55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</c:v>
                </c:pt>
                <c:pt idx="354">
                  <c:v>17.75</c:v>
                </c:pt>
                <c:pt idx="355">
                  <c:v>17.8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</c:v>
                </c:pt>
                <c:pt idx="359">
                  <c:v>18</c:v>
                </c:pt>
                <c:pt idx="360">
                  <c:v>18.05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</c:v>
                </c:pt>
                <c:pt idx="364">
                  <c:v>18.25</c:v>
                </c:pt>
                <c:pt idx="365">
                  <c:v>18.3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</c:v>
                </c:pt>
                <c:pt idx="369">
                  <c:v>18.5</c:v>
                </c:pt>
                <c:pt idx="370">
                  <c:v>18.55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</c:v>
                </c:pt>
                <c:pt idx="374">
                  <c:v>18.75</c:v>
                </c:pt>
                <c:pt idx="375">
                  <c:v>18.8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</c:v>
                </c:pt>
                <c:pt idx="379">
                  <c:v>19</c:v>
                </c:pt>
                <c:pt idx="380">
                  <c:v>19.05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</c:v>
                </c:pt>
                <c:pt idx="384">
                  <c:v>19.25</c:v>
                </c:pt>
                <c:pt idx="385">
                  <c:v>19.3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</c:v>
                </c:pt>
                <c:pt idx="389">
                  <c:v>19.5</c:v>
                </c:pt>
                <c:pt idx="390">
                  <c:v>19.55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</c:v>
                </c:pt>
                <c:pt idx="394">
                  <c:v>19.75</c:v>
                </c:pt>
                <c:pt idx="395">
                  <c:v>19.8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</c:v>
                </c:pt>
                <c:pt idx="399">
                  <c:v>20</c:v>
                </c:pt>
                <c:pt idx="400">
                  <c:v>20.05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</c:v>
                </c:pt>
                <c:pt idx="404">
                  <c:v>20.25</c:v>
                </c:pt>
                <c:pt idx="405">
                  <c:v>20.3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</c:v>
                </c:pt>
                <c:pt idx="409">
                  <c:v>20.5</c:v>
                </c:pt>
                <c:pt idx="410">
                  <c:v>20.55</c:v>
                </c:pt>
                <c:pt idx="411">
                  <c:v>20.6</c:v>
                </c:pt>
                <c:pt idx="412">
                  <c:v>20.65</c:v>
                </c:pt>
                <c:pt idx="413">
                  <c:v>20.7</c:v>
                </c:pt>
                <c:pt idx="414">
                  <c:v>20.75</c:v>
                </c:pt>
                <c:pt idx="415">
                  <c:v>20.8</c:v>
                </c:pt>
                <c:pt idx="416">
                  <c:v>20.85</c:v>
                </c:pt>
                <c:pt idx="417">
                  <c:v>20.9</c:v>
                </c:pt>
                <c:pt idx="418">
                  <c:v>20.95</c:v>
                </c:pt>
                <c:pt idx="419">
                  <c:v>21</c:v>
                </c:pt>
                <c:pt idx="420">
                  <c:v>21.05</c:v>
                </c:pt>
                <c:pt idx="421">
                  <c:v>21.1</c:v>
                </c:pt>
                <c:pt idx="422">
                  <c:v>21.15</c:v>
                </c:pt>
                <c:pt idx="423">
                  <c:v>21.2</c:v>
                </c:pt>
                <c:pt idx="424">
                  <c:v>21.25</c:v>
                </c:pt>
                <c:pt idx="425">
                  <c:v>21.3</c:v>
                </c:pt>
                <c:pt idx="426">
                  <c:v>21.35</c:v>
                </c:pt>
                <c:pt idx="427">
                  <c:v>21.4</c:v>
                </c:pt>
                <c:pt idx="428">
                  <c:v>21.45</c:v>
                </c:pt>
                <c:pt idx="429">
                  <c:v>21.5</c:v>
                </c:pt>
                <c:pt idx="430">
                  <c:v>21.55</c:v>
                </c:pt>
                <c:pt idx="431">
                  <c:v>21.6</c:v>
                </c:pt>
                <c:pt idx="432">
                  <c:v>21.65</c:v>
                </c:pt>
                <c:pt idx="433">
                  <c:v>21.7</c:v>
                </c:pt>
                <c:pt idx="434">
                  <c:v>21.75</c:v>
                </c:pt>
                <c:pt idx="435">
                  <c:v>21.8</c:v>
                </c:pt>
                <c:pt idx="436">
                  <c:v>21.85</c:v>
                </c:pt>
                <c:pt idx="437">
                  <c:v>21.9</c:v>
                </c:pt>
                <c:pt idx="438">
                  <c:v>21.95</c:v>
                </c:pt>
                <c:pt idx="439">
                  <c:v>22</c:v>
                </c:pt>
                <c:pt idx="440">
                  <c:v>22.05</c:v>
                </c:pt>
                <c:pt idx="441">
                  <c:v>22.1</c:v>
                </c:pt>
                <c:pt idx="442">
                  <c:v>22.15</c:v>
                </c:pt>
                <c:pt idx="443">
                  <c:v>22.2</c:v>
                </c:pt>
                <c:pt idx="444">
                  <c:v>22.25</c:v>
                </c:pt>
                <c:pt idx="445">
                  <c:v>22.3</c:v>
                </c:pt>
                <c:pt idx="446">
                  <c:v>22.35</c:v>
                </c:pt>
                <c:pt idx="447">
                  <c:v>22.4</c:v>
                </c:pt>
                <c:pt idx="448">
                  <c:v>22.45</c:v>
                </c:pt>
                <c:pt idx="449">
                  <c:v>22.5</c:v>
                </c:pt>
                <c:pt idx="450">
                  <c:v>22.55</c:v>
                </c:pt>
                <c:pt idx="451">
                  <c:v>22.6</c:v>
                </c:pt>
                <c:pt idx="452">
                  <c:v>22.65</c:v>
                </c:pt>
                <c:pt idx="453">
                  <c:v>22.7</c:v>
                </c:pt>
                <c:pt idx="454">
                  <c:v>22.75</c:v>
                </c:pt>
                <c:pt idx="455">
                  <c:v>22.8</c:v>
                </c:pt>
                <c:pt idx="456">
                  <c:v>22.85</c:v>
                </c:pt>
                <c:pt idx="457">
                  <c:v>22.9</c:v>
                </c:pt>
                <c:pt idx="458">
                  <c:v>22.95</c:v>
                </c:pt>
                <c:pt idx="459">
                  <c:v>23</c:v>
                </c:pt>
                <c:pt idx="460">
                  <c:v>23.05</c:v>
                </c:pt>
                <c:pt idx="461">
                  <c:v>23.1</c:v>
                </c:pt>
                <c:pt idx="462">
                  <c:v>23.15</c:v>
                </c:pt>
                <c:pt idx="463">
                  <c:v>23.2</c:v>
                </c:pt>
                <c:pt idx="464">
                  <c:v>23.25</c:v>
                </c:pt>
                <c:pt idx="465">
                  <c:v>23.3</c:v>
                </c:pt>
                <c:pt idx="466">
                  <c:v>23.35</c:v>
                </c:pt>
                <c:pt idx="467">
                  <c:v>23.4</c:v>
                </c:pt>
                <c:pt idx="468">
                  <c:v>23.45</c:v>
                </c:pt>
                <c:pt idx="469">
                  <c:v>23.5</c:v>
                </c:pt>
                <c:pt idx="470">
                  <c:v>23.55</c:v>
                </c:pt>
                <c:pt idx="471">
                  <c:v>23.6</c:v>
                </c:pt>
                <c:pt idx="472">
                  <c:v>23.65</c:v>
                </c:pt>
                <c:pt idx="473">
                  <c:v>23.7</c:v>
                </c:pt>
                <c:pt idx="474">
                  <c:v>23.75</c:v>
                </c:pt>
                <c:pt idx="475">
                  <c:v>23.8</c:v>
                </c:pt>
                <c:pt idx="476">
                  <c:v>23.85</c:v>
                </c:pt>
                <c:pt idx="477">
                  <c:v>23.9</c:v>
                </c:pt>
                <c:pt idx="478">
                  <c:v>23.95</c:v>
                </c:pt>
                <c:pt idx="479">
                  <c:v>24</c:v>
                </c:pt>
                <c:pt idx="480">
                  <c:v>24.05</c:v>
                </c:pt>
                <c:pt idx="481">
                  <c:v>24.1</c:v>
                </c:pt>
                <c:pt idx="482">
                  <c:v>24.15</c:v>
                </c:pt>
                <c:pt idx="483">
                  <c:v>24.2</c:v>
                </c:pt>
                <c:pt idx="484">
                  <c:v>24.25</c:v>
                </c:pt>
                <c:pt idx="485">
                  <c:v>24.3</c:v>
                </c:pt>
                <c:pt idx="486">
                  <c:v>24.35</c:v>
                </c:pt>
                <c:pt idx="487">
                  <c:v>24.4</c:v>
                </c:pt>
                <c:pt idx="488">
                  <c:v>24.45</c:v>
                </c:pt>
                <c:pt idx="489">
                  <c:v>24.5</c:v>
                </c:pt>
                <c:pt idx="490">
                  <c:v>24.55</c:v>
                </c:pt>
                <c:pt idx="491">
                  <c:v>24.6</c:v>
                </c:pt>
                <c:pt idx="492">
                  <c:v>24.65</c:v>
                </c:pt>
                <c:pt idx="493">
                  <c:v>24.7</c:v>
                </c:pt>
                <c:pt idx="494">
                  <c:v>24.75</c:v>
                </c:pt>
                <c:pt idx="495">
                  <c:v>24.8</c:v>
                </c:pt>
                <c:pt idx="496">
                  <c:v>24.85</c:v>
                </c:pt>
                <c:pt idx="497">
                  <c:v>24.9</c:v>
                </c:pt>
                <c:pt idx="498">
                  <c:v>24.95</c:v>
                </c:pt>
                <c:pt idx="499">
                  <c:v>25</c:v>
                </c:pt>
                <c:pt idx="500">
                  <c:v>25.05</c:v>
                </c:pt>
                <c:pt idx="501">
                  <c:v>25.1</c:v>
                </c:pt>
                <c:pt idx="502">
                  <c:v>25.15</c:v>
                </c:pt>
                <c:pt idx="503">
                  <c:v>25.2</c:v>
                </c:pt>
                <c:pt idx="504">
                  <c:v>25.25</c:v>
                </c:pt>
                <c:pt idx="505">
                  <c:v>25.3</c:v>
                </c:pt>
                <c:pt idx="506">
                  <c:v>25.35</c:v>
                </c:pt>
                <c:pt idx="507">
                  <c:v>25.4</c:v>
                </c:pt>
                <c:pt idx="508">
                  <c:v>25.45</c:v>
                </c:pt>
                <c:pt idx="509">
                  <c:v>25.5</c:v>
                </c:pt>
                <c:pt idx="510">
                  <c:v>25.55</c:v>
                </c:pt>
                <c:pt idx="511">
                  <c:v>25.6</c:v>
                </c:pt>
                <c:pt idx="512">
                  <c:v>25.65</c:v>
                </c:pt>
                <c:pt idx="513">
                  <c:v>25.7</c:v>
                </c:pt>
                <c:pt idx="514">
                  <c:v>25.75</c:v>
                </c:pt>
                <c:pt idx="515">
                  <c:v>25.8</c:v>
                </c:pt>
                <c:pt idx="516">
                  <c:v>25.85</c:v>
                </c:pt>
                <c:pt idx="517">
                  <c:v>25.9</c:v>
                </c:pt>
                <c:pt idx="518">
                  <c:v>25.95</c:v>
                </c:pt>
                <c:pt idx="519">
                  <c:v>26</c:v>
                </c:pt>
                <c:pt idx="520">
                  <c:v>26.05</c:v>
                </c:pt>
                <c:pt idx="521">
                  <c:v>26.1</c:v>
                </c:pt>
                <c:pt idx="522">
                  <c:v>26.15</c:v>
                </c:pt>
                <c:pt idx="523">
                  <c:v>26.2</c:v>
                </c:pt>
                <c:pt idx="524">
                  <c:v>26.25</c:v>
                </c:pt>
                <c:pt idx="525">
                  <c:v>26.3</c:v>
                </c:pt>
                <c:pt idx="526">
                  <c:v>26.35</c:v>
                </c:pt>
                <c:pt idx="527">
                  <c:v>26.4</c:v>
                </c:pt>
                <c:pt idx="528">
                  <c:v>26.45</c:v>
                </c:pt>
                <c:pt idx="529">
                  <c:v>26.5</c:v>
                </c:pt>
                <c:pt idx="530">
                  <c:v>26.55</c:v>
                </c:pt>
                <c:pt idx="531">
                  <c:v>26.6</c:v>
                </c:pt>
                <c:pt idx="532">
                  <c:v>26.65</c:v>
                </c:pt>
                <c:pt idx="533">
                  <c:v>26.7</c:v>
                </c:pt>
                <c:pt idx="534">
                  <c:v>26.75</c:v>
                </c:pt>
                <c:pt idx="535">
                  <c:v>26.8</c:v>
                </c:pt>
                <c:pt idx="536">
                  <c:v>26.85</c:v>
                </c:pt>
                <c:pt idx="537">
                  <c:v>26.9</c:v>
                </c:pt>
                <c:pt idx="538">
                  <c:v>26.95</c:v>
                </c:pt>
                <c:pt idx="539">
                  <c:v>27</c:v>
                </c:pt>
                <c:pt idx="540">
                  <c:v>27.05</c:v>
                </c:pt>
                <c:pt idx="541">
                  <c:v>27.1</c:v>
                </c:pt>
                <c:pt idx="542">
                  <c:v>27.15</c:v>
                </c:pt>
                <c:pt idx="543">
                  <c:v>27.2</c:v>
                </c:pt>
                <c:pt idx="544">
                  <c:v>27.25</c:v>
                </c:pt>
                <c:pt idx="545">
                  <c:v>27.3</c:v>
                </c:pt>
                <c:pt idx="546">
                  <c:v>27.35</c:v>
                </c:pt>
                <c:pt idx="547">
                  <c:v>27.4</c:v>
                </c:pt>
                <c:pt idx="548">
                  <c:v>27.45</c:v>
                </c:pt>
                <c:pt idx="549">
                  <c:v>27.5</c:v>
                </c:pt>
                <c:pt idx="550">
                  <c:v>27.55</c:v>
                </c:pt>
                <c:pt idx="551">
                  <c:v>27.6</c:v>
                </c:pt>
                <c:pt idx="552">
                  <c:v>27.65</c:v>
                </c:pt>
                <c:pt idx="553">
                  <c:v>27.7</c:v>
                </c:pt>
                <c:pt idx="554">
                  <c:v>27.75</c:v>
                </c:pt>
                <c:pt idx="555">
                  <c:v>27.8</c:v>
                </c:pt>
                <c:pt idx="556">
                  <c:v>27.85</c:v>
                </c:pt>
                <c:pt idx="557">
                  <c:v>27.9</c:v>
                </c:pt>
                <c:pt idx="558">
                  <c:v>27.95</c:v>
                </c:pt>
                <c:pt idx="559">
                  <c:v>28</c:v>
                </c:pt>
                <c:pt idx="560">
                  <c:v>28.05</c:v>
                </c:pt>
                <c:pt idx="561">
                  <c:v>28.1</c:v>
                </c:pt>
                <c:pt idx="562">
                  <c:v>28.15</c:v>
                </c:pt>
                <c:pt idx="563">
                  <c:v>28.2</c:v>
                </c:pt>
                <c:pt idx="564">
                  <c:v>28.25</c:v>
                </c:pt>
                <c:pt idx="565">
                  <c:v>28.3</c:v>
                </c:pt>
                <c:pt idx="566">
                  <c:v>28.35</c:v>
                </c:pt>
                <c:pt idx="567">
                  <c:v>28.4</c:v>
                </c:pt>
                <c:pt idx="568">
                  <c:v>28.45</c:v>
                </c:pt>
                <c:pt idx="569">
                  <c:v>28.5</c:v>
                </c:pt>
                <c:pt idx="570">
                  <c:v>28.55</c:v>
                </c:pt>
                <c:pt idx="571">
                  <c:v>28.6</c:v>
                </c:pt>
                <c:pt idx="572">
                  <c:v>28.65</c:v>
                </c:pt>
                <c:pt idx="573">
                  <c:v>28.7</c:v>
                </c:pt>
                <c:pt idx="574">
                  <c:v>28.75</c:v>
                </c:pt>
                <c:pt idx="575">
                  <c:v>28.8</c:v>
                </c:pt>
                <c:pt idx="576">
                  <c:v>28.85</c:v>
                </c:pt>
                <c:pt idx="577">
                  <c:v>28.9</c:v>
                </c:pt>
                <c:pt idx="578">
                  <c:v>28.95</c:v>
                </c:pt>
                <c:pt idx="579">
                  <c:v>29</c:v>
                </c:pt>
                <c:pt idx="580">
                  <c:v>29.05</c:v>
                </c:pt>
                <c:pt idx="581">
                  <c:v>29.1</c:v>
                </c:pt>
                <c:pt idx="582">
                  <c:v>29.15</c:v>
                </c:pt>
                <c:pt idx="583">
                  <c:v>29.2</c:v>
                </c:pt>
                <c:pt idx="584">
                  <c:v>29.25</c:v>
                </c:pt>
                <c:pt idx="585">
                  <c:v>29.3</c:v>
                </c:pt>
                <c:pt idx="586">
                  <c:v>29.35</c:v>
                </c:pt>
                <c:pt idx="587">
                  <c:v>29.4</c:v>
                </c:pt>
                <c:pt idx="588">
                  <c:v>29.45</c:v>
                </c:pt>
                <c:pt idx="589">
                  <c:v>29.5</c:v>
                </c:pt>
                <c:pt idx="590">
                  <c:v>29.55</c:v>
                </c:pt>
                <c:pt idx="591">
                  <c:v>29.6</c:v>
                </c:pt>
                <c:pt idx="592">
                  <c:v>29.65</c:v>
                </c:pt>
                <c:pt idx="593">
                  <c:v>29.7</c:v>
                </c:pt>
                <c:pt idx="594">
                  <c:v>29.75</c:v>
                </c:pt>
                <c:pt idx="595">
                  <c:v>29.8</c:v>
                </c:pt>
                <c:pt idx="596">
                  <c:v>29.85</c:v>
                </c:pt>
                <c:pt idx="597">
                  <c:v>29.9</c:v>
                </c:pt>
                <c:pt idx="598">
                  <c:v>29.95</c:v>
                </c:pt>
                <c:pt idx="599">
                  <c:v>30</c:v>
                </c:pt>
                <c:pt idx="600">
                  <c:v>30.05</c:v>
                </c:pt>
                <c:pt idx="601">
                  <c:v>30.1</c:v>
                </c:pt>
                <c:pt idx="602">
                  <c:v>30.15</c:v>
                </c:pt>
                <c:pt idx="603">
                  <c:v>30.2</c:v>
                </c:pt>
                <c:pt idx="604">
                  <c:v>30.25</c:v>
                </c:pt>
                <c:pt idx="605">
                  <c:v>30.3</c:v>
                </c:pt>
                <c:pt idx="606">
                  <c:v>30.35</c:v>
                </c:pt>
                <c:pt idx="607">
                  <c:v>30.4</c:v>
                </c:pt>
                <c:pt idx="608">
                  <c:v>30.45</c:v>
                </c:pt>
                <c:pt idx="609">
                  <c:v>30.5</c:v>
                </c:pt>
                <c:pt idx="610">
                  <c:v>30.55</c:v>
                </c:pt>
                <c:pt idx="611">
                  <c:v>30.6</c:v>
                </c:pt>
                <c:pt idx="612">
                  <c:v>30.65</c:v>
                </c:pt>
                <c:pt idx="613">
                  <c:v>30.7</c:v>
                </c:pt>
                <c:pt idx="614">
                  <c:v>30.75</c:v>
                </c:pt>
                <c:pt idx="615">
                  <c:v>30.8</c:v>
                </c:pt>
                <c:pt idx="616">
                  <c:v>30.85</c:v>
                </c:pt>
                <c:pt idx="617">
                  <c:v>30.9</c:v>
                </c:pt>
                <c:pt idx="618">
                  <c:v>30.95</c:v>
                </c:pt>
                <c:pt idx="619">
                  <c:v>31</c:v>
                </c:pt>
                <c:pt idx="620">
                  <c:v>31.05</c:v>
                </c:pt>
                <c:pt idx="621">
                  <c:v>31.1</c:v>
                </c:pt>
                <c:pt idx="622">
                  <c:v>31.15</c:v>
                </c:pt>
                <c:pt idx="623">
                  <c:v>31.2</c:v>
                </c:pt>
                <c:pt idx="624">
                  <c:v>31.25</c:v>
                </c:pt>
                <c:pt idx="625">
                  <c:v>31.3</c:v>
                </c:pt>
                <c:pt idx="626">
                  <c:v>31.35</c:v>
                </c:pt>
                <c:pt idx="627">
                  <c:v>31.4</c:v>
                </c:pt>
                <c:pt idx="628">
                  <c:v>31.45</c:v>
                </c:pt>
                <c:pt idx="629">
                  <c:v>31.5</c:v>
                </c:pt>
                <c:pt idx="630">
                  <c:v>31.55</c:v>
                </c:pt>
                <c:pt idx="631">
                  <c:v>31.6</c:v>
                </c:pt>
                <c:pt idx="632">
                  <c:v>31.65</c:v>
                </c:pt>
                <c:pt idx="633">
                  <c:v>31.7</c:v>
                </c:pt>
                <c:pt idx="634">
                  <c:v>31.75</c:v>
                </c:pt>
                <c:pt idx="635">
                  <c:v>31.8</c:v>
                </c:pt>
                <c:pt idx="636">
                  <c:v>31.85</c:v>
                </c:pt>
                <c:pt idx="637">
                  <c:v>31.9</c:v>
                </c:pt>
                <c:pt idx="638">
                  <c:v>31.95</c:v>
                </c:pt>
                <c:pt idx="639">
                  <c:v>32</c:v>
                </c:pt>
                <c:pt idx="640">
                  <c:v>32.049999999999997</c:v>
                </c:pt>
                <c:pt idx="641">
                  <c:v>32.1</c:v>
                </c:pt>
                <c:pt idx="642">
                  <c:v>32.15</c:v>
                </c:pt>
                <c:pt idx="643">
                  <c:v>32.200000000000003</c:v>
                </c:pt>
                <c:pt idx="644">
                  <c:v>32.25</c:v>
                </c:pt>
                <c:pt idx="645">
                  <c:v>32.299999999999997</c:v>
                </c:pt>
                <c:pt idx="646">
                  <c:v>32.35</c:v>
                </c:pt>
                <c:pt idx="647">
                  <c:v>32.4</c:v>
                </c:pt>
                <c:pt idx="648">
                  <c:v>32.450000000000003</c:v>
                </c:pt>
                <c:pt idx="649">
                  <c:v>32.5</c:v>
                </c:pt>
                <c:pt idx="650">
                  <c:v>32.549999999999997</c:v>
                </c:pt>
                <c:pt idx="651">
                  <c:v>32.6</c:v>
                </c:pt>
                <c:pt idx="652">
                  <c:v>32.65</c:v>
                </c:pt>
                <c:pt idx="653">
                  <c:v>32.700000000000003</c:v>
                </c:pt>
                <c:pt idx="654">
                  <c:v>32.75</c:v>
                </c:pt>
                <c:pt idx="655">
                  <c:v>32.799999999999997</c:v>
                </c:pt>
                <c:pt idx="656">
                  <c:v>32.85</c:v>
                </c:pt>
                <c:pt idx="657">
                  <c:v>32.9</c:v>
                </c:pt>
                <c:pt idx="658">
                  <c:v>32.950000000000003</c:v>
                </c:pt>
                <c:pt idx="659">
                  <c:v>33</c:v>
                </c:pt>
                <c:pt idx="660">
                  <c:v>33.049999999999997</c:v>
                </c:pt>
                <c:pt idx="661">
                  <c:v>33.1</c:v>
                </c:pt>
                <c:pt idx="662">
                  <c:v>33.15</c:v>
                </c:pt>
                <c:pt idx="663">
                  <c:v>33.200000000000003</c:v>
                </c:pt>
                <c:pt idx="664">
                  <c:v>33.25</c:v>
                </c:pt>
                <c:pt idx="665">
                  <c:v>33.299999999999997</c:v>
                </c:pt>
                <c:pt idx="666">
                  <c:v>33.35</c:v>
                </c:pt>
                <c:pt idx="667">
                  <c:v>33.4</c:v>
                </c:pt>
                <c:pt idx="668">
                  <c:v>33.450000000000003</c:v>
                </c:pt>
                <c:pt idx="669">
                  <c:v>33.5</c:v>
                </c:pt>
                <c:pt idx="670">
                  <c:v>33.549999999999997</c:v>
                </c:pt>
                <c:pt idx="671">
                  <c:v>33.6</c:v>
                </c:pt>
                <c:pt idx="672">
                  <c:v>33.65</c:v>
                </c:pt>
                <c:pt idx="673">
                  <c:v>33.700000000000003</c:v>
                </c:pt>
                <c:pt idx="674">
                  <c:v>33.75</c:v>
                </c:pt>
                <c:pt idx="675">
                  <c:v>33.799999999999997</c:v>
                </c:pt>
                <c:pt idx="676">
                  <c:v>33.85</c:v>
                </c:pt>
                <c:pt idx="677">
                  <c:v>33.9</c:v>
                </c:pt>
                <c:pt idx="678">
                  <c:v>33.950000000000003</c:v>
                </c:pt>
                <c:pt idx="679">
                  <c:v>34</c:v>
                </c:pt>
                <c:pt idx="680">
                  <c:v>34.049999999999997</c:v>
                </c:pt>
                <c:pt idx="681">
                  <c:v>34.1</c:v>
                </c:pt>
                <c:pt idx="682">
                  <c:v>34.15</c:v>
                </c:pt>
                <c:pt idx="683">
                  <c:v>34.200000000000003</c:v>
                </c:pt>
                <c:pt idx="684">
                  <c:v>34.25</c:v>
                </c:pt>
                <c:pt idx="685">
                  <c:v>34.299999999999997</c:v>
                </c:pt>
                <c:pt idx="686">
                  <c:v>34.35</c:v>
                </c:pt>
                <c:pt idx="687">
                  <c:v>34.4</c:v>
                </c:pt>
                <c:pt idx="688">
                  <c:v>34.450000000000003</c:v>
                </c:pt>
                <c:pt idx="689">
                  <c:v>34.5</c:v>
                </c:pt>
                <c:pt idx="690">
                  <c:v>34.549999999999997</c:v>
                </c:pt>
                <c:pt idx="691">
                  <c:v>34.6</c:v>
                </c:pt>
                <c:pt idx="692">
                  <c:v>34.65</c:v>
                </c:pt>
                <c:pt idx="693">
                  <c:v>34.700000000000003</c:v>
                </c:pt>
                <c:pt idx="694">
                  <c:v>34.75</c:v>
                </c:pt>
                <c:pt idx="695">
                  <c:v>34.799999999999997</c:v>
                </c:pt>
                <c:pt idx="696">
                  <c:v>34.85</c:v>
                </c:pt>
                <c:pt idx="697">
                  <c:v>34.9</c:v>
                </c:pt>
                <c:pt idx="698">
                  <c:v>34.950000000000003</c:v>
                </c:pt>
                <c:pt idx="699">
                  <c:v>35</c:v>
                </c:pt>
                <c:pt idx="700">
                  <c:v>35.049999999999997</c:v>
                </c:pt>
                <c:pt idx="701">
                  <c:v>35.1</c:v>
                </c:pt>
                <c:pt idx="702">
                  <c:v>35.15</c:v>
                </c:pt>
                <c:pt idx="703">
                  <c:v>35.200000000000003</c:v>
                </c:pt>
                <c:pt idx="704">
                  <c:v>35.25</c:v>
                </c:pt>
                <c:pt idx="705">
                  <c:v>35.299999999999997</c:v>
                </c:pt>
                <c:pt idx="706">
                  <c:v>35.35</c:v>
                </c:pt>
                <c:pt idx="707">
                  <c:v>35.4</c:v>
                </c:pt>
                <c:pt idx="708">
                  <c:v>35.450000000000003</c:v>
                </c:pt>
                <c:pt idx="709">
                  <c:v>35.5</c:v>
                </c:pt>
                <c:pt idx="710">
                  <c:v>35.549999999999997</c:v>
                </c:pt>
                <c:pt idx="711">
                  <c:v>35.6</c:v>
                </c:pt>
                <c:pt idx="712">
                  <c:v>35.65</c:v>
                </c:pt>
                <c:pt idx="713">
                  <c:v>35.700000000000003</c:v>
                </c:pt>
                <c:pt idx="714">
                  <c:v>35.75</c:v>
                </c:pt>
                <c:pt idx="715">
                  <c:v>35.799999999999997</c:v>
                </c:pt>
                <c:pt idx="716">
                  <c:v>35.85</c:v>
                </c:pt>
                <c:pt idx="717">
                  <c:v>35.9</c:v>
                </c:pt>
                <c:pt idx="718">
                  <c:v>35.950000000000003</c:v>
                </c:pt>
                <c:pt idx="719">
                  <c:v>36</c:v>
                </c:pt>
                <c:pt idx="720">
                  <c:v>36.049999999999997</c:v>
                </c:pt>
                <c:pt idx="721">
                  <c:v>36.1</c:v>
                </c:pt>
                <c:pt idx="722">
                  <c:v>36.15</c:v>
                </c:pt>
                <c:pt idx="723">
                  <c:v>36.200000000000003</c:v>
                </c:pt>
                <c:pt idx="724">
                  <c:v>36.25</c:v>
                </c:pt>
                <c:pt idx="725">
                  <c:v>36.299999999999997</c:v>
                </c:pt>
                <c:pt idx="726">
                  <c:v>36.35</c:v>
                </c:pt>
                <c:pt idx="727">
                  <c:v>36.4</c:v>
                </c:pt>
                <c:pt idx="728">
                  <c:v>36.450000000000003</c:v>
                </c:pt>
                <c:pt idx="729">
                  <c:v>36.5</c:v>
                </c:pt>
                <c:pt idx="730">
                  <c:v>36.549999999999997</c:v>
                </c:pt>
                <c:pt idx="731">
                  <c:v>36.6</c:v>
                </c:pt>
                <c:pt idx="732">
                  <c:v>36.65</c:v>
                </c:pt>
                <c:pt idx="733">
                  <c:v>36.700000000000003</c:v>
                </c:pt>
                <c:pt idx="734">
                  <c:v>36.75</c:v>
                </c:pt>
                <c:pt idx="735">
                  <c:v>36.799999999999997</c:v>
                </c:pt>
                <c:pt idx="736">
                  <c:v>36.85</c:v>
                </c:pt>
                <c:pt idx="737">
                  <c:v>36.9</c:v>
                </c:pt>
                <c:pt idx="738">
                  <c:v>36.950000000000003</c:v>
                </c:pt>
                <c:pt idx="739">
                  <c:v>37</c:v>
                </c:pt>
                <c:pt idx="740">
                  <c:v>37.049999999999997</c:v>
                </c:pt>
                <c:pt idx="741">
                  <c:v>37.1</c:v>
                </c:pt>
                <c:pt idx="742">
                  <c:v>37.15</c:v>
                </c:pt>
                <c:pt idx="743">
                  <c:v>37.200000000000003</c:v>
                </c:pt>
                <c:pt idx="744">
                  <c:v>37.25</c:v>
                </c:pt>
                <c:pt idx="745">
                  <c:v>37.299999999999997</c:v>
                </c:pt>
                <c:pt idx="746">
                  <c:v>37.35</c:v>
                </c:pt>
                <c:pt idx="747">
                  <c:v>37.4</c:v>
                </c:pt>
                <c:pt idx="748">
                  <c:v>37.450000000000003</c:v>
                </c:pt>
                <c:pt idx="749">
                  <c:v>37.5</c:v>
                </c:pt>
                <c:pt idx="750">
                  <c:v>37.549999999999997</c:v>
                </c:pt>
                <c:pt idx="751">
                  <c:v>37.6</c:v>
                </c:pt>
                <c:pt idx="752">
                  <c:v>37.65</c:v>
                </c:pt>
                <c:pt idx="753">
                  <c:v>37.700000000000003</c:v>
                </c:pt>
                <c:pt idx="754">
                  <c:v>37.75</c:v>
                </c:pt>
                <c:pt idx="755">
                  <c:v>37.799999999999997</c:v>
                </c:pt>
                <c:pt idx="756">
                  <c:v>37.85</c:v>
                </c:pt>
                <c:pt idx="757">
                  <c:v>37.9</c:v>
                </c:pt>
                <c:pt idx="758">
                  <c:v>37.950000000000003</c:v>
                </c:pt>
                <c:pt idx="759">
                  <c:v>38</c:v>
                </c:pt>
                <c:pt idx="760">
                  <c:v>38.049999999999997</c:v>
                </c:pt>
                <c:pt idx="761">
                  <c:v>38.1</c:v>
                </c:pt>
                <c:pt idx="762">
                  <c:v>38.15</c:v>
                </c:pt>
                <c:pt idx="763">
                  <c:v>38.200000000000003</c:v>
                </c:pt>
                <c:pt idx="764">
                  <c:v>38.25</c:v>
                </c:pt>
                <c:pt idx="765">
                  <c:v>38.299999999999997</c:v>
                </c:pt>
                <c:pt idx="766">
                  <c:v>38.35</c:v>
                </c:pt>
                <c:pt idx="767">
                  <c:v>38.4</c:v>
                </c:pt>
                <c:pt idx="768">
                  <c:v>38.450000000000003</c:v>
                </c:pt>
                <c:pt idx="769">
                  <c:v>38.5</c:v>
                </c:pt>
                <c:pt idx="770">
                  <c:v>38.549999999999997</c:v>
                </c:pt>
                <c:pt idx="771">
                  <c:v>38.6</c:v>
                </c:pt>
                <c:pt idx="772">
                  <c:v>38.65</c:v>
                </c:pt>
                <c:pt idx="773">
                  <c:v>38.700000000000003</c:v>
                </c:pt>
                <c:pt idx="774">
                  <c:v>38.75</c:v>
                </c:pt>
                <c:pt idx="775">
                  <c:v>38.799999999999997</c:v>
                </c:pt>
                <c:pt idx="776">
                  <c:v>38.85</c:v>
                </c:pt>
                <c:pt idx="777">
                  <c:v>38.9</c:v>
                </c:pt>
                <c:pt idx="778">
                  <c:v>38.950000000000003</c:v>
                </c:pt>
                <c:pt idx="779">
                  <c:v>39</c:v>
                </c:pt>
                <c:pt idx="780">
                  <c:v>39.049999999999997</c:v>
                </c:pt>
                <c:pt idx="781">
                  <c:v>39.1</c:v>
                </c:pt>
                <c:pt idx="782">
                  <c:v>39.15</c:v>
                </c:pt>
                <c:pt idx="783">
                  <c:v>39.200000000000003</c:v>
                </c:pt>
                <c:pt idx="784">
                  <c:v>39.25</c:v>
                </c:pt>
                <c:pt idx="785">
                  <c:v>39.299999999999997</c:v>
                </c:pt>
                <c:pt idx="786">
                  <c:v>39.35</c:v>
                </c:pt>
                <c:pt idx="787">
                  <c:v>39.4</c:v>
                </c:pt>
                <c:pt idx="788">
                  <c:v>39.450000000000003</c:v>
                </c:pt>
                <c:pt idx="789">
                  <c:v>39.5</c:v>
                </c:pt>
                <c:pt idx="790">
                  <c:v>39.549999999999997</c:v>
                </c:pt>
                <c:pt idx="791">
                  <c:v>39.6</c:v>
                </c:pt>
                <c:pt idx="792">
                  <c:v>39.65</c:v>
                </c:pt>
                <c:pt idx="793">
                  <c:v>39.700000000000003</c:v>
                </c:pt>
                <c:pt idx="794">
                  <c:v>39.75</c:v>
                </c:pt>
                <c:pt idx="795">
                  <c:v>39.799999999999997</c:v>
                </c:pt>
                <c:pt idx="796">
                  <c:v>39.85</c:v>
                </c:pt>
                <c:pt idx="797">
                  <c:v>39.9</c:v>
                </c:pt>
                <c:pt idx="798">
                  <c:v>39.950000000000003</c:v>
                </c:pt>
                <c:pt idx="799">
                  <c:v>40</c:v>
                </c:pt>
                <c:pt idx="800">
                  <c:v>40.049999999999997</c:v>
                </c:pt>
                <c:pt idx="801">
                  <c:v>40.1</c:v>
                </c:pt>
                <c:pt idx="802">
                  <c:v>40.15</c:v>
                </c:pt>
                <c:pt idx="803">
                  <c:v>40.200000000000003</c:v>
                </c:pt>
                <c:pt idx="804">
                  <c:v>40.25</c:v>
                </c:pt>
                <c:pt idx="805">
                  <c:v>40.299999999999997</c:v>
                </c:pt>
                <c:pt idx="806">
                  <c:v>40.35</c:v>
                </c:pt>
                <c:pt idx="807">
                  <c:v>40.4</c:v>
                </c:pt>
                <c:pt idx="808">
                  <c:v>40.450000000000003</c:v>
                </c:pt>
                <c:pt idx="809">
                  <c:v>40.5</c:v>
                </c:pt>
                <c:pt idx="810">
                  <c:v>40.549999999999997</c:v>
                </c:pt>
                <c:pt idx="811">
                  <c:v>40.6</c:v>
                </c:pt>
                <c:pt idx="812">
                  <c:v>40.65</c:v>
                </c:pt>
                <c:pt idx="813">
                  <c:v>40.700000000000003</c:v>
                </c:pt>
                <c:pt idx="814">
                  <c:v>40.75</c:v>
                </c:pt>
                <c:pt idx="815">
                  <c:v>40.799999999999997</c:v>
                </c:pt>
                <c:pt idx="816">
                  <c:v>40.85</c:v>
                </c:pt>
                <c:pt idx="817">
                  <c:v>40.9</c:v>
                </c:pt>
                <c:pt idx="818">
                  <c:v>40.950000000000003</c:v>
                </c:pt>
                <c:pt idx="819">
                  <c:v>41</c:v>
                </c:pt>
                <c:pt idx="820">
                  <c:v>41.05</c:v>
                </c:pt>
                <c:pt idx="821">
                  <c:v>41.1</c:v>
                </c:pt>
                <c:pt idx="822">
                  <c:v>41.15</c:v>
                </c:pt>
                <c:pt idx="823">
                  <c:v>41.2</c:v>
                </c:pt>
                <c:pt idx="824">
                  <c:v>41.25</c:v>
                </c:pt>
                <c:pt idx="825">
                  <c:v>41.3</c:v>
                </c:pt>
                <c:pt idx="826">
                  <c:v>41.35</c:v>
                </c:pt>
                <c:pt idx="827">
                  <c:v>41.4</c:v>
                </c:pt>
                <c:pt idx="828">
                  <c:v>41.45</c:v>
                </c:pt>
                <c:pt idx="829">
                  <c:v>41.5</c:v>
                </c:pt>
                <c:pt idx="830">
                  <c:v>41.55</c:v>
                </c:pt>
                <c:pt idx="831">
                  <c:v>41.6</c:v>
                </c:pt>
                <c:pt idx="832">
                  <c:v>41.65</c:v>
                </c:pt>
                <c:pt idx="833">
                  <c:v>41.7</c:v>
                </c:pt>
                <c:pt idx="834">
                  <c:v>41.75</c:v>
                </c:pt>
                <c:pt idx="835">
                  <c:v>41.8</c:v>
                </c:pt>
                <c:pt idx="836">
                  <c:v>41.85</c:v>
                </c:pt>
                <c:pt idx="837">
                  <c:v>41.9</c:v>
                </c:pt>
                <c:pt idx="838">
                  <c:v>41.95</c:v>
                </c:pt>
                <c:pt idx="839">
                  <c:v>42</c:v>
                </c:pt>
                <c:pt idx="840">
                  <c:v>42.05</c:v>
                </c:pt>
                <c:pt idx="841">
                  <c:v>42.1</c:v>
                </c:pt>
                <c:pt idx="842">
                  <c:v>42.15</c:v>
                </c:pt>
                <c:pt idx="843">
                  <c:v>42.2</c:v>
                </c:pt>
                <c:pt idx="844">
                  <c:v>42.25</c:v>
                </c:pt>
                <c:pt idx="845">
                  <c:v>42.3</c:v>
                </c:pt>
                <c:pt idx="846">
                  <c:v>42.35</c:v>
                </c:pt>
                <c:pt idx="847">
                  <c:v>42.4</c:v>
                </c:pt>
                <c:pt idx="848">
                  <c:v>42.45</c:v>
                </c:pt>
                <c:pt idx="849">
                  <c:v>42.5</c:v>
                </c:pt>
                <c:pt idx="850">
                  <c:v>42.55</c:v>
                </c:pt>
                <c:pt idx="851">
                  <c:v>42.6</c:v>
                </c:pt>
                <c:pt idx="852">
                  <c:v>42.65</c:v>
                </c:pt>
                <c:pt idx="853">
                  <c:v>42.7</c:v>
                </c:pt>
                <c:pt idx="854">
                  <c:v>42.75</c:v>
                </c:pt>
                <c:pt idx="855">
                  <c:v>42.8</c:v>
                </c:pt>
                <c:pt idx="856">
                  <c:v>42.85</c:v>
                </c:pt>
                <c:pt idx="857">
                  <c:v>42.9</c:v>
                </c:pt>
                <c:pt idx="858">
                  <c:v>42.95</c:v>
                </c:pt>
                <c:pt idx="859">
                  <c:v>43</c:v>
                </c:pt>
                <c:pt idx="860">
                  <c:v>43.05</c:v>
                </c:pt>
                <c:pt idx="861">
                  <c:v>43.1</c:v>
                </c:pt>
                <c:pt idx="862">
                  <c:v>43.15</c:v>
                </c:pt>
                <c:pt idx="863">
                  <c:v>43.2</c:v>
                </c:pt>
                <c:pt idx="864">
                  <c:v>43.25</c:v>
                </c:pt>
                <c:pt idx="865">
                  <c:v>43.3</c:v>
                </c:pt>
                <c:pt idx="866">
                  <c:v>43.35</c:v>
                </c:pt>
                <c:pt idx="867">
                  <c:v>43.4</c:v>
                </c:pt>
                <c:pt idx="868">
                  <c:v>43.45</c:v>
                </c:pt>
                <c:pt idx="869">
                  <c:v>43.5</c:v>
                </c:pt>
                <c:pt idx="870">
                  <c:v>43.55</c:v>
                </c:pt>
                <c:pt idx="871">
                  <c:v>43.6</c:v>
                </c:pt>
                <c:pt idx="872">
                  <c:v>43.65</c:v>
                </c:pt>
                <c:pt idx="873">
                  <c:v>43.7</c:v>
                </c:pt>
                <c:pt idx="874">
                  <c:v>43.75</c:v>
                </c:pt>
                <c:pt idx="875">
                  <c:v>43.8</c:v>
                </c:pt>
                <c:pt idx="876">
                  <c:v>43.85</c:v>
                </c:pt>
                <c:pt idx="877">
                  <c:v>43.9</c:v>
                </c:pt>
                <c:pt idx="878">
                  <c:v>43.95</c:v>
                </c:pt>
                <c:pt idx="879">
                  <c:v>44</c:v>
                </c:pt>
                <c:pt idx="880">
                  <c:v>44.05</c:v>
                </c:pt>
                <c:pt idx="881">
                  <c:v>44.1</c:v>
                </c:pt>
                <c:pt idx="882">
                  <c:v>44.15</c:v>
                </c:pt>
                <c:pt idx="883">
                  <c:v>44.2</c:v>
                </c:pt>
                <c:pt idx="884">
                  <c:v>44.25</c:v>
                </c:pt>
                <c:pt idx="885">
                  <c:v>44.3</c:v>
                </c:pt>
                <c:pt idx="886">
                  <c:v>44.35</c:v>
                </c:pt>
                <c:pt idx="887">
                  <c:v>44.4</c:v>
                </c:pt>
                <c:pt idx="888">
                  <c:v>44.45</c:v>
                </c:pt>
                <c:pt idx="889">
                  <c:v>44.5</c:v>
                </c:pt>
                <c:pt idx="890">
                  <c:v>44.55</c:v>
                </c:pt>
                <c:pt idx="891">
                  <c:v>44.6</c:v>
                </c:pt>
                <c:pt idx="892">
                  <c:v>44.65</c:v>
                </c:pt>
                <c:pt idx="893">
                  <c:v>44.7</c:v>
                </c:pt>
                <c:pt idx="894">
                  <c:v>44.75</c:v>
                </c:pt>
                <c:pt idx="895">
                  <c:v>44.8</c:v>
                </c:pt>
                <c:pt idx="896">
                  <c:v>44.85</c:v>
                </c:pt>
                <c:pt idx="897">
                  <c:v>44.9</c:v>
                </c:pt>
                <c:pt idx="898">
                  <c:v>44.95</c:v>
                </c:pt>
                <c:pt idx="899">
                  <c:v>45</c:v>
                </c:pt>
                <c:pt idx="900">
                  <c:v>45.05</c:v>
                </c:pt>
                <c:pt idx="901">
                  <c:v>45.1</c:v>
                </c:pt>
                <c:pt idx="902">
                  <c:v>45.15</c:v>
                </c:pt>
                <c:pt idx="903">
                  <c:v>45.2</c:v>
                </c:pt>
                <c:pt idx="904">
                  <c:v>45.25</c:v>
                </c:pt>
                <c:pt idx="905">
                  <c:v>45.3</c:v>
                </c:pt>
                <c:pt idx="906">
                  <c:v>45.35</c:v>
                </c:pt>
                <c:pt idx="907">
                  <c:v>45.4</c:v>
                </c:pt>
                <c:pt idx="908">
                  <c:v>45.45</c:v>
                </c:pt>
                <c:pt idx="909">
                  <c:v>45.5</c:v>
                </c:pt>
                <c:pt idx="910">
                  <c:v>45.55</c:v>
                </c:pt>
                <c:pt idx="911">
                  <c:v>45.6</c:v>
                </c:pt>
                <c:pt idx="912">
                  <c:v>45.65</c:v>
                </c:pt>
                <c:pt idx="913">
                  <c:v>45.7</c:v>
                </c:pt>
                <c:pt idx="914">
                  <c:v>45.75</c:v>
                </c:pt>
                <c:pt idx="915">
                  <c:v>45.8</c:v>
                </c:pt>
                <c:pt idx="916">
                  <c:v>45.85</c:v>
                </c:pt>
                <c:pt idx="917">
                  <c:v>45.9</c:v>
                </c:pt>
                <c:pt idx="918">
                  <c:v>45.95</c:v>
                </c:pt>
                <c:pt idx="919">
                  <c:v>46</c:v>
                </c:pt>
                <c:pt idx="920">
                  <c:v>46.05</c:v>
                </c:pt>
                <c:pt idx="921">
                  <c:v>46.1</c:v>
                </c:pt>
                <c:pt idx="922">
                  <c:v>46.15</c:v>
                </c:pt>
                <c:pt idx="923">
                  <c:v>46.2</c:v>
                </c:pt>
                <c:pt idx="924">
                  <c:v>46.25</c:v>
                </c:pt>
                <c:pt idx="925">
                  <c:v>46.3</c:v>
                </c:pt>
                <c:pt idx="926">
                  <c:v>46.35</c:v>
                </c:pt>
                <c:pt idx="927">
                  <c:v>46.4</c:v>
                </c:pt>
                <c:pt idx="928">
                  <c:v>46.45</c:v>
                </c:pt>
                <c:pt idx="929">
                  <c:v>46.5</c:v>
                </c:pt>
                <c:pt idx="930">
                  <c:v>46.55</c:v>
                </c:pt>
                <c:pt idx="931">
                  <c:v>46.6</c:v>
                </c:pt>
                <c:pt idx="932">
                  <c:v>46.65</c:v>
                </c:pt>
                <c:pt idx="933">
                  <c:v>46.7</c:v>
                </c:pt>
                <c:pt idx="934">
                  <c:v>46.75</c:v>
                </c:pt>
                <c:pt idx="935">
                  <c:v>46.8</c:v>
                </c:pt>
                <c:pt idx="936">
                  <c:v>46.85</c:v>
                </c:pt>
                <c:pt idx="937">
                  <c:v>46.9</c:v>
                </c:pt>
                <c:pt idx="938">
                  <c:v>46.95</c:v>
                </c:pt>
                <c:pt idx="939">
                  <c:v>47</c:v>
                </c:pt>
                <c:pt idx="940">
                  <c:v>47.05</c:v>
                </c:pt>
                <c:pt idx="941">
                  <c:v>47.1</c:v>
                </c:pt>
                <c:pt idx="942">
                  <c:v>47.15</c:v>
                </c:pt>
                <c:pt idx="943">
                  <c:v>47.2</c:v>
                </c:pt>
                <c:pt idx="944">
                  <c:v>47.25</c:v>
                </c:pt>
                <c:pt idx="945">
                  <c:v>47.3</c:v>
                </c:pt>
                <c:pt idx="946">
                  <c:v>47.35</c:v>
                </c:pt>
                <c:pt idx="947">
                  <c:v>47.4</c:v>
                </c:pt>
                <c:pt idx="948">
                  <c:v>47.45</c:v>
                </c:pt>
                <c:pt idx="949">
                  <c:v>47.5</c:v>
                </c:pt>
                <c:pt idx="950">
                  <c:v>47.55</c:v>
                </c:pt>
                <c:pt idx="951">
                  <c:v>47.6</c:v>
                </c:pt>
                <c:pt idx="952">
                  <c:v>47.65</c:v>
                </c:pt>
                <c:pt idx="953">
                  <c:v>47.7</c:v>
                </c:pt>
                <c:pt idx="954">
                  <c:v>47.75</c:v>
                </c:pt>
                <c:pt idx="955">
                  <c:v>47.8</c:v>
                </c:pt>
                <c:pt idx="956">
                  <c:v>47.85</c:v>
                </c:pt>
                <c:pt idx="957">
                  <c:v>47.9</c:v>
                </c:pt>
                <c:pt idx="958">
                  <c:v>47.95</c:v>
                </c:pt>
                <c:pt idx="959">
                  <c:v>48</c:v>
                </c:pt>
                <c:pt idx="960">
                  <c:v>48.05</c:v>
                </c:pt>
                <c:pt idx="961">
                  <c:v>48.1</c:v>
                </c:pt>
                <c:pt idx="962">
                  <c:v>48.15</c:v>
                </c:pt>
                <c:pt idx="963">
                  <c:v>48.2</c:v>
                </c:pt>
                <c:pt idx="964">
                  <c:v>48.25</c:v>
                </c:pt>
                <c:pt idx="965">
                  <c:v>48.3</c:v>
                </c:pt>
                <c:pt idx="966">
                  <c:v>48.35</c:v>
                </c:pt>
                <c:pt idx="967">
                  <c:v>48.4</c:v>
                </c:pt>
                <c:pt idx="968">
                  <c:v>48.45</c:v>
                </c:pt>
                <c:pt idx="969">
                  <c:v>48.5</c:v>
                </c:pt>
                <c:pt idx="970">
                  <c:v>48.55</c:v>
                </c:pt>
                <c:pt idx="971">
                  <c:v>48.6</c:v>
                </c:pt>
                <c:pt idx="972">
                  <c:v>48.65</c:v>
                </c:pt>
                <c:pt idx="973">
                  <c:v>48.7</c:v>
                </c:pt>
                <c:pt idx="974">
                  <c:v>48.75</c:v>
                </c:pt>
                <c:pt idx="975">
                  <c:v>48.8</c:v>
                </c:pt>
                <c:pt idx="976">
                  <c:v>48.85</c:v>
                </c:pt>
                <c:pt idx="977">
                  <c:v>48.9</c:v>
                </c:pt>
                <c:pt idx="978">
                  <c:v>48.95</c:v>
                </c:pt>
                <c:pt idx="979">
                  <c:v>49</c:v>
                </c:pt>
                <c:pt idx="980">
                  <c:v>49.05</c:v>
                </c:pt>
                <c:pt idx="981">
                  <c:v>49.1</c:v>
                </c:pt>
                <c:pt idx="982">
                  <c:v>49.15</c:v>
                </c:pt>
                <c:pt idx="983">
                  <c:v>49.2</c:v>
                </c:pt>
                <c:pt idx="984">
                  <c:v>49.25</c:v>
                </c:pt>
                <c:pt idx="985">
                  <c:v>49.3</c:v>
                </c:pt>
                <c:pt idx="986">
                  <c:v>49.35</c:v>
                </c:pt>
                <c:pt idx="987">
                  <c:v>49.4</c:v>
                </c:pt>
                <c:pt idx="988">
                  <c:v>49.45</c:v>
                </c:pt>
                <c:pt idx="989">
                  <c:v>49.5</c:v>
                </c:pt>
                <c:pt idx="990">
                  <c:v>49.55</c:v>
                </c:pt>
                <c:pt idx="991">
                  <c:v>49.6</c:v>
                </c:pt>
                <c:pt idx="992">
                  <c:v>49.65</c:v>
                </c:pt>
                <c:pt idx="993">
                  <c:v>49.7</c:v>
                </c:pt>
                <c:pt idx="994">
                  <c:v>49.75</c:v>
                </c:pt>
                <c:pt idx="995">
                  <c:v>49.8</c:v>
                </c:pt>
                <c:pt idx="996">
                  <c:v>49.85</c:v>
                </c:pt>
                <c:pt idx="997">
                  <c:v>49.9</c:v>
                </c:pt>
                <c:pt idx="998">
                  <c:v>49.95</c:v>
                </c:pt>
                <c:pt idx="999">
                  <c:v>50</c:v>
                </c:pt>
                <c:pt idx="1000">
                  <c:v>50.05</c:v>
                </c:pt>
                <c:pt idx="1001">
                  <c:v>50.1</c:v>
                </c:pt>
                <c:pt idx="1002">
                  <c:v>50.15</c:v>
                </c:pt>
                <c:pt idx="1003">
                  <c:v>50.2</c:v>
                </c:pt>
                <c:pt idx="1004">
                  <c:v>50.25</c:v>
                </c:pt>
                <c:pt idx="1005">
                  <c:v>50.3</c:v>
                </c:pt>
                <c:pt idx="1006">
                  <c:v>50.35</c:v>
                </c:pt>
                <c:pt idx="1007">
                  <c:v>50.4</c:v>
                </c:pt>
                <c:pt idx="1008">
                  <c:v>50.45</c:v>
                </c:pt>
                <c:pt idx="1009">
                  <c:v>50.5</c:v>
                </c:pt>
                <c:pt idx="1010">
                  <c:v>50.55</c:v>
                </c:pt>
                <c:pt idx="1011">
                  <c:v>50.6</c:v>
                </c:pt>
                <c:pt idx="1012">
                  <c:v>50.65</c:v>
                </c:pt>
                <c:pt idx="1013">
                  <c:v>50.7</c:v>
                </c:pt>
                <c:pt idx="1014">
                  <c:v>50.75</c:v>
                </c:pt>
                <c:pt idx="1015">
                  <c:v>50.8</c:v>
                </c:pt>
                <c:pt idx="1016">
                  <c:v>50.85</c:v>
                </c:pt>
                <c:pt idx="1017">
                  <c:v>50.9</c:v>
                </c:pt>
                <c:pt idx="1018">
                  <c:v>50.95</c:v>
                </c:pt>
                <c:pt idx="1019">
                  <c:v>51</c:v>
                </c:pt>
                <c:pt idx="1020">
                  <c:v>51.05</c:v>
                </c:pt>
                <c:pt idx="1021">
                  <c:v>51.1</c:v>
                </c:pt>
                <c:pt idx="1022">
                  <c:v>51.15</c:v>
                </c:pt>
                <c:pt idx="1023">
                  <c:v>51.2</c:v>
                </c:pt>
                <c:pt idx="1024">
                  <c:v>51.25</c:v>
                </c:pt>
                <c:pt idx="1025">
                  <c:v>51.3</c:v>
                </c:pt>
                <c:pt idx="1026">
                  <c:v>51.35</c:v>
                </c:pt>
                <c:pt idx="1027">
                  <c:v>51.4</c:v>
                </c:pt>
                <c:pt idx="1028">
                  <c:v>51.45</c:v>
                </c:pt>
                <c:pt idx="1029">
                  <c:v>51.5</c:v>
                </c:pt>
                <c:pt idx="1030">
                  <c:v>51.55</c:v>
                </c:pt>
                <c:pt idx="1031">
                  <c:v>51.6</c:v>
                </c:pt>
                <c:pt idx="1032">
                  <c:v>51.65</c:v>
                </c:pt>
                <c:pt idx="1033">
                  <c:v>51.7</c:v>
                </c:pt>
                <c:pt idx="1034">
                  <c:v>51.75</c:v>
                </c:pt>
                <c:pt idx="1035">
                  <c:v>51.8</c:v>
                </c:pt>
                <c:pt idx="1036">
                  <c:v>51.85</c:v>
                </c:pt>
                <c:pt idx="1037">
                  <c:v>51.9</c:v>
                </c:pt>
                <c:pt idx="1038">
                  <c:v>51.95</c:v>
                </c:pt>
                <c:pt idx="1039">
                  <c:v>52</c:v>
                </c:pt>
                <c:pt idx="1040">
                  <c:v>52.05</c:v>
                </c:pt>
                <c:pt idx="1041">
                  <c:v>52.1</c:v>
                </c:pt>
                <c:pt idx="1042">
                  <c:v>52.15</c:v>
                </c:pt>
                <c:pt idx="1043">
                  <c:v>52.2</c:v>
                </c:pt>
                <c:pt idx="1044">
                  <c:v>52.25</c:v>
                </c:pt>
                <c:pt idx="1045">
                  <c:v>52.3</c:v>
                </c:pt>
                <c:pt idx="1046">
                  <c:v>52.35</c:v>
                </c:pt>
                <c:pt idx="1047">
                  <c:v>52.4</c:v>
                </c:pt>
                <c:pt idx="1048">
                  <c:v>52.45</c:v>
                </c:pt>
                <c:pt idx="1049">
                  <c:v>52.5</c:v>
                </c:pt>
                <c:pt idx="1050">
                  <c:v>52.55</c:v>
                </c:pt>
                <c:pt idx="1051">
                  <c:v>52.6</c:v>
                </c:pt>
                <c:pt idx="1052">
                  <c:v>52.65</c:v>
                </c:pt>
                <c:pt idx="1053">
                  <c:v>52.7</c:v>
                </c:pt>
                <c:pt idx="1054">
                  <c:v>52.75</c:v>
                </c:pt>
                <c:pt idx="1055">
                  <c:v>52.8</c:v>
                </c:pt>
                <c:pt idx="1056">
                  <c:v>52.85</c:v>
                </c:pt>
                <c:pt idx="1057">
                  <c:v>52.9</c:v>
                </c:pt>
                <c:pt idx="1058">
                  <c:v>52.95</c:v>
                </c:pt>
                <c:pt idx="1059">
                  <c:v>53</c:v>
                </c:pt>
                <c:pt idx="1060">
                  <c:v>53.05</c:v>
                </c:pt>
                <c:pt idx="1061">
                  <c:v>53.1</c:v>
                </c:pt>
                <c:pt idx="1062">
                  <c:v>53.15</c:v>
                </c:pt>
                <c:pt idx="1063">
                  <c:v>53.2</c:v>
                </c:pt>
                <c:pt idx="1064">
                  <c:v>53.25</c:v>
                </c:pt>
                <c:pt idx="1065">
                  <c:v>53.3</c:v>
                </c:pt>
                <c:pt idx="1066">
                  <c:v>53.35</c:v>
                </c:pt>
                <c:pt idx="1067">
                  <c:v>53.4</c:v>
                </c:pt>
                <c:pt idx="1068">
                  <c:v>53.45</c:v>
                </c:pt>
                <c:pt idx="1069">
                  <c:v>53.5</c:v>
                </c:pt>
                <c:pt idx="1070">
                  <c:v>53.55</c:v>
                </c:pt>
                <c:pt idx="1071">
                  <c:v>53.6</c:v>
                </c:pt>
                <c:pt idx="1072">
                  <c:v>53.65</c:v>
                </c:pt>
                <c:pt idx="1073">
                  <c:v>53.7</c:v>
                </c:pt>
                <c:pt idx="1074">
                  <c:v>53.75</c:v>
                </c:pt>
                <c:pt idx="1075">
                  <c:v>53.8</c:v>
                </c:pt>
                <c:pt idx="1076">
                  <c:v>53.85</c:v>
                </c:pt>
                <c:pt idx="1077">
                  <c:v>53.9</c:v>
                </c:pt>
                <c:pt idx="1078">
                  <c:v>53.95</c:v>
                </c:pt>
                <c:pt idx="1079">
                  <c:v>54</c:v>
                </c:pt>
                <c:pt idx="1080">
                  <c:v>54.05</c:v>
                </c:pt>
                <c:pt idx="1081">
                  <c:v>54.1</c:v>
                </c:pt>
                <c:pt idx="1082">
                  <c:v>54.15</c:v>
                </c:pt>
                <c:pt idx="1083">
                  <c:v>54.2</c:v>
                </c:pt>
                <c:pt idx="1084">
                  <c:v>54.25</c:v>
                </c:pt>
                <c:pt idx="1085">
                  <c:v>54.3</c:v>
                </c:pt>
                <c:pt idx="1086">
                  <c:v>54.35</c:v>
                </c:pt>
                <c:pt idx="1087">
                  <c:v>54.4</c:v>
                </c:pt>
                <c:pt idx="1088">
                  <c:v>54.45</c:v>
                </c:pt>
                <c:pt idx="1089">
                  <c:v>54.5</c:v>
                </c:pt>
                <c:pt idx="1090">
                  <c:v>54.55</c:v>
                </c:pt>
                <c:pt idx="1091">
                  <c:v>54.6</c:v>
                </c:pt>
                <c:pt idx="1092">
                  <c:v>54.65</c:v>
                </c:pt>
                <c:pt idx="1093">
                  <c:v>54.7</c:v>
                </c:pt>
                <c:pt idx="1094">
                  <c:v>54.75</c:v>
                </c:pt>
                <c:pt idx="1095">
                  <c:v>54.8</c:v>
                </c:pt>
                <c:pt idx="1096">
                  <c:v>54.85</c:v>
                </c:pt>
                <c:pt idx="1097">
                  <c:v>54.9</c:v>
                </c:pt>
                <c:pt idx="1098">
                  <c:v>54.95</c:v>
                </c:pt>
                <c:pt idx="1099">
                  <c:v>55</c:v>
                </c:pt>
                <c:pt idx="1100">
                  <c:v>55.05</c:v>
                </c:pt>
                <c:pt idx="1101">
                  <c:v>55.1</c:v>
                </c:pt>
                <c:pt idx="1102">
                  <c:v>55.15</c:v>
                </c:pt>
                <c:pt idx="1103">
                  <c:v>55.2</c:v>
                </c:pt>
                <c:pt idx="1104">
                  <c:v>55.25</c:v>
                </c:pt>
                <c:pt idx="1105">
                  <c:v>55.3</c:v>
                </c:pt>
                <c:pt idx="1106">
                  <c:v>55.35</c:v>
                </c:pt>
                <c:pt idx="1107">
                  <c:v>55.4</c:v>
                </c:pt>
                <c:pt idx="1108">
                  <c:v>55.45</c:v>
                </c:pt>
                <c:pt idx="1109">
                  <c:v>55.5</c:v>
                </c:pt>
                <c:pt idx="1110">
                  <c:v>55.55</c:v>
                </c:pt>
                <c:pt idx="1111">
                  <c:v>55.6</c:v>
                </c:pt>
                <c:pt idx="1112">
                  <c:v>55.65</c:v>
                </c:pt>
                <c:pt idx="1113">
                  <c:v>55.7</c:v>
                </c:pt>
                <c:pt idx="1114">
                  <c:v>55.75</c:v>
                </c:pt>
                <c:pt idx="1115">
                  <c:v>55.8</c:v>
                </c:pt>
                <c:pt idx="1116">
                  <c:v>55.85</c:v>
                </c:pt>
                <c:pt idx="1117">
                  <c:v>55.9</c:v>
                </c:pt>
                <c:pt idx="1118">
                  <c:v>55.95</c:v>
                </c:pt>
                <c:pt idx="1119">
                  <c:v>56</c:v>
                </c:pt>
                <c:pt idx="1120">
                  <c:v>56.05</c:v>
                </c:pt>
                <c:pt idx="1121">
                  <c:v>56.1</c:v>
                </c:pt>
                <c:pt idx="1122">
                  <c:v>56.15</c:v>
                </c:pt>
                <c:pt idx="1123">
                  <c:v>56.2</c:v>
                </c:pt>
                <c:pt idx="1124">
                  <c:v>56.25</c:v>
                </c:pt>
                <c:pt idx="1125">
                  <c:v>56.3</c:v>
                </c:pt>
                <c:pt idx="1126">
                  <c:v>56.35</c:v>
                </c:pt>
                <c:pt idx="1127">
                  <c:v>56.4</c:v>
                </c:pt>
                <c:pt idx="1128">
                  <c:v>56.45</c:v>
                </c:pt>
                <c:pt idx="1129">
                  <c:v>56.5</c:v>
                </c:pt>
                <c:pt idx="1130">
                  <c:v>56.55</c:v>
                </c:pt>
                <c:pt idx="1131">
                  <c:v>56.6</c:v>
                </c:pt>
                <c:pt idx="1132">
                  <c:v>56.65</c:v>
                </c:pt>
                <c:pt idx="1133">
                  <c:v>56.7</c:v>
                </c:pt>
                <c:pt idx="1134">
                  <c:v>56.75</c:v>
                </c:pt>
                <c:pt idx="1135">
                  <c:v>56.8</c:v>
                </c:pt>
                <c:pt idx="1136">
                  <c:v>56.85</c:v>
                </c:pt>
                <c:pt idx="1137">
                  <c:v>56.9</c:v>
                </c:pt>
                <c:pt idx="1138">
                  <c:v>56.95</c:v>
                </c:pt>
                <c:pt idx="1139">
                  <c:v>57</c:v>
                </c:pt>
                <c:pt idx="1140">
                  <c:v>57.05</c:v>
                </c:pt>
                <c:pt idx="1141">
                  <c:v>57.1</c:v>
                </c:pt>
                <c:pt idx="1142">
                  <c:v>57.15</c:v>
                </c:pt>
                <c:pt idx="1143">
                  <c:v>57.2</c:v>
                </c:pt>
                <c:pt idx="1144">
                  <c:v>57.25</c:v>
                </c:pt>
                <c:pt idx="1145">
                  <c:v>57.3</c:v>
                </c:pt>
                <c:pt idx="1146">
                  <c:v>57.35</c:v>
                </c:pt>
                <c:pt idx="1147">
                  <c:v>57.4</c:v>
                </c:pt>
                <c:pt idx="1148">
                  <c:v>57.45</c:v>
                </c:pt>
                <c:pt idx="1149">
                  <c:v>57.5</c:v>
                </c:pt>
                <c:pt idx="1150">
                  <c:v>57.55</c:v>
                </c:pt>
                <c:pt idx="1151">
                  <c:v>57.6</c:v>
                </c:pt>
                <c:pt idx="1152">
                  <c:v>57.65</c:v>
                </c:pt>
                <c:pt idx="1153">
                  <c:v>57.7</c:v>
                </c:pt>
                <c:pt idx="1154">
                  <c:v>57.75</c:v>
                </c:pt>
                <c:pt idx="1155">
                  <c:v>57.8</c:v>
                </c:pt>
                <c:pt idx="1156">
                  <c:v>57.85</c:v>
                </c:pt>
                <c:pt idx="1157">
                  <c:v>57.9</c:v>
                </c:pt>
                <c:pt idx="1158">
                  <c:v>57.95</c:v>
                </c:pt>
                <c:pt idx="1159">
                  <c:v>58</c:v>
                </c:pt>
                <c:pt idx="1160">
                  <c:v>58.05</c:v>
                </c:pt>
                <c:pt idx="1161">
                  <c:v>58.1</c:v>
                </c:pt>
                <c:pt idx="1162">
                  <c:v>58.15</c:v>
                </c:pt>
                <c:pt idx="1163">
                  <c:v>58.2</c:v>
                </c:pt>
                <c:pt idx="1164">
                  <c:v>58.25</c:v>
                </c:pt>
                <c:pt idx="1165">
                  <c:v>58.3</c:v>
                </c:pt>
                <c:pt idx="1166">
                  <c:v>58.35</c:v>
                </c:pt>
                <c:pt idx="1167">
                  <c:v>58.4</c:v>
                </c:pt>
                <c:pt idx="1168">
                  <c:v>58.45</c:v>
                </c:pt>
                <c:pt idx="1169">
                  <c:v>58.5</c:v>
                </c:pt>
                <c:pt idx="1170">
                  <c:v>58.55</c:v>
                </c:pt>
                <c:pt idx="1171">
                  <c:v>58.6</c:v>
                </c:pt>
                <c:pt idx="1172">
                  <c:v>58.65</c:v>
                </c:pt>
                <c:pt idx="1173">
                  <c:v>58.7</c:v>
                </c:pt>
                <c:pt idx="1174">
                  <c:v>58.75</c:v>
                </c:pt>
                <c:pt idx="1175">
                  <c:v>58.8</c:v>
                </c:pt>
                <c:pt idx="1176">
                  <c:v>58.85</c:v>
                </c:pt>
                <c:pt idx="1177">
                  <c:v>58.9</c:v>
                </c:pt>
                <c:pt idx="1178">
                  <c:v>58.95</c:v>
                </c:pt>
                <c:pt idx="1179">
                  <c:v>59</c:v>
                </c:pt>
                <c:pt idx="1180">
                  <c:v>59.05</c:v>
                </c:pt>
                <c:pt idx="1181">
                  <c:v>59.1</c:v>
                </c:pt>
                <c:pt idx="1182">
                  <c:v>59.15</c:v>
                </c:pt>
                <c:pt idx="1183">
                  <c:v>59.2</c:v>
                </c:pt>
                <c:pt idx="1184">
                  <c:v>59.25</c:v>
                </c:pt>
                <c:pt idx="1185">
                  <c:v>59.3</c:v>
                </c:pt>
                <c:pt idx="1186">
                  <c:v>59.35</c:v>
                </c:pt>
                <c:pt idx="1187">
                  <c:v>59.4</c:v>
                </c:pt>
                <c:pt idx="1188">
                  <c:v>59.45</c:v>
                </c:pt>
                <c:pt idx="1189">
                  <c:v>59.5</c:v>
                </c:pt>
                <c:pt idx="1190">
                  <c:v>59.55</c:v>
                </c:pt>
                <c:pt idx="1191">
                  <c:v>59.6</c:v>
                </c:pt>
                <c:pt idx="1192">
                  <c:v>59.65</c:v>
                </c:pt>
                <c:pt idx="1193">
                  <c:v>59.7</c:v>
                </c:pt>
                <c:pt idx="1194">
                  <c:v>59.75</c:v>
                </c:pt>
                <c:pt idx="1195">
                  <c:v>59.8</c:v>
                </c:pt>
                <c:pt idx="1196">
                  <c:v>59.85</c:v>
                </c:pt>
                <c:pt idx="1197">
                  <c:v>59.9</c:v>
                </c:pt>
                <c:pt idx="1198">
                  <c:v>59.95</c:v>
                </c:pt>
                <c:pt idx="1199">
                  <c:v>60</c:v>
                </c:pt>
                <c:pt idx="1200">
                  <c:v>60.05</c:v>
                </c:pt>
                <c:pt idx="1201">
                  <c:v>60.1</c:v>
                </c:pt>
                <c:pt idx="1202">
                  <c:v>60.15</c:v>
                </c:pt>
                <c:pt idx="1203">
                  <c:v>60.2</c:v>
                </c:pt>
                <c:pt idx="1204">
                  <c:v>60.25</c:v>
                </c:pt>
                <c:pt idx="1205">
                  <c:v>60.3</c:v>
                </c:pt>
                <c:pt idx="1206">
                  <c:v>60.35</c:v>
                </c:pt>
                <c:pt idx="1207">
                  <c:v>60.4</c:v>
                </c:pt>
                <c:pt idx="1208">
                  <c:v>60.45</c:v>
                </c:pt>
                <c:pt idx="1209">
                  <c:v>60.5</c:v>
                </c:pt>
                <c:pt idx="1210">
                  <c:v>60.55</c:v>
                </c:pt>
                <c:pt idx="1211">
                  <c:v>60.6</c:v>
                </c:pt>
                <c:pt idx="1212">
                  <c:v>60.65</c:v>
                </c:pt>
                <c:pt idx="1213">
                  <c:v>60.7</c:v>
                </c:pt>
                <c:pt idx="1214">
                  <c:v>60.75</c:v>
                </c:pt>
                <c:pt idx="1215">
                  <c:v>60.8</c:v>
                </c:pt>
                <c:pt idx="1216">
                  <c:v>60.85</c:v>
                </c:pt>
                <c:pt idx="1217">
                  <c:v>60.9</c:v>
                </c:pt>
                <c:pt idx="1218">
                  <c:v>60.95</c:v>
                </c:pt>
                <c:pt idx="1219">
                  <c:v>61</c:v>
                </c:pt>
                <c:pt idx="1220">
                  <c:v>61.05</c:v>
                </c:pt>
                <c:pt idx="1221">
                  <c:v>61.1</c:v>
                </c:pt>
                <c:pt idx="1222">
                  <c:v>61.15</c:v>
                </c:pt>
                <c:pt idx="1223">
                  <c:v>61.2</c:v>
                </c:pt>
                <c:pt idx="1224">
                  <c:v>61.25</c:v>
                </c:pt>
                <c:pt idx="1225">
                  <c:v>61.3</c:v>
                </c:pt>
                <c:pt idx="1226">
                  <c:v>61.35</c:v>
                </c:pt>
                <c:pt idx="1227">
                  <c:v>61.4</c:v>
                </c:pt>
                <c:pt idx="1228">
                  <c:v>61.45</c:v>
                </c:pt>
                <c:pt idx="1229">
                  <c:v>61.5</c:v>
                </c:pt>
                <c:pt idx="1230">
                  <c:v>61.55</c:v>
                </c:pt>
                <c:pt idx="1231">
                  <c:v>61.6</c:v>
                </c:pt>
                <c:pt idx="1232">
                  <c:v>61.65</c:v>
                </c:pt>
                <c:pt idx="1233">
                  <c:v>61.7</c:v>
                </c:pt>
                <c:pt idx="1234">
                  <c:v>61.75</c:v>
                </c:pt>
                <c:pt idx="1235">
                  <c:v>61.8</c:v>
                </c:pt>
                <c:pt idx="1236">
                  <c:v>61.85</c:v>
                </c:pt>
                <c:pt idx="1237">
                  <c:v>61.9</c:v>
                </c:pt>
                <c:pt idx="1238">
                  <c:v>61.95</c:v>
                </c:pt>
                <c:pt idx="1239">
                  <c:v>62</c:v>
                </c:pt>
                <c:pt idx="1240">
                  <c:v>62.05</c:v>
                </c:pt>
                <c:pt idx="1241">
                  <c:v>62.1</c:v>
                </c:pt>
                <c:pt idx="1242">
                  <c:v>62.15</c:v>
                </c:pt>
                <c:pt idx="1243">
                  <c:v>62.2</c:v>
                </c:pt>
                <c:pt idx="1244">
                  <c:v>62.25</c:v>
                </c:pt>
                <c:pt idx="1245">
                  <c:v>62.3</c:v>
                </c:pt>
                <c:pt idx="1246">
                  <c:v>62.35</c:v>
                </c:pt>
                <c:pt idx="1247">
                  <c:v>62.4</c:v>
                </c:pt>
                <c:pt idx="1248">
                  <c:v>62.45</c:v>
                </c:pt>
                <c:pt idx="1249">
                  <c:v>62.5</c:v>
                </c:pt>
                <c:pt idx="1250">
                  <c:v>62.55</c:v>
                </c:pt>
                <c:pt idx="1251">
                  <c:v>62.6</c:v>
                </c:pt>
                <c:pt idx="1252">
                  <c:v>62.65</c:v>
                </c:pt>
                <c:pt idx="1253">
                  <c:v>62.7</c:v>
                </c:pt>
                <c:pt idx="1254">
                  <c:v>62.75</c:v>
                </c:pt>
                <c:pt idx="1255">
                  <c:v>62.8</c:v>
                </c:pt>
                <c:pt idx="1256">
                  <c:v>62.85</c:v>
                </c:pt>
                <c:pt idx="1257">
                  <c:v>62.9</c:v>
                </c:pt>
                <c:pt idx="1258">
                  <c:v>62.95</c:v>
                </c:pt>
                <c:pt idx="1259">
                  <c:v>63</c:v>
                </c:pt>
                <c:pt idx="1260">
                  <c:v>63.05</c:v>
                </c:pt>
                <c:pt idx="1261">
                  <c:v>63.1</c:v>
                </c:pt>
                <c:pt idx="1262">
                  <c:v>63.15</c:v>
                </c:pt>
                <c:pt idx="1263">
                  <c:v>63.2</c:v>
                </c:pt>
                <c:pt idx="1264">
                  <c:v>63.25</c:v>
                </c:pt>
                <c:pt idx="1265">
                  <c:v>63.3</c:v>
                </c:pt>
                <c:pt idx="1266">
                  <c:v>63.35</c:v>
                </c:pt>
                <c:pt idx="1267">
                  <c:v>63.4</c:v>
                </c:pt>
                <c:pt idx="1268">
                  <c:v>63.45</c:v>
                </c:pt>
                <c:pt idx="1269">
                  <c:v>63.5</c:v>
                </c:pt>
                <c:pt idx="1270">
                  <c:v>63.55</c:v>
                </c:pt>
                <c:pt idx="1271">
                  <c:v>63.6</c:v>
                </c:pt>
                <c:pt idx="1272">
                  <c:v>63.65</c:v>
                </c:pt>
                <c:pt idx="1273">
                  <c:v>63.7</c:v>
                </c:pt>
                <c:pt idx="1274">
                  <c:v>63.75</c:v>
                </c:pt>
                <c:pt idx="1275">
                  <c:v>63.8</c:v>
                </c:pt>
                <c:pt idx="1276">
                  <c:v>63.85</c:v>
                </c:pt>
                <c:pt idx="1277">
                  <c:v>63.9</c:v>
                </c:pt>
                <c:pt idx="1278">
                  <c:v>63.95</c:v>
                </c:pt>
                <c:pt idx="1279">
                  <c:v>64</c:v>
                </c:pt>
                <c:pt idx="1280">
                  <c:v>64.05</c:v>
                </c:pt>
                <c:pt idx="1281">
                  <c:v>64.099999999999994</c:v>
                </c:pt>
                <c:pt idx="1282">
                  <c:v>64.150000000000006</c:v>
                </c:pt>
                <c:pt idx="1283">
                  <c:v>64.2</c:v>
                </c:pt>
                <c:pt idx="1284">
                  <c:v>64.25</c:v>
                </c:pt>
                <c:pt idx="1285">
                  <c:v>64.3</c:v>
                </c:pt>
                <c:pt idx="1286">
                  <c:v>64.349999999999994</c:v>
                </c:pt>
                <c:pt idx="1287">
                  <c:v>64.400000000000006</c:v>
                </c:pt>
                <c:pt idx="1288">
                  <c:v>64.45</c:v>
                </c:pt>
                <c:pt idx="1289">
                  <c:v>64.5</c:v>
                </c:pt>
                <c:pt idx="1290">
                  <c:v>64.55</c:v>
                </c:pt>
                <c:pt idx="1291">
                  <c:v>64.599999999999994</c:v>
                </c:pt>
                <c:pt idx="1292">
                  <c:v>64.650000000000006</c:v>
                </c:pt>
                <c:pt idx="1293">
                  <c:v>64.7</c:v>
                </c:pt>
                <c:pt idx="1294">
                  <c:v>64.75</c:v>
                </c:pt>
                <c:pt idx="1295">
                  <c:v>64.8</c:v>
                </c:pt>
                <c:pt idx="1296">
                  <c:v>64.849999999999994</c:v>
                </c:pt>
                <c:pt idx="1297">
                  <c:v>64.900000000000006</c:v>
                </c:pt>
                <c:pt idx="1298">
                  <c:v>64.95</c:v>
                </c:pt>
                <c:pt idx="1299">
                  <c:v>65</c:v>
                </c:pt>
                <c:pt idx="1300">
                  <c:v>65.05</c:v>
                </c:pt>
                <c:pt idx="1301">
                  <c:v>65.099999999999994</c:v>
                </c:pt>
                <c:pt idx="1302">
                  <c:v>65.150000000000006</c:v>
                </c:pt>
                <c:pt idx="1303">
                  <c:v>65.2</c:v>
                </c:pt>
                <c:pt idx="1304">
                  <c:v>65.25</c:v>
                </c:pt>
                <c:pt idx="1305">
                  <c:v>65.3</c:v>
                </c:pt>
                <c:pt idx="1306">
                  <c:v>65.349999999999994</c:v>
                </c:pt>
                <c:pt idx="1307">
                  <c:v>65.400000000000006</c:v>
                </c:pt>
                <c:pt idx="1308">
                  <c:v>65.45</c:v>
                </c:pt>
                <c:pt idx="1309">
                  <c:v>65.5</c:v>
                </c:pt>
                <c:pt idx="1310">
                  <c:v>65.55</c:v>
                </c:pt>
                <c:pt idx="1311">
                  <c:v>65.599999999999994</c:v>
                </c:pt>
                <c:pt idx="1312">
                  <c:v>65.650000000000006</c:v>
                </c:pt>
                <c:pt idx="1313">
                  <c:v>65.7</c:v>
                </c:pt>
                <c:pt idx="1314">
                  <c:v>65.75</c:v>
                </c:pt>
                <c:pt idx="1315">
                  <c:v>65.8</c:v>
                </c:pt>
                <c:pt idx="1316">
                  <c:v>65.849999999999994</c:v>
                </c:pt>
                <c:pt idx="1317">
                  <c:v>65.900000000000006</c:v>
                </c:pt>
                <c:pt idx="1318">
                  <c:v>65.95</c:v>
                </c:pt>
                <c:pt idx="1319">
                  <c:v>66</c:v>
                </c:pt>
                <c:pt idx="1320">
                  <c:v>66.05</c:v>
                </c:pt>
                <c:pt idx="1321">
                  <c:v>66.099999999999994</c:v>
                </c:pt>
                <c:pt idx="1322">
                  <c:v>66.150000000000006</c:v>
                </c:pt>
                <c:pt idx="1323">
                  <c:v>66.2</c:v>
                </c:pt>
                <c:pt idx="1324">
                  <c:v>66.25</c:v>
                </c:pt>
                <c:pt idx="1325">
                  <c:v>66.3</c:v>
                </c:pt>
                <c:pt idx="1326">
                  <c:v>66.349999999999994</c:v>
                </c:pt>
                <c:pt idx="1327">
                  <c:v>66.400000000000006</c:v>
                </c:pt>
                <c:pt idx="1328">
                  <c:v>66.45</c:v>
                </c:pt>
                <c:pt idx="1329">
                  <c:v>66.5</c:v>
                </c:pt>
                <c:pt idx="1330">
                  <c:v>66.55</c:v>
                </c:pt>
                <c:pt idx="1331">
                  <c:v>66.599999999999994</c:v>
                </c:pt>
                <c:pt idx="1332">
                  <c:v>66.650000000000006</c:v>
                </c:pt>
                <c:pt idx="1333">
                  <c:v>66.7</c:v>
                </c:pt>
                <c:pt idx="1334">
                  <c:v>66.75</c:v>
                </c:pt>
                <c:pt idx="1335">
                  <c:v>66.8</c:v>
                </c:pt>
                <c:pt idx="1336">
                  <c:v>66.849999999999994</c:v>
                </c:pt>
                <c:pt idx="1337">
                  <c:v>66.900000000000006</c:v>
                </c:pt>
                <c:pt idx="1338">
                  <c:v>66.95</c:v>
                </c:pt>
                <c:pt idx="1339">
                  <c:v>67</c:v>
                </c:pt>
                <c:pt idx="1340">
                  <c:v>67.05</c:v>
                </c:pt>
                <c:pt idx="1341">
                  <c:v>67.099999999999994</c:v>
                </c:pt>
                <c:pt idx="1342">
                  <c:v>67.150000000000006</c:v>
                </c:pt>
                <c:pt idx="1343">
                  <c:v>67.2</c:v>
                </c:pt>
                <c:pt idx="1344">
                  <c:v>67.25</c:v>
                </c:pt>
                <c:pt idx="1345">
                  <c:v>67.3</c:v>
                </c:pt>
                <c:pt idx="1346">
                  <c:v>67.349999999999994</c:v>
                </c:pt>
                <c:pt idx="1347">
                  <c:v>67.400000000000006</c:v>
                </c:pt>
                <c:pt idx="1348">
                  <c:v>67.45</c:v>
                </c:pt>
                <c:pt idx="1349">
                  <c:v>67.5</c:v>
                </c:pt>
                <c:pt idx="1350">
                  <c:v>67.55</c:v>
                </c:pt>
                <c:pt idx="1351">
                  <c:v>67.599999999999994</c:v>
                </c:pt>
                <c:pt idx="1352">
                  <c:v>67.650000000000006</c:v>
                </c:pt>
                <c:pt idx="1353">
                  <c:v>67.7</c:v>
                </c:pt>
                <c:pt idx="1354">
                  <c:v>67.75</c:v>
                </c:pt>
                <c:pt idx="1355">
                  <c:v>67.8</c:v>
                </c:pt>
                <c:pt idx="1356">
                  <c:v>67.849999999999994</c:v>
                </c:pt>
                <c:pt idx="1357">
                  <c:v>67.900000000000006</c:v>
                </c:pt>
                <c:pt idx="1358">
                  <c:v>67.95</c:v>
                </c:pt>
                <c:pt idx="1359">
                  <c:v>68</c:v>
                </c:pt>
                <c:pt idx="1360">
                  <c:v>68.05</c:v>
                </c:pt>
                <c:pt idx="1361">
                  <c:v>68.099999999999994</c:v>
                </c:pt>
                <c:pt idx="1362">
                  <c:v>68.150000000000006</c:v>
                </c:pt>
                <c:pt idx="1363">
                  <c:v>68.2</c:v>
                </c:pt>
                <c:pt idx="1364">
                  <c:v>68.25</c:v>
                </c:pt>
                <c:pt idx="1365">
                  <c:v>68.3</c:v>
                </c:pt>
                <c:pt idx="1366">
                  <c:v>68.349999999999994</c:v>
                </c:pt>
                <c:pt idx="1367">
                  <c:v>68.400000000000006</c:v>
                </c:pt>
                <c:pt idx="1368">
                  <c:v>68.45</c:v>
                </c:pt>
                <c:pt idx="1369">
                  <c:v>68.5</c:v>
                </c:pt>
                <c:pt idx="1370">
                  <c:v>68.55</c:v>
                </c:pt>
                <c:pt idx="1371">
                  <c:v>68.599999999999994</c:v>
                </c:pt>
                <c:pt idx="1372">
                  <c:v>68.650000000000006</c:v>
                </c:pt>
                <c:pt idx="1373">
                  <c:v>68.7</c:v>
                </c:pt>
                <c:pt idx="1374">
                  <c:v>68.75</c:v>
                </c:pt>
                <c:pt idx="1375">
                  <c:v>68.8</c:v>
                </c:pt>
                <c:pt idx="1376">
                  <c:v>68.849999999999994</c:v>
                </c:pt>
                <c:pt idx="1377">
                  <c:v>68.900000000000006</c:v>
                </c:pt>
                <c:pt idx="1378">
                  <c:v>68.95</c:v>
                </c:pt>
                <c:pt idx="1379">
                  <c:v>69</c:v>
                </c:pt>
                <c:pt idx="1380">
                  <c:v>69.05</c:v>
                </c:pt>
                <c:pt idx="1381">
                  <c:v>69.099999999999994</c:v>
                </c:pt>
                <c:pt idx="1382">
                  <c:v>69.150000000000006</c:v>
                </c:pt>
                <c:pt idx="1383">
                  <c:v>69.2</c:v>
                </c:pt>
                <c:pt idx="1384">
                  <c:v>69.25</c:v>
                </c:pt>
                <c:pt idx="1385">
                  <c:v>69.3</c:v>
                </c:pt>
                <c:pt idx="1386">
                  <c:v>69.349999999999994</c:v>
                </c:pt>
                <c:pt idx="1387">
                  <c:v>69.400000000000006</c:v>
                </c:pt>
                <c:pt idx="1388">
                  <c:v>69.45</c:v>
                </c:pt>
                <c:pt idx="1389">
                  <c:v>69.5</c:v>
                </c:pt>
                <c:pt idx="1390">
                  <c:v>69.55</c:v>
                </c:pt>
                <c:pt idx="1391">
                  <c:v>69.599999999999994</c:v>
                </c:pt>
                <c:pt idx="1392">
                  <c:v>69.650000000000006</c:v>
                </c:pt>
                <c:pt idx="1393">
                  <c:v>69.7</c:v>
                </c:pt>
                <c:pt idx="1394">
                  <c:v>69.75</c:v>
                </c:pt>
                <c:pt idx="1395">
                  <c:v>69.8</c:v>
                </c:pt>
                <c:pt idx="1396">
                  <c:v>69.849999999999994</c:v>
                </c:pt>
                <c:pt idx="1397">
                  <c:v>69.900000000000006</c:v>
                </c:pt>
                <c:pt idx="1398">
                  <c:v>69.95</c:v>
                </c:pt>
                <c:pt idx="1399">
                  <c:v>70</c:v>
                </c:pt>
                <c:pt idx="1400">
                  <c:v>70.05</c:v>
                </c:pt>
                <c:pt idx="1401">
                  <c:v>70.099999999999994</c:v>
                </c:pt>
                <c:pt idx="1402">
                  <c:v>70.150000000000006</c:v>
                </c:pt>
                <c:pt idx="1403">
                  <c:v>70.2</c:v>
                </c:pt>
                <c:pt idx="1404">
                  <c:v>70.25</c:v>
                </c:pt>
                <c:pt idx="1405">
                  <c:v>70.3</c:v>
                </c:pt>
                <c:pt idx="1406">
                  <c:v>70.349999999999994</c:v>
                </c:pt>
                <c:pt idx="1407">
                  <c:v>70.400000000000006</c:v>
                </c:pt>
                <c:pt idx="1408">
                  <c:v>70.45</c:v>
                </c:pt>
                <c:pt idx="1409">
                  <c:v>70.5</c:v>
                </c:pt>
                <c:pt idx="1410">
                  <c:v>70.55</c:v>
                </c:pt>
                <c:pt idx="1411">
                  <c:v>70.599999999999994</c:v>
                </c:pt>
                <c:pt idx="1412">
                  <c:v>70.650000000000006</c:v>
                </c:pt>
                <c:pt idx="1413">
                  <c:v>70.7</c:v>
                </c:pt>
                <c:pt idx="1414">
                  <c:v>70.75</c:v>
                </c:pt>
                <c:pt idx="1415">
                  <c:v>70.8</c:v>
                </c:pt>
                <c:pt idx="1416">
                  <c:v>70.849999999999994</c:v>
                </c:pt>
                <c:pt idx="1417">
                  <c:v>70.900000000000006</c:v>
                </c:pt>
                <c:pt idx="1418">
                  <c:v>70.95</c:v>
                </c:pt>
                <c:pt idx="1419">
                  <c:v>71</c:v>
                </c:pt>
                <c:pt idx="1420">
                  <c:v>71.05</c:v>
                </c:pt>
                <c:pt idx="1421">
                  <c:v>71.099999999999994</c:v>
                </c:pt>
                <c:pt idx="1422">
                  <c:v>71.150000000000006</c:v>
                </c:pt>
                <c:pt idx="1423">
                  <c:v>71.2</c:v>
                </c:pt>
                <c:pt idx="1424">
                  <c:v>71.25</c:v>
                </c:pt>
                <c:pt idx="1425">
                  <c:v>71.3</c:v>
                </c:pt>
                <c:pt idx="1426">
                  <c:v>71.349999999999994</c:v>
                </c:pt>
                <c:pt idx="1427">
                  <c:v>71.400000000000006</c:v>
                </c:pt>
                <c:pt idx="1428">
                  <c:v>71.45</c:v>
                </c:pt>
                <c:pt idx="1429">
                  <c:v>71.5</c:v>
                </c:pt>
                <c:pt idx="1430">
                  <c:v>71.55</c:v>
                </c:pt>
                <c:pt idx="1431">
                  <c:v>71.599999999999994</c:v>
                </c:pt>
                <c:pt idx="1432">
                  <c:v>71.650000000000006</c:v>
                </c:pt>
                <c:pt idx="1433">
                  <c:v>71.7</c:v>
                </c:pt>
                <c:pt idx="1434">
                  <c:v>71.75</c:v>
                </c:pt>
                <c:pt idx="1435">
                  <c:v>71.8</c:v>
                </c:pt>
                <c:pt idx="1436">
                  <c:v>71.849999999999994</c:v>
                </c:pt>
                <c:pt idx="1437">
                  <c:v>71.900000000000006</c:v>
                </c:pt>
                <c:pt idx="1438">
                  <c:v>71.95</c:v>
                </c:pt>
                <c:pt idx="1439">
                  <c:v>72</c:v>
                </c:pt>
                <c:pt idx="1440">
                  <c:v>72.05</c:v>
                </c:pt>
                <c:pt idx="1441">
                  <c:v>72.099999999999994</c:v>
                </c:pt>
                <c:pt idx="1442">
                  <c:v>72.150000000000006</c:v>
                </c:pt>
                <c:pt idx="1443">
                  <c:v>72.2</c:v>
                </c:pt>
                <c:pt idx="1444">
                  <c:v>72.25</c:v>
                </c:pt>
                <c:pt idx="1445">
                  <c:v>72.3</c:v>
                </c:pt>
                <c:pt idx="1446">
                  <c:v>72.349999999999994</c:v>
                </c:pt>
                <c:pt idx="1447">
                  <c:v>72.400000000000006</c:v>
                </c:pt>
                <c:pt idx="1448">
                  <c:v>72.45</c:v>
                </c:pt>
                <c:pt idx="1449">
                  <c:v>72.5</c:v>
                </c:pt>
                <c:pt idx="1450">
                  <c:v>72.55</c:v>
                </c:pt>
                <c:pt idx="1451">
                  <c:v>72.599999999999994</c:v>
                </c:pt>
                <c:pt idx="1452">
                  <c:v>72.650000000000006</c:v>
                </c:pt>
                <c:pt idx="1453">
                  <c:v>72.7</c:v>
                </c:pt>
                <c:pt idx="1454">
                  <c:v>72.75</c:v>
                </c:pt>
                <c:pt idx="1455">
                  <c:v>72.8</c:v>
                </c:pt>
                <c:pt idx="1456">
                  <c:v>72.849999999999994</c:v>
                </c:pt>
                <c:pt idx="1457">
                  <c:v>72.900000000000006</c:v>
                </c:pt>
                <c:pt idx="1458">
                  <c:v>72.95</c:v>
                </c:pt>
                <c:pt idx="1459">
                  <c:v>73</c:v>
                </c:pt>
                <c:pt idx="1460">
                  <c:v>73.05</c:v>
                </c:pt>
                <c:pt idx="1461">
                  <c:v>73.099999999999994</c:v>
                </c:pt>
                <c:pt idx="1462">
                  <c:v>73.150000000000006</c:v>
                </c:pt>
                <c:pt idx="1463">
                  <c:v>73.2</c:v>
                </c:pt>
                <c:pt idx="1464">
                  <c:v>73.25</c:v>
                </c:pt>
                <c:pt idx="1465">
                  <c:v>73.3</c:v>
                </c:pt>
                <c:pt idx="1466">
                  <c:v>73.349999999999994</c:v>
                </c:pt>
                <c:pt idx="1467">
                  <c:v>73.400000000000006</c:v>
                </c:pt>
                <c:pt idx="1468">
                  <c:v>73.45</c:v>
                </c:pt>
                <c:pt idx="1469">
                  <c:v>73.5</c:v>
                </c:pt>
                <c:pt idx="1470">
                  <c:v>73.55</c:v>
                </c:pt>
                <c:pt idx="1471">
                  <c:v>73.599999999999994</c:v>
                </c:pt>
                <c:pt idx="1472">
                  <c:v>73.650000000000006</c:v>
                </c:pt>
                <c:pt idx="1473">
                  <c:v>73.7</c:v>
                </c:pt>
                <c:pt idx="1474">
                  <c:v>73.75</c:v>
                </c:pt>
                <c:pt idx="1475">
                  <c:v>73.8</c:v>
                </c:pt>
                <c:pt idx="1476">
                  <c:v>73.849999999999994</c:v>
                </c:pt>
                <c:pt idx="1477">
                  <c:v>73.900000000000006</c:v>
                </c:pt>
                <c:pt idx="1478">
                  <c:v>73.95</c:v>
                </c:pt>
                <c:pt idx="1479">
                  <c:v>74</c:v>
                </c:pt>
                <c:pt idx="1480">
                  <c:v>74.05</c:v>
                </c:pt>
                <c:pt idx="1481">
                  <c:v>74.099999999999994</c:v>
                </c:pt>
                <c:pt idx="1482">
                  <c:v>74.150000000000006</c:v>
                </c:pt>
                <c:pt idx="1483">
                  <c:v>74.2</c:v>
                </c:pt>
                <c:pt idx="1484">
                  <c:v>74.25</c:v>
                </c:pt>
                <c:pt idx="1485">
                  <c:v>74.3</c:v>
                </c:pt>
                <c:pt idx="1486">
                  <c:v>74.349999999999994</c:v>
                </c:pt>
                <c:pt idx="1487">
                  <c:v>74.400000000000006</c:v>
                </c:pt>
                <c:pt idx="1488">
                  <c:v>74.45</c:v>
                </c:pt>
                <c:pt idx="1489">
                  <c:v>74.5</c:v>
                </c:pt>
                <c:pt idx="1490">
                  <c:v>74.55</c:v>
                </c:pt>
                <c:pt idx="1491">
                  <c:v>74.599999999999994</c:v>
                </c:pt>
                <c:pt idx="1492">
                  <c:v>74.650000000000006</c:v>
                </c:pt>
                <c:pt idx="1493">
                  <c:v>74.7</c:v>
                </c:pt>
                <c:pt idx="1494">
                  <c:v>74.75</c:v>
                </c:pt>
                <c:pt idx="1495">
                  <c:v>74.8</c:v>
                </c:pt>
                <c:pt idx="1496">
                  <c:v>74.849999999999994</c:v>
                </c:pt>
                <c:pt idx="1497">
                  <c:v>74.900000000000006</c:v>
                </c:pt>
                <c:pt idx="1498">
                  <c:v>74.95</c:v>
                </c:pt>
                <c:pt idx="1499">
                  <c:v>75</c:v>
                </c:pt>
                <c:pt idx="1500">
                  <c:v>75.05</c:v>
                </c:pt>
                <c:pt idx="1501">
                  <c:v>75.099999999999994</c:v>
                </c:pt>
                <c:pt idx="1502">
                  <c:v>75.150000000000006</c:v>
                </c:pt>
                <c:pt idx="1503">
                  <c:v>75.2</c:v>
                </c:pt>
                <c:pt idx="1504">
                  <c:v>75.25</c:v>
                </c:pt>
                <c:pt idx="1505">
                  <c:v>75.3</c:v>
                </c:pt>
                <c:pt idx="1506">
                  <c:v>75.349999999999994</c:v>
                </c:pt>
                <c:pt idx="1507">
                  <c:v>75.400000000000006</c:v>
                </c:pt>
                <c:pt idx="1508">
                  <c:v>75.45</c:v>
                </c:pt>
                <c:pt idx="1509">
                  <c:v>75.5</c:v>
                </c:pt>
                <c:pt idx="1510">
                  <c:v>75.55</c:v>
                </c:pt>
                <c:pt idx="1511">
                  <c:v>75.599999999999994</c:v>
                </c:pt>
                <c:pt idx="1512">
                  <c:v>75.650000000000006</c:v>
                </c:pt>
                <c:pt idx="1513">
                  <c:v>75.7</c:v>
                </c:pt>
                <c:pt idx="1514">
                  <c:v>75.75</c:v>
                </c:pt>
                <c:pt idx="1515">
                  <c:v>75.8</c:v>
                </c:pt>
                <c:pt idx="1516">
                  <c:v>75.849999999999994</c:v>
                </c:pt>
                <c:pt idx="1517">
                  <c:v>75.900000000000006</c:v>
                </c:pt>
                <c:pt idx="1518">
                  <c:v>75.95</c:v>
                </c:pt>
                <c:pt idx="1519">
                  <c:v>76</c:v>
                </c:pt>
                <c:pt idx="1520">
                  <c:v>76.05</c:v>
                </c:pt>
                <c:pt idx="1521">
                  <c:v>76.099999999999994</c:v>
                </c:pt>
                <c:pt idx="1522">
                  <c:v>76.150000000000006</c:v>
                </c:pt>
                <c:pt idx="1523">
                  <c:v>76.2</c:v>
                </c:pt>
                <c:pt idx="1524">
                  <c:v>76.25</c:v>
                </c:pt>
                <c:pt idx="1525">
                  <c:v>76.3</c:v>
                </c:pt>
                <c:pt idx="1526">
                  <c:v>76.349999999999994</c:v>
                </c:pt>
                <c:pt idx="1527">
                  <c:v>76.400000000000006</c:v>
                </c:pt>
                <c:pt idx="1528">
                  <c:v>76.45</c:v>
                </c:pt>
                <c:pt idx="1529">
                  <c:v>76.5</c:v>
                </c:pt>
                <c:pt idx="1530">
                  <c:v>76.55</c:v>
                </c:pt>
                <c:pt idx="1531">
                  <c:v>76.599999999999994</c:v>
                </c:pt>
                <c:pt idx="1532">
                  <c:v>76.650000000000006</c:v>
                </c:pt>
                <c:pt idx="1533">
                  <c:v>76.7</c:v>
                </c:pt>
                <c:pt idx="1534">
                  <c:v>76.75</c:v>
                </c:pt>
                <c:pt idx="1535">
                  <c:v>76.8</c:v>
                </c:pt>
                <c:pt idx="1536">
                  <c:v>76.849999999999994</c:v>
                </c:pt>
                <c:pt idx="1537">
                  <c:v>76.900000000000006</c:v>
                </c:pt>
                <c:pt idx="1538">
                  <c:v>76.95</c:v>
                </c:pt>
                <c:pt idx="1539">
                  <c:v>77</c:v>
                </c:pt>
                <c:pt idx="1540">
                  <c:v>77.05</c:v>
                </c:pt>
                <c:pt idx="1541">
                  <c:v>77.099999999999994</c:v>
                </c:pt>
                <c:pt idx="1542">
                  <c:v>77.150000000000006</c:v>
                </c:pt>
                <c:pt idx="1543">
                  <c:v>77.2</c:v>
                </c:pt>
                <c:pt idx="1544">
                  <c:v>77.25</c:v>
                </c:pt>
                <c:pt idx="1545">
                  <c:v>77.3</c:v>
                </c:pt>
                <c:pt idx="1546">
                  <c:v>77.349999999999994</c:v>
                </c:pt>
                <c:pt idx="1547">
                  <c:v>77.400000000000006</c:v>
                </c:pt>
                <c:pt idx="1548">
                  <c:v>77.45</c:v>
                </c:pt>
                <c:pt idx="1549">
                  <c:v>77.5</c:v>
                </c:pt>
                <c:pt idx="1550">
                  <c:v>77.55</c:v>
                </c:pt>
                <c:pt idx="1551">
                  <c:v>77.599999999999994</c:v>
                </c:pt>
                <c:pt idx="1552">
                  <c:v>77.650000000000006</c:v>
                </c:pt>
                <c:pt idx="1553">
                  <c:v>77.7</c:v>
                </c:pt>
                <c:pt idx="1554">
                  <c:v>77.75</c:v>
                </c:pt>
                <c:pt idx="1555">
                  <c:v>77.8</c:v>
                </c:pt>
                <c:pt idx="1556">
                  <c:v>77.849999999999994</c:v>
                </c:pt>
                <c:pt idx="1557">
                  <c:v>77.900000000000006</c:v>
                </c:pt>
                <c:pt idx="1558">
                  <c:v>77.95</c:v>
                </c:pt>
                <c:pt idx="1559">
                  <c:v>78</c:v>
                </c:pt>
                <c:pt idx="1560">
                  <c:v>78.05</c:v>
                </c:pt>
                <c:pt idx="1561">
                  <c:v>78.099999999999994</c:v>
                </c:pt>
                <c:pt idx="1562">
                  <c:v>78.150000000000006</c:v>
                </c:pt>
                <c:pt idx="1563">
                  <c:v>78.2</c:v>
                </c:pt>
                <c:pt idx="1564">
                  <c:v>78.25</c:v>
                </c:pt>
                <c:pt idx="1565">
                  <c:v>78.3</c:v>
                </c:pt>
                <c:pt idx="1566">
                  <c:v>78.349999999999994</c:v>
                </c:pt>
                <c:pt idx="1567">
                  <c:v>78.400000000000006</c:v>
                </c:pt>
                <c:pt idx="1568">
                  <c:v>78.45</c:v>
                </c:pt>
                <c:pt idx="1569">
                  <c:v>78.5</c:v>
                </c:pt>
                <c:pt idx="1570">
                  <c:v>78.55</c:v>
                </c:pt>
                <c:pt idx="1571">
                  <c:v>78.599999999999994</c:v>
                </c:pt>
                <c:pt idx="1572">
                  <c:v>78.650000000000006</c:v>
                </c:pt>
                <c:pt idx="1573">
                  <c:v>78.7</c:v>
                </c:pt>
                <c:pt idx="1574">
                  <c:v>78.75</c:v>
                </c:pt>
                <c:pt idx="1575">
                  <c:v>78.8</c:v>
                </c:pt>
                <c:pt idx="1576">
                  <c:v>78.849999999999994</c:v>
                </c:pt>
                <c:pt idx="1577">
                  <c:v>78.900000000000006</c:v>
                </c:pt>
                <c:pt idx="1578">
                  <c:v>78.95</c:v>
                </c:pt>
                <c:pt idx="1579">
                  <c:v>79</c:v>
                </c:pt>
                <c:pt idx="1580">
                  <c:v>79.05</c:v>
                </c:pt>
                <c:pt idx="1581">
                  <c:v>79.099999999999994</c:v>
                </c:pt>
                <c:pt idx="1582">
                  <c:v>79.150000000000006</c:v>
                </c:pt>
                <c:pt idx="1583">
                  <c:v>79.2</c:v>
                </c:pt>
                <c:pt idx="1584">
                  <c:v>79.25</c:v>
                </c:pt>
                <c:pt idx="1585">
                  <c:v>79.3</c:v>
                </c:pt>
                <c:pt idx="1586">
                  <c:v>79.349999999999994</c:v>
                </c:pt>
                <c:pt idx="1587">
                  <c:v>79.400000000000006</c:v>
                </c:pt>
                <c:pt idx="1588">
                  <c:v>79.45</c:v>
                </c:pt>
                <c:pt idx="1589">
                  <c:v>79.5</c:v>
                </c:pt>
                <c:pt idx="1590">
                  <c:v>79.55</c:v>
                </c:pt>
                <c:pt idx="1591">
                  <c:v>79.599999999999994</c:v>
                </c:pt>
                <c:pt idx="1592">
                  <c:v>79.650000000000006</c:v>
                </c:pt>
                <c:pt idx="1593">
                  <c:v>79.7</c:v>
                </c:pt>
                <c:pt idx="1594">
                  <c:v>79.75</c:v>
                </c:pt>
                <c:pt idx="1595">
                  <c:v>79.8</c:v>
                </c:pt>
                <c:pt idx="1596">
                  <c:v>79.849999999999994</c:v>
                </c:pt>
                <c:pt idx="1597">
                  <c:v>79.900000000000006</c:v>
                </c:pt>
                <c:pt idx="1598">
                  <c:v>79.95</c:v>
                </c:pt>
                <c:pt idx="1599">
                  <c:v>80</c:v>
                </c:pt>
                <c:pt idx="1600">
                  <c:v>80.05</c:v>
                </c:pt>
                <c:pt idx="1601">
                  <c:v>80.099999999999994</c:v>
                </c:pt>
                <c:pt idx="1602">
                  <c:v>80.150000000000006</c:v>
                </c:pt>
                <c:pt idx="1603">
                  <c:v>80.2</c:v>
                </c:pt>
                <c:pt idx="1604">
                  <c:v>80.25</c:v>
                </c:pt>
                <c:pt idx="1605">
                  <c:v>80.3</c:v>
                </c:pt>
                <c:pt idx="1606">
                  <c:v>80.349999999999994</c:v>
                </c:pt>
                <c:pt idx="1607">
                  <c:v>80.400000000000006</c:v>
                </c:pt>
                <c:pt idx="1608">
                  <c:v>80.45</c:v>
                </c:pt>
                <c:pt idx="1609">
                  <c:v>80.5</c:v>
                </c:pt>
                <c:pt idx="1610">
                  <c:v>80.55</c:v>
                </c:pt>
                <c:pt idx="1611">
                  <c:v>80.599999999999994</c:v>
                </c:pt>
                <c:pt idx="1612">
                  <c:v>80.650000000000006</c:v>
                </c:pt>
                <c:pt idx="1613">
                  <c:v>80.7</c:v>
                </c:pt>
                <c:pt idx="1614">
                  <c:v>80.75</c:v>
                </c:pt>
                <c:pt idx="1615">
                  <c:v>80.8</c:v>
                </c:pt>
                <c:pt idx="1616">
                  <c:v>80.849999999999994</c:v>
                </c:pt>
                <c:pt idx="1617">
                  <c:v>80.900000000000006</c:v>
                </c:pt>
                <c:pt idx="1618">
                  <c:v>80.95</c:v>
                </c:pt>
                <c:pt idx="1619">
                  <c:v>81</c:v>
                </c:pt>
                <c:pt idx="1620">
                  <c:v>81.05</c:v>
                </c:pt>
                <c:pt idx="1621">
                  <c:v>81.099999999999994</c:v>
                </c:pt>
                <c:pt idx="1622">
                  <c:v>81.150000000000006</c:v>
                </c:pt>
                <c:pt idx="1623">
                  <c:v>81.2</c:v>
                </c:pt>
                <c:pt idx="1624">
                  <c:v>81.25</c:v>
                </c:pt>
                <c:pt idx="1625">
                  <c:v>81.3</c:v>
                </c:pt>
                <c:pt idx="1626">
                  <c:v>81.349999999999994</c:v>
                </c:pt>
                <c:pt idx="1627">
                  <c:v>81.400000000000006</c:v>
                </c:pt>
                <c:pt idx="1628">
                  <c:v>81.45</c:v>
                </c:pt>
                <c:pt idx="1629">
                  <c:v>81.5</c:v>
                </c:pt>
                <c:pt idx="1630">
                  <c:v>81.55</c:v>
                </c:pt>
                <c:pt idx="1631">
                  <c:v>81.599999999999994</c:v>
                </c:pt>
                <c:pt idx="1632">
                  <c:v>81.650000000000006</c:v>
                </c:pt>
                <c:pt idx="1633">
                  <c:v>81.7</c:v>
                </c:pt>
                <c:pt idx="1634">
                  <c:v>81.75</c:v>
                </c:pt>
                <c:pt idx="1635">
                  <c:v>81.8</c:v>
                </c:pt>
                <c:pt idx="1636">
                  <c:v>81.849999999999994</c:v>
                </c:pt>
                <c:pt idx="1637">
                  <c:v>81.900000000000006</c:v>
                </c:pt>
                <c:pt idx="1638">
                  <c:v>81.95</c:v>
                </c:pt>
                <c:pt idx="1639">
                  <c:v>82</c:v>
                </c:pt>
                <c:pt idx="1640">
                  <c:v>82.05</c:v>
                </c:pt>
                <c:pt idx="1641">
                  <c:v>82.1</c:v>
                </c:pt>
                <c:pt idx="1642">
                  <c:v>82.15</c:v>
                </c:pt>
                <c:pt idx="1643">
                  <c:v>82.2</c:v>
                </c:pt>
                <c:pt idx="1644">
                  <c:v>82.25</c:v>
                </c:pt>
                <c:pt idx="1645">
                  <c:v>82.3</c:v>
                </c:pt>
                <c:pt idx="1646">
                  <c:v>82.35</c:v>
                </c:pt>
                <c:pt idx="1647">
                  <c:v>82.4</c:v>
                </c:pt>
                <c:pt idx="1648">
                  <c:v>82.45</c:v>
                </c:pt>
                <c:pt idx="1649">
                  <c:v>82.5</c:v>
                </c:pt>
                <c:pt idx="1650">
                  <c:v>82.55</c:v>
                </c:pt>
                <c:pt idx="1651">
                  <c:v>82.6</c:v>
                </c:pt>
                <c:pt idx="1652">
                  <c:v>82.65</c:v>
                </c:pt>
                <c:pt idx="1653">
                  <c:v>82.7</c:v>
                </c:pt>
                <c:pt idx="1654">
                  <c:v>82.75</c:v>
                </c:pt>
                <c:pt idx="1655">
                  <c:v>82.8</c:v>
                </c:pt>
                <c:pt idx="1656">
                  <c:v>82.85</c:v>
                </c:pt>
                <c:pt idx="1657">
                  <c:v>82.9</c:v>
                </c:pt>
                <c:pt idx="1658">
                  <c:v>82.95</c:v>
                </c:pt>
                <c:pt idx="1659">
                  <c:v>83</c:v>
                </c:pt>
                <c:pt idx="1660">
                  <c:v>83.05</c:v>
                </c:pt>
                <c:pt idx="1661">
                  <c:v>83.1</c:v>
                </c:pt>
                <c:pt idx="1662">
                  <c:v>83.15</c:v>
                </c:pt>
                <c:pt idx="1663">
                  <c:v>83.2</c:v>
                </c:pt>
                <c:pt idx="1664">
                  <c:v>83.25</c:v>
                </c:pt>
                <c:pt idx="1665">
                  <c:v>83.3</c:v>
                </c:pt>
                <c:pt idx="1666">
                  <c:v>83.35</c:v>
                </c:pt>
                <c:pt idx="1667">
                  <c:v>83.4</c:v>
                </c:pt>
                <c:pt idx="1668">
                  <c:v>83.45</c:v>
                </c:pt>
                <c:pt idx="1669">
                  <c:v>83.5</c:v>
                </c:pt>
                <c:pt idx="1670">
                  <c:v>83.55</c:v>
                </c:pt>
                <c:pt idx="1671">
                  <c:v>83.6</c:v>
                </c:pt>
                <c:pt idx="1672">
                  <c:v>83.65</c:v>
                </c:pt>
                <c:pt idx="1673">
                  <c:v>83.7</c:v>
                </c:pt>
                <c:pt idx="1674">
                  <c:v>83.75</c:v>
                </c:pt>
                <c:pt idx="1675">
                  <c:v>83.8</c:v>
                </c:pt>
                <c:pt idx="1676">
                  <c:v>83.85</c:v>
                </c:pt>
                <c:pt idx="1677">
                  <c:v>83.9</c:v>
                </c:pt>
                <c:pt idx="1678">
                  <c:v>83.95</c:v>
                </c:pt>
                <c:pt idx="1679">
                  <c:v>84</c:v>
                </c:pt>
                <c:pt idx="1680">
                  <c:v>84.05</c:v>
                </c:pt>
                <c:pt idx="1681">
                  <c:v>84.1</c:v>
                </c:pt>
                <c:pt idx="1682">
                  <c:v>84.15</c:v>
                </c:pt>
                <c:pt idx="1683">
                  <c:v>84.2</c:v>
                </c:pt>
                <c:pt idx="1684">
                  <c:v>84.25</c:v>
                </c:pt>
                <c:pt idx="1685">
                  <c:v>84.3</c:v>
                </c:pt>
                <c:pt idx="1686">
                  <c:v>84.35</c:v>
                </c:pt>
                <c:pt idx="1687">
                  <c:v>84.4</c:v>
                </c:pt>
                <c:pt idx="1688">
                  <c:v>84.45</c:v>
                </c:pt>
                <c:pt idx="1689">
                  <c:v>84.5</c:v>
                </c:pt>
                <c:pt idx="1690">
                  <c:v>84.55</c:v>
                </c:pt>
                <c:pt idx="1691">
                  <c:v>84.6</c:v>
                </c:pt>
                <c:pt idx="1692">
                  <c:v>84.65</c:v>
                </c:pt>
                <c:pt idx="1693">
                  <c:v>84.7</c:v>
                </c:pt>
                <c:pt idx="1694">
                  <c:v>84.75</c:v>
                </c:pt>
                <c:pt idx="1695">
                  <c:v>84.8</c:v>
                </c:pt>
                <c:pt idx="1696">
                  <c:v>84.85</c:v>
                </c:pt>
                <c:pt idx="1697">
                  <c:v>84.9</c:v>
                </c:pt>
                <c:pt idx="1698">
                  <c:v>84.95</c:v>
                </c:pt>
                <c:pt idx="1699">
                  <c:v>85</c:v>
                </c:pt>
                <c:pt idx="1700">
                  <c:v>85.05</c:v>
                </c:pt>
                <c:pt idx="1701">
                  <c:v>85.1</c:v>
                </c:pt>
                <c:pt idx="1702">
                  <c:v>85.15</c:v>
                </c:pt>
                <c:pt idx="1703">
                  <c:v>85.2</c:v>
                </c:pt>
                <c:pt idx="1704">
                  <c:v>85.25</c:v>
                </c:pt>
                <c:pt idx="1705">
                  <c:v>85.3</c:v>
                </c:pt>
                <c:pt idx="1706">
                  <c:v>85.35</c:v>
                </c:pt>
                <c:pt idx="1707">
                  <c:v>85.4</c:v>
                </c:pt>
                <c:pt idx="1708">
                  <c:v>85.45</c:v>
                </c:pt>
                <c:pt idx="1709">
                  <c:v>85.5</c:v>
                </c:pt>
                <c:pt idx="1710">
                  <c:v>85.55</c:v>
                </c:pt>
                <c:pt idx="1711">
                  <c:v>85.6</c:v>
                </c:pt>
                <c:pt idx="1712">
                  <c:v>85.65</c:v>
                </c:pt>
                <c:pt idx="1713">
                  <c:v>85.7</c:v>
                </c:pt>
                <c:pt idx="1714">
                  <c:v>85.75</c:v>
                </c:pt>
                <c:pt idx="1715">
                  <c:v>85.8</c:v>
                </c:pt>
                <c:pt idx="1716">
                  <c:v>85.85</c:v>
                </c:pt>
                <c:pt idx="1717">
                  <c:v>85.9</c:v>
                </c:pt>
                <c:pt idx="1718">
                  <c:v>85.95</c:v>
                </c:pt>
                <c:pt idx="1719">
                  <c:v>86</c:v>
                </c:pt>
                <c:pt idx="1720">
                  <c:v>86.05</c:v>
                </c:pt>
                <c:pt idx="1721">
                  <c:v>86.1</c:v>
                </c:pt>
                <c:pt idx="1722">
                  <c:v>86.15</c:v>
                </c:pt>
                <c:pt idx="1723">
                  <c:v>86.2</c:v>
                </c:pt>
                <c:pt idx="1724">
                  <c:v>86.25</c:v>
                </c:pt>
                <c:pt idx="1725">
                  <c:v>86.3</c:v>
                </c:pt>
                <c:pt idx="1726">
                  <c:v>86.35</c:v>
                </c:pt>
                <c:pt idx="1727">
                  <c:v>86.4</c:v>
                </c:pt>
                <c:pt idx="1728">
                  <c:v>86.45</c:v>
                </c:pt>
                <c:pt idx="1729">
                  <c:v>86.5</c:v>
                </c:pt>
                <c:pt idx="1730">
                  <c:v>86.55</c:v>
                </c:pt>
                <c:pt idx="1731">
                  <c:v>86.6</c:v>
                </c:pt>
                <c:pt idx="1732">
                  <c:v>86.65</c:v>
                </c:pt>
                <c:pt idx="1733">
                  <c:v>86.7</c:v>
                </c:pt>
                <c:pt idx="1734">
                  <c:v>86.75</c:v>
                </c:pt>
                <c:pt idx="1735">
                  <c:v>86.8</c:v>
                </c:pt>
                <c:pt idx="1736">
                  <c:v>86.85</c:v>
                </c:pt>
                <c:pt idx="1737">
                  <c:v>86.9</c:v>
                </c:pt>
                <c:pt idx="1738">
                  <c:v>86.95</c:v>
                </c:pt>
                <c:pt idx="1739">
                  <c:v>87</c:v>
                </c:pt>
                <c:pt idx="1740">
                  <c:v>87.05</c:v>
                </c:pt>
                <c:pt idx="1741">
                  <c:v>87.1</c:v>
                </c:pt>
                <c:pt idx="1742">
                  <c:v>87.15</c:v>
                </c:pt>
                <c:pt idx="1743">
                  <c:v>87.2</c:v>
                </c:pt>
                <c:pt idx="1744">
                  <c:v>87.25</c:v>
                </c:pt>
                <c:pt idx="1745">
                  <c:v>87.3</c:v>
                </c:pt>
                <c:pt idx="1746">
                  <c:v>87.35</c:v>
                </c:pt>
                <c:pt idx="1747">
                  <c:v>87.4</c:v>
                </c:pt>
                <c:pt idx="1748">
                  <c:v>87.45</c:v>
                </c:pt>
                <c:pt idx="1749">
                  <c:v>87.5</c:v>
                </c:pt>
                <c:pt idx="1750">
                  <c:v>87.55</c:v>
                </c:pt>
                <c:pt idx="1751">
                  <c:v>87.6</c:v>
                </c:pt>
                <c:pt idx="1752">
                  <c:v>87.65</c:v>
                </c:pt>
                <c:pt idx="1753">
                  <c:v>87.7</c:v>
                </c:pt>
                <c:pt idx="1754">
                  <c:v>87.75</c:v>
                </c:pt>
                <c:pt idx="1755">
                  <c:v>87.8</c:v>
                </c:pt>
                <c:pt idx="1756">
                  <c:v>87.85</c:v>
                </c:pt>
                <c:pt idx="1757">
                  <c:v>87.9</c:v>
                </c:pt>
                <c:pt idx="1758">
                  <c:v>87.95</c:v>
                </c:pt>
                <c:pt idx="1759">
                  <c:v>88</c:v>
                </c:pt>
                <c:pt idx="1760">
                  <c:v>88.05</c:v>
                </c:pt>
                <c:pt idx="1761">
                  <c:v>88.1</c:v>
                </c:pt>
                <c:pt idx="1762">
                  <c:v>88.15</c:v>
                </c:pt>
                <c:pt idx="1763">
                  <c:v>88.2</c:v>
                </c:pt>
                <c:pt idx="1764">
                  <c:v>88.25</c:v>
                </c:pt>
                <c:pt idx="1765">
                  <c:v>88.3</c:v>
                </c:pt>
                <c:pt idx="1766">
                  <c:v>88.35</c:v>
                </c:pt>
                <c:pt idx="1767">
                  <c:v>88.4</c:v>
                </c:pt>
                <c:pt idx="1768">
                  <c:v>88.45</c:v>
                </c:pt>
                <c:pt idx="1769">
                  <c:v>88.5</c:v>
                </c:pt>
                <c:pt idx="1770">
                  <c:v>88.55</c:v>
                </c:pt>
                <c:pt idx="1771">
                  <c:v>88.6</c:v>
                </c:pt>
                <c:pt idx="1772">
                  <c:v>88.65</c:v>
                </c:pt>
                <c:pt idx="1773">
                  <c:v>88.7</c:v>
                </c:pt>
                <c:pt idx="1774">
                  <c:v>88.75</c:v>
                </c:pt>
                <c:pt idx="1775">
                  <c:v>88.8</c:v>
                </c:pt>
                <c:pt idx="1776">
                  <c:v>88.85</c:v>
                </c:pt>
                <c:pt idx="1777">
                  <c:v>88.9</c:v>
                </c:pt>
                <c:pt idx="1778">
                  <c:v>88.95</c:v>
                </c:pt>
                <c:pt idx="1779">
                  <c:v>89</c:v>
                </c:pt>
                <c:pt idx="1780">
                  <c:v>89.05</c:v>
                </c:pt>
                <c:pt idx="1781">
                  <c:v>89.1</c:v>
                </c:pt>
                <c:pt idx="1782">
                  <c:v>89.15</c:v>
                </c:pt>
                <c:pt idx="1783">
                  <c:v>89.2</c:v>
                </c:pt>
                <c:pt idx="1784">
                  <c:v>89.25</c:v>
                </c:pt>
                <c:pt idx="1785">
                  <c:v>89.3</c:v>
                </c:pt>
                <c:pt idx="1786">
                  <c:v>89.35</c:v>
                </c:pt>
                <c:pt idx="1787">
                  <c:v>89.4</c:v>
                </c:pt>
                <c:pt idx="1788">
                  <c:v>89.45</c:v>
                </c:pt>
                <c:pt idx="1789">
                  <c:v>89.5</c:v>
                </c:pt>
                <c:pt idx="1790">
                  <c:v>89.55</c:v>
                </c:pt>
                <c:pt idx="1791">
                  <c:v>89.6</c:v>
                </c:pt>
                <c:pt idx="1792">
                  <c:v>89.65</c:v>
                </c:pt>
                <c:pt idx="1793">
                  <c:v>89.7</c:v>
                </c:pt>
                <c:pt idx="1794">
                  <c:v>89.75</c:v>
                </c:pt>
                <c:pt idx="1795">
                  <c:v>89.8</c:v>
                </c:pt>
                <c:pt idx="1796">
                  <c:v>89.85</c:v>
                </c:pt>
                <c:pt idx="1797">
                  <c:v>89.9</c:v>
                </c:pt>
                <c:pt idx="1798">
                  <c:v>89.95</c:v>
                </c:pt>
                <c:pt idx="1799">
                  <c:v>90</c:v>
                </c:pt>
                <c:pt idx="1800">
                  <c:v>90.05</c:v>
                </c:pt>
                <c:pt idx="1801">
                  <c:v>90.1</c:v>
                </c:pt>
                <c:pt idx="1802">
                  <c:v>90.15</c:v>
                </c:pt>
                <c:pt idx="1803">
                  <c:v>90.2</c:v>
                </c:pt>
                <c:pt idx="1804">
                  <c:v>90.25</c:v>
                </c:pt>
                <c:pt idx="1805">
                  <c:v>90.3</c:v>
                </c:pt>
                <c:pt idx="1806">
                  <c:v>90.35</c:v>
                </c:pt>
                <c:pt idx="1807">
                  <c:v>90.4</c:v>
                </c:pt>
                <c:pt idx="1808">
                  <c:v>90.45</c:v>
                </c:pt>
                <c:pt idx="1809">
                  <c:v>90.5</c:v>
                </c:pt>
                <c:pt idx="1810">
                  <c:v>90.55</c:v>
                </c:pt>
                <c:pt idx="1811">
                  <c:v>90.6</c:v>
                </c:pt>
                <c:pt idx="1812">
                  <c:v>90.65</c:v>
                </c:pt>
                <c:pt idx="1813">
                  <c:v>90.7</c:v>
                </c:pt>
                <c:pt idx="1814">
                  <c:v>90.75</c:v>
                </c:pt>
                <c:pt idx="1815">
                  <c:v>90.8</c:v>
                </c:pt>
                <c:pt idx="1816">
                  <c:v>90.85</c:v>
                </c:pt>
                <c:pt idx="1817">
                  <c:v>90.9</c:v>
                </c:pt>
                <c:pt idx="1818">
                  <c:v>90.95</c:v>
                </c:pt>
                <c:pt idx="1819">
                  <c:v>91</c:v>
                </c:pt>
                <c:pt idx="1820">
                  <c:v>91.05</c:v>
                </c:pt>
                <c:pt idx="1821">
                  <c:v>91.1</c:v>
                </c:pt>
                <c:pt idx="1822">
                  <c:v>91.15</c:v>
                </c:pt>
                <c:pt idx="1823">
                  <c:v>91.2</c:v>
                </c:pt>
                <c:pt idx="1824">
                  <c:v>91.25</c:v>
                </c:pt>
                <c:pt idx="1825">
                  <c:v>91.3</c:v>
                </c:pt>
                <c:pt idx="1826">
                  <c:v>91.35</c:v>
                </c:pt>
                <c:pt idx="1827">
                  <c:v>91.4</c:v>
                </c:pt>
                <c:pt idx="1828">
                  <c:v>91.45</c:v>
                </c:pt>
                <c:pt idx="1829">
                  <c:v>91.5</c:v>
                </c:pt>
                <c:pt idx="1830">
                  <c:v>91.55</c:v>
                </c:pt>
                <c:pt idx="1831">
                  <c:v>91.6</c:v>
                </c:pt>
                <c:pt idx="1832">
                  <c:v>91.65</c:v>
                </c:pt>
                <c:pt idx="1833">
                  <c:v>91.7</c:v>
                </c:pt>
                <c:pt idx="1834">
                  <c:v>91.75</c:v>
                </c:pt>
                <c:pt idx="1835">
                  <c:v>91.8</c:v>
                </c:pt>
                <c:pt idx="1836">
                  <c:v>91.85</c:v>
                </c:pt>
                <c:pt idx="1837">
                  <c:v>91.9</c:v>
                </c:pt>
                <c:pt idx="1838">
                  <c:v>91.95</c:v>
                </c:pt>
                <c:pt idx="1839">
                  <c:v>92</c:v>
                </c:pt>
                <c:pt idx="1840">
                  <c:v>92.05</c:v>
                </c:pt>
                <c:pt idx="1841">
                  <c:v>92.1</c:v>
                </c:pt>
                <c:pt idx="1842">
                  <c:v>92.15</c:v>
                </c:pt>
                <c:pt idx="1843">
                  <c:v>92.2</c:v>
                </c:pt>
                <c:pt idx="1844">
                  <c:v>92.25</c:v>
                </c:pt>
                <c:pt idx="1845">
                  <c:v>92.3</c:v>
                </c:pt>
                <c:pt idx="1846">
                  <c:v>92.35</c:v>
                </c:pt>
                <c:pt idx="1847">
                  <c:v>92.4</c:v>
                </c:pt>
                <c:pt idx="1848">
                  <c:v>92.45</c:v>
                </c:pt>
                <c:pt idx="1849">
                  <c:v>92.5</c:v>
                </c:pt>
                <c:pt idx="1850">
                  <c:v>92.55</c:v>
                </c:pt>
                <c:pt idx="1851">
                  <c:v>92.6</c:v>
                </c:pt>
                <c:pt idx="1852">
                  <c:v>92.65</c:v>
                </c:pt>
                <c:pt idx="1853">
                  <c:v>92.7</c:v>
                </c:pt>
                <c:pt idx="1854">
                  <c:v>92.75</c:v>
                </c:pt>
                <c:pt idx="1855">
                  <c:v>92.8</c:v>
                </c:pt>
                <c:pt idx="1856">
                  <c:v>92.85</c:v>
                </c:pt>
                <c:pt idx="1857">
                  <c:v>92.9</c:v>
                </c:pt>
                <c:pt idx="1858">
                  <c:v>92.95</c:v>
                </c:pt>
                <c:pt idx="1859">
                  <c:v>93</c:v>
                </c:pt>
                <c:pt idx="1860">
                  <c:v>93.05</c:v>
                </c:pt>
                <c:pt idx="1861">
                  <c:v>93.1</c:v>
                </c:pt>
                <c:pt idx="1862">
                  <c:v>93.15</c:v>
                </c:pt>
                <c:pt idx="1863">
                  <c:v>93.2</c:v>
                </c:pt>
                <c:pt idx="1864">
                  <c:v>93.25</c:v>
                </c:pt>
                <c:pt idx="1865">
                  <c:v>93.3</c:v>
                </c:pt>
                <c:pt idx="1866">
                  <c:v>93.35</c:v>
                </c:pt>
                <c:pt idx="1867">
                  <c:v>93.4</c:v>
                </c:pt>
                <c:pt idx="1868">
                  <c:v>93.45</c:v>
                </c:pt>
                <c:pt idx="1869">
                  <c:v>93.5</c:v>
                </c:pt>
                <c:pt idx="1870">
                  <c:v>93.55</c:v>
                </c:pt>
                <c:pt idx="1871">
                  <c:v>93.6</c:v>
                </c:pt>
                <c:pt idx="1872">
                  <c:v>93.65</c:v>
                </c:pt>
                <c:pt idx="1873">
                  <c:v>93.7</c:v>
                </c:pt>
                <c:pt idx="1874">
                  <c:v>93.75</c:v>
                </c:pt>
                <c:pt idx="1875">
                  <c:v>93.8</c:v>
                </c:pt>
                <c:pt idx="1876">
                  <c:v>93.85</c:v>
                </c:pt>
                <c:pt idx="1877">
                  <c:v>93.9</c:v>
                </c:pt>
                <c:pt idx="1878">
                  <c:v>93.95</c:v>
                </c:pt>
                <c:pt idx="1879">
                  <c:v>94</c:v>
                </c:pt>
                <c:pt idx="1880">
                  <c:v>94.05</c:v>
                </c:pt>
                <c:pt idx="1881">
                  <c:v>94.1</c:v>
                </c:pt>
                <c:pt idx="1882">
                  <c:v>94.15</c:v>
                </c:pt>
                <c:pt idx="1883">
                  <c:v>94.2</c:v>
                </c:pt>
                <c:pt idx="1884">
                  <c:v>94.25</c:v>
                </c:pt>
                <c:pt idx="1885">
                  <c:v>94.3</c:v>
                </c:pt>
                <c:pt idx="1886">
                  <c:v>94.35</c:v>
                </c:pt>
                <c:pt idx="1887">
                  <c:v>94.4</c:v>
                </c:pt>
                <c:pt idx="1888">
                  <c:v>94.45</c:v>
                </c:pt>
                <c:pt idx="1889">
                  <c:v>94.5</c:v>
                </c:pt>
                <c:pt idx="1890">
                  <c:v>94.55</c:v>
                </c:pt>
                <c:pt idx="1891">
                  <c:v>94.6</c:v>
                </c:pt>
                <c:pt idx="1892">
                  <c:v>94.65</c:v>
                </c:pt>
                <c:pt idx="1893">
                  <c:v>94.7</c:v>
                </c:pt>
                <c:pt idx="1894">
                  <c:v>94.75</c:v>
                </c:pt>
                <c:pt idx="1895">
                  <c:v>94.8</c:v>
                </c:pt>
                <c:pt idx="1896">
                  <c:v>94.85</c:v>
                </c:pt>
                <c:pt idx="1897">
                  <c:v>94.9</c:v>
                </c:pt>
                <c:pt idx="1898">
                  <c:v>94.95</c:v>
                </c:pt>
                <c:pt idx="1899">
                  <c:v>95</c:v>
                </c:pt>
                <c:pt idx="1900">
                  <c:v>95.05</c:v>
                </c:pt>
                <c:pt idx="1901">
                  <c:v>95.1</c:v>
                </c:pt>
                <c:pt idx="1902">
                  <c:v>95.15</c:v>
                </c:pt>
                <c:pt idx="1903">
                  <c:v>95.2</c:v>
                </c:pt>
                <c:pt idx="1904">
                  <c:v>95.25</c:v>
                </c:pt>
                <c:pt idx="1905">
                  <c:v>95.3</c:v>
                </c:pt>
                <c:pt idx="1906">
                  <c:v>95.35</c:v>
                </c:pt>
                <c:pt idx="1907">
                  <c:v>95.4</c:v>
                </c:pt>
                <c:pt idx="1908">
                  <c:v>95.45</c:v>
                </c:pt>
                <c:pt idx="1909">
                  <c:v>95.5</c:v>
                </c:pt>
                <c:pt idx="1910">
                  <c:v>95.55</c:v>
                </c:pt>
                <c:pt idx="1911">
                  <c:v>95.6</c:v>
                </c:pt>
                <c:pt idx="1912">
                  <c:v>95.65</c:v>
                </c:pt>
                <c:pt idx="1913">
                  <c:v>95.7</c:v>
                </c:pt>
                <c:pt idx="1914">
                  <c:v>95.75</c:v>
                </c:pt>
                <c:pt idx="1915">
                  <c:v>95.8</c:v>
                </c:pt>
                <c:pt idx="1916">
                  <c:v>95.85</c:v>
                </c:pt>
                <c:pt idx="1917">
                  <c:v>95.9</c:v>
                </c:pt>
                <c:pt idx="1918">
                  <c:v>95.95</c:v>
                </c:pt>
                <c:pt idx="1919">
                  <c:v>96</c:v>
                </c:pt>
                <c:pt idx="1920">
                  <c:v>96.05</c:v>
                </c:pt>
                <c:pt idx="1921">
                  <c:v>96.1</c:v>
                </c:pt>
                <c:pt idx="1922">
                  <c:v>96.15</c:v>
                </c:pt>
                <c:pt idx="1923">
                  <c:v>96.2</c:v>
                </c:pt>
                <c:pt idx="1924">
                  <c:v>96.25</c:v>
                </c:pt>
                <c:pt idx="1925">
                  <c:v>96.3</c:v>
                </c:pt>
                <c:pt idx="1926">
                  <c:v>96.35</c:v>
                </c:pt>
                <c:pt idx="1927">
                  <c:v>96.4</c:v>
                </c:pt>
                <c:pt idx="1928">
                  <c:v>96.45</c:v>
                </c:pt>
                <c:pt idx="1929">
                  <c:v>96.5</c:v>
                </c:pt>
                <c:pt idx="1930">
                  <c:v>96.55</c:v>
                </c:pt>
                <c:pt idx="1931">
                  <c:v>96.6</c:v>
                </c:pt>
                <c:pt idx="1932">
                  <c:v>96.65</c:v>
                </c:pt>
                <c:pt idx="1933">
                  <c:v>96.7</c:v>
                </c:pt>
                <c:pt idx="1934">
                  <c:v>96.75</c:v>
                </c:pt>
                <c:pt idx="1935">
                  <c:v>96.8</c:v>
                </c:pt>
                <c:pt idx="1936">
                  <c:v>96.85</c:v>
                </c:pt>
                <c:pt idx="1937">
                  <c:v>96.9</c:v>
                </c:pt>
                <c:pt idx="1938">
                  <c:v>96.95</c:v>
                </c:pt>
                <c:pt idx="1939">
                  <c:v>97</c:v>
                </c:pt>
                <c:pt idx="1940">
                  <c:v>97.05</c:v>
                </c:pt>
                <c:pt idx="1941">
                  <c:v>97.1</c:v>
                </c:pt>
                <c:pt idx="1942">
                  <c:v>97.15</c:v>
                </c:pt>
                <c:pt idx="1943">
                  <c:v>97.2</c:v>
                </c:pt>
                <c:pt idx="1944">
                  <c:v>97.25</c:v>
                </c:pt>
                <c:pt idx="1945">
                  <c:v>97.3</c:v>
                </c:pt>
                <c:pt idx="1946">
                  <c:v>97.35</c:v>
                </c:pt>
                <c:pt idx="1947">
                  <c:v>97.4</c:v>
                </c:pt>
                <c:pt idx="1948">
                  <c:v>97.45</c:v>
                </c:pt>
                <c:pt idx="1949">
                  <c:v>97.5</c:v>
                </c:pt>
                <c:pt idx="1950">
                  <c:v>97.55</c:v>
                </c:pt>
                <c:pt idx="1951">
                  <c:v>97.6</c:v>
                </c:pt>
                <c:pt idx="1952">
                  <c:v>97.65</c:v>
                </c:pt>
                <c:pt idx="1953">
                  <c:v>97.7</c:v>
                </c:pt>
                <c:pt idx="1954">
                  <c:v>97.75</c:v>
                </c:pt>
                <c:pt idx="1955">
                  <c:v>97.8</c:v>
                </c:pt>
                <c:pt idx="1956">
                  <c:v>97.85</c:v>
                </c:pt>
                <c:pt idx="1957">
                  <c:v>97.9</c:v>
                </c:pt>
                <c:pt idx="1958">
                  <c:v>97.95</c:v>
                </c:pt>
                <c:pt idx="1959">
                  <c:v>98</c:v>
                </c:pt>
                <c:pt idx="1960">
                  <c:v>98.05</c:v>
                </c:pt>
                <c:pt idx="1961">
                  <c:v>98.1</c:v>
                </c:pt>
                <c:pt idx="1962">
                  <c:v>98.15</c:v>
                </c:pt>
                <c:pt idx="1963">
                  <c:v>98.2</c:v>
                </c:pt>
                <c:pt idx="1964">
                  <c:v>98.25</c:v>
                </c:pt>
                <c:pt idx="1965">
                  <c:v>98.3</c:v>
                </c:pt>
                <c:pt idx="1966">
                  <c:v>98.35</c:v>
                </c:pt>
                <c:pt idx="1967">
                  <c:v>98.4</c:v>
                </c:pt>
                <c:pt idx="1968">
                  <c:v>98.45</c:v>
                </c:pt>
                <c:pt idx="1969">
                  <c:v>98.5</c:v>
                </c:pt>
                <c:pt idx="1970">
                  <c:v>98.55</c:v>
                </c:pt>
                <c:pt idx="1971">
                  <c:v>98.6</c:v>
                </c:pt>
                <c:pt idx="1972">
                  <c:v>98.65</c:v>
                </c:pt>
                <c:pt idx="1973">
                  <c:v>98.7</c:v>
                </c:pt>
                <c:pt idx="1974">
                  <c:v>98.75</c:v>
                </c:pt>
                <c:pt idx="1975">
                  <c:v>98.8</c:v>
                </c:pt>
                <c:pt idx="1976">
                  <c:v>98.85</c:v>
                </c:pt>
                <c:pt idx="1977">
                  <c:v>98.9</c:v>
                </c:pt>
                <c:pt idx="1978">
                  <c:v>98.95</c:v>
                </c:pt>
                <c:pt idx="1979">
                  <c:v>99</c:v>
                </c:pt>
                <c:pt idx="1980">
                  <c:v>99.05</c:v>
                </c:pt>
                <c:pt idx="1981">
                  <c:v>99.1</c:v>
                </c:pt>
                <c:pt idx="1982">
                  <c:v>99.15</c:v>
                </c:pt>
                <c:pt idx="1983">
                  <c:v>99.2</c:v>
                </c:pt>
                <c:pt idx="1984">
                  <c:v>99.25</c:v>
                </c:pt>
                <c:pt idx="1985">
                  <c:v>99.3</c:v>
                </c:pt>
                <c:pt idx="1986">
                  <c:v>99.35</c:v>
                </c:pt>
                <c:pt idx="1987">
                  <c:v>99.4</c:v>
                </c:pt>
                <c:pt idx="1988">
                  <c:v>99.45</c:v>
                </c:pt>
                <c:pt idx="1989">
                  <c:v>99.5</c:v>
                </c:pt>
                <c:pt idx="1990">
                  <c:v>99.55</c:v>
                </c:pt>
                <c:pt idx="1991">
                  <c:v>99.6</c:v>
                </c:pt>
                <c:pt idx="1992">
                  <c:v>99.65</c:v>
                </c:pt>
                <c:pt idx="1993">
                  <c:v>99.7</c:v>
                </c:pt>
                <c:pt idx="1994">
                  <c:v>99.75</c:v>
                </c:pt>
                <c:pt idx="1995">
                  <c:v>99.8</c:v>
                </c:pt>
                <c:pt idx="1996">
                  <c:v>99.85</c:v>
                </c:pt>
                <c:pt idx="1997">
                  <c:v>99.9</c:v>
                </c:pt>
                <c:pt idx="1998">
                  <c:v>99.95</c:v>
                </c:pt>
                <c:pt idx="1999">
                  <c:v>100</c:v>
                </c:pt>
              </c:numCache>
            </c:numRef>
          </c:xVal>
          <c:yVal>
            <c:numRef>
              <c:f>'Company Statistics'!$AF$3:$AF$2002</c:f>
              <c:numCache>
                <c:formatCode>General</c:formatCode>
                <c:ptCount val="2000"/>
                <c:pt idx="0">
                  <c:v>3.8497068190263559</c:v>
                </c:pt>
                <c:pt idx="1">
                  <c:v>121.70428387866956</c:v>
                </c:pt>
                <c:pt idx="2">
                  <c:v>52.790754804912382</c:v>
                </c:pt>
                <c:pt idx="3">
                  <c:v>29.186638173245981</c:v>
                </c:pt>
                <c:pt idx="4">
                  <c:v>18.431023268441947</c:v>
                </c:pt>
                <c:pt idx="5">
                  <c:v>12.66006922911256</c:v>
                </c:pt>
                <c:pt idx="6">
                  <c:v>9.2156440908297359</c:v>
                </c:pt>
                <c:pt idx="7">
                  <c:v>6.9994236908309873</c:v>
                </c:pt>
                <c:pt idx="8">
                  <c:v>5.4914633173765548</c:v>
                </c:pt>
                <c:pt idx="9">
                  <c:v>4.4200548259663552</c:v>
                </c:pt>
                <c:pt idx="10">
                  <c:v>3.6321077591940969</c:v>
                </c:pt>
                <c:pt idx="11">
                  <c:v>3.0360875399153842</c:v>
                </c:pt>
                <c:pt idx="12">
                  <c:v>2.57456790274178</c:v>
                </c:pt>
                <c:pt idx="13">
                  <c:v>2.2100591782012153</c:v>
                </c:pt>
                <c:pt idx="14">
                  <c:v>1.9172540448492401</c:v>
                </c:pt>
                <c:pt idx="15">
                  <c:v>1.6785740006423446</c:v>
                </c:pt>
                <c:pt idx="16">
                  <c:v>1.481504170217862</c:v>
                </c:pt>
                <c:pt idx="17">
                  <c:v>1.3169409307375537</c:v>
                </c:pt>
                <c:pt idx="18">
                  <c:v>1.1781354887852855</c:v>
                </c:pt>
                <c:pt idx="19">
                  <c:v>1.06</c:v>
                </c:pt>
                <c:pt idx="20">
                  <c:v>0.95864080098510529</c:v>
                </c:pt>
                <c:pt idx="21">
                  <c:v>0.87103766272944594</c:v>
                </c:pt>
                <c:pt idx="22">
                  <c:v>0.79481913514813396</c:v>
                </c:pt>
                <c:pt idx="23">
                  <c:v>0.72810246004283474</c:v>
                </c:pt>
                <c:pt idx="24">
                  <c:v>0.66937769771843758</c:v>
                </c:pt>
                <c:pt idx="25">
                  <c:v>0.61742265296667165</c:v>
                </c:pt>
                <c:pt idx="26">
                  <c:v>0.57123959446183514</c:v>
                </c:pt>
                <c:pt idx="27">
                  <c:v>0.53000761780847649</c:v>
                </c:pt>
                <c:pt idx="28">
                  <c:v>0.49304638698073366</c:v>
                </c:pt>
                <c:pt idx="29">
                  <c:v>0.45978825321377675</c:v>
                </c:pt>
                <c:pt idx="30">
                  <c:v>0.42975661180831937</c:v>
                </c:pt>
                <c:pt idx="31">
                  <c:v>0.40254895261211615</c:v>
                </c:pt>
                <c:pt idx="32">
                  <c:v>0.37782347682054995</c:v>
                </c:pt>
                <c:pt idx="33">
                  <c:v>0.35528844828018602</c:v>
                </c:pt>
                <c:pt idx="34">
                  <c:v>0.33469365941685997</c:v>
                </c:pt>
                <c:pt idx="35">
                  <c:v>0.31582354553183839</c:v>
                </c:pt>
                <c:pt idx="36">
                  <c:v>0.29849159368602202</c:v>
                </c:pt>
                <c:pt idx="37">
                  <c:v>0.28253577552386422</c:v>
                </c:pt>
                <c:pt idx="38">
                  <c:v>0.26781479537939795</c:v>
                </c:pt>
                <c:pt idx="39">
                  <c:v>0.25420499162119509</c:v>
                </c:pt>
                <c:pt idx="40">
                  <c:v>0.24159776452318366</c:v>
                </c:pt>
                <c:pt idx="41">
                  <c:v>0.22989743092656076</c:v>
                </c:pt>
                <c:pt idx="42">
                  <c:v>0.21901942670516453</c:v>
                </c:pt>
                <c:pt idx="43">
                  <c:v>0.20888879410932465</c:v>
                </c:pt>
                <c:pt idx="44">
                  <c:v>0.19943890357865673</c:v>
                </c:pt>
                <c:pt idx="45">
                  <c:v>0.1906103694251858</c:v>
                </c:pt>
                <c:pt idx="46">
                  <c:v>0.18235012652357757</c:v>
                </c:pt>
                <c:pt idx="47">
                  <c:v>0.17461064127788711</c:v>
                </c:pt>
                <c:pt idx="48">
                  <c:v>0.16734923502182211</c:v>
                </c:pt>
                <c:pt idx="49">
                  <c:v>0.16052750192446252</c:v>
                </c:pt>
                <c:pt idx="50">
                  <c:v>0.15411080662432075</c:v>
                </c:pt>
                <c:pt idx="51">
                  <c:v>0.14806784936238565</c:v>
                </c:pt>
                <c:pt idx="52">
                  <c:v>0.14237028845391525</c:v>
                </c:pt>
                <c:pt idx="53">
                  <c:v>0.13699241162628836</c:v>
                </c:pt>
                <c:pt idx="54">
                  <c:v>0.13191084913215137</c:v>
                </c:pt>
                <c:pt idx="55">
                  <c:v>0.12710432268318239</c:v>
                </c:pt>
                <c:pt idx="56">
                  <c:v>0.12255342518728045</c:v>
                </c:pt>
                <c:pt idx="57">
                  <c:v>0.11824042704839426</c:v>
                </c:pt>
                <c:pt idx="58">
                  <c:v>0.11414910543344137</c:v>
                </c:pt>
                <c:pt idx="59">
                  <c:v>0.11026459344880377</c:v>
                </c:pt>
                <c:pt idx="60">
                  <c:v>0.10657324661897462</c:v>
                </c:pt>
                <c:pt idx="61">
                  <c:v>0.10306252443762921</c:v>
                </c:pt>
                <c:pt idx="62">
                  <c:v>9.9720885079300242E-2</c:v>
                </c:pt>
                <c:pt idx="63">
                  <c:v>9.6537691628192299E-2</c:v>
                </c:pt>
                <c:pt idx="64">
                  <c:v>9.3503128407843528E-2</c:v>
                </c:pt>
                <c:pt idx="65">
                  <c:v>9.0608126188168547E-2</c:v>
                </c:pt>
                <c:pt idx="66">
                  <c:v>8.7844295210526807E-2</c:v>
                </c:pt>
                <c:pt idx="67">
                  <c:v>8.520386511148309E-2</c:v>
                </c:pt>
                <c:pt idx="68">
                  <c:v>8.2679630945696997E-2</c:v>
                </c:pt>
                <c:pt idx="69">
                  <c:v>8.0264904611066015E-2</c:v>
                </c:pt>
                <c:pt idx="70">
                  <c:v>7.7953471067497324E-2</c:v>
                </c:pt>
                <c:pt idx="71">
                  <c:v>7.5739548816695396E-2</c:v>
                </c:pt>
                <c:pt idx="72">
                  <c:v>7.3617754175966985E-2</c:v>
                </c:pt>
                <c:pt idx="73">
                  <c:v>7.1583068935804156E-2</c:v>
                </c:pt>
                <c:pt idx="74">
                  <c:v>6.9630811040207366E-2</c:v>
                </c:pt>
                <c:pt idx="75">
                  <c:v>6.7756607971445046E-2</c:v>
                </c:pt>
                <c:pt idx="76">
                  <c:v>6.5956372558136703E-2</c:v>
                </c:pt>
                <c:pt idx="77">
                  <c:v>6.4226280957973544E-2</c:v>
                </c:pt>
                <c:pt idx="78">
                  <c:v>6.2562752594716192E-2</c:v>
                </c:pt>
                <c:pt idx="79">
                  <c:v>6.0962431853897985E-2</c:v>
                </c:pt>
                <c:pt idx="80">
                  <c:v>5.942217136339039E-2</c:v>
                </c:pt>
                <c:pt idx="81">
                  <c:v>5.7939016704071096E-2</c:v>
                </c:pt>
                <c:pt idx="82">
                  <c:v>5.6510192412616171E-2</c:v>
                </c:pt>
                <c:pt idx="83">
                  <c:v>5.5133089153227018E-2</c:v>
                </c:pt>
                <c:pt idx="84">
                  <c:v>5.3805251948147982E-2</c:v>
                </c:pt>
                <c:pt idx="85">
                  <c:v>5.2524369368363473E-2</c:v>
                </c:pt>
                <c:pt idx="86">
                  <c:v>5.1288263596068126E-2</c:v>
                </c:pt>
                <c:pt idx="87">
                  <c:v>5.009488127954944E-2</c:v>
                </c:pt>
                <c:pt idx="88">
                  <c:v>4.8942285109154118E-2</c:v>
                </c:pt>
                <c:pt idx="89">
                  <c:v>4.7828646050144093E-2</c:v>
                </c:pt>
                <c:pt idx="90">
                  <c:v>4.6752236174604916E-2</c:v>
                </c:pt>
                <c:pt idx="91">
                  <c:v>4.571142204022853E-2</c:v>
                </c:pt>
                <c:pt idx="92">
                  <c:v>4.4704658568848789E-2</c:v>
                </c:pt>
                <c:pt idx="93">
                  <c:v>4.3730483382122542E-2</c:v>
                </c:pt>
                <c:pt idx="94">
                  <c:v>4.2787511555789248E-2</c:v>
                </c:pt>
                <c:pt idx="95">
                  <c:v>4.1874430757563003E-2</c:v>
                </c:pt>
                <c:pt idx="96">
                  <c:v>4.0989996736955095E-2</c:v>
                </c:pt>
                <c:pt idx="97">
                  <c:v>4.0133029138241232E-2</c:v>
                </c:pt>
                <c:pt idx="98">
                  <c:v>3.9302407610407056E-2</c:v>
                </c:pt>
                <c:pt idx="99">
                  <c:v>3.8497068190263564E-2</c:v>
                </c:pt>
                <c:pt idx="100">
                  <c:v>3.7715999937048578E-2</c:v>
                </c:pt>
                <c:pt idx="101">
                  <c:v>3.6958241798746287E-2</c:v>
                </c:pt>
                <c:pt idx="102">
                  <c:v>3.622287969208654E-2</c:v>
                </c:pt>
                <c:pt idx="103">
                  <c:v>3.5509043779748686E-2</c:v>
                </c:pt>
                <c:pt idx="104">
                  <c:v>3.4815905929709873E-2</c:v>
                </c:pt>
                <c:pt idx="105">
                  <c:v>3.4142677342957221E-2</c:v>
                </c:pt>
                <c:pt idx="106">
                  <c:v>3.3488606336945434E-2</c:v>
                </c:pt>
                <c:pt idx="107">
                  <c:v>3.2852976273233893E-2</c:v>
                </c:pt>
                <c:pt idx="108">
                  <c:v>3.2235103618694486E-2</c:v>
                </c:pt>
                <c:pt idx="109">
                  <c:v>3.1634336130550257E-2</c:v>
                </c:pt>
                <c:pt idx="110">
                  <c:v>3.1050051156296953E-2</c:v>
                </c:pt>
                <c:pt idx="111">
                  <c:v>3.0481654040279291E-2</c:v>
                </c:pt>
                <c:pt idx="112">
                  <c:v>2.9928576629350518E-2</c:v>
                </c:pt>
                <c:pt idx="113">
                  <c:v>2.9390275870642794E-2</c:v>
                </c:pt>
                <c:pt idx="114">
                  <c:v>2.8866232495022653E-2</c:v>
                </c:pt>
                <c:pt idx="115">
                  <c:v>2.8355949780305267E-2</c:v>
                </c:pt>
                <c:pt idx="116">
                  <c:v>2.7858952388758407E-2</c:v>
                </c:pt>
                <c:pt idx="117">
                  <c:v>2.7374785273844224E-2</c:v>
                </c:pt>
                <c:pt idx="118">
                  <c:v>2.6903012651530934E-2</c:v>
                </c:pt>
                <c:pt idx="119">
                  <c:v>2.6443217031856276E-2</c:v>
                </c:pt>
                <c:pt idx="120">
                  <c:v>2.5994998306747334E-2</c:v>
                </c:pt>
                <c:pt idx="121">
                  <c:v>2.5557972890396231E-2</c:v>
                </c:pt>
                <c:pt idx="122">
                  <c:v>2.5131772908762898E-2</c:v>
                </c:pt>
                <c:pt idx="123">
                  <c:v>2.4716045435025234E-2</c:v>
                </c:pt>
                <c:pt idx="124">
                  <c:v>2.4310451768026715E-2</c:v>
                </c:pt>
                <c:pt idx="125">
                  <c:v>2.3914666750982718E-2</c:v>
                </c:pt>
                <c:pt idx="126">
                  <c:v>2.3528378127901227E-2</c:v>
                </c:pt>
                <c:pt idx="127">
                  <c:v>2.3151285935352959E-2</c:v>
                </c:pt>
                <c:pt idx="128">
                  <c:v>2.2783101927391556E-2</c:v>
                </c:pt>
                <c:pt idx="129">
                  <c:v>2.242354903157678E-2</c:v>
                </c:pt>
                <c:pt idx="130">
                  <c:v>2.2072360834195025E-2</c:v>
                </c:pt>
                <c:pt idx="131">
                  <c:v>2.1729281092901488E-2</c:v>
                </c:pt>
                <c:pt idx="132">
                  <c:v>2.1394063275128793E-2</c:v>
                </c:pt>
                <c:pt idx="133">
                  <c:v>2.1066470120718626E-2</c:v>
                </c:pt>
                <c:pt idx="134">
                  <c:v>2.0746273227335622E-2</c:v>
                </c:pt>
                <c:pt idx="135">
                  <c:v>2.0433252657318862E-2</c:v>
                </c:pt>
                <c:pt idx="136">
                  <c:v>2.0127196564714487E-2</c:v>
                </c:pt>
                <c:pt idx="137">
                  <c:v>1.9827900841315475E-2</c:v>
                </c:pt>
                <c:pt idx="138">
                  <c:v>1.9535168780610571E-2</c:v>
                </c:pt>
                <c:pt idx="139">
                  <c:v>1.9248810758615158E-2</c:v>
                </c:pt>
                <c:pt idx="140">
                  <c:v>1.8968643930622853E-2</c:v>
                </c:pt>
                <c:pt idx="141">
                  <c:v>1.8694491942977565E-2</c:v>
                </c:pt>
                <c:pt idx="142">
                  <c:v>1.8426184659022415E-2</c:v>
                </c:pt>
                <c:pt idx="143">
                  <c:v>1.8163557898435035E-2</c:v>
                </c:pt>
                <c:pt idx="144">
                  <c:v>1.7906453189207909E-2</c:v>
                </c:pt>
                <c:pt idx="145">
                  <c:v>1.7654717531578192E-2</c:v>
                </c:pt>
                <c:pt idx="146">
                  <c:v>1.7408203173254283E-2</c:v>
                </c:pt>
                <c:pt idx="147">
                  <c:v>1.7166767395325966E-2</c:v>
                </c:pt>
                <c:pt idx="148">
                  <c:v>1.6930272308282458E-2</c:v>
                </c:pt>
                <c:pt idx="149">
                  <c:v>1.6698584657597101E-2</c:v>
                </c:pt>
                <c:pt idx="150">
                  <c:v>1.6471575638369835E-2</c:v>
                </c:pt>
                <c:pt idx="151">
                  <c:v>1.6249120718548858E-2</c:v>
                </c:pt>
                <c:pt idx="152">
                  <c:v>1.6031099470281081E-2</c:v>
                </c:pt>
                <c:pt idx="153">
                  <c:v>1.5817395408967511E-2</c:v>
                </c:pt>
                <c:pt idx="154">
                  <c:v>1.5607895839624054E-2</c:v>
                </c:pt>
                <c:pt idx="155">
                  <c:v>1.5402491710171867E-2</c:v>
                </c:pt>
                <c:pt idx="156">
                  <c:v>1.5201077471302518E-2</c:v>
                </c:pt>
                <c:pt idx="157">
                  <c:v>1.50035509425837E-2</c:v>
                </c:pt>
                <c:pt idx="158">
                  <c:v>1.4809813184490463E-2</c:v>
                </c:pt>
                <c:pt idx="159">
                  <c:v>1.4619768376063973E-2</c:v>
                </c:pt>
                <c:pt idx="160">
                  <c:v>1.4433323697917525E-2</c:v>
                </c:pt>
                <c:pt idx="161">
                  <c:v>1.4250389220324407E-2</c:v>
                </c:pt>
                <c:pt idx="162">
                  <c:v>1.4070877796136961E-2</c:v>
                </c:pt>
                <c:pt idx="163">
                  <c:v>1.3894704958300629E-2</c:v>
                </c:pt>
                <c:pt idx="164">
                  <c:v>1.3721788821738846E-2</c:v>
                </c:pt>
                <c:pt idx="165">
                  <c:v>1.3552049989397373E-2</c:v>
                </c:pt>
                <c:pt idx="166">
                  <c:v>1.3385411462248153E-2</c:v>
                </c:pt>
                <c:pt idx="167">
                  <c:v>1.3221798553062901E-2</c:v>
                </c:pt>
                <c:pt idx="168">
                  <c:v>1.3061138803777725E-2</c:v>
                </c:pt>
                <c:pt idx="169">
                  <c:v>1.2903361906278537E-2</c:v>
                </c:pt>
                <c:pt idx="170">
                  <c:v>1.2748399626447041E-2</c:v>
                </c:pt>
                <c:pt idx="171">
                  <c:v>1.2596185731314522E-2</c:v>
                </c:pt>
                <c:pt idx="172">
                  <c:v>1.2446655919179294E-2</c:v>
                </c:pt>
                <c:pt idx="173">
                  <c:v>1.229974775255108E-2</c:v>
                </c:pt>
                <c:pt idx="174">
                  <c:v>1.2155400593792167E-2</c:v>
                </c:pt>
                <c:pt idx="175">
                  <c:v>1.2013555543332669E-2</c:v>
                </c:pt>
                <c:pt idx="176">
                  <c:v>1.1874155380342508E-2</c:v>
                </c:pt>
                <c:pt idx="177">
                  <c:v>1.1737144505749683E-2</c:v>
                </c:pt>
                <c:pt idx="178">
                  <c:v>1.1602468887499211E-2</c:v>
                </c:pt>
                <c:pt idx="179">
                  <c:v>1.1470076007952811E-2</c:v>
                </c:pt>
                <c:pt idx="180">
                  <c:v>1.133991481333421E-2</c:v>
                </c:pt>
                <c:pt idx="181">
                  <c:v>1.1211935665129787E-2</c:v>
                </c:pt>
                <c:pt idx="182">
                  <c:v>1.1086090293358811E-2</c:v>
                </c:pt>
                <c:pt idx="183">
                  <c:v>1.0962331751631322E-2</c:v>
                </c:pt>
                <c:pt idx="184">
                  <c:v>1.0840614373916261E-2</c:v>
                </c:pt>
                <c:pt idx="185">
                  <c:v>1.0720893732945845E-2</c:v>
                </c:pt>
                <c:pt idx="186">
                  <c:v>1.0603126600185871E-2</c:v>
                </c:pt>
                <c:pt idx="187">
                  <c:v>1.0487270907304972E-2</c:v>
                </c:pt>
                <c:pt idx="188">
                  <c:v>1.0373285709079175E-2</c:v>
                </c:pt>
                <c:pt idx="189">
                  <c:v>1.0261131147670936E-2</c:v>
                </c:pt>
                <c:pt idx="190">
                  <c:v>1.0150768418224874E-2</c:v>
                </c:pt>
                <c:pt idx="191">
                  <c:v>1.0042159735725104E-2</c:v>
                </c:pt>
                <c:pt idx="192">
                  <c:v>9.93526830306154E-3</c:v>
                </c:pt>
                <c:pt idx="193">
                  <c:v>9.8300582802551707E-3</c:v>
                </c:pt>
                <c:pt idx="194">
                  <c:v>9.7264947547944861E-3</c:v>
                </c:pt>
                <c:pt idx="195">
                  <c:v>9.6245437130375346E-3</c:v>
                </c:pt>
                <c:pt idx="196">
                  <c:v>9.5241720126359765E-3</c:v>
                </c:pt>
                <c:pt idx="197">
                  <c:v>9.425347355939924E-3</c:v>
                </c:pt>
                <c:pt idx="198">
                  <c:v>9.3280382643436254E-3</c:v>
                </c:pt>
                <c:pt idx="199">
                  <c:v>9.2322140535344502E-3</c:v>
                </c:pt>
                <c:pt idx="200">
                  <c:v>9.1378448096089034E-3</c:v>
                </c:pt>
                <c:pt idx="201">
                  <c:v>9.0449013660211519E-3</c:v>
                </c:pt>
                <c:pt idx="202">
                  <c:v>8.953355281331201E-3</c:v>
                </c:pt>
                <c:pt idx="203">
                  <c:v>8.8631788177211367E-3</c:v>
                </c:pt>
                <c:pt idx="204">
                  <c:v>8.7743449202492777E-3</c:v>
                </c:pt>
                <c:pt idx="205">
                  <c:v>8.6868271968135978E-3</c:v>
                </c:pt>
                <c:pt idx="206">
                  <c:v>8.6005998987966226E-3</c:v>
                </c:pt>
                <c:pt idx="207">
                  <c:v>8.5156379023657181E-3</c:v>
                </c:pt>
                <c:pt idx="208">
                  <c:v>8.431916690403404E-3</c:v>
                </c:pt>
                <c:pt idx="209">
                  <c:v>8.3494123350435993E-3</c:v>
                </c:pt>
                <c:pt idx="210">
                  <c:v>8.2681014807907301E-3</c:v>
                </c:pt>
                <c:pt idx="211">
                  <c:v>8.1879613281996295E-3</c:v>
                </c:pt>
                <c:pt idx="212">
                  <c:v>8.1089696180949838E-3</c:v>
                </c:pt>
                <c:pt idx="213">
                  <c:v>8.0311046163101061E-3</c:v>
                </c:pt>
                <c:pt idx="214">
                  <c:v>7.9543450989256123E-3</c:v>
                </c:pt>
                <c:pt idx="215">
                  <c:v>7.8786703379893856E-3</c:v>
                </c:pt>
                <c:pt idx="216">
                  <c:v>7.8040600876999773E-3</c:v>
                </c:pt>
                <c:pt idx="217">
                  <c:v>7.7304945710364031E-3</c:v>
                </c:pt>
                <c:pt idx="218">
                  <c:v>7.6579544668179079E-3</c:v>
                </c:pt>
                <c:pt idx="219">
                  <c:v>7.5864208971779213E-3</c:v>
                </c:pt>
                <c:pt idx="220">
                  <c:v>7.5158754154373364E-3</c:v>
                </c:pt>
                <c:pt idx="221">
                  <c:v>7.4462999943624023E-3</c:v>
                </c:pt>
                <c:pt idx="222">
                  <c:v>7.377677014793485E-3</c:v>
                </c:pt>
                <c:pt idx="223">
                  <c:v>7.3099892546314767E-3</c:v>
                </c:pt>
                <c:pt idx="224">
                  <c:v>7.2432198781688132E-3</c:v>
                </c:pt>
                <c:pt idx="225">
                  <c:v>7.1773524257531572E-3</c:v>
                </c:pt>
                <c:pt idx="226">
                  <c:v>7.1123708037716489E-3</c:v>
                </c:pt>
                <c:pt idx="227">
                  <c:v>7.0482592749446862E-3</c:v>
                </c:pt>
                <c:pt idx="228">
                  <c:v>6.9850024489182096E-3</c:v>
                </c:pt>
                <c:pt idx="229">
                  <c:v>6.9225852731440597E-3</c:v>
                </c:pt>
                <c:pt idx="230">
                  <c:v>6.8609930240384727E-3</c:v>
                </c:pt>
                <c:pt idx="231">
                  <c:v>6.8002112984089846E-3</c:v>
                </c:pt>
                <c:pt idx="232">
                  <c:v>6.740226005140515E-3</c:v>
                </c:pt>
                <c:pt idx="233">
                  <c:v>6.6810233571317004E-3</c:v>
                </c:pt>
                <c:pt idx="234">
                  <c:v>6.6225898634729745E-3</c:v>
                </c:pt>
                <c:pt idx="235">
                  <c:v>6.5649123218580983E-3</c:v>
                </c:pt>
                <c:pt idx="236">
                  <c:v>6.5079778112212047E-3</c:v>
                </c:pt>
                <c:pt idx="237">
                  <c:v>6.4517736845918138E-3</c:v>
                </c:pt>
                <c:pt idx="238">
                  <c:v>6.3962875621604237E-3</c:v>
                </c:pt>
                <c:pt idx="239">
                  <c:v>6.341507324547609E-3</c:v>
                </c:pt>
                <c:pt idx="240">
                  <c:v>6.2874211062699187E-3</c:v>
                </c:pt>
                <c:pt idx="241">
                  <c:v>6.234017289395927E-3</c:v>
                </c:pt>
                <c:pt idx="242">
                  <c:v>6.1812844973862238E-3</c:v>
                </c:pt>
                <c:pt idx="243">
                  <c:v>6.1292115891112319E-3</c:v>
                </c:pt>
                <c:pt idx="244">
                  <c:v>6.0777876530410642E-3</c:v>
                </c:pt>
                <c:pt idx="245">
                  <c:v>6.0270020016017431E-3</c:v>
                </c:pt>
                <c:pt idx="246">
                  <c:v>5.9768441656923958E-3</c:v>
                </c:pt>
                <c:pt idx="247">
                  <c:v>5.9273038893581775E-3</c:v>
                </c:pt>
                <c:pt idx="248">
                  <c:v>5.8783711246139653E-3</c:v>
                </c:pt>
                <c:pt idx="249">
                  <c:v>5.8300360264138627E-3</c:v>
                </c:pt>
                <c:pt idx="250">
                  <c:v>5.7822889477619453E-3</c:v>
                </c:pt>
                <c:pt idx="251">
                  <c:v>5.7351204349596549E-3</c:v>
                </c:pt>
                <c:pt idx="252">
                  <c:v>5.688521222985546E-3</c:v>
                </c:pt>
                <c:pt idx="253">
                  <c:v>5.6424822310032416E-3</c:v>
                </c:pt>
                <c:pt idx="254">
                  <c:v>5.5969945579933903E-3</c:v>
                </c:pt>
                <c:pt idx="255">
                  <c:v>5.5520494785059335E-3</c:v>
                </c:pt>
                <c:pt idx="256">
                  <c:v>5.5076384385287693E-3</c:v>
                </c:pt>
                <c:pt idx="257">
                  <c:v>5.4637530514692464E-3</c:v>
                </c:pt>
                <c:pt idx="258">
                  <c:v>5.4203850942449866E-3</c:v>
                </c:pt>
                <c:pt idx="259">
                  <c:v>5.3775265034805945E-3</c:v>
                </c:pt>
                <c:pt idx="260">
                  <c:v>5.3351693718071101E-3</c:v>
                </c:pt>
                <c:pt idx="261">
                  <c:v>5.2933059442608872E-3</c:v>
                </c:pt>
                <c:pt idx="262">
                  <c:v>5.2519286147790362E-3</c:v>
                </c:pt>
                <c:pt idx="263">
                  <c:v>5.2110299227883169E-3</c:v>
                </c:pt>
                <c:pt idx="264">
                  <c:v>5.1706025498847825E-3</c:v>
                </c:pt>
                <c:pt idx="265">
                  <c:v>5.1306393166013504E-3</c:v>
                </c:pt>
                <c:pt idx="266">
                  <c:v>5.0911331792606847E-3</c:v>
                </c:pt>
                <c:pt idx="267">
                  <c:v>5.0520772269107899E-3</c:v>
                </c:pt>
                <c:pt idx="268">
                  <c:v>5.0134646783409264E-3</c:v>
                </c:pt>
                <c:pt idx="269">
                  <c:v>4.9752888791753545E-3</c:v>
                </c:pt>
                <c:pt idx="270">
                  <c:v>4.9375432990426569E-3</c:v>
                </c:pt>
                <c:pt idx="271">
                  <c:v>4.9002215288183985E-3</c:v>
                </c:pt>
                <c:pt idx="272">
                  <c:v>4.8633172779389312E-3</c:v>
                </c:pt>
                <c:pt idx="273">
                  <c:v>4.8268243717843303E-3</c:v>
                </c:pt>
                <c:pt idx="274">
                  <c:v>4.7907367491283031E-3</c:v>
                </c:pt>
                <c:pt idx="275">
                  <c:v>4.7550484596532881E-3</c:v>
                </c:pt>
                <c:pt idx="276">
                  <c:v>4.7197536615287252E-3</c:v>
                </c:pt>
                <c:pt idx="277">
                  <c:v>4.6848466190506999E-3</c:v>
                </c:pt>
                <c:pt idx="278">
                  <c:v>4.6503217003412249E-3</c:v>
                </c:pt>
                <c:pt idx="279">
                  <c:v>4.6161733751054115E-3</c:v>
                </c:pt>
                <c:pt idx="280">
                  <c:v>4.5823962124448836E-3</c:v>
                </c:pt>
                <c:pt idx="281">
                  <c:v>4.5489848787258636E-3</c:v>
                </c:pt>
                <c:pt idx="282">
                  <c:v>4.51593413550025E-3</c:v>
                </c:pt>
                <c:pt idx="283">
                  <c:v>4.48323883747841E-3</c:v>
                </c:pt>
                <c:pt idx="284">
                  <c:v>4.4508939305519801E-3</c:v>
                </c:pt>
                <c:pt idx="285">
                  <c:v>4.4188944498654631E-3</c:v>
                </c:pt>
                <c:pt idx="286">
                  <c:v>4.3872355179351199E-3</c:v>
                </c:pt>
                <c:pt idx="287">
                  <c:v>4.3559123428139343E-3</c:v>
                </c:pt>
                <c:pt idx="288">
                  <c:v>4.3249202163012854E-3</c:v>
                </c:pt>
                <c:pt idx="289">
                  <c:v>4.2942545121961448E-3</c:v>
                </c:pt>
                <c:pt idx="290">
                  <c:v>4.263910684592591E-3</c:v>
                </c:pt>
                <c:pt idx="291">
                  <c:v>4.2338842662164112E-3</c:v>
                </c:pt>
                <c:pt idx="292">
                  <c:v>4.2041708668017755E-3</c:v>
                </c:pt>
                <c:pt idx="293">
                  <c:v>4.1747661715067609E-3</c:v>
                </c:pt>
                <c:pt idx="294">
                  <c:v>4.1456659393667708E-3</c:v>
                </c:pt>
                <c:pt idx="295">
                  <c:v>4.1168660017847558E-3</c:v>
                </c:pt>
                <c:pt idx="296">
                  <c:v>4.0883622610572729E-3</c:v>
                </c:pt>
                <c:pt idx="297">
                  <c:v>4.0601506889353708E-3</c:v>
                </c:pt>
                <c:pt idx="298">
                  <c:v>4.0322273252194471E-3</c:v>
                </c:pt>
                <c:pt idx="299">
                  <c:v>4.0045882763870633E-3</c:v>
                </c:pt>
                <c:pt idx="300">
                  <c:v>3.977229714252916E-3</c:v>
                </c:pt>
                <c:pt idx="301">
                  <c:v>3.9501478746600807E-3</c:v>
                </c:pt>
                <c:pt idx="302">
                  <c:v>3.9233390562016671E-3</c:v>
                </c:pt>
                <c:pt idx="303">
                  <c:v>3.8967996189721702E-3</c:v>
                </c:pt>
                <c:pt idx="304">
                  <c:v>3.8705259833475875E-3</c:v>
                </c:pt>
                <c:pt idx="305">
                  <c:v>3.8445146287937244E-3</c:v>
                </c:pt>
                <c:pt idx="306">
                  <c:v>3.8187620927017936E-3</c:v>
                </c:pt>
                <c:pt idx="307">
                  <c:v>3.7932649692506712E-3</c:v>
                </c:pt>
                <c:pt idx="308">
                  <c:v>3.7680199082951436E-3</c:v>
                </c:pt>
                <c:pt idx="309">
                  <c:v>3.7430236142793573E-3</c:v>
                </c:pt>
                <c:pt idx="310">
                  <c:v>3.7182728451749508E-3</c:v>
                </c:pt>
                <c:pt idx="311">
                  <c:v>3.6937644114431751E-3</c:v>
                </c:pt>
                <c:pt idx="312">
                  <c:v>3.6694951750203294E-3</c:v>
                </c:pt>
                <c:pt idx="313">
                  <c:v>3.6454620483260289E-3</c:v>
                </c:pt>
                <c:pt idx="314">
                  <c:v>3.6216619932936374E-3</c:v>
                </c:pt>
                <c:pt idx="315">
                  <c:v>3.5980920204223259E-3</c:v>
                </c:pt>
                <c:pt idx="316">
                  <c:v>3.5747491878501988E-3</c:v>
                </c:pt>
                <c:pt idx="317">
                  <c:v>3.5516306004479831E-3</c:v>
                </c:pt>
                <c:pt idx="318">
                  <c:v>3.5287334089327458E-3</c:v>
                </c:pt>
                <c:pt idx="319">
                  <c:v>3.5060548090010885E-3</c:v>
                </c:pt>
                <c:pt idx="320">
                  <c:v>3.4835920404814352E-3</c:v>
                </c:pt>
                <c:pt idx="321">
                  <c:v>3.4613423865048338E-3</c:v>
                </c:pt>
                <c:pt idx="322">
                  <c:v>3.4393031726938591E-3</c:v>
                </c:pt>
                <c:pt idx="323">
                  <c:v>3.4174717663691869E-3</c:v>
                </c:pt>
                <c:pt idx="324">
                  <c:v>3.3958455757733211E-3</c:v>
                </c:pt>
                <c:pt idx="325">
                  <c:v>3.3744220493111847E-3</c:v>
                </c:pt>
                <c:pt idx="326">
                  <c:v>3.3531986748069915E-3</c:v>
                </c:pt>
                <c:pt idx="327">
                  <c:v>3.3321729787771591E-3</c:v>
                </c:pt>
                <c:pt idx="328">
                  <c:v>3.3113425257187495E-3</c:v>
                </c:pt>
                <c:pt idx="329">
                  <c:v>3.290704917413143E-3</c:v>
                </c:pt>
                <c:pt idx="330">
                  <c:v>3.2702577922445139E-3</c:v>
                </c:pt>
                <c:pt idx="331">
                  <c:v>3.2499988245328075E-3</c:v>
                </c:pt>
                <c:pt idx="332">
                  <c:v>3.229925723880798E-3</c:v>
                </c:pt>
                <c:pt idx="333">
                  <c:v>3.2100362345349404E-3</c:v>
                </c:pt>
                <c:pt idx="334">
                  <c:v>3.1903281347597109E-3</c:v>
                </c:pt>
                <c:pt idx="335">
                  <c:v>3.1707992362249842E-3</c:v>
                </c:pt>
                <c:pt idx="336">
                  <c:v>3.1514473834063257E-3</c:v>
                </c:pt>
                <c:pt idx="337">
                  <c:v>3.1322704529977161E-3</c:v>
                </c:pt>
                <c:pt idx="338">
                  <c:v>3.113266353336518E-3</c:v>
                </c:pt>
                <c:pt idx="339">
                  <c:v>3.0944330238403582E-3</c:v>
                </c:pt>
                <c:pt idx="340">
                  <c:v>3.0757684344556741E-3</c:v>
                </c:pt>
                <c:pt idx="341">
                  <c:v>3.0572705851175629E-3</c:v>
                </c:pt>
                <c:pt idx="342">
                  <c:v>3.0389375052208194E-3</c:v>
                </c:pt>
                <c:pt idx="343">
                  <c:v>3.0207672531017212E-3</c:v>
                </c:pt>
                <c:pt idx="344">
                  <c:v>3.0027579155304917E-3</c:v>
                </c:pt>
                <c:pt idx="345">
                  <c:v>2.9849076072140288E-3</c:v>
                </c:pt>
                <c:pt idx="346">
                  <c:v>2.9672144703087734E-3</c:v>
                </c:pt>
                <c:pt idx="347">
                  <c:v>2.9496766739434506E-3</c:v>
                </c:pt>
                <c:pt idx="348">
                  <c:v>2.932292413751415E-3</c:v>
                </c:pt>
                <c:pt idx="349">
                  <c:v>2.9150599114124601E-3</c:v>
                </c:pt>
                <c:pt idx="350">
                  <c:v>2.8979774142037988E-3</c:v>
                </c:pt>
                <c:pt idx="351">
                  <c:v>2.8810431945600376E-3</c:v>
                </c:pt>
                <c:pt idx="352">
                  <c:v>2.8642555496419713E-3</c:v>
                </c:pt>
                <c:pt idx="353">
                  <c:v>2.8476128009139018E-3</c:v>
                </c:pt>
                <c:pt idx="354">
                  <c:v>2.8311132937294181E-3</c:v>
                </c:pt>
                <c:pt idx="355">
                  <c:v>2.8147553969253311E-3</c:v>
                </c:pt>
                <c:pt idx="356">
                  <c:v>2.7985375024236619E-3</c:v>
                </c:pt>
                <c:pt idx="357">
                  <c:v>2.7824580248414304E-3</c:v>
                </c:pt>
                <c:pt idx="358">
                  <c:v>2.7665154011081235E-3</c:v>
                </c:pt>
                <c:pt idx="359">
                  <c:v>2.7507080900906768E-3</c:v>
                </c:pt>
                <c:pt idx="360">
                  <c:v>2.7350345722257411E-3</c:v>
                </c:pt>
                <c:pt idx="361">
                  <c:v>2.7194933491591377E-3</c:v>
                </c:pt>
                <c:pt idx="362">
                  <c:v>2.7040829433923005E-3</c:v>
                </c:pt>
                <c:pt idx="363">
                  <c:v>2.6888018979355621E-3</c:v>
                </c:pt>
                <c:pt idx="364">
                  <c:v>2.673648775968168E-3</c:v>
                </c:pt>
                <c:pt idx="365">
                  <c:v>2.6586221605048007E-3</c:v>
                </c:pt>
                <c:pt idx="366">
                  <c:v>2.6437206540685229E-3</c:v>
                </c:pt>
                <c:pt idx="367">
                  <c:v>2.6289428783700009E-3</c:v>
                </c:pt>
                <c:pt idx="368">
                  <c:v>2.6142874739928327E-3</c:v>
                </c:pt>
                <c:pt idx="369">
                  <c:v>2.5997531000848959E-3</c:v>
                </c:pt>
                <c:pt idx="370">
                  <c:v>2.5853384340555358E-3</c:v>
                </c:pt>
                <c:pt idx="371">
                  <c:v>2.57104217127851E-3</c:v>
                </c:pt>
                <c:pt idx="372">
                  <c:v>2.5568630248005509E-3</c:v>
                </c:pt>
                <c:pt idx="373">
                  <c:v>2.542799725055396E-3</c:v>
                </c:pt>
                <c:pt idx="374">
                  <c:v>2.528851019583226E-3</c:v>
                </c:pt>
                <c:pt idx="375">
                  <c:v>2.5150156727553421E-3</c:v>
                </c:pt>
                <c:pt idx="376">
                  <c:v>2.5012924655040025E-3</c:v>
                </c:pt>
                <c:pt idx="377">
                  <c:v>2.4876801950572966E-3</c:v>
                </c:pt>
                <c:pt idx="378">
                  <c:v>2.4741776746789357E-3</c:v>
                </c:pt>
                <c:pt idx="379">
                  <c:v>2.4607837334129023E-3</c:v>
                </c:pt>
                <c:pt idx="380">
                  <c:v>2.4474972158327881E-3</c:v>
                </c:pt>
                <c:pt idx="381">
                  <c:v>2.434316981795798E-3</c:v>
                </c:pt>
                <c:pt idx="382">
                  <c:v>2.4212419062012453E-3</c:v>
                </c:pt>
                <c:pt idx="383">
                  <c:v>2.4082708787534933E-3</c:v>
                </c:pt>
                <c:pt idx="384">
                  <c:v>2.395402803729259E-3</c:v>
                </c:pt>
                <c:pt idx="385">
                  <c:v>2.3826365997491358E-3</c:v>
                </c:pt>
                <c:pt idx="386">
                  <c:v>2.3699711995532891E-3</c:v>
                </c:pt>
                <c:pt idx="387">
                  <c:v>2.3574055497812504E-3</c:v>
                </c:pt>
                <c:pt idx="388">
                  <c:v>2.3449386107556518E-3</c:v>
                </c:pt>
                <c:pt idx="389">
                  <c:v>2.3325693562699363E-3</c:v>
                </c:pt>
                <c:pt idx="390">
                  <c:v>2.320296773379828E-3</c:v>
                </c:pt>
                <c:pt idx="391">
                  <c:v>2.308119862198615E-3</c:v>
                </c:pt>
                <c:pt idx="392">
                  <c:v>2.2960376356960504E-3</c:v>
                </c:pt>
                <c:pt idx="393">
                  <c:v>2.2840491195008973E-3</c:v>
                </c:pt>
                <c:pt idx="394">
                  <c:v>2.2721533517069611E-3</c:v>
                </c:pt>
                <c:pt idx="395">
                  <c:v>2.2603493826826048E-3</c:v>
                </c:pt>
                <c:pt idx="396">
                  <c:v>2.2486362748836333E-3</c:v>
                </c:pt>
                <c:pt idx="397">
                  <c:v>2.237013102669487E-3</c:v>
                </c:pt>
                <c:pt idx="398">
                  <c:v>2.2254789521226996E-3</c:v>
                </c:pt>
                <c:pt idx="399">
                  <c:v>2.2140329208715148E-3</c:v>
                </c:pt>
                <c:pt idx="400">
                  <c:v>2.2026741179156538E-3</c:v>
                </c:pt>
                <c:pt idx="401">
                  <c:v>2.1914016634551059E-3</c:v>
                </c:pt>
                <c:pt idx="402">
                  <c:v>2.1802146887219443E-3</c:v>
                </c:pt>
                <c:pt idx="403">
                  <c:v>2.1691123358150402E-3</c:v>
                </c:pt>
                <c:pt idx="404">
                  <c:v>2.1580937575377021E-3</c:v>
                </c:pt>
                <c:pt idx="405">
                  <c:v>2.1471581172380948E-3</c:v>
                </c:pt>
                <c:pt idx="406">
                  <c:v>2.1363045886524327E-3</c:v>
                </c:pt>
                <c:pt idx="407">
                  <c:v>2.1255323557509012E-3</c:v>
                </c:pt>
                <c:pt idx="408">
                  <c:v>2.1148406125862064E-3</c:v>
                </c:pt>
                <c:pt idx="409">
                  <c:v>2.1042285631447579E-3</c:v>
                </c:pt>
                <c:pt idx="410">
                  <c:v>2.0936954212003784E-3</c:v>
                </c:pt>
                <c:pt idx="411">
                  <c:v>2.0832404101705378E-3</c:v>
                </c:pt>
                <c:pt idx="412">
                  <c:v>2.0728627629750191E-3</c:v>
                </c:pt>
                <c:pt idx="413">
                  <c:v>2.0625617218970249E-3</c:v>
                </c:pt>
                <c:pt idx="414">
                  <c:v>2.0523365384466034E-3</c:v>
                </c:pt>
                <c:pt idx="415">
                  <c:v>2.042186473226423E-3</c:v>
                </c:pt>
                <c:pt idx="416">
                  <c:v>2.0321107957998004E-3</c:v>
                </c:pt>
                <c:pt idx="417">
                  <c:v>2.0221087845609569E-3</c:v>
                </c:pt>
                <c:pt idx="418">
                  <c:v>2.0121797266074502E-3</c:v>
                </c:pt>
                <c:pt idx="419">
                  <c:v>2.0023229176147741E-3</c:v>
                </c:pt>
                <c:pt idx="420">
                  <c:v>1.9925376617130272E-3</c:v>
                </c:pt>
                <c:pt idx="421">
                  <c:v>1.9828232713656586E-3</c:v>
                </c:pt>
                <c:pt idx="422">
                  <c:v>1.9731790672502356E-3</c:v>
                </c:pt>
                <c:pt idx="423">
                  <c:v>1.9636043781411849E-3</c:v>
                </c:pt>
                <c:pt idx="424">
                  <c:v>1.9540985407944926E-3</c:v>
                </c:pt>
                <c:pt idx="425">
                  <c:v>1.9446608998343027E-3</c:v>
                </c:pt>
                <c:pt idx="426">
                  <c:v>1.9352908076413814E-3</c:v>
                </c:pt>
                <c:pt idx="427">
                  <c:v>1.9259876242434448E-3</c:v>
                </c:pt>
                <c:pt idx="428">
                  <c:v>1.9167507172072578E-3</c:v>
                </c:pt>
                <c:pt idx="429">
                  <c:v>1.9075794615325279E-3</c:v>
                </c:pt>
                <c:pt idx="430">
                  <c:v>1.8984732395475156E-3</c:v>
                </c:pt>
                <c:pt idx="431">
                  <c:v>1.889431440806366E-3</c:v>
                </c:pt>
                <c:pt idx="432">
                  <c:v>1.880453461988098E-3</c:v>
                </c:pt>
                <c:pt idx="433">
                  <c:v>1.8715387067972397E-3</c:v>
                </c:pt>
                <c:pt idx="434">
                  <c:v>1.8626865858660806E-3</c:v>
                </c:pt>
                <c:pt idx="435">
                  <c:v>1.853896516658493E-3</c:v>
                </c:pt>
                <c:pt idx="436">
                  <c:v>1.8451679233753193E-3</c:v>
                </c:pt>
                <c:pt idx="437">
                  <c:v>1.8365002368612622E-3</c:v>
                </c:pt>
                <c:pt idx="438">
                  <c:v>1.8278928945133018E-3</c:v>
                </c:pt>
                <c:pt idx="439">
                  <c:v>1.8193453401905385E-3</c:v>
                </c:pt>
                <c:pt idx="440">
                  <c:v>1.8108570241255274E-3</c:v>
                </c:pt>
                <c:pt idx="441">
                  <c:v>1.8024274028369774E-3</c:v>
                </c:pt>
                <c:pt idx="442">
                  <c:v>1.7940559390438701E-3</c:v>
                </c:pt>
                <c:pt idx="443">
                  <c:v>1.7857421015809408E-3</c:v>
                </c:pt>
                <c:pt idx="444">
                  <c:v>1.7774853653154956E-3</c:v>
                </c:pt>
                <c:pt idx="445">
                  <c:v>1.7692852110655307E-3</c:v>
                </c:pt>
                <c:pt idx="446">
                  <c:v>1.7611411255191564E-3</c:v>
                </c:pt>
                <c:pt idx="447">
                  <c:v>1.7530526011553021E-3</c:v>
                </c:pt>
                <c:pt idx="448">
                  <c:v>1.7450191361656309E-3</c:v>
                </c:pt>
                <c:pt idx="449">
                  <c:v>1.737040234377715E-3</c:v>
                </c:pt>
                <c:pt idx="450">
                  <c:v>1.7291154051793868E-3</c:v>
                </c:pt>
                <c:pt idx="451">
                  <c:v>1.7212441634442866E-3</c:v>
                </c:pt>
                <c:pt idx="452">
                  <c:v>1.7134260294585585E-3</c:v>
                </c:pt>
                <c:pt idx="453">
                  <c:v>1.7056605288486818E-3</c:v>
                </c:pt>
                <c:pt idx="454">
                  <c:v>1.6979471925104457E-3</c:v>
                </c:pt>
                <c:pt idx="455">
                  <c:v>1.690285556538985E-3</c:v>
                </c:pt>
                <c:pt idx="456">
                  <c:v>1.6826751621599281E-3</c:v>
                </c:pt>
                <c:pt idx="457">
                  <c:v>1.6751155556615836E-3</c:v>
                </c:pt>
                <c:pt idx="458">
                  <c:v>1.6676062883281876E-3</c:v>
                </c:pt>
                <c:pt idx="459">
                  <c:v>1.6601469163741451E-3</c:v>
                </c:pt>
                <c:pt idx="460">
                  <c:v>1.6527370008793166E-3</c:v>
                </c:pt>
                <c:pt idx="461">
                  <c:v>1.6453761077252621E-3</c:v>
                </c:pt>
                <c:pt idx="462">
                  <c:v>1.6380638075324614E-3</c:v>
                </c:pt>
                <c:pt idx="463">
                  <c:v>1.6307996755985019E-3</c:v>
                </c:pt>
                <c:pt idx="464">
                  <c:v>1.6235832918371908E-3</c:v>
                </c:pt>
                <c:pt idx="465">
                  <c:v>1.6164142407185901E-3</c:v>
                </c:pt>
                <c:pt idx="466">
                  <c:v>1.6092921112099651E-3</c:v>
                </c:pt>
                <c:pt idx="467">
                  <c:v>1.6022164967176141E-3</c:v>
                </c:pt>
                <c:pt idx="468">
                  <c:v>1.5951869950295795E-3</c:v>
                </c:pt>
                <c:pt idx="469">
                  <c:v>1.5882032082592066E-3</c:v>
                </c:pt>
                <c:pt idx="470">
                  <c:v>1.5812647427895668E-3</c:v>
                </c:pt>
                <c:pt idx="471">
                  <c:v>1.5743712092186949E-3</c:v>
                </c:pt>
                <c:pt idx="472">
                  <c:v>1.5675222223056505E-3</c:v>
                </c:pt>
                <c:pt idx="473">
                  <c:v>1.5607174009173675E-3</c:v>
                </c:pt>
                <c:pt idx="474">
                  <c:v>1.5539563679763289E-3</c:v>
                </c:pt>
                <c:pt idx="475">
                  <c:v>1.5472387504089705E-3</c:v>
                </c:pt>
                <c:pt idx="476">
                  <c:v>1.5405641790948831E-3</c:v>
                </c:pt>
                <c:pt idx="477">
                  <c:v>1.5339322888167403E-3</c:v>
                </c:pt>
                <c:pt idx="478">
                  <c:v>1.5273427182109854E-3</c:v>
                </c:pt>
                <c:pt idx="479">
                  <c:v>1.5207951097192187E-3</c:v>
                </c:pt>
                <c:pt idx="480">
                  <c:v>1.5142891095403248E-3</c:v>
                </c:pt>
                <c:pt idx="481">
                  <c:v>1.5078243675832733E-3</c:v>
                </c:pt>
                <c:pt idx="482">
                  <c:v>1.5014005374206251E-3</c:v>
                </c:pt>
                <c:pt idx="483">
                  <c:v>1.4950172762427138E-3</c:v>
                </c:pt>
                <c:pt idx="484">
                  <c:v>1.4886742448124916E-3</c:v>
                </c:pt>
                <c:pt idx="485">
                  <c:v>1.4823711074210249E-3</c:v>
                </c:pt>
                <c:pt idx="486">
                  <c:v>1.4761075318436515E-3</c:v>
                </c:pt>
                <c:pt idx="487">
                  <c:v>1.4698831892967473E-3</c:v>
                </c:pt>
                <c:pt idx="488">
                  <c:v>1.463697754395135E-3</c:v>
                </c:pt>
                <c:pt idx="489">
                  <c:v>1.4575509051101005E-3</c:v>
                </c:pt>
                <c:pt idx="490">
                  <c:v>1.4514423227280117E-3</c:v>
                </c:pt>
                <c:pt idx="491">
                  <c:v>1.4453716918095265E-3</c:v>
                </c:pt>
                <c:pt idx="492">
                  <c:v>1.4393387001493932E-3</c:v>
                </c:pt>
                <c:pt idx="493">
                  <c:v>1.4333430387368151E-3</c:v>
                </c:pt>
                <c:pt idx="494">
                  <c:v>1.4273844017163905E-3</c:v>
                </c:pt>
                <c:pt idx="495">
                  <c:v>1.4214624863495967E-3</c:v>
                </c:pt>
                <c:pt idx="496">
                  <c:v>1.4155769929768275E-3</c:v>
                </c:pt>
                <c:pt idx="497">
                  <c:v>1.4097276249799701E-3</c:v>
                </c:pt>
                <c:pt idx="498">
                  <c:v>1.4039140887455003E-3</c:v>
                </c:pt>
                <c:pt idx="499">
                  <c:v>1.3981360936281158E-3</c:v>
                </c:pt>
                <c:pt idx="500">
                  <c:v>1.3923933519148588E-3</c:v>
                </c:pt>
                <c:pt idx="501">
                  <c:v>1.3866855787897684E-3</c:v>
                </c:pt>
                <c:pt idx="502">
                  <c:v>1.3810124922990048E-3</c:v>
                </c:pt>
                <c:pt idx="503">
                  <c:v>1.3753738133164752E-3</c:v>
                </c:pt>
                <c:pt idx="504">
                  <c:v>1.3697692655099381E-3</c:v>
                </c:pt>
                <c:pt idx="505">
                  <c:v>1.3641985753075775E-3</c:v>
                </c:pt>
                <c:pt idx="506">
                  <c:v>1.358661471865042E-3</c:v>
                </c:pt>
                <c:pt idx="507">
                  <c:v>1.3531576870329455E-3</c:v>
                </c:pt>
                <c:pt idx="508">
                  <c:v>1.3476869553248085E-3</c:v>
                </c:pt>
                <c:pt idx="509">
                  <c:v>1.3422490138854568E-3</c:v>
                </c:pt>
                <c:pt idx="510">
                  <c:v>1.3368436024598471E-3</c:v>
                </c:pt>
                <c:pt idx="511">
                  <c:v>1.331470463362322E-3</c:v>
                </c:pt>
                <c:pt idx="512">
                  <c:v>1.3261293414462889E-3</c:v>
                </c:pt>
                <c:pt idx="513">
                  <c:v>1.3208199840743183E-3</c:v>
                </c:pt>
                <c:pt idx="514">
                  <c:v>1.3155421410886495E-3</c:v>
                </c:pt>
                <c:pt idx="515">
                  <c:v>1.310295564782093E-3</c:v>
                </c:pt>
                <c:pt idx="516">
                  <c:v>1.3050800098693459E-3</c:v>
                </c:pt>
                <c:pt idx="517">
                  <c:v>1.2998952334586768E-3</c:v>
                </c:pt>
                <c:pt idx="518">
                  <c:v>1.2947409950240124E-3</c:v>
                </c:pt>
                <c:pt idx="519">
                  <c:v>1.289617056377395E-3</c:v>
                </c:pt>
                <c:pt idx="520">
                  <c:v>1.2845231816418173E-3</c:v>
                </c:pt>
                <c:pt idx="521">
                  <c:v>1.2794591372244164E-3</c:v>
                </c:pt>
                <c:pt idx="522">
                  <c:v>1.274424691790039E-3</c:v>
                </c:pt>
                <c:pt idx="523">
                  <c:v>1.2694196162351518E-3</c:v>
                </c:pt>
                <c:pt idx="524">
                  <c:v>1.2644436836621157E-3</c:v>
                </c:pt>
                <c:pt idx="525">
                  <c:v>1.2594966693537919E-3</c:v>
                </c:pt>
                <c:pt idx="526">
                  <c:v>1.2545783507484953E-3</c:v>
                </c:pt>
                <c:pt idx="527">
                  <c:v>1.2496885074152826E-3</c:v>
                </c:pt>
                <c:pt idx="528">
                  <c:v>1.244826921029565E-3</c:v>
                </c:pt>
                <c:pt idx="529">
                  <c:v>1.2399933753490481E-3</c:v>
                </c:pt>
                <c:pt idx="530">
                  <c:v>1.2351876561899932E-3</c:v>
                </c:pt>
                <c:pt idx="531">
                  <c:v>1.2304095514037916E-3</c:v>
                </c:pt>
                <c:pt idx="532">
                  <c:v>1.225658850853853E-3</c:v>
                </c:pt>
                <c:pt idx="533">
                  <c:v>1.2209353463927828E-3</c:v>
                </c:pt>
                <c:pt idx="534">
                  <c:v>1.2162388318398872E-3</c:v>
                </c:pt>
                <c:pt idx="535">
                  <c:v>1.2115691029589504E-3</c:v>
                </c:pt>
                <c:pt idx="536">
                  <c:v>1.2069259574363173E-3</c:v>
                </c:pt>
                <c:pt idx="537">
                  <c:v>1.2023091948592582E-3</c:v>
                </c:pt>
                <c:pt idx="538">
                  <c:v>1.1977186166946133E-3</c:v>
                </c:pt>
                <c:pt idx="539">
                  <c:v>1.193154026267732E-3</c:v>
                </c:pt>
                <c:pt idx="540">
                  <c:v>1.1886152287416615E-3</c:v>
                </c:pt>
                <c:pt idx="541">
                  <c:v>1.1841020310966299E-3</c:v>
                </c:pt>
                <c:pt idx="542">
                  <c:v>1.1796142421097774E-3</c:v>
                </c:pt>
                <c:pt idx="543">
                  <c:v>1.1751516723351705E-3</c:v>
                </c:pt>
                <c:pt idx="544">
                  <c:v>1.1707141340840503E-3</c:v>
                </c:pt>
                <c:pt idx="545">
                  <c:v>1.1663014414053578E-3</c:v>
                </c:pt>
                <c:pt idx="546">
                  <c:v>1.1619134100664989E-3</c:v>
                </c:pt>
                <c:pt idx="547">
                  <c:v>1.1575498575343544E-3</c:v>
                </c:pt>
                <c:pt idx="548">
                  <c:v>1.1532106029565473E-3</c:v>
                </c:pt>
                <c:pt idx="549">
                  <c:v>1.1488954671429346E-3</c:v>
                </c:pt>
                <c:pt idx="550">
                  <c:v>1.1446042725473504E-3</c:v>
                </c:pt>
                <c:pt idx="551">
                  <c:v>1.1403368432495666E-3</c:v>
                </c:pt>
                <c:pt idx="552">
                  <c:v>1.1360930049375017E-3</c:v>
                </c:pt>
                <c:pt idx="553">
                  <c:v>1.1318725848896371E-3</c:v>
                </c:pt>
                <c:pt idx="554">
                  <c:v>1.1276754119576742E-3</c:v>
                </c:pt>
                <c:pt idx="555">
                  <c:v>1.1235013165494028E-3</c:v>
                </c:pt>
                <c:pt idx="556">
                  <c:v>1.1193501306117827E-3</c:v>
                </c:pt>
                <c:pt idx="557">
                  <c:v>1.1152216876142479E-3</c:v>
                </c:pt>
                <c:pt idx="558">
                  <c:v>1.1111158225322148E-3</c:v>
                </c:pt>
                <c:pt idx="559">
                  <c:v>1.1070323718308066E-3</c:v>
                </c:pt>
                <c:pt idx="560">
                  <c:v>1.1029711734487661E-3</c:v>
                </c:pt>
                <c:pt idx="561">
                  <c:v>1.0989320667825933E-3</c:v>
                </c:pt>
                <c:pt idx="562">
                  <c:v>1.0949148926708585E-3</c:v>
                </c:pt>
                <c:pt idx="563">
                  <c:v>1.0909194933787275E-3</c:v>
                </c:pt>
                <c:pt idx="564">
                  <c:v>1.0869457125826743E-3</c:v>
                </c:pt>
                <c:pt idx="565">
                  <c:v>1.0829933953553866E-3</c:v>
                </c:pt>
                <c:pt idx="566">
                  <c:v>1.0790623881508504E-3</c:v>
                </c:pt>
                <c:pt idx="567">
                  <c:v>1.0751525387896364E-3</c:v>
                </c:pt>
                <c:pt idx="568">
                  <c:v>1.0712636964443506E-3</c:v>
                </c:pt>
                <c:pt idx="569">
                  <c:v>1.0673957116252774E-3</c:v>
                </c:pt>
                <c:pt idx="570">
                  <c:v>1.0635484361661961E-3</c:v>
                </c:pt>
                <c:pt idx="571">
                  <c:v>1.059721723210372E-3</c:v>
                </c:pt>
                <c:pt idx="572">
                  <c:v>1.0559154271967204E-3</c:v>
                </c:pt>
                <c:pt idx="573">
                  <c:v>1.0521294038461381E-3</c:v>
                </c:pt>
                <c:pt idx="574">
                  <c:v>1.0483635101480085E-3</c:v>
                </c:pt>
                <c:pt idx="575">
                  <c:v>1.0446176043468645E-3</c:v>
                </c:pt>
                <c:pt idx="576">
                  <c:v>1.0408915459292234E-3</c:v>
                </c:pt>
                <c:pt idx="577">
                  <c:v>1.0371851956105711E-3</c:v>
                </c:pt>
                <c:pt idx="578">
                  <c:v>1.0334984153225163E-3</c:v>
                </c:pt>
                <c:pt idx="579">
                  <c:v>1.0298310682000946E-3</c:v>
                </c:pt>
                <c:pt idx="580">
                  <c:v>1.0261830185692245E-3</c:v>
                </c:pt>
                <c:pt idx="581">
                  <c:v>1.0225541319343241E-3</c:v>
                </c:pt>
                <c:pt idx="582">
                  <c:v>1.0189442749660672E-3</c:v>
                </c:pt>
                <c:pt idx="583">
                  <c:v>1.0153533154892956E-3</c:v>
                </c:pt>
                <c:pt idx="584">
                  <c:v>1.0117811224710728E-3</c:v>
                </c:pt>
                <c:pt idx="585">
                  <c:v>1.0082275660088847E-3</c:v>
                </c:pt>
                <c:pt idx="586">
                  <c:v>1.0046925173189758E-3</c:v>
                </c:pt>
                <c:pt idx="587">
                  <c:v>1.0011758487248345E-3</c:v>
                </c:pt>
                <c:pt idx="588">
                  <c:v>9.9767743364580631E-4</c:v>
                </c:pt>
                <c:pt idx="589">
                  <c:v>9.941971465858518E-4</c:v>
                </c:pt>
                <c:pt idx="590">
                  <c:v>9.90734863122436E-4</c:v>
                </c:pt>
                <c:pt idx="591">
                  <c:v>9.8729045989554422E-4</c:v>
                </c:pt>
                <c:pt idx="592">
                  <c:v>9.8386381459683917E-4</c:v>
                </c:pt>
                <c:pt idx="593">
                  <c:v>9.8045480595893779E-4</c:v>
                </c:pt>
                <c:pt idx="594">
                  <c:v>9.7706331374481986E-4</c:v>
                </c:pt>
                <c:pt idx="595">
                  <c:v>9.7368921873736342E-4</c:v>
                </c:pt>
                <c:pt idx="596">
                  <c:v>9.7033240272899541E-4</c:v>
                </c:pt>
                <c:pt idx="597">
                  <c:v>9.6699274851147542E-4</c:v>
                </c:pt>
                <c:pt idx="598">
                  <c:v>9.6367013986579085E-4</c:v>
                </c:pt>
                <c:pt idx="599">
                  <c:v>9.6036446155217886E-4</c:v>
                </c:pt>
                <c:pt idx="600">
                  <c:v>9.5707559930025628E-4</c:v>
                </c:pt>
                <c:pt idx="601">
                  <c:v>9.5380343979927494E-4</c:v>
                </c:pt>
                <c:pt idx="602">
                  <c:v>9.5054787068847969E-4</c:v>
                </c:pt>
                <c:pt idx="603">
                  <c:v>9.4730878054759173E-4</c:v>
                </c:pt>
                <c:pt idx="604">
                  <c:v>9.4408605888739367E-4</c:v>
                </c:pt>
                <c:pt idx="605">
                  <c:v>9.4087959614042743E-4</c:v>
                </c:pt>
                <c:pt idx="606">
                  <c:v>9.3768928365179781E-4</c:v>
                </c:pt>
                <c:pt idx="607">
                  <c:v>9.3451501367009025E-4</c:v>
                </c:pt>
                <c:pt idx="608">
                  <c:v>9.3135667933838279E-4</c:v>
                </c:pt>
                <c:pt idx="609">
                  <c:v>9.282141746853684E-4</c:v>
                </c:pt>
                <c:pt idx="610">
                  <c:v>9.2508739461658377E-4</c:v>
                </c:pt>
                <c:pt idx="611">
                  <c:v>9.2197623490572597E-4</c:v>
                </c:pt>
                <c:pt idx="612">
                  <c:v>9.1888059218608853E-4</c:v>
                </c:pt>
                <c:pt idx="613">
                  <c:v>9.158003639420715E-4</c:v>
                </c:pt>
                <c:pt idx="614">
                  <c:v>9.1273544850081528E-4</c:v>
                </c:pt>
                <c:pt idx="615">
                  <c:v>9.0968574502390534E-4</c:v>
                </c:pt>
                <c:pt idx="616">
                  <c:v>9.0665115349919531E-4</c:v>
                </c:pt>
                <c:pt idx="617">
                  <c:v>9.0363157473270187E-4</c:v>
                </c:pt>
                <c:pt idx="618">
                  <c:v>9.0062691034060506E-4</c:v>
                </c:pt>
                <c:pt idx="619">
                  <c:v>8.9763706274133812E-4</c:v>
                </c:pt>
                <c:pt idx="620">
                  <c:v>8.9466193514776624E-4</c:v>
                </c:pt>
                <c:pt idx="621">
                  <c:v>8.9170143155944861E-4</c:v>
                </c:pt>
                <c:pt idx="622">
                  <c:v>8.8875545675499567E-4</c:v>
                </c:pt>
                <c:pt idx="623">
                  <c:v>8.8582391628451017E-4</c:v>
                </c:pt>
                <c:pt idx="624">
                  <c:v>8.829067164621107E-4</c:v>
                </c:pt>
                <c:pt idx="625">
                  <c:v>8.8000376435854583E-4</c:v>
                </c:pt>
                <c:pt idx="626">
                  <c:v>8.7711496779388238E-4</c:v>
                </c:pt>
                <c:pt idx="627">
                  <c:v>8.7424023533028562E-4</c:v>
                </c:pt>
                <c:pt idx="628">
                  <c:v>8.7137947626487317E-4</c:v>
                </c:pt>
                <c:pt idx="629">
                  <c:v>8.6853260062265153E-4</c:v>
                </c:pt>
                <c:pt idx="630">
                  <c:v>8.6569951914953005E-4</c:v>
                </c:pt>
                <c:pt idx="631">
                  <c:v>8.6288014330542103E-4</c:v>
                </c:pt>
                <c:pt idx="632">
                  <c:v>8.6007438525739853E-4</c:v>
                </c:pt>
                <c:pt idx="633">
                  <c:v>8.5728215787295549E-4</c:v>
                </c:pt>
                <c:pt idx="634">
                  <c:v>8.5450337471331924E-4</c:v>
                </c:pt>
                <c:pt idx="635">
                  <c:v>8.5173795002684927E-4</c:v>
                </c:pt>
                <c:pt idx="636">
                  <c:v>8.4898579874250184E-4</c:v>
                </c:pt>
                <c:pt idx="637">
                  <c:v>8.4624683646337701E-4</c:v>
                </c:pt>
                <c:pt idx="638">
                  <c:v>8.4352097946032616E-4</c:v>
                </c:pt>
                <c:pt idx="639">
                  <c:v>8.4080814466563447E-4</c:v>
                </c:pt>
                <c:pt idx="640">
                  <c:v>8.3810824966677635E-4</c:v>
                </c:pt>
                <c:pt idx="641">
                  <c:v>8.3542121270023116E-4</c:v>
                </c:pt>
                <c:pt idx="642">
                  <c:v>8.3274695264537761E-4</c:v>
                </c:pt>
                <c:pt idx="643">
                  <c:v>8.3008538901844218E-4</c:v>
                </c:pt>
                <c:pt idx="644">
                  <c:v>8.2743644196652596E-4</c:v>
                </c:pt>
                <c:pt idx="645">
                  <c:v>8.248000322616906E-4</c:v>
                </c:pt>
                <c:pt idx="646">
                  <c:v>8.2217608129510724E-4</c:v>
                </c:pt>
                <c:pt idx="647">
                  <c:v>8.1956451107127249E-4</c:v>
                </c:pt>
                <c:pt idx="648">
                  <c:v>8.1696524420228796E-4</c:v>
                </c:pt>
                <c:pt idx="649">
                  <c:v>8.1437820390219758E-4</c:v>
                </c:pt>
                <c:pt idx="650">
                  <c:v>8.1180331398139063E-4</c:v>
                </c:pt>
                <c:pt idx="651">
                  <c:v>8.092404988410618E-4</c:v>
                </c:pt>
                <c:pt idx="652">
                  <c:v>8.0668968346773561E-4</c:v>
                </c:pt>
                <c:pt idx="653">
                  <c:v>8.0415079342784296E-4</c:v>
                </c:pt>
                <c:pt idx="654">
                  <c:v>8.0162375486236663E-4</c:v>
                </c:pt>
                <c:pt idx="655">
                  <c:v>7.9910849448152938E-4</c:v>
                </c:pt>
                <c:pt idx="656">
                  <c:v>7.9660493955955344E-4</c:v>
                </c:pt>
                <c:pt idx="657">
                  <c:v>7.9411301792947327E-4</c:v>
                </c:pt>
                <c:pt idx="658">
                  <c:v>7.9163265797799177E-4</c:v>
                </c:pt>
                <c:pt idx="659">
                  <c:v>7.8916378864040814E-4</c:v>
                </c:pt>
                <c:pt idx="660">
                  <c:v>7.8670633939559168E-4</c:v>
                </c:pt>
                <c:pt idx="661">
                  <c:v>7.8426024026100429E-4</c:v>
                </c:pt>
                <c:pt idx="662">
                  <c:v>7.8182542178778969E-4</c:v>
                </c:pt>
                <c:pt idx="663">
                  <c:v>7.7940181505590134E-4</c:v>
                </c:pt>
                <c:pt idx="664">
                  <c:v>7.7698935166928848E-4</c:v>
                </c:pt>
                <c:pt idx="665">
                  <c:v>7.7458796375113215E-4</c:v>
                </c:pt>
                <c:pt idx="666">
                  <c:v>7.7219758393912998E-4</c:v>
                </c:pt>
                <c:pt idx="667">
                  <c:v>7.698181453808376E-4</c:v>
                </c:pt>
                <c:pt idx="668">
                  <c:v>7.674495817290457E-4</c:v>
                </c:pt>
                <c:pt idx="669">
                  <c:v>7.6509182713722175E-4</c:v>
                </c:pt>
                <c:pt idx="670">
                  <c:v>7.6274481625498633E-4</c:v>
                </c:pt>
                <c:pt idx="671">
                  <c:v>7.6040848422364508E-4</c:v>
                </c:pt>
                <c:pt idx="672">
                  <c:v>7.5808276667176523E-4</c:v>
                </c:pt>
                <c:pt idx="673">
                  <c:v>7.5576759971079444E-4</c:v>
                </c:pt>
                <c:pt idx="674">
                  <c:v>7.5346291993073466E-4</c:v>
                </c:pt>
                <c:pt idx="675">
                  <c:v>7.5116866439585027E-4</c:v>
                </c:pt>
                <c:pt idx="676">
                  <c:v>7.4888477064042843E-4</c:v>
                </c:pt>
                <c:pt idx="677">
                  <c:v>7.4661117666458237E-4</c:v>
                </c:pt>
                <c:pt idx="678">
                  <c:v>7.4434782093009497E-4</c:v>
                </c:pt>
                <c:pt idx="679">
                  <c:v>7.4209464235630899E-4</c:v>
                </c:pt>
                <c:pt idx="680">
                  <c:v>7.3985158031605891E-4</c:v>
                </c:pt>
                <c:pt idx="681">
                  <c:v>7.3761857463164229E-4</c:v>
                </c:pt>
                <c:pt idx="682">
                  <c:v>7.3539556557083801E-4</c:v>
                </c:pt>
                <c:pt idx="683">
                  <c:v>7.3318249384295869E-4</c:v>
                </c:pt>
                <c:pt idx="684">
                  <c:v>7.309793005949544E-4</c:v>
                </c:pt>
                <c:pt idx="685">
                  <c:v>7.2878592740754119E-4</c:v>
                </c:pt>
                <c:pt idx="686">
                  <c:v>7.266023162913821E-4</c:v>
                </c:pt>
                <c:pt idx="687">
                  <c:v>7.2442840968330524E-4</c:v>
                </c:pt>
                <c:pt idx="688">
                  <c:v>7.2226415044255329E-4</c:v>
                </c:pt>
                <c:pt idx="689">
                  <c:v>7.2010948184708103E-4</c:v>
                </c:pt>
                <c:pt idx="690">
                  <c:v>7.179643475898823E-4</c:v>
                </c:pt>
                <c:pt idx="691">
                  <c:v>7.1582869177536199E-4</c:v>
                </c:pt>
                <c:pt idx="692">
                  <c:v>7.1370245891573666E-4</c:v>
                </c:pt>
                <c:pt idx="693">
                  <c:v>7.1158559392748221E-4</c:v>
                </c:pt>
                <c:pt idx="694">
                  <c:v>7.0947804212780465E-4</c:v>
                </c:pt>
                <c:pt idx="695">
                  <c:v>7.073797492311597E-4</c:v>
                </c:pt>
                <c:pt idx="696">
                  <c:v>7.0529066134579835E-4</c:v>
                </c:pt>
                <c:pt idx="697">
                  <c:v>7.0321072497035134E-4</c:v>
                </c:pt>
                <c:pt idx="698">
                  <c:v>7.0113988699044673E-4</c:v>
                </c:pt>
                <c:pt idx="699">
                  <c:v>6.9907809467536488E-4</c:v>
                </c:pt>
                <c:pt idx="700">
                  <c:v>6.9702529567471755E-4</c:v>
                </c:pt>
                <c:pt idx="701">
                  <c:v>6.9498143801517839E-4</c:v>
                </c:pt>
                <c:pt idx="702">
                  <c:v>6.9294647009722303E-4</c:v>
                </c:pt>
                <c:pt idx="703">
                  <c:v>6.9092034069192078E-4</c:v>
                </c:pt>
                <c:pt idx="704">
                  <c:v>6.8890299893775199E-4</c:v>
                </c:pt>
                <c:pt idx="705">
                  <c:v>6.8689439433745165E-4</c:v>
                </c:pt>
                <c:pt idx="706">
                  <c:v>6.8489447675489513E-4</c:v>
                </c:pt>
                <c:pt idx="707">
                  <c:v>6.8290319641200526E-4</c:v>
                </c:pt>
                <c:pt idx="708">
                  <c:v>6.8092050388569771E-4</c:v>
                </c:pt>
                <c:pt idx="709">
                  <c:v>6.7894635010484912E-4</c:v>
                </c:pt>
                <c:pt idx="710">
                  <c:v>6.7698068634730428E-4</c:v>
                </c:pt>
                <c:pt idx="711">
                  <c:v>6.7502346423690322E-4</c:v>
                </c:pt>
                <c:pt idx="712">
                  <c:v>6.7307463574054838E-4</c:v>
                </c:pt>
                <c:pt idx="713">
                  <c:v>6.7113415316529034E-4</c:v>
                </c:pt>
                <c:pt idx="714">
                  <c:v>6.6920196915544743E-4</c:v>
                </c:pt>
                <c:pt idx="715">
                  <c:v>6.6727803668975734E-4</c:v>
                </c:pt>
                <c:pt idx="716">
                  <c:v>6.6536230907854712E-4</c:v>
                </c:pt>
                <c:pt idx="717">
                  <c:v>6.6345473996094111E-4</c:v>
                </c:pt>
                <c:pt idx="718">
                  <c:v>6.6155528330208966E-4</c:v>
                </c:pt>
                <c:pt idx="719">
                  <c:v>6.5966389339042826E-4</c:v>
                </c:pt>
                <c:pt idx="720">
                  <c:v>6.5778052483496028E-4</c:v>
                </c:pt>
                <c:pt idx="721">
                  <c:v>6.5590513256256957E-4</c:v>
                </c:pt>
                <c:pt idx="722">
                  <c:v>6.5403767181535964E-4</c:v>
                </c:pt>
                <c:pt idx="723">
                  <c:v>6.5217809814801359E-4</c:v>
                </c:pt>
                <c:pt idx="724">
                  <c:v>6.503263674251874E-4</c:v>
                </c:pt>
                <c:pt idx="725">
                  <c:v>6.4848243581892091E-4</c:v>
                </c:pt>
                <c:pt idx="726">
                  <c:v>6.4664625980607787E-4</c:v>
                </c:pt>
                <c:pt idx="727">
                  <c:v>6.4481779616581405E-4</c:v>
                </c:pt>
                <c:pt idx="728">
                  <c:v>6.4299700197706106E-4</c:v>
                </c:pt>
                <c:pt idx="729">
                  <c:v>6.4118383461604406E-4</c:v>
                </c:pt>
                <c:pt idx="730">
                  <c:v>6.3937825175381551E-4</c:v>
                </c:pt>
                <c:pt idx="731">
                  <c:v>6.3758021135381792E-4</c:v>
                </c:pt>
                <c:pt idx="732">
                  <c:v>6.3578967166946743E-4</c:v>
                </c:pt>
                <c:pt idx="733">
                  <c:v>6.3400659124176345E-4</c:v>
                </c:pt>
                <c:pt idx="734">
                  <c:v>6.3223092889691762E-4</c:v>
                </c:pt>
                <c:pt idx="735">
                  <c:v>6.3046264374400605E-4</c:v>
                </c:pt>
                <c:pt idx="736">
                  <c:v>6.2870169517264792E-4</c:v>
                </c:pt>
                <c:pt idx="737">
                  <c:v>6.2694804285070118E-4</c:v>
                </c:pt>
                <c:pt idx="738">
                  <c:v>6.2520164672198383E-4</c:v>
                </c:pt>
                <c:pt idx="739">
                  <c:v>6.2346246700401584E-4</c:v>
                </c:pt>
                <c:pt idx="740">
                  <c:v>6.2173046418578055E-4</c:v>
                </c:pt>
                <c:pt idx="741">
                  <c:v>6.2000559902550983E-4</c:v>
                </c:pt>
                <c:pt idx="742">
                  <c:v>6.1828783254849328E-4</c:v>
                </c:pt>
                <c:pt idx="743">
                  <c:v>6.1657712604489836E-4</c:v>
                </c:pt>
                <c:pt idx="744">
                  <c:v>6.1487344106762323E-4</c:v>
                </c:pt>
                <c:pt idx="745">
                  <c:v>6.1317673943015859E-4</c:v>
                </c:pt>
                <c:pt idx="746">
                  <c:v>6.1148698320447764E-4</c:v>
                </c:pt>
                <c:pt idx="747">
                  <c:v>6.0980413471894729E-4</c:v>
                </c:pt>
                <c:pt idx="748">
                  <c:v>6.081281565562481E-4</c:v>
                </c:pt>
                <c:pt idx="749">
                  <c:v>6.0645901155132495E-4</c:v>
                </c:pt>
                <c:pt idx="750">
                  <c:v>6.0479666278935378E-4</c:v>
                </c:pt>
                <c:pt idx="751">
                  <c:v>6.0314107360372269E-4</c:v>
                </c:pt>
                <c:pt idx="752">
                  <c:v>6.0149220757404044E-4</c:v>
                </c:pt>
                <c:pt idx="753">
                  <c:v>5.9985002852415458E-4</c:v>
                </c:pt>
                <c:pt idx="754">
                  <c:v>5.9821450052019594E-4</c:v>
                </c:pt>
                <c:pt idx="755">
                  <c:v>5.9658558786863491E-4</c:v>
                </c:pt>
                <c:pt idx="756">
                  <c:v>5.9496325511436204E-4</c:v>
                </c:pt>
                <c:pt idx="757">
                  <c:v>5.9334746703877997E-4</c:v>
                </c:pt>
                <c:pt idx="758">
                  <c:v>5.9173818865791868E-4</c:v>
                </c:pt>
                <c:pt idx="759">
                  <c:v>5.9013538522056539E-4</c:v>
                </c:pt>
                <c:pt idx="760">
                  <c:v>5.8853902220641174E-4</c:v>
                </c:pt>
                <c:pt idx="761">
                  <c:v>5.8694906532421915E-4</c:v>
                </c:pt>
                <c:pt idx="762">
                  <c:v>5.8536548051000084E-4</c:v>
                </c:pt>
                <c:pt idx="763">
                  <c:v>5.8378823392522101E-4</c:v>
                </c:pt>
                <c:pt idx="764">
                  <c:v>5.8221729195500791E-4</c:v>
                </c:pt>
                <c:pt idx="765">
                  <c:v>5.8065262120639044E-4</c:v>
                </c:pt>
                <c:pt idx="766">
                  <c:v>5.7909418850653931E-4</c:v>
                </c:pt>
                <c:pt idx="767">
                  <c:v>5.7754196090103809E-4</c:v>
                </c:pt>
                <c:pt idx="768">
                  <c:v>5.7599590565215705E-4</c:v>
                </c:pt>
                <c:pt idx="769">
                  <c:v>5.7445599023715418E-4</c:v>
                </c:pt>
                <c:pt idx="770">
                  <c:v>5.7292218234658468E-4</c:v>
                </c:pt>
                <c:pt idx="771">
                  <c:v>5.7139444988262434E-4</c:v>
                </c:pt>
                <c:pt idx="772">
                  <c:v>5.6987276095741798E-4</c:v>
                </c:pt>
                <c:pt idx="773">
                  <c:v>5.6835708389143202E-4</c:v>
                </c:pt>
                <c:pt idx="774">
                  <c:v>5.6684738721182791E-4</c:v>
                </c:pt>
                <c:pt idx="775">
                  <c:v>5.6534363965085046E-4</c:v>
                </c:pt>
                <c:pt idx="776">
                  <c:v>5.6384581014422579E-4</c:v>
                </c:pt>
                <c:pt idx="777">
                  <c:v>5.6235386782958275E-4</c:v>
                </c:pt>
                <c:pt idx="778">
                  <c:v>5.6086778204487758E-4</c:v>
                </c:pt>
                <c:pt idx="779">
                  <c:v>5.5938752232684481E-4</c:v>
                </c:pt>
                <c:pt idx="780">
                  <c:v>5.5791305840944931E-4</c:v>
                </c:pt>
                <c:pt idx="781">
                  <c:v>5.5644436022236378E-4</c:v>
                </c:pt>
                <c:pt idx="782">
                  <c:v>5.5498139788945345E-4</c:v>
                </c:pt>
                <c:pt idx="783">
                  <c:v>5.5352414172727673E-4</c:v>
                </c:pt>
                <c:pt idx="784">
                  <c:v>5.52072562243596E-4</c:v>
                </c:pt>
                <c:pt idx="785">
                  <c:v>5.5062663013590908E-4</c:v>
                </c:pt>
                <c:pt idx="786">
                  <c:v>5.4918631628998423E-4</c:v>
                </c:pt>
                <c:pt idx="787">
                  <c:v>5.4775159177841844E-4</c:v>
                </c:pt>
                <c:pt idx="788">
                  <c:v>5.4632242785919763E-4</c:v>
                </c:pt>
                <c:pt idx="789">
                  <c:v>5.4489879597428154E-4</c:v>
                </c:pt>
                <c:pt idx="790">
                  <c:v>5.4348066774818893E-4</c:v>
                </c:pt>
                <c:pt idx="791">
                  <c:v>5.4206801498660846E-4</c:v>
                </c:pt>
                <c:pt idx="792">
                  <c:v>5.4066080967500975E-4</c:v>
                </c:pt>
                <c:pt idx="793">
                  <c:v>5.392590239772728E-4</c:v>
                </c:pt>
                <c:pt idx="794">
                  <c:v>5.3786263023433408E-4</c:v>
                </c:pt>
                <c:pt idx="795">
                  <c:v>5.3647160096283121E-4</c:v>
                </c:pt>
                <c:pt idx="796">
                  <c:v>5.3508590885377526E-4</c:v>
                </c:pt>
                <c:pt idx="797">
                  <c:v>5.3370552677122287E-4</c:v>
                </c:pt>
                <c:pt idx="798">
                  <c:v>5.3233042775096835E-4</c:v>
                </c:pt>
                <c:pt idx="799">
                  <c:v>5.3096058499923918E-4</c:v>
                </c:pt>
                <c:pt idx="800">
                  <c:v>5.2959597189141012E-4</c:v>
                </c:pt>
                <c:pt idx="801">
                  <c:v>5.2823656197072827E-4</c:v>
                </c:pt>
                <c:pt idx="802">
                  <c:v>5.2688232894704061E-4</c:v>
                </c:pt>
                <c:pt idx="803">
                  <c:v>5.2553324669554541E-4</c:v>
                </c:pt>
                <c:pt idx="804">
                  <c:v>5.2418928925554572E-4</c:v>
                </c:pt>
                <c:pt idx="805">
                  <c:v>5.2285043082921534E-4</c:v>
                </c:pt>
                <c:pt idx="806">
                  <c:v>5.2151664578037771E-4</c:v>
                </c:pt>
                <c:pt idx="807">
                  <c:v>5.2018790863329542E-4</c:v>
                </c:pt>
                <c:pt idx="808">
                  <c:v>5.188641940714674E-4</c:v>
                </c:pt>
                <c:pt idx="809">
                  <c:v>5.1754547693643913E-4</c:v>
                </c:pt>
                <c:pt idx="810">
                  <c:v>5.1623173222662203E-4</c:v>
                </c:pt>
                <c:pt idx="811">
                  <c:v>5.1492293509612338E-4</c:v>
                </c:pt>
                <c:pt idx="812">
                  <c:v>5.1361906085358865E-4</c:v>
                </c:pt>
                <c:pt idx="813">
                  <c:v>5.1232008496104897E-4</c:v>
                </c:pt>
                <c:pt idx="814">
                  <c:v>5.1102598303278313E-4</c:v>
                </c:pt>
                <c:pt idx="815">
                  <c:v>5.0973673083418527E-4</c:v>
                </c:pt>
                <c:pt idx="816">
                  <c:v>5.0845230428064924E-4</c:v>
                </c:pt>
                <c:pt idx="817">
                  <c:v>5.0717267943645248E-4</c:v>
                </c:pt>
                <c:pt idx="818">
                  <c:v>5.0589783251366017E-4</c:v>
                </c:pt>
                <c:pt idx="819">
                  <c:v>5.0462773987103066E-4</c:v>
                </c:pt>
                <c:pt idx="820">
                  <c:v>5.0336237801293468E-4</c:v>
                </c:pt>
                <c:pt idx="821">
                  <c:v>5.0210172358827992E-4</c:v>
                </c:pt>
                <c:pt idx="822">
                  <c:v>5.0084575338945367E-4</c:v>
                </c:pt>
                <c:pt idx="823">
                  <c:v>4.9959444435126088E-4</c:v>
                </c:pt>
                <c:pt idx="824">
                  <c:v>4.9834777354988312E-4</c:v>
                </c:pt>
                <c:pt idx="825">
                  <c:v>4.9710571820184193E-4</c:v>
                </c:pt>
                <c:pt idx="826">
                  <c:v>4.9586825566296856E-4</c:v>
                </c:pt>
                <c:pt idx="827">
                  <c:v>4.9463536342738768E-4</c:v>
                </c:pt>
                <c:pt idx="828">
                  <c:v>4.9340701912650589E-4</c:v>
                </c:pt>
                <c:pt idx="829">
                  <c:v>4.9218320052801063E-4</c:v>
                </c:pt>
                <c:pt idx="830">
                  <c:v>4.9096388553487576E-4</c:v>
                </c:pt>
                <c:pt idx="831">
                  <c:v>4.8974905218437806E-4</c:v>
                </c:pt>
                <c:pt idx="832">
                  <c:v>4.8853867864712087E-4</c:v>
                </c:pt>
                <c:pt idx="833">
                  <c:v>4.8733274322606434E-4</c:v>
                </c:pt>
                <c:pt idx="834">
                  <c:v>4.8613122435556803E-4</c:v>
                </c:pt>
                <c:pt idx="835">
                  <c:v>4.849341006004368E-4</c:v>
                </c:pt>
                <c:pt idx="836">
                  <c:v>4.8374135065497645E-4</c:v>
                </c:pt>
                <c:pt idx="837">
                  <c:v>4.8255295334206178E-4</c:v>
                </c:pt>
                <c:pt idx="838">
                  <c:v>4.8136888761220349E-4</c:v>
                </c:pt>
                <c:pt idx="839">
                  <c:v>4.8018913254263258E-4</c:v>
                </c:pt>
                <c:pt idx="840">
                  <c:v>4.7901366733638318E-4</c:v>
                </c:pt>
                <c:pt idx="841">
                  <c:v>4.7784247132139209E-4</c:v>
                </c:pt>
                <c:pt idx="842">
                  <c:v>4.7667552394959793E-4</c:v>
                </c:pt>
                <c:pt idx="843">
                  <c:v>4.755128047960546E-4</c:v>
                </c:pt>
                <c:pt idx="844">
                  <c:v>4.743542935580453E-4</c:v>
                </c:pt>
                <c:pt idx="845">
                  <c:v>4.7319997005421105E-4</c:v>
                </c:pt>
                <c:pt idx="846">
                  <c:v>4.7204981422367979E-4</c:v>
                </c:pt>
                <c:pt idx="847">
                  <c:v>4.709038061252089E-4</c:v>
                </c:pt>
                <c:pt idx="848">
                  <c:v>4.6976192593633034E-4</c:v>
                </c:pt>
                <c:pt idx="849">
                  <c:v>4.6862415395250331E-4</c:v>
                </c:pt>
                <c:pt idx="850">
                  <c:v>4.6749047058627707E-4</c:v>
                </c:pt>
                <c:pt idx="851">
                  <c:v>4.6636085636645662E-4</c:v>
                </c:pt>
                <c:pt idx="852">
                  <c:v>4.6523529193728081E-4</c:v>
                </c:pt>
                <c:pt idx="853">
                  <c:v>4.6411375805759732E-4</c:v>
                </c:pt>
                <c:pt idx="854">
                  <c:v>4.6299623560005918E-4</c:v>
                </c:pt>
                <c:pt idx="855">
                  <c:v>4.6188270555031153E-4</c:v>
                </c:pt>
                <c:pt idx="856">
                  <c:v>4.6077314900619984E-4</c:v>
                </c:pt>
                <c:pt idx="857">
                  <c:v>4.5966754717697227E-4</c:v>
                </c:pt>
                <c:pt idx="858">
                  <c:v>4.5856588138249924E-4</c:v>
                </c:pt>
                <c:pt idx="859">
                  <c:v>4.5746813305249062E-4</c:v>
                </c:pt>
                <c:pt idx="860">
                  <c:v>4.5637428372572489E-4</c:v>
                </c:pt>
                <c:pt idx="861">
                  <c:v>4.5528431504928275E-4</c:v>
                </c:pt>
                <c:pt idx="862">
                  <c:v>4.5419820877778602E-4</c:v>
                </c:pt>
                <c:pt idx="863">
                  <c:v>4.5311594677264604E-4</c:v>
                </c:pt>
                <c:pt idx="864">
                  <c:v>4.5203751100131404E-4</c:v>
                </c:pt>
                <c:pt idx="865">
                  <c:v>4.5096288353653935E-4</c:v>
                </c:pt>
                <c:pt idx="866">
                  <c:v>4.4989204655563562E-4</c:v>
                </c:pt>
                <c:pt idx="867">
                  <c:v>4.4882498233974965E-4</c:v>
                </c:pt>
                <c:pt idx="868">
                  <c:v>4.477616732731386E-4</c:v>
                </c:pt>
                <c:pt idx="869">
                  <c:v>4.4670210184245238E-4</c:v>
                </c:pt>
                <c:pt idx="870">
                  <c:v>4.4564625063602052E-4</c:v>
                </c:pt>
                <c:pt idx="871">
                  <c:v>4.4459410234314614E-4</c:v>
                </c:pt>
                <c:pt idx="872">
                  <c:v>4.435456397534085E-4</c:v>
                </c:pt>
                <c:pt idx="873">
                  <c:v>4.4250084575596274E-4</c:v>
                </c:pt>
                <c:pt idx="874">
                  <c:v>4.4145970333885629E-4</c:v>
                </c:pt>
                <c:pt idx="875">
                  <c:v>4.4042219558833946E-4</c:v>
                </c:pt>
                <c:pt idx="876">
                  <c:v>4.3938830568819348E-4</c:v>
                </c:pt>
                <c:pt idx="877">
                  <c:v>4.3835801691905233E-4</c:v>
                </c:pt>
                <c:pt idx="878">
                  <c:v>4.3733131265773879E-4</c:v>
                </c:pt>
                <c:pt idx="879">
                  <c:v>4.363081763766005E-4</c:v>
                </c:pt>
                <c:pt idx="880">
                  <c:v>4.3528859164285459E-4</c:v>
                </c:pt>
                <c:pt idx="881">
                  <c:v>4.3427254211793619E-4</c:v>
                </c:pt>
                <c:pt idx="882">
                  <c:v>4.3326001155685035E-4</c:v>
                </c:pt>
                <c:pt idx="883">
                  <c:v>4.3225098380753383E-4</c:v>
                </c:pt>
                <c:pt idx="884">
                  <c:v>4.3124544281021717E-4</c:v>
                </c:pt>
                <c:pt idx="885">
                  <c:v>4.3024337259679458E-4</c:v>
                </c:pt>
                <c:pt idx="886">
                  <c:v>4.2924475729019671E-4</c:v>
                </c:pt>
                <c:pt idx="887">
                  <c:v>4.2824958110377199E-4</c:v>
                </c:pt>
                <c:pt idx="888">
                  <c:v>4.272578283406701E-4</c:v>
                </c:pt>
                <c:pt idx="889">
                  <c:v>4.2626948339322866E-4</c:v>
                </c:pt>
                <c:pt idx="890">
                  <c:v>4.2528453074237047E-4</c:v>
                </c:pt>
                <c:pt idx="891">
                  <c:v>4.2430295495699737E-4</c:v>
                </c:pt>
                <c:pt idx="892">
                  <c:v>4.2332474069340021E-4</c:v>
                </c:pt>
                <c:pt idx="893">
                  <c:v>4.2234987269465962E-4</c:v>
                </c:pt>
                <c:pt idx="894">
                  <c:v>4.2137833579006468E-4</c:v>
                </c:pt>
                <c:pt idx="895">
                  <c:v>4.2041011489452626E-4</c:v>
                </c:pt>
                <c:pt idx="896">
                  <c:v>4.194451950080001E-4</c:v>
                </c:pt>
                <c:pt idx="897">
                  <c:v>4.1848356121491437E-4</c:v>
                </c:pt>
                <c:pt idx="898">
                  <c:v>4.17525198683599E-4</c:v>
                </c:pt>
                <c:pt idx="899">
                  <c:v>4.1657009266572243E-4</c:v>
                </c:pt>
                <c:pt idx="900">
                  <c:v>4.1561822849572969E-4</c:v>
                </c:pt>
                <c:pt idx="901">
                  <c:v>4.1466959159028809E-4</c:v>
                </c:pt>
                <c:pt idx="902">
                  <c:v>4.1372416744773599E-4</c:v>
                </c:pt>
                <c:pt idx="903">
                  <c:v>4.127819416475338E-4</c:v>
                </c:pt>
                <c:pt idx="904">
                  <c:v>4.1184289984972316E-4</c:v>
                </c:pt>
                <c:pt idx="905">
                  <c:v>4.1090702779438682E-4</c:v>
                </c:pt>
                <c:pt idx="906">
                  <c:v>4.0997431130111484E-4</c:v>
                </c:pt>
                <c:pt idx="907">
                  <c:v>4.0904473626847388E-4</c:v>
                </c:pt>
                <c:pt idx="908">
                  <c:v>4.0811828867348178E-4</c:v>
                </c:pt>
                <c:pt idx="909">
                  <c:v>4.0719495457108444E-4</c:v>
                </c:pt>
                <c:pt idx="910">
                  <c:v>4.0627472009363796E-4</c:v>
                </c:pt>
                <c:pt idx="911">
                  <c:v>4.0535757145039565E-4</c:v>
                </c:pt>
                <c:pt idx="912">
                  <c:v>4.0444349492699673E-4</c:v>
                </c:pt>
                <c:pt idx="913">
                  <c:v>4.0353247688495959E-4</c:v>
                </c:pt>
                <c:pt idx="914">
                  <c:v>4.0262450376118221E-4</c:v>
                </c:pt>
                <c:pt idx="915">
                  <c:v>4.0171956206744037E-4</c:v>
                </c:pt>
                <c:pt idx="916">
                  <c:v>4.0081763838989534E-4</c:v>
                </c:pt>
                <c:pt idx="917">
                  <c:v>3.9991871938860259E-4</c:v>
                </c:pt>
                <c:pt idx="918">
                  <c:v>3.9902279179702504E-4</c:v>
                </c:pt>
                <c:pt idx="919">
                  <c:v>3.981298424215494E-4</c:v>
                </c:pt>
                <c:pt idx="920">
                  <c:v>3.972398581410056E-4</c:v>
                </c:pt>
                <c:pt idx="921">
                  <c:v>3.9635282590619444E-4</c:v>
                </c:pt>
                <c:pt idx="922">
                  <c:v>3.9546873273940973E-4</c:v>
                </c:pt>
                <c:pt idx="923">
                  <c:v>3.9458756573397617E-4</c:v>
                </c:pt>
                <c:pt idx="924">
                  <c:v>3.9370931205377882E-4</c:v>
                </c:pt>
                <c:pt idx="925">
                  <c:v>3.9283395893280435E-4</c:v>
                </c:pt>
                <c:pt idx="926">
                  <c:v>3.9196149367468227E-4</c:v>
                </c:pt>
                <c:pt idx="927">
                  <c:v>3.9109190365223132E-4</c:v>
                </c:pt>
                <c:pt idx="928">
                  <c:v>3.902251763070065E-4</c:v>
                </c:pt>
                <c:pt idx="929">
                  <c:v>3.8936129914885414E-4</c:v>
                </c:pt>
                <c:pt idx="930">
                  <c:v>3.8850025975546465E-4</c:v>
                </c:pt>
                <c:pt idx="931">
                  <c:v>3.876420457719335E-4</c:v>
                </c:pt>
                <c:pt idx="932">
                  <c:v>3.8678664491032384E-4</c:v>
                </c:pt>
                <c:pt idx="933">
                  <c:v>3.8593404494923069E-4</c:v>
                </c:pt>
                <c:pt idx="934">
                  <c:v>3.8508423373335179E-4</c:v>
                </c:pt>
                <c:pt idx="935">
                  <c:v>3.8423719917305809E-4</c:v>
                </c:pt>
                <c:pt idx="936">
                  <c:v>3.8339292924397141E-4</c:v>
                </c:pt>
                <c:pt idx="937">
                  <c:v>3.8255141198654082E-4</c:v>
                </c:pt>
                <c:pt idx="938">
                  <c:v>3.8171263550562613E-4</c:v>
                </c:pt>
                <c:pt idx="939">
                  <c:v>3.8087658797008179E-4</c:v>
                </c:pt>
                <c:pt idx="940">
                  <c:v>3.8004325761234611E-4</c:v>
                </c:pt>
                <c:pt idx="941">
                  <c:v>3.7921263272803113E-4</c:v>
                </c:pt>
                <c:pt idx="942">
                  <c:v>3.7838470167551918E-4</c:v>
                </c:pt>
                <c:pt idx="943">
                  <c:v>3.7755945287555603E-4</c:v>
                </c:pt>
                <c:pt idx="944">
                  <c:v>3.7673687481085621E-4</c:v>
                </c:pt>
                <c:pt idx="945">
                  <c:v>3.7591695602570246E-4</c:v>
                </c:pt>
                <c:pt idx="946">
                  <c:v>3.7509968512555351E-4</c:v>
                </c:pt>
                <c:pt idx="947">
                  <c:v>3.7428505077665352E-4</c:v>
                </c:pt>
                <c:pt idx="948">
                  <c:v>3.7347304170564304E-4</c:v>
                </c:pt>
                <c:pt idx="949">
                  <c:v>3.7266364669917492E-4</c:v>
                </c:pt>
                <c:pt idx="950">
                  <c:v>3.7185685460353144E-4</c:v>
                </c:pt>
                <c:pt idx="951">
                  <c:v>3.7105265432424596E-4</c:v>
                </c:pt>
                <c:pt idx="952">
                  <c:v>3.7025103482572519E-4</c:v>
                </c:pt>
                <c:pt idx="953">
                  <c:v>3.6945198513087545E-4</c:v>
                </c:pt>
                <c:pt idx="954">
                  <c:v>3.6865549432073312E-4</c:v>
                </c:pt>
                <c:pt idx="955">
                  <c:v>3.6786155153409442E-4</c:v>
                </c:pt>
                <c:pt idx="956">
                  <c:v>3.6707014596715161E-4</c:v>
                </c:pt>
                <c:pt idx="957">
                  <c:v>3.6628126687312878E-4</c:v>
                </c:pt>
                <c:pt idx="958">
                  <c:v>3.6549490356192266E-4</c:v>
                </c:pt>
                <c:pt idx="959">
                  <c:v>3.6471104539974384E-4</c:v>
                </c:pt>
                <c:pt idx="960">
                  <c:v>3.6392968180876383E-4</c:v>
                </c:pt>
                <c:pt idx="961">
                  <c:v>3.6315080226675961E-4</c:v>
                </c:pt>
                <c:pt idx="962">
                  <c:v>3.6237439630676843E-4</c:v>
                </c:pt>
                <c:pt idx="963">
                  <c:v>3.6160045351673562E-4</c:v>
                </c:pt>
                <c:pt idx="964">
                  <c:v>3.6082896353917384E-4</c:v>
                </c:pt>
                <c:pt idx="965">
                  <c:v>3.6005991607081895E-4</c:v>
                </c:pt>
                <c:pt idx="966">
                  <c:v>3.5929330086229016E-4</c:v>
                </c:pt>
                <c:pt idx="967">
                  <c:v>3.5852910771775589E-4</c:v>
                </c:pt>
                <c:pt idx="968">
                  <c:v>3.5776732649459399E-4</c:v>
                </c:pt>
                <c:pt idx="969">
                  <c:v>3.5700794710306444E-4</c:v>
                </c:pt>
                <c:pt idx="970">
                  <c:v>3.5625095950597615E-4</c:v>
                </c:pt>
                <c:pt idx="971">
                  <c:v>3.5549635371836196E-4</c:v>
                </c:pt>
                <c:pt idx="972">
                  <c:v>3.5474411980715068E-4</c:v>
                </c:pt>
                <c:pt idx="973">
                  <c:v>3.5399424789084712E-4</c:v>
                </c:pt>
                <c:pt idx="974">
                  <c:v>3.5324672813921151E-4</c:v>
                </c:pt>
                <c:pt idx="975">
                  <c:v>3.5250155077293878E-4</c:v>
                </c:pt>
                <c:pt idx="976">
                  <c:v>3.5175870606334508E-4</c:v>
                </c:pt>
                <c:pt idx="977">
                  <c:v>3.510181843320541E-4</c:v>
                </c:pt>
                <c:pt idx="978">
                  <c:v>3.5027997595068512E-4</c:v>
                </c:pt>
                <c:pt idx="979">
                  <c:v>3.4954407134054591E-4</c:v>
                </c:pt>
                <c:pt idx="980">
                  <c:v>3.4881046097232147E-4</c:v>
                </c:pt>
                <c:pt idx="981">
                  <c:v>3.4807913536577523E-4</c:v>
                </c:pt>
                <c:pt idx="982">
                  <c:v>3.4735008508944321E-4</c:v>
                </c:pt>
                <c:pt idx="983">
                  <c:v>3.4662330076033293E-4</c:v>
                </c:pt>
                <c:pt idx="984">
                  <c:v>3.4589877304362952E-4</c:v>
                </c:pt>
                <c:pt idx="985">
                  <c:v>3.4517649265239456E-4</c:v>
                </c:pt>
                <c:pt idx="986">
                  <c:v>3.4445645034727671E-4</c:v>
                </c:pt>
                <c:pt idx="987">
                  <c:v>3.4373863693621726E-4</c:v>
                </c:pt>
                <c:pt idx="988">
                  <c:v>3.4302304327416189E-4</c:v>
                </c:pt>
                <c:pt idx="989">
                  <c:v>3.4230966026277317E-4</c:v>
                </c:pt>
                <c:pt idx="990">
                  <c:v>3.4159847885014311E-4</c:v>
                </c:pt>
                <c:pt idx="991">
                  <c:v>3.4088949003051132E-4</c:v>
                </c:pt>
                <c:pt idx="992">
                  <c:v>3.4018268484398476E-4</c:v>
                </c:pt>
                <c:pt idx="993">
                  <c:v>3.3947805437625561E-4</c:v>
                </c:pt>
                <c:pt idx="994">
                  <c:v>3.3877558975832457E-4</c:v>
                </c:pt>
                <c:pt idx="995">
                  <c:v>3.380752821662266E-4</c:v>
                </c:pt>
                <c:pt idx="996">
                  <c:v>3.3737712282075642E-4</c:v>
                </c:pt>
                <c:pt idx="997">
                  <c:v>3.3668110298719616E-4</c:v>
                </c:pt>
                <c:pt idx="998">
                  <c:v>3.3598721397504666E-4</c:v>
                </c:pt>
                <c:pt idx="999">
                  <c:v>3.3529544713775992E-4</c:v>
                </c:pt>
                <c:pt idx="1000">
                  <c:v>3.3460579387247229E-4</c:v>
                </c:pt>
                <c:pt idx="1001">
                  <c:v>3.3391824561974031E-4</c:v>
                </c:pt>
                <c:pt idx="1002">
                  <c:v>3.3323279386327908E-4</c:v>
                </c:pt>
                <c:pt idx="1003">
                  <c:v>3.3254943012970287E-4</c:v>
                </c:pt>
                <c:pt idx="1004">
                  <c:v>3.3186814598826437E-4</c:v>
                </c:pt>
                <c:pt idx="1005">
                  <c:v>3.3118893305059837E-4</c:v>
                </c:pt>
                <c:pt idx="1006">
                  <c:v>3.3051178297046897E-4</c:v>
                </c:pt>
                <c:pt idx="1007">
                  <c:v>3.2983668744351478E-4</c:v>
                </c:pt>
                <c:pt idx="1008">
                  <c:v>3.2916363820699679E-4</c:v>
                </c:pt>
                <c:pt idx="1009">
                  <c:v>3.2849262703955098E-4</c:v>
                </c:pt>
                <c:pt idx="1010">
                  <c:v>3.2782364576093917E-4</c:v>
                </c:pt>
                <c:pt idx="1011">
                  <c:v>3.2715668623180087E-4</c:v>
                </c:pt>
                <c:pt idx="1012">
                  <c:v>3.2649174035341387E-4</c:v>
                </c:pt>
                <c:pt idx="1013">
                  <c:v>3.2582880006744671E-4</c:v>
                </c:pt>
                <c:pt idx="1014">
                  <c:v>3.2516785735572034E-4</c:v>
                </c:pt>
                <c:pt idx="1015">
                  <c:v>3.2450890423996751E-4</c:v>
                </c:pt>
                <c:pt idx="1016">
                  <c:v>3.2385193278159502E-4</c:v>
                </c:pt>
                <c:pt idx="1017">
                  <c:v>3.2319693508144987E-4</c:v>
                </c:pt>
                <c:pt idx="1018">
                  <c:v>3.2254390327958102E-4</c:v>
                </c:pt>
                <c:pt idx="1019">
                  <c:v>3.2189282955500965E-4</c:v>
                </c:pt>
                <c:pt idx="1020">
                  <c:v>3.2124370612549697E-4</c:v>
                </c:pt>
                <c:pt idx="1021">
                  <c:v>3.2059652524731475E-4</c:v>
                </c:pt>
                <c:pt idx="1022">
                  <c:v>3.1995127921501717E-4</c:v>
                </c:pt>
                <c:pt idx="1023">
                  <c:v>3.1930796036121488E-4</c:v>
                </c:pt>
                <c:pt idx="1024">
                  <c:v>3.1866656105634797E-4</c:v>
                </c:pt>
                <c:pt idx="1025">
                  <c:v>3.1802707370846649E-4</c:v>
                </c:pt>
                <c:pt idx="1026">
                  <c:v>3.1738949076300544E-4</c:v>
                </c:pt>
                <c:pt idx="1027">
                  <c:v>3.1675380470256491E-4</c:v>
                </c:pt>
                <c:pt idx="1028">
                  <c:v>3.1612000804669398E-4</c:v>
                </c:pt>
                <c:pt idx="1029">
                  <c:v>3.1548809335166873E-4</c:v>
                </c:pt>
                <c:pt idx="1030">
                  <c:v>3.1485805321028199E-4</c:v>
                </c:pt>
                <c:pt idx="1031">
                  <c:v>3.1422988025162329E-4</c:v>
                </c:pt>
                <c:pt idx="1032">
                  <c:v>3.1360356714087227E-4</c:v>
                </c:pt>
                <c:pt idx="1033">
                  <c:v>3.1297910657908135E-4</c:v>
                </c:pt>
                <c:pt idx="1034">
                  <c:v>3.1235649130296924E-4</c:v>
                </c:pt>
                <c:pt idx="1035">
                  <c:v>3.1173571408471166E-4</c:v>
                </c:pt>
                <c:pt idx="1036">
                  <c:v>3.111167677317342E-4</c:v>
                </c:pt>
                <c:pt idx="1037">
                  <c:v>3.1049964508650618E-4</c:v>
                </c:pt>
                <c:pt idx="1038">
                  <c:v>3.0988433902633773E-4</c:v>
                </c:pt>
                <c:pt idx="1039">
                  <c:v>3.0927084246317512E-4</c:v>
                </c:pt>
                <c:pt idx="1040">
                  <c:v>3.0865914834340074E-4</c:v>
                </c:pt>
                <c:pt idx="1041">
                  <c:v>3.080492496476312E-4</c:v>
                </c:pt>
                <c:pt idx="1042">
                  <c:v>3.0744113939052043E-4</c:v>
                </c:pt>
                <c:pt idx="1043">
                  <c:v>3.0683481062056066E-4</c:v>
                </c:pt>
                <c:pt idx="1044">
                  <c:v>3.0623025641988776E-4</c:v>
                </c:pt>
                <c:pt idx="1045">
                  <c:v>3.056274699040858E-4</c:v>
                </c:pt>
                <c:pt idx="1046">
                  <c:v>3.0502644422199178E-4</c:v>
                </c:pt>
                <c:pt idx="1047">
                  <c:v>3.0442717255550701E-4</c:v>
                </c:pt>
                <c:pt idx="1048">
                  <c:v>3.0382964811940285E-4</c:v>
                </c:pt>
                <c:pt idx="1049">
                  <c:v>3.0323386416113314E-4</c:v>
                </c:pt>
                <c:pt idx="1050">
                  <c:v>3.0263981396064476E-4</c:v>
                </c:pt>
                <c:pt idx="1051">
                  <c:v>3.0204749083019198E-4</c:v>
                </c:pt>
                <c:pt idx="1052">
                  <c:v>3.0145688811414876E-4</c:v>
                </c:pt>
                <c:pt idx="1053">
                  <c:v>3.0086799918882447E-4</c:v>
                </c:pt>
                <c:pt idx="1054">
                  <c:v>3.0028081746228286E-4</c:v>
                </c:pt>
                <c:pt idx="1055">
                  <c:v>2.9969533637415628E-4</c:v>
                </c:pt>
                <c:pt idx="1056">
                  <c:v>2.9911154939546832E-4</c:v>
                </c:pt>
                <c:pt idx="1057">
                  <c:v>2.9852945002845153E-4</c:v>
                </c:pt>
                <c:pt idx="1058">
                  <c:v>2.9794903180636949E-4</c:v>
                </c:pt>
                <c:pt idx="1059">
                  <c:v>2.9737028829334165E-4</c:v>
                </c:pt>
                <c:pt idx="1060">
                  <c:v>2.9679321308416311E-4</c:v>
                </c:pt>
                <c:pt idx="1061">
                  <c:v>2.9621779980413274E-4</c:v>
                </c:pt>
                <c:pt idx="1062">
                  <c:v>2.956440421088795E-4</c:v>
                </c:pt>
                <c:pt idx="1063">
                  <c:v>2.9507193368418844E-4</c:v>
                </c:pt>
                <c:pt idx="1064">
                  <c:v>2.9450146824582809E-4</c:v>
                </c:pt>
                <c:pt idx="1065">
                  <c:v>2.9393263953938402E-4</c:v>
                </c:pt>
                <c:pt idx="1066">
                  <c:v>2.9336544134008575E-4</c:v>
                </c:pt>
                <c:pt idx="1067">
                  <c:v>2.9279986745264005E-4</c:v>
                </c:pt>
                <c:pt idx="1068">
                  <c:v>2.9223591171106364E-4</c:v>
                </c:pt>
                <c:pt idx="1069">
                  <c:v>2.9167356797851947E-4</c:v>
                </c:pt>
                <c:pt idx="1070">
                  <c:v>2.9111283014714748E-4</c:v>
                </c:pt>
                <c:pt idx="1071">
                  <c:v>2.9055369213790459E-4</c:v>
                </c:pt>
                <c:pt idx="1072">
                  <c:v>2.8999614790040063E-4</c:v>
                </c:pt>
                <c:pt idx="1073">
                  <c:v>2.8944019141273762E-4</c:v>
                </c:pt>
                <c:pt idx="1074">
                  <c:v>2.8888581668134723E-4</c:v>
                </c:pt>
                <c:pt idx="1075">
                  <c:v>2.8833301774083348E-4</c:v>
                </c:pt>
                <c:pt idx="1076">
                  <c:v>2.8778178865381275E-4</c:v>
                </c:pt>
                <c:pt idx="1077">
                  <c:v>2.8723212351075805E-4</c:v>
                </c:pt>
                <c:pt idx="1078">
                  <c:v>2.8668401642984104E-4</c:v>
                </c:pt>
                <c:pt idx="1079">
                  <c:v>2.8613746155677728E-4</c:v>
                </c:pt>
                <c:pt idx="1080">
                  <c:v>2.8559245306467214E-4</c:v>
                </c:pt>
                <c:pt idx="1081">
                  <c:v>2.8504898515386711E-4</c:v>
                </c:pt>
                <c:pt idx="1082">
                  <c:v>2.8450705205178723E-4</c:v>
                </c:pt>
                <c:pt idx="1083">
                  <c:v>2.8396664801279113E-4</c:v>
                </c:pt>
                <c:pt idx="1084">
                  <c:v>2.8342776731801912E-4</c:v>
                </c:pt>
                <c:pt idx="1085">
                  <c:v>2.8289040427524392E-4</c:v>
                </c:pt>
                <c:pt idx="1086">
                  <c:v>2.8235455321872329E-4</c:v>
                </c:pt>
                <c:pt idx="1087">
                  <c:v>2.8182020850905221E-4</c:v>
                </c:pt>
                <c:pt idx="1088">
                  <c:v>2.8128736453301545E-4</c:v>
                </c:pt>
                <c:pt idx="1089">
                  <c:v>2.8075601570344376E-4</c:v>
                </c:pt>
                <c:pt idx="1090">
                  <c:v>2.8022615645906772E-4</c:v>
                </c:pt>
                <c:pt idx="1091">
                  <c:v>2.7969778126437451E-4</c:v>
                </c:pt>
                <c:pt idx="1092">
                  <c:v>2.7917088460946513E-4</c:v>
                </c:pt>
                <c:pt idx="1093">
                  <c:v>2.7864546100991373E-4</c:v>
                </c:pt>
                <c:pt idx="1094">
                  <c:v>2.7812150500662494E-4</c:v>
                </c:pt>
                <c:pt idx="1095">
                  <c:v>2.7759901116569446E-4</c:v>
                </c:pt>
                <c:pt idx="1096">
                  <c:v>2.770779740782712E-4</c:v>
                </c:pt>
                <c:pt idx="1097">
                  <c:v>2.765583883604176E-4</c:v>
                </c:pt>
                <c:pt idx="1098">
                  <c:v>2.7604024865297139E-4</c:v>
                </c:pt>
                <c:pt idx="1099">
                  <c:v>2.7552354962141382E-4</c:v>
                </c:pt>
                <c:pt idx="1100">
                  <c:v>2.7500828595572761E-4</c:v>
                </c:pt>
                <c:pt idx="1101">
                  <c:v>2.7449445237026724E-4</c:v>
                </c:pt>
                <c:pt idx="1102">
                  <c:v>2.7398204360362232E-4</c:v>
                </c:pt>
                <c:pt idx="1103">
                  <c:v>2.7347105441848687E-4</c:v>
                </c:pt>
                <c:pt idx="1104">
                  <c:v>2.7296147960152489E-4</c:v>
                </c:pt>
                <c:pt idx="1105">
                  <c:v>2.724533139632415E-4</c:v>
                </c:pt>
                <c:pt idx="1106">
                  <c:v>2.7194655233784919E-4</c:v>
                </c:pt>
                <c:pt idx="1107">
                  <c:v>2.7144118958314208E-4</c:v>
                </c:pt>
                <c:pt idx="1108">
                  <c:v>2.7093722058036432E-4</c:v>
                </c:pt>
                <c:pt idx="1109">
                  <c:v>2.7043464023408375E-4</c:v>
                </c:pt>
                <c:pt idx="1110">
                  <c:v>2.6993344347206254E-4</c:v>
                </c:pt>
                <c:pt idx="1111">
                  <c:v>2.6943362524513482E-4</c:v>
                </c:pt>
                <c:pt idx="1112">
                  <c:v>2.6893518052707602E-4</c:v>
                </c:pt>
                <c:pt idx="1113">
                  <c:v>2.6843810431448285E-4</c:v>
                </c:pt>
                <c:pt idx="1114">
                  <c:v>2.6794239162664639E-4</c:v>
                </c:pt>
                <c:pt idx="1115">
                  <c:v>2.6744803750542909E-4</c:v>
                </c:pt>
                <c:pt idx="1116">
                  <c:v>2.6695503701514457E-4</c:v>
                </c:pt>
                <c:pt idx="1117">
                  <c:v>2.6646338524243316E-4</c:v>
                </c:pt>
                <c:pt idx="1118">
                  <c:v>2.6597307729614282E-4</c:v>
                </c:pt>
                <c:pt idx="1119">
                  <c:v>2.6548410830720903E-4</c:v>
                </c:pt>
                <c:pt idx="1120">
                  <c:v>2.6499647342853475E-4</c:v>
                </c:pt>
                <c:pt idx="1121">
                  <c:v>2.6451016783487103E-4</c:v>
                </c:pt>
                <c:pt idx="1122">
                  <c:v>2.6402518672270184E-4</c:v>
                </c:pt>
                <c:pt idx="1123">
                  <c:v>2.6354152531012396E-4</c:v>
                </c:pt>
                <c:pt idx="1124">
                  <c:v>2.6305917883673329E-4</c:v>
                </c:pt>
                <c:pt idx="1125">
                  <c:v>2.6257814256350665E-4</c:v>
                </c:pt>
                <c:pt idx="1126">
                  <c:v>2.6209841177268864E-4</c:v>
                </c:pt>
                <c:pt idx="1127">
                  <c:v>2.6161998176767691E-4</c:v>
                </c:pt>
                <c:pt idx="1128">
                  <c:v>2.6114284787290878E-4</c:v>
                </c:pt>
                <c:pt idx="1129">
                  <c:v>2.6066700543374798E-4</c:v>
                </c:pt>
                <c:pt idx="1130">
                  <c:v>2.6019244981637275E-4</c:v>
                </c:pt>
                <c:pt idx="1131">
                  <c:v>2.5971917640766571E-4</c:v>
                </c:pt>
                <c:pt idx="1132">
                  <c:v>2.5924718061510094E-4</c:v>
                </c:pt>
                <c:pt idx="1133">
                  <c:v>2.5877645786663556E-4</c:v>
                </c:pt>
                <c:pt idx="1134">
                  <c:v>2.5830700361060053E-4</c:v>
                </c:pt>
                <c:pt idx="1135">
                  <c:v>2.5783881331559091E-4</c:v>
                </c:pt>
                <c:pt idx="1136">
                  <c:v>2.5737188247035807E-4</c:v>
                </c:pt>
                <c:pt idx="1137">
                  <c:v>2.5690620658370451E-4</c:v>
                </c:pt>
                <c:pt idx="1138">
                  <c:v>2.5644178118437293E-4</c:v>
                </c:pt>
                <c:pt idx="1139">
                  <c:v>2.559786018209464E-4</c:v>
                </c:pt>
                <c:pt idx="1140">
                  <c:v>2.5551666406173633E-4</c:v>
                </c:pt>
                <c:pt idx="1141">
                  <c:v>2.5505596349468211E-4</c:v>
                </c:pt>
                <c:pt idx="1142">
                  <c:v>2.5459649572724674E-4</c:v>
                </c:pt>
                <c:pt idx="1143">
                  <c:v>2.5413825638631273E-4</c:v>
                </c:pt>
                <c:pt idx="1144">
                  <c:v>2.5368124111807739E-4</c:v>
                </c:pt>
                <c:pt idx="1145">
                  <c:v>2.5322544558795563E-4</c:v>
                </c:pt>
                <c:pt idx="1146">
                  <c:v>2.5277086548047356E-4</c:v>
                </c:pt>
                <c:pt idx="1147">
                  <c:v>2.5231749649917029E-4</c:v>
                </c:pt>
                <c:pt idx="1148">
                  <c:v>2.5186533436649731E-4</c:v>
                </c:pt>
                <c:pt idx="1149">
                  <c:v>2.5141437482371784E-4</c:v>
                </c:pt>
                <c:pt idx="1150">
                  <c:v>2.5096461363081012E-4</c:v>
                </c:pt>
                <c:pt idx="1151">
                  <c:v>2.5051604656636535E-4</c:v>
                </c:pt>
                <c:pt idx="1152">
                  <c:v>2.5006866942749498E-4</c:v>
                </c:pt>
                <c:pt idx="1153">
                  <c:v>2.4962247802972709E-4</c:v>
                </c:pt>
                <c:pt idx="1154">
                  <c:v>2.4917746820691649E-4</c:v>
                </c:pt>
                <c:pt idx="1155">
                  <c:v>2.4873363581114419E-4</c:v>
                </c:pt>
                <c:pt idx="1156">
                  <c:v>2.482909767126228E-4</c:v>
                </c:pt>
                <c:pt idx="1157">
                  <c:v>2.4784948679960271E-4</c:v>
                </c:pt>
                <c:pt idx="1158">
                  <c:v>2.4740916197827707E-4</c:v>
                </c:pt>
                <c:pt idx="1159">
                  <c:v>2.4696999817269021E-4</c:v>
                </c:pt>
                <c:pt idx="1160">
                  <c:v>2.4653199132463905E-4</c:v>
                </c:pt>
                <c:pt idx="1161">
                  <c:v>2.4609513739358739E-4</c:v>
                </c:pt>
                <c:pt idx="1162">
                  <c:v>2.456594323565688E-4</c:v>
                </c:pt>
                <c:pt idx="1163">
                  <c:v>2.4522487220809741E-4</c:v>
                </c:pt>
                <c:pt idx="1164">
                  <c:v>2.4479145296007744E-4</c:v>
                </c:pt>
                <c:pt idx="1165">
                  <c:v>2.4435917064171136E-4</c:v>
                </c:pt>
                <c:pt idx="1166">
                  <c:v>2.4392802129941064E-4</c:v>
                </c:pt>
                <c:pt idx="1167">
                  <c:v>2.4349800099670666E-4</c:v>
                </c:pt>
                <c:pt idx="1168">
                  <c:v>2.4306910581416285E-4</c:v>
                </c:pt>
                <c:pt idx="1169">
                  <c:v>2.4264133184928531E-4</c:v>
                </c:pt>
                <c:pt idx="1170">
                  <c:v>2.4221467521643526E-4</c:v>
                </c:pt>
                <c:pt idx="1171">
                  <c:v>2.4178913204674188E-4</c:v>
                </c:pt>
                <c:pt idx="1172">
                  <c:v>2.4136469848801709E-4</c:v>
                </c:pt>
                <c:pt idx="1173">
                  <c:v>2.4094137070466762E-4</c:v>
                </c:pt>
                <c:pt idx="1174">
                  <c:v>2.405191448776109E-4</c:v>
                </c:pt>
                <c:pt idx="1175">
                  <c:v>2.4009801720418838E-4</c:v>
                </c:pt>
                <c:pt idx="1176">
                  <c:v>2.3967798389808257E-4</c:v>
                </c:pt>
                <c:pt idx="1177">
                  <c:v>2.3925904118923377E-4</c:v>
                </c:pt>
                <c:pt idx="1178">
                  <c:v>2.3884118532375292E-4</c:v>
                </c:pt>
                <c:pt idx="1179">
                  <c:v>2.3842441256384191E-4</c:v>
                </c:pt>
                <c:pt idx="1180">
                  <c:v>2.380087191877115E-4</c:v>
                </c:pt>
                <c:pt idx="1181">
                  <c:v>2.3759410148949472E-4</c:v>
                </c:pt>
                <c:pt idx="1182">
                  <c:v>2.3718055577917201E-4</c:v>
                </c:pt>
                <c:pt idx="1183">
                  <c:v>2.3676807838248339E-4</c:v>
                </c:pt>
                <c:pt idx="1184">
                  <c:v>2.3635666564085367E-4</c:v>
                </c:pt>
                <c:pt idx="1185">
                  <c:v>2.3594631391130801E-4</c:v>
                </c:pt>
                <c:pt idx="1186">
                  <c:v>2.3553701956639488E-4</c:v>
                </c:pt>
                <c:pt idx="1187">
                  <c:v>2.3512877899410582E-4</c:v>
                </c:pt>
                <c:pt idx="1188">
                  <c:v>2.347215885977972E-4</c:v>
                </c:pt>
                <c:pt idx="1189">
                  <c:v>2.3431544479611232E-4</c:v>
                </c:pt>
                <c:pt idx="1190">
                  <c:v>2.3391034402290241E-4</c:v>
                </c:pt>
                <c:pt idx="1191">
                  <c:v>2.3350628272715025E-4</c:v>
                </c:pt>
                <c:pt idx="1192">
                  <c:v>2.3310325737289382E-4</c:v>
                </c:pt>
                <c:pt idx="1193">
                  <c:v>2.3270126443914935E-4</c:v>
                </c:pt>
                <c:pt idx="1194">
                  <c:v>2.3230030041983447E-4</c:v>
                </c:pt>
                <c:pt idx="1195">
                  <c:v>2.3190036182369416E-4</c:v>
                </c:pt>
                <c:pt idx="1196">
                  <c:v>2.3150144517422572E-4</c:v>
                </c:pt>
                <c:pt idx="1197">
                  <c:v>2.3110354700960309E-4</c:v>
                </c:pt>
                <c:pt idx="1198">
                  <c:v>2.3070666388260328E-4</c:v>
                </c:pt>
                <c:pt idx="1199">
                  <c:v>2.3031079236053334E-4</c:v>
                </c:pt>
                <c:pt idx="1200">
                  <c:v>2.2991592902515511E-4</c:v>
                </c:pt>
                <c:pt idx="1201">
                  <c:v>2.2952207047261523E-4</c:v>
                </c:pt>
                <c:pt idx="1202">
                  <c:v>2.2912921331336963E-4</c:v>
                </c:pt>
                <c:pt idx="1203">
                  <c:v>2.2873735417211461E-4</c:v>
                </c:pt>
                <c:pt idx="1204">
                  <c:v>2.2834648968771289E-4</c:v>
                </c:pt>
                <c:pt idx="1205">
                  <c:v>2.2795661651312223E-4</c:v>
                </c:pt>
                <c:pt idx="1206">
                  <c:v>2.2756773131532825E-4</c:v>
                </c:pt>
                <c:pt idx="1207">
                  <c:v>2.2717983077526893E-4</c:v>
                </c:pt>
                <c:pt idx="1208">
                  <c:v>2.2679291158776891E-4</c:v>
                </c:pt>
                <c:pt idx="1209">
                  <c:v>2.264069704614689E-4</c:v>
                </c:pt>
                <c:pt idx="1210">
                  <c:v>2.2602200411875418E-4</c:v>
                </c:pt>
                <c:pt idx="1211">
                  <c:v>2.2563800929568917E-4</c:v>
                </c:pt>
                <c:pt idx="1212">
                  <c:v>2.2525498274194791E-4</c:v>
                </c:pt>
                <c:pt idx="1213">
                  <c:v>2.2487292122074499E-4</c:v>
                </c:pt>
                <c:pt idx="1214">
                  <c:v>2.2449182150877025E-4</c:v>
                </c:pt>
                <c:pt idx="1215">
                  <c:v>2.2411168039611918E-4</c:v>
                </c:pt>
                <c:pt idx="1216">
                  <c:v>2.2373249468622854E-4</c:v>
                </c:pt>
                <c:pt idx="1217">
                  <c:v>2.2335426119580911E-4</c:v>
                </c:pt>
                <c:pt idx="1218">
                  <c:v>2.2297697675477811E-4</c:v>
                </c:pt>
                <c:pt idx="1219">
                  <c:v>2.2260063820619695E-4</c:v>
                </c:pt>
                <c:pt idx="1220">
                  <c:v>2.222252424062025E-4</c:v>
                </c:pt>
                <c:pt idx="1221">
                  <c:v>2.2185078622394494E-4</c:v>
                </c:pt>
                <c:pt idx="1222">
                  <c:v>2.2147726654152261E-4</c:v>
                </c:pt>
                <c:pt idx="1223">
                  <c:v>2.211046802539165E-4</c:v>
                </c:pt>
                <c:pt idx="1224">
                  <c:v>2.2073302426892785E-4</c:v>
                </c:pt>
                <c:pt idx="1225">
                  <c:v>2.2036229550711638E-4</c:v>
                </c:pt>
                <c:pt idx="1226">
                  <c:v>2.1999249090173315E-4</c:v>
                </c:pt>
                <c:pt idx="1227">
                  <c:v>2.1962360739866238E-4</c:v>
                </c:pt>
                <c:pt idx="1228">
                  <c:v>2.1925564195635487E-4</c:v>
                </c:pt>
                <c:pt idx="1229">
                  <c:v>2.1888859154577098E-4</c:v>
                </c:pt>
                <c:pt idx="1230">
                  <c:v>2.1852245315031522E-4</c:v>
                </c:pt>
                <c:pt idx="1231">
                  <c:v>2.181572237657757E-4</c:v>
                </c:pt>
                <c:pt idx="1232">
                  <c:v>2.1779290040026616E-4</c:v>
                </c:pt>
                <c:pt idx="1233">
                  <c:v>2.1742948007416019E-4</c:v>
                </c:pt>
                <c:pt idx="1234">
                  <c:v>2.1706695982003684E-4</c:v>
                </c:pt>
                <c:pt idx="1235">
                  <c:v>2.1670533668261655E-4</c:v>
                </c:pt>
                <c:pt idx="1236">
                  <c:v>2.1634460771870426E-4</c:v>
                </c:pt>
                <c:pt idx="1237">
                  <c:v>2.1598476999712843E-4</c:v>
                </c:pt>
                <c:pt idx="1238">
                  <c:v>2.1562582059868354E-4</c:v>
                </c:pt>
                <c:pt idx="1239">
                  <c:v>2.1526775661607169E-4</c:v>
                </c:pt>
                <c:pt idx="1240">
                  <c:v>2.1491057515384327E-4</c:v>
                </c:pt>
                <c:pt idx="1241">
                  <c:v>2.1455427332833991E-4</c:v>
                </c:pt>
                <c:pt idx="1242">
                  <c:v>2.141988482676372E-4</c:v>
                </c:pt>
                <c:pt idx="1243">
                  <c:v>2.1384429711148841E-4</c:v>
                </c:pt>
                <c:pt idx="1244">
                  <c:v>2.1349061701126447E-4</c:v>
                </c:pt>
                <c:pt idx="1245">
                  <c:v>2.1313780512990102E-4</c:v>
                </c:pt>
                <c:pt idx="1246">
                  <c:v>2.1278585864184155E-4</c:v>
                </c:pt>
                <c:pt idx="1247">
                  <c:v>2.1243477473297916E-4</c:v>
                </c:pt>
                <c:pt idx="1248">
                  <c:v>2.1208455060060463E-4</c:v>
                </c:pt>
                <c:pt idx="1249">
                  <c:v>2.1173518345334665E-4</c:v>
                </c:pt>
                <c:pt idx="1250">
                  <c:v>2.1138667051112287E-4</c:v>
                </c:pt>
                <c:pt idx="1251">
                  <c:v>2.1103900900507969E-4</c:v>
                </c:pt>
                <c:pt idx="1252">
                  <c:v>2.1069219617754023E-4</c:v>
                </c:pt>
                <c:pt idx="1253">
                  <c:v>2.1034622928195134E-4</c:v>
                </c:pt>
                <c:pt idx="1254">
                  <c:v>2.1000110558282921E-4</c:v>
                </c:pt>
                <c:pt idx="1255">
                  <c:v>2.0965682235570476E-4</c:v>
                </c:pt>
                <c:pt idx="1256">
                  <c:v>2.0931337688707153E-4</c:v>
                </c:pt>
                <c:pt idx="1257">
                  <c:v>2.0897076647433322E-4</c:v>
                </c:pt>
                <c:pt idx="1258">
                  <c:v>2.0862898842575171E-4</c:v>
                </c:pt>
                <c:pt idx="1259">
                  <c:v>2.0828804006039231E-4</c:v>
                </c:pt>
                <c:pt idx="1260">
                  <c:v>2.0794791870807461E-4</c:v>
                </c:pt>
                <c:pt idx="1261">
                  <c:v>2.076086217093199E-4</c:v>
                </c:pt>
                <c:pt idx="1262">
                  <c:v>2.0727014641529906E-4</c:v>
                </c:pt>
                <c:pt idx="1263">
                  <c:v>2.06932490187783E-4</c:v>
                </c:pt>
                <c:pt idx="1264">
                  <c:v>2.0659565039909074E-4</c:v>
                </c:pt>
                <c:pt idx="1265">
                  <c:v>2.0625962443203893E-4</c:v>
                </c:pt>
                <c:pt idx="1266">
                  <c:v>2.0592440967989316E-4</c:v>
                </c:pt>
                <c:pt idx="1267">
                  <c:v>2.0559000354631614E-4</c:v>
                </c:pt>
                <c:pt idx="1268">
                  <c:v>2.0525640344531761E-4</c:v>
                </c:pt>
                <c:pt idx="1269">
                  <c:v>2.0492360680120981E-4</c:v>
                </c:pt>
                <c:pt idx="1270">
                  <c:v>2.0459161104855104E-4</c:v>
                </c:pt>
                <c:pt idx="1271">
                  <c:v>2.0426041363210293E-4</c:v>
                </c:pt>
                <c:pt idx="1272">
                  <c:v>2.0393001200677839E-4</c:v>
                </c:pt>
                <c:pt idx="1273">
                  <c:v>2.0360040363759572E-4</c:v>
                </c:pt>
                <c:pt idx="1274">
                  <c:v>2.0327158599962777E-4</c:v>
                </c:pt>
                <c:pt idx="1275">
                  <c:v>2.0294355657795828E-4</c:v>
                </c:pt>
                <c:pt idx="1276">
                  <c:v>2.0261631286762921E-4</c:v>
                </c:pt>
                <c:pt idx="1277">
                  <c:v>2.0228985237359871E-4</c:v>
                </c:pt>
                <c:pt idx="1278">
                  <c:v>2.0196417261068966E-4</c:v>
                </c:pt>
                <c:pt idx="1279">
                  <c:v>2.0163927110354731E-4</c:v>
                </c:pt>
                <c:pt idx="1280">
                  <c:v>2.0131514538658884E-4</c:v>
                </c:pt>
                <c:pt idx="1281">
                  <c:v>2.0099179300395992E-4</c:v>
                </c:pt>
                <c:pt idx="1282">
                  <c:v>2.0066921150948679E-4</c:v>
                </c:pt>
                <c:pt idx="1283">
                  <c:v>2.0034739846663309E-4</c:v>
                </c:pt>
                <c:pt idx="1284">
                  <c:v>2.0002635144845149E-4</c:v>
                </c:pt>
                <c:pt idx="1285">
                  <c:v>1.9970606803754106E-4</c:v>
                </c:pt>
                <c:pt idx="1286">
                  <c:v>1.9938654582600144E-4</c:v>
                </c:pt>
                <c:pt idx="1287">
                  <c:v>1.9906778241538634E-4</c:v>
                </c:pt>
                <c:pt idx="1288">
                  <c:v>1.9874977541666224E-4</c:v>
                </c:pt>
                <c:pt idx="1289">
                  <c:v>1.984325224501626E-4</c:v>
                </c:pt>
                <c:pt idx="1290">
                  <c:v>1.9811602114554343E-4</c:v>
                </c:pt>
                <c:pt idx="1291">
                  <c:v>1.9780026914174007E-4</c:v>
                </c:pt>
                <c:pt idx="1292">
                  <c:v>1.9748526408692473E-4</c:v>
                </c:pt>
                <c:pt idx="1293">
                  <c:v>1.9717100363846185E-4</c:v>
                </c:pt>
                <c:pt idx="1294">
                  <c:v>1.9685748546286513E-4</c:v>
                </c:pt>
                <c:pt idx="1295">
                  <c:v>1.9654470723575663E-4</c:v>
                </c:pt>
                <c:pt idx="1296">
                  <c:v>1.9623266664182027E-4</c:v>
                </c:pt>
                <c:pt idx="1297">
                  <c:v>1.9592136137476436E-4</c:v>
                </c:pt>
                <c:pt idx="1298">
                  <c:v>1.9561078913727696E-4</c:v>
                </c:pt>
                <c:pt idx="1299">
                  <c:v>1.9530094764098321E-4</c:v>
                </c:pt>
                <c:pt idx="1300">
                  <c:v>1.9499183460640565E-4</c:v>
                </c:pt>
                <c:pt idx="1301">
                  <c:v>1.9468344776292225E-4</c:v>
                </c:pt>
                <c:pt idx="1302">
                  <c:v>1.9437578484872474E-4</c:v>
                </c:pt>
                <c:pt idx="1303">
                  <c:v>1.9406884361077722E-4</c:v>
                </c:pt>
                <c:pt idx="1304">
                  <c:v>1.9376262180477707E-4</c:v>
                </c:pt>
                <c:pt idx="1305">
                  <c:v>1.934571171951136E-4</c:v>
                </c:pt>
                <c:pt idx="1306">
                  <c:v>1.9315232755482634E-4</c:v>
                </c:pt>
                <c:pt idx="1307">
                  <c:v>1.928482506655681E-4</c:v>
                </c:pt>
                <c:pt idx="1308">
                  <c:v>1.925448843175626E-4</c:v>
                </c:pt>
                <c:pt idx="1309">
                  <c:v>1.9224222630956459E-4</c:v>
                </c:pt>
                <c:pt idx="1310">
                  <c:v>1.9194027444882384E-4</c:v>
                </c:pt>
                <c:pt idx="1311">
                  <c:v>1.9163902655104019E-4</c:v>
                </c:pt>
                <c:pt idx="1312">
                  <c:v>1.9133848044033114E-4</c:v>
                </c:pt>
                <c:pt idx="1313">
                  <c:v>1.9103863394918762E-4</c:v>
                </c:pt>
                <c:pt idx="1314">
                  <c:v>1.9073948491843851E-4</c:v>
                </c:pt>
                <c:pt idx="1315">
                  <c:v>1.9044103119721101E-4</c:v>
                </c:pt>
                <c:pt idx="1316">
                  <c:v>1.9014327064289282E-4</c:v>
                </c:pt>
                <c:pt idx="1317">
                  <c:v>1.8984620112109414E-4</c:v>
                </c:pt>
                <c:pt idx="1318">
                  <c:v>1.895498205056103E-4</c:v>
                </c:pt>
                <c:pt idx="1319">
                  <c:v>1.8925412667838287E-4</c:v>
                </c:pt>
                <c:pt idx="1320">
                  <c:v>1.8895911752946402E-4</c:v>
                </c:pt>
                <c:pt idx="1321">
                  <c:v>1.8866479095697855E-4</c:v>
                </c:pt>
                <c:pt idx="1322">
                  <c:v>1.8837114486708689E-4</c:v>
                </c:pt>
                <c:pt idx="1323">
                  <c:v>1.8807817717394828E-4</c:v>
                </c:pt>
                <c:pt idx="1324">
                  <c:v>1.8778588579968406E-4</c:v>
                </c:pt>
                <c:pt idx="1325">
                  <c:v>1.8749426867434221E-4</c:v>
                </c:pt>
                <c:pt idx="1326">
                  <c:v>1.8720332373585967E-4</c:v>
                </c:pt>
                <c:pt idx="1327">
                  <c:v>1.8691304893002795E-4</c:v>
                </c:pt>
                <c:pt idx="1328">
                  <c:v>1.8662344221045664E-4</c:v>
                </c:pt>
                <c:pt idx="1329">
                  <c:v>1.8633450153853734E-4</c:v>
                </c:pt>
                <c:pt idx="1330">
                  <c:v>1.8604622488340789E-4</c:v>
                </c:pt>
                <c:pt idx="1331">
                  <c:v>1.8575861022191988E-4</c:v>
                </c:pt>
                <c:pt idx="1332">
                  <c:v>1.8547165553859965E-4</c:v>
                </c:pt>
                <c:pt idx="1333">
                  <c:v>1.8518535882561664E-4</c:v>
                </c:pt>
                <c:pt idx="1334">
                  <c:v>1.8489971808274708E-4</c:v>
                </c:pt>
                <c:pt idx="1335">
                  <c:v>1.8461473131733903E-4</c:v>
                </c:pt>
                <c:pt idx="1336">
                  <c:v>1.8433039654428126E-4</c:v>
                </c:pt>
                <c:pt idx="1337">
                  <c:v>1.8404671178596374E-4</c:v>
                </c:pt>
                <c:pt idx="1338">
                  <c:v>1.8376367507224933E-4</c:v>
                </c:pt>
                <c:pt idx="1339">
                  <c:v>1.8348128444043612E-4</c:v>
                </c:pt>
                <c:pt idx="1340">
                  <c:v>1.8319953793522514E-4</c:v>
                </c:pt>
                <c:pt idx="1341">
                  <c:v>1.8291843360868738E-4</c:v>
                </c:pt>
                <c:pt idx="1342">
                  <c:v>1.8263796952023011E-4</c:v>
                </c:pt>
                <c:pt idx="1343">
                  <c:v>1.8235814373656354E-4</c:v>
                </c:pt>
                <c:pt idx="1344">
                  <c:v>1.8207895433166847E-4</c:v>
                </c:pt>
                <c:pt idx="1345">
                  <c:v>1.8180039938676254E-4</c:v>
                </c:pt>
                <c:pt idx="1346">
                  <c:v>1.8152247699026967E-4</c:v>
                </c:pt>
                <c:pt idx="1347">
                  <c:v>1.812451852377862E-4</c:v>
                </c:pt>
                <c:pt idx="1348">
                  <c:v>1.8096852223204742E-4</c:v>
                </c:pt>
                <c:pt idx="1349">
                  <c:v>1.8069248608289961E-4</c:v>
                </c:pt>
                <c:pt idx="1350">
                  <c:v>1.8041707490726319E-4</c:v>
                </c:pt>
                <c:pt idx="1351">
                  <c:v>1.8014228682910493E-4</c:v>
                </c:pt>
                <c:pt idx="1352">
                  <c:v>1.7986811997940461E-4</c:v>
                </c:pt>
                <c:pt idx="1353">
                  <c:v>1.7959457249612344E-4</c:v>
                </c:pt>
                <c:pt idx="1354">
                  <c:v>1.7932164252417365E-4</c:v>
                </c:pt>
                <c:pt idx="1355">
                  <c:v>1.7904932821538767E-4</c:v>
                </c:pt>
                <c:pt idx="1356">
                  <c:v>1.787776277284857E-4</c:v>
                </c:pt>
                <c:pt idx="1357">
                  <c:v>1.7850653922904695E-4</c:v>
                </c:pt>
                <c:pt idx="1358">
                  <c:v>1.7823606088947724E-4</c:v>
                </c:pt>
                <c:pt idx="1359">
                  <c:v>1.7796619088898029E-4</c:v>
                </c:pt>
                <c:pt idx="1360">
                  <c:v>1.7769692741352683E-4</c:v>
                </c:pt>
                <c:pt idx="1361">
                  <c:v>1.7742826865582234E-4</c:v>
                </c:pt>
                <c:pt idx="1362">
                  <c:v>1.7716021281528137E-4</c:v>
                </c:pt>
                <c:pt idx="1363">
                  <c:v>1.7689275809799478E-4</c:v>
                </c:pt>
                <c:pt idx="1364">
                  <c:v>1.7662590271670019E-4</c:v>
                </c:pt>
                <c:pt idx="1365">
                  <c:v>1.7635964489075363E-4</c:v>
                </c:pt>
                <c:pt idx="1366">
                  <c:v>1.760939828460994E-4</c:v>
                </c:pt>
                <c:pt idx="1367">
                  <c:v>1.7582891481524154E-4</c:v>
                </c:pt>
                <c:pt idx="1368">
                  <c:v>1.7556443903721475E-4</c:v>
                </c:pt>
                <c:pt idx="1369">
                  <c:v>1.7530055375755417E-4</c:v>
                </c:pt>
                <c:pt idx="1370">
                  <c:v>1.7503725722826848E-4</c:v>
                </c:pt>
                <c:pt idx="1371">
                  <c:v>1.7477454770781014E-4</c:v>
                </c:pt>
                <c:pt idx="1372">
                  <c:v>1.7451242346104782E-4</c:v>
                </c:pt>
                <c:pt idx="1373">
                  <c:v>1.7425088275923746E-4</c:v>
                </c:pt>
                <c:pt idx="1374">
                  <c:v>1.7398992387999404E-4</c:v>
                </c:pt>
                <c:pt idx="1375">
                  <c:v>1.7372954510726441E-4</c:v>
                </c:pt>
                <c:pt idx="1376">
                  <c:v>1.7346974473129832E-4</c:v>
                </c:pt>
                <c:pt idx="1377">
                  <c:v>1.7321052104862171E-4</c:v>
                </c:pt>
                <c:pt idx="1378">
                  <c:v>1.7295187236200828E-4</c:v>
                </c:pt>
                <c:pt idx="1379">
                  <c:v>1.7269379698045314E-4</c:v>
                </c:pt>
                <c:pt idx="1380">
                  <c:v>1.7243629321914435E-4</c:v>
                </c:pt>
                <c:pt idx="1381">
                  <c:v>1.7217935939943662E-4</c:v>
                </c:pt>
                <c:pt idx="1382">
                  <c:v>1.7192299384882382E-4</c:v>
                </c:pt>
                <c:pt idx="1383">
                  <c:v>1.7166719490091203E-4</c:v>
                </c:pt>
                <c:pt idx="1384">
                  <c:v>1.7141196089539399E-4</c:v>
                </c:pt>
                <c:pt idx="1385">
                  <c:v>1.7115729017802027E-4</c:v>
                </c:pt>
                <c:pt idx="1386">
                  <c:v>1.7090318110057464E-4</c:v>
                </c:pt>
                <c:pt idx="1387">
                  <c:v>1.706496320208477E-4</c:v>
                </c:pt>
                <c:pt idx="1388">
                  <c:v>1.703966413026098E-4</c:v>
                </c:pt>
                <c:pt idx="1389">
                  <c:v>1.7014420731558552E-4</c:v>
                </c:pt>
                <c:pt idx="1390">
                  <c:v>1.6989232843542677E-4</c:v>
                </c:pt>
                <c:pt idx="1391">
                  <c:v>1.6964100304368856E-4</c:v>
                </c:pt>
                <c:pt idx="1392">
                  <c:v>1.6939022952780326E-4</c:v>
                </c:pt>
                <c:pt idx="1393">
                  <c:v>1.691400062810525E-4</c:v>
                </c:pt>
                <c:pt idx="1394">
                  <c:v>1.6889033170254577E-4</c:v>
                </c:pt>
                <c:pt idx="1395">
                  <c:v>1.6864120419719133E-4</c:v>
                </c:pt>
                <c:pt idx="1396">
                  <c:v>1.6839262217567354E-4</c:v>
                </c:pt>
                <c:pt idx="1397">
                  <c:v>1.6814458405442674E-4</c:v>
                </c:pt>
                <c:pt idx="1398">
                  <c:v>1.6789708825561088E-4</c:v>
                </c:pt>
                <c:pt idx="1399">
                  <c:v>1.6765013320708673E-4</c:v>
                </c:pt>
                <c:pt idx="1400">
                  <c:v>1.6740371734239064E-4</c:v>
                </c:pt>
                <c:pt idx="1401">
                  <c:v>1.6715783910071016E-4</c:v>
                </c:pt>
                <c:pt idx="1402">
                  <c:v>1.6691249692686054E-4</c:v>
                </c:pt>
                <c:pt idx="1403">
                  <c:v>1.6666768927125897E-4</c:v>
                </c:pt>
                <c:pt idx="1404">
                  <c:v>1.6642341458990206E-4</c:v>
                </c:pt>
                <c:pt idx="1405">
                  <c:v>1.6617967134434082E-4</c:v>
                </c:pt>
                <c:pt idx="1406">
                  <c:v>1.6593645800165618E-4</c:v>
                </c:pt>
                <c:pt idx="1407">
                  <c:v>1.6569377303443661E-4</c:v>
                </c:pt>
                <c:pt idx="1408">
                  <c:v>1.6545161492075394E-4</c:v>
                </c:pt>
                <c:pt idx="1409">
                  <c:v>1.6520998214413887E-4</c:v>
                </c:pt>
                <c:pt idx="1410">
                  <c:v>1.6496887319355884E-4</c:v>
                </c:pt>
                <c:pt idx="1411">
                  <c:v>1.6472828656339411E-4</c:v>
                </c:pt>
                <c:pt idx="1412">
                  <c:v>1.6448822075341415E-4</c:v>
                </c:pt>
                <c:pt idx="1413">
                  <c:v>1.6424867426875558E-4</c:v>
                </c:pt>
                <c:pt idx="1414">
                  <c:v>1.6400964561989818E-4</c:v>
                </c:pt>
                <c:pt idx="1415">
                  <c:v>1.6377113332264286E-4</c:v>
                </c:pt>
                <c:pt idx="1416">
                  <c:v>1.6353313589808756E-4</c:v>
                </c:pt>
                <c:pt idx="1417">
                  <c:v>1.6329565187260726E-4</c:v>
                </c:pt>
                <c:pt idx="1418">
                  <c:v>1.630586797778284E-4</c:v>
                </c:pt>
                <c:pt idx="1419">
                  <c:v>1.6282221815060781E-4</c:v>
                </c:pt>
                <c:pt idx="1420">
                  <c:v>1.6258626553301134E-4</c:v>
                </c:pt>
                <c:pt idx="1421">
                  <c:v>1.6235082047228998E-4</c:v>
                </c:pt>
                <c:pt idx="1422">
                  <c:v>1.6211588152085878E-4</c:v>
                </c:pt>
                <c:pt idx="1423">
                  <c:v>1.6188144723627566E-4</c:v>
                </c:pt>
                <c:pt idx="1424">
                  <c:v>1.6164751618121678E-4</c:v>
                </c:pt>
                <c:pt idx="1425">
                  <c:v>1.6141408692345771E-4</c:v>
                </c:pt>
                <c:pt idx="1426">
                  <c:v>1.6118115803585056E-4</c:v>
                </c:pt>
                <c:pt idx="1427">
                  <c:v>1.6094872809630203E-4</c:v>
                </c:pt>
                <c:pt idx="1428">
                  <c:v>1.6071679568775392E-4</c:v>
                </c:pt>
                <c:pt idx="1429">
                  <c:v>1.6048535939815854E-4</c:v>
                </c:pt>
                <c:pt idx="1430">
                  <c:v>1.6025441782045979E-4</c:v>
                </c:pt>
                <c:pt idx="1431">
                  <c:v>1.6002396955257272E-4</c:v>
                </c:pt>
                <c:pt idx="1432">
                  <c:v>1.5979401319736046E-4</c:v>
                </c:pt>
                <c:pt idx="1433">
                  <c:v>1.5956454736261393E-4</c:v>
                </c:pt>
                <c:pt idx="1434">
                  <c:v>1.5933557066103262E-4</c:v>
                </c:pt>
                <c:pt idx="1435">
                  <c:v>1.5910708171020126E-4</c:v>
                </c:pt>
                <c:pt idx="1436">
                  <c:v>1.5887907913257089E-4</c:v>
                </c:pt>
                <c:pt idx="1437">
                  <c:v>1.5865156155543886E-4</c:v>
                </c:pt>
                <c:pt idx="1438">
                  <c:v>1.5842452761092674E-4</c:v>
                </c:pt>
                <c:pt idx="1439">
                  <c:v>1.581979759359609E-4</c:v>
                </c:pt>
                <c:pt idx="1440">
                  <c:v>1.5797190517225328E-4</c:v>
                </c:pt>
                <c:pt idx="1441">
                  <c:v>1.5774631396627957E-4</c:v>
                </c:pt>
                <c:pt idx="1442">
                  <c:v>1.5752120096925956E-4</c:v>
                </c:pt>
                <c:pt idx="1443">
                  <c:v>1.5729656483713843E-4</c:v>
                </c:pt>
                <c:pt idx="1444">
                  <c:v>1.5707240423056608E-4</c:v>
                </c:pt>
                <c:pt idx="1445">
                  <c:v>1.5684871781487667E-4</c:v>
                </c:pt>
                <c:pt idx="1446">
                  <c:v>1.5662550426007123E-4</c:v>
                </c:pt>
                <c:pt idx="1447">
                  <c:v>1.5640276224079485E-4</c:v>
                </c:pt>
                <c:pt idx="1448">
                  <c:v>1.5618049043632142E-4</c:v>
                </c:pt>
                <c:pt idx="1449">
                  <c:v>1.5595868753053032E-4</c:v>
                </c:pt>
                <c:pt idx="1450">
                  <c:v>1.5573735221188916E-4</c:v>
                </c:pt>
                <c:pt idx="1451">
                  <c:v>1.5551648317343485E-4</c:v>
                </c:pt>
                <c:pt idx="1452">
                  <c:v>1.5529607911275365E-4</c:v>
                </c:pt>
                <c:pt idx="1453">
                  <c:v>1.5507613873196364E-4</c:v>
                </c:pt>
                <c:pt idx="1454">
                  <c:v>1.5485666073769279E-4</c:v>
                </c:pt>
                <c:pt idx="1455">
                  <c:v>1.5463764384106437E-4</c:v>
                </c:pt>
                <c:pt idx="1456">
                  <c:v>1.5441908675767514E-4</c:v>
                </c:pt>
                <c:pt idx="1457">
                  <c:v>1.5420098820757795E-4</c:v>
                </c:pt>
                <c:pt idx="1458">
                  <c:v>1.539833469152625E-4</c:v>
                </c:pt>
                <c:pt idx="1459">
                  <c:v>1.5376616160963898E-4</c:v>
                </c:pt>
                <c:pt idx="1460">
                  <c:v>1.5354943102401639E-4</c:v>
                </c:pt>
                <c:pt idx="1461">
                  <c:v>1.5333315389608776E-4</c:v>
                </c:pt>
                <c:pt idx="1462">
                  <c:v>1.5311732896790923E-4</c:v>
                </c:pt>
                <c:pt idx="1463">
                  <c:v>1.5290195498588377E-4</c:v>
                </c:pt>
                <c:pt idx="1464">
                  <c:v>1.5268703070074285E-4</c:v>
                </c:pt>
                <c:pt idx="1465">
                  <c:v>1.5247255486752767E-4</c:v>
                </c:pt>
                <c:pt idx="1466">
                  <c:v>1.5225852624557213E-4</c:v>
                </c:pt>
                <c:pt idx="1467">
                  <c:v>1.5204494359848561E-4</c:v>
                </c:pt>
                <c:pt idx="1468">
                  <c:v>1.5183180569413419E-4</c:v>
                </c:pt>
                <c:pt idx="1469">
                  <c:v>1.5161911130462402E-4</c:v>
                </c:pt>
                <c:pt idx="1470">
                  <c:v>1.5140685920628241E-4</c:v>
                </c:pt>
                <c:pt idx="1471">
                  <c:v>1.5119504817964286E-4</c:v>
                </c:pt>
                <c:pt idx="1472">
                  <c:v>1.5098367700942607E-4</c:v>
                </c:pt>
                <c:pt idx="1473">
                  <c:v>1.5077274448452261E-4</c:v>
                </c:pt>
                <c:pt idx="1474">
                  <c:v>1.5056224939797685E-4</c:v>
                </c:pt>
                <c:pt idx="1475">
                  <c:v>1.5035219054696899E-4</c:v>
                </c:pt>
                <c:pt idx="1476">
                  <c:v>1.5014256673279849E-4</c:v>
                </c:pt>
                <c:pt idx="1477">
                  <c:v>1.4993337676086707E-4</c:v>
                </c:pt>
                <c:pt idx="1478">
                  <c:v>1.4972461944066289E-4</c:v>
                </c:pt>
                <c:pt idx="1479">
                  <c:v>1.4951629358574085E-4</c:v>
                </c:pt>
                <c:pt idx="1480">
                  <c:v>1.4930839801371057E-4</c:v>
                </c:pt>
                <c:pt idx="1481">
                  <c:v>1.4910093154621489E-4</c:v>
                </c:pt>
                <c:pt idx="1482">
                  <c:v>1.4889389300891788E-4</c:v>
                </c:pt>
                <c:pt idx="1483">
                  <c:v>1.4868728123148493E-4</c:v>
                </c:pt>
                <c:pt idx="1484">
                  <c:v>1.4848109504756786E-4</c:v>
                </c:pt>
                <c:pt idx="1485">
                  <c:v>1.4827533329478924E-4</c:v>
                </c:pt>
                <c:pt idx="1486">
                  <c:v>1.4806999481472571E-4</c:v>
                </c:pt>
                <c:pt idx="1487">
                  <c:v>1.4786507845289062E-4</c:v>
                </c:pt>
                <c:pt idx="1488">
                  <c:v>1.4766058305872053E-4</c:v>
                </c:pt>
                <c:pt idx="1489">
                  <c:v>1.4745650748555699E-4</c:v>
                </c:pt>
                <c:pt idx="1490">
                  <c:v>1.4725285059063222E-4</c:v>
                </c:pt>
                <c:pt idx="1491">
                  <c:v>1.4704961123505176E-4</c:v>
                </c:pt>
                <c:pt idx="1492">
                  <c:v>1.4684678828378093E-4</c:v>
                </c:pt>
                <c:pt idx="1493">
                  <c:v>1.4664438060562647E-4</c:v>
                </c:pt>
                <c:pt idx="1494">
                  <c:v>1.4644238707322364E-4</c:v>
                </c:pt>
                <c:pt idx="1495">
                  <c:v>1.462408065630188E-4</c:v>
                </c:pt>
                <c:pt idx="1496">
                  <c:v>1.460396379552551E-4</c:v>
                </c:pt>
                <c:pt idx="1497">
                  <c:v>1.458388801339563E-4</c:v>
                </c:pt>
                <c:pt idx="1498">
                  <c:v>1.4563853198691241E-4</c:v>
                </c:pt>
                <c:pt idx="1499">
                  <c:v>1.4543859240566317E-4</c:v>
                </c:pt>
                <c:pt idx="1500">
                  <c:v>1.4523906028548417E-4</c:v>
                </c:pt>
                <c:pt idx="1501">
                  <c:v>1.4503993452537185E-4</c:v>
                </c:pt>
                <c:pt idx="1502">
                  <c:v>1.4484121402802766E-4</c:v>
                </c:pt>
                <c:pt idx="1503">
                  <c:v>1.446428976998425E-4</c:v>
                </c:pt>
                <c:pt idx="1504">
                  <c:v>1.4444498445088393E-4</c:v>
                </c:pt>
                <c:pt idx="1505">
                  <c:v>1.4424747319488027E-4</c:v>
                </c:pt>
                <c:pt idx="1506">
                  <c:v>1.4405036284920514E-4</c:v>
                </c:pt>
                <c:pt idx="1507">
                  <c:v>1.4385365233486461E-4</c:v>
                </c:pt>
                <c:pt idx="1508">
                  <c:v>1.4365734057648034E-4</c:v>
                </c:pt>
                <c:pt idx="1509">
                  <c:v>1.4346142650227718E-4</c:v>
                </c:pt>
                <c:pt idx="1510">
                  <c:v>1.4326590904406756E-4</c:v>
                </c:pt>
                <c:pt idx="1511">
                  <c:v>1.4307078713723768E-4</c:v>
                </c:pt>
                <c:pt idx="1512">
                  <c:v>1.4287605972073262E-4</c:v>
                </c:pt>
                <c:pt idx="1513">
                  <c:v>1.4268172573704264E-4</c:v>
                </c:pt>
                <c:pt idx="1514">
                  <c:v>1.4248778413218858E-4</c:v>
                </c:pt>
                <c:pt idx="1515">
                  <c:v>1.42294233855708E-4</c:v>
                </c:pt>
                <c:pt idx="1516">
                  <c:v>1.4210107386064086E-4</c:v>
                </c:pt>
                <c:pt idx="1517">
                  <c:v>1.4190830310351624E-4</c:v>
                </c:pt>
                <c:pt idx="1518">
                  <c:v>1.4171592054433807E-4</c:v>
                </c:pt>
                <c:pt idx="1519">
                  <c:v>1.4152392514657033E-4</c:v>
                </c:pt>
                <c:pt idx="1520">
                  <c:v>1.4133231587712484E-4</c:v>
                </c:pt>
                <c:pt idx="1521">
                  <c:v>1.4114109170634641E-4</c:v>
                </c:pt>
                <c:pt idx="1522">
                  <c:v>1.4095025160799985E-4</c:v>
                </c:pt>
                <c:pt idx="1523">
                  <c:v>1.4075979455925589E-4</c:v>
                </c:pt>
                <c:pt idx="1524">
                  <c:v>1.4056971954067829E-4</c:v>
                </c:pt>
                <c:pt idx="1525">
                  <c:v>1.4038002553620903E-4</c:v>
                </c:pt>
                <c:pt idx="1526">
                  <c:v>1.4019071153315688E-4</c:v>
                </c:pt>
                <c:pt idx="1527">
                  <c:v>1.4000177652218198E-4</c:v>
                </c:pt>
                <c:pt idx="1528">
                  <c:v>1.3981321949728466E-4</c:v>
                </c:pt>
                <c:pt idx="1529">
                  <c:v>1.3962503945579049E-4</c:v>
                </c:pt>
                <c:pt idx="1530">
                  <c:v>1.3943723539833726E-4</c:v>
                </c:pt>
                <c:pt idx="1531">
                  <c:v>1.3924980632886363E-4</c:v>
                </c:pt>
                <c:pt idx="1532">
                  <c:v>1.3906275125459379E-4</c:v>
                </c:pt>
                <c:pt idx="1533">
                  <c:v>1.3887606918602628E-4</c:v>
                </c:pt>
                <c:pt idx="1534">
                  <c:v>1.3868975913691926E-4</c:v>
                </c:pt>
                <c:pt idx="1535">
                  <c:v>1.3850382012428012E-4</c:v>
                </c:pt>
                <c:pt idx="1536">
                  <c:v>1.3831825116835026E-4</c:v>
                </c:pt>
                <c:pt idx="1537">
                  <c:v>1.3813305129259352E-4</c:v>
                </c:pt>
                <c:pt idx="1538">
                  <c:v>1.3794821952368389E-4</c:v>
                </c:pt>
                <c:pt idx="1539">
                  <c:v>1.3776375489149147E-4</c:v>
                </c:pt>
                <c:pt idx="1540">
                  <c:v>1.3757965642907172E-4</c:v>
                </c:pt>
                <c:pt idx="1541">
                  <c:v>1.3739592317265137E-4</c:v>
                </c:pt>
                <c:pt idx="1542">
                  <c:v>1.3721255416161598E-4</c:v>
                </c:pt>
                <c:pt idx="1543">
                  <c:v>1.3702954843849987E-4</c:v>
                </c:pt>
                <c:pt idx="1544">
                  <c:v>1.3684690504897054E-4</c:v>
                </c:pt>
                <c:pt idx="1545">
                  <c:v>1.3666462304181851E-4</c:v>
                </c:pt>
                <c:pt idx="1546">
                  <c:v>1.3648270146894494E-4</c:v>
                </c:pt>
                <c:pt idx="1547">
                  <c:v>1.3630113938534739E-4</c:v>
                </c:pt>
                <c:pt idx="1548">
                  <c:v>1.3611993584911161E-4</c:v>
                </c:pt>
                <c:pt idx="1549">
                  <c:v>1.3593908992139535E-4</c:v>
                </c:pt>
                <c:pt idx="1550">
                  <c:v>1.357586006664192E-4</c:v>
                </c:pt>
                <c:pt idx="1551">
                  <c:v>1.3557846715145304E-4</c:v>
                </c:pt>
                <c:pt idx="1552">
                  <c:v>1.3539868844680524E-4</c:v>
                </c:pt>
                <c:pt idx="1553">
                  <c:v>1.3521926362581037E-4</c:v>
                </c:pt>
                <c:pt idx="1554">
                  <c:v>1.3504019176481644E-4</c:v>
                </c:pt>
                <c:pt idx="1555">
                  <c:v>1.3486147194317506E-4</c:v>
                </c:pt>
                <c:pt idx="1556">
                  <c:v>1.3468310324322866E-4</c:v>
                </c:pt>
                <c:pt idx="1557">
                  <c:v>1.3450508475029859E-4</c:v>
                </c:pt>
                <c:pt idx="1558">
                  <c:v>1.3432741555267398E-4</c:v>
                </c:pt>
                <c:pt idx="1559">
                  <c:v>1.3415009474160051E-4</c:v>
                </c:pt>
                <c:pt idx="1560">
                  <c:v>1.3397312141126848E-4</c:v>
                </c:pt>
                <c:pt idx="1561">
                  <c:v>1.3379649465880122E-4</c:v>
                </c:pt>
                <c:pt idx="1562">
                  <c:v>1.3362021358424438E-4</c:v>
                </c:pt>
                <c:pt idx="1563">
                  <c:v>1.3344427729055386E-4</c:v>
                </c:pt>
                <c:pt idx="1564">
                  <c:v>1.332686848835855E-4</c:v>
                </c:pt>
                <c:pt idx="1565">
                  <c:v>1.3309343547208269E-4</c:v>
                </c:pt>
                <c:pt idx="1566">
                  <c:v>1.3291852816766617E-4</c:v>
                </c:pt>
                <c:pt idx="1567">
                  <c:v>1.3274396208482199E-4</c:v>
                </c:pt>
                <c:pt idx="1568">
                  <c:v>1.3256973634089204E-4</c:v>
                </c:pt>
                <c:pt idx="1569">
                  <c:v>1.3239585005606121E-4</c:v>
                </c:pt>
                <c:pt idx="1570">
                  <c:v>1.3222230235334745E-4</c:v>
                </c:pt>
                <c:pt idx="1571">
                  <c:v>1.3204909235859023E-4</c:v>
                </c:pt>
                <c:pt idx="1572">
                  <c:v>1.3187621920044036E-4</c:v>
                </c:pt>
                <c:pt idx="1573">
                  <c:v>1.3170368201034959E-4</c:v>
                </c:pt>
                <c:pt idx="1574">
                  <c:v>1.3153147992255767E-4</c:v>
                </c:pt>
                <c:pt idx="1575">
                  <c:v>1.3135961207408404E-4</c:v>
                </c:pt>
                <c:pt idx="1576">
                  <c:v>1.3118807760471613E-4</c:v>
                </c:pt>
                <c:pt idx="1577">
                  <c:v>1.310168756569984E-4</c:v>
                </c:pt>
                <c:pt idx="1578">
                  <c:v>1.3084600537622253E-4</c:v>
                </c:pt>
                <c:pt idx="1579">
                  <c:v>1.3067546591041639E-4</c:v>
                </c:pt>
                <c:pt idx="1580">
                  <c:v>1.3050525641033364E-4</c:v>
                </c:pt>
                <c:pt idx="1581">
                  <c:v>1.3033537602944327E-4</c:v>
                </c:pt>
                <c:pt idx="1582">
                  <c:v>1.3016582392391942E-4</c:v>
                </c:pt>
                <c:pt idx="1583">
                  <c:v>1.2999659925263079E-4</c:v>
                </c:pt>
                <c:pt idx="1584">
                  <c:v>1.2982770117713025E-4</c:v>
                </c:pt>
                <c:pt idx="1585">
                  <c:v>1.2965912886164541E-4</c:v>
                </c:pt>
                <c:pt idx="1586">
                  <c:v>1.2949088147306724E-4</c:v>
                </c:pt>
                <c:pt idx="1587">
                  <c:v>1.2932295818094007E-4</c:v>
                </c:pt>
                <c:pt idx="1588">
                  <c:v>1.2915535815745264E-4</c:v>
                </c:pt>
                <c:pt idx="1589">
                  <c:v>1.2898808057742721E-4</c:v>
                </c:pt>
                <c:pt idx="1590">
                  <c:v>1.2882112461830869E-4</c:v>
                </c:pt>
                <c:pt idx="1591">
                  <c:v>1.2865448946015613E-4</c:v>
                </c:pt>
                <c:pt idx="1592">
                  <c:v>1.2848817428563256E-4</c:v>
                </c:pt>
                <c:pt idx="1593">
                  <c:v>1.2832217827999384E-4</c:v>
                </c:pt>
                <c:pt idx="1594">
                  <c:v>1.2815650063108041E-4</c:v>
                </c:pt>
                <c:pt idx="1595">
                  <c:v>1.2799114052930587E-4</c:v>
                </c:pt>
                <c:pt idx="1596">
                  <c:v>1.2782609716764952E-4</c:v>
                </c:pt>
                <c:pt idx="1597">
                  <c:v>1.2766136974164358E-4</c:v>
                </c:pt>
                <c:pt idx="1598">
                  <c:v>1.2749695744936616E-4</c:v>
                </c:pt>
                <c:pt idx="1599">
                  <c:v>1.2733285949143058E-4</c:v>
                </c:pt>
                <c:pt idx="1600">
                  <c:v>1.2716907507097515E-4</c:v>
                </c:pt>
                <c:pt idx="1601">
                  <c:v>1.2700560339365527E-4</c:v>
                </c:pt>
                <c:pt idx="1602">
                  <c:v>1.2684244366763188E-4</c:v>
                </c:pt>
                <c:pt idx="1603">
                  <c:v>1.2667959510356404E-4</c:v>
                </c:pt>
                <c:pt idx="1604">
                  <c:v>1.2651705691459745E-4</c:v>
                </c:pt>
                <c:pt idx="1605">
                  <c:v>1.263548283163569E-4</c:v>
                </c:pt>
                <c:pt idx="1606">
                  <c:v>1.2619290852693572E-4</c:v>
                </c:pt>
                <c:pt idx="1607">
                  <c:v>1.2603129676688743E-4</c:v>
                </c:pt>
                <c:pt idx="1608">
                  <c:v>1.2586999225921536E-4</c:v>
                </c:pt>
                <c:pt idx="1609">
                  <c:v>1.2570899422936435E-4</c:v>
                </c:pt>
                <c:pt idx="1610">
                  <c:v>1.2554830190521097E-4</c:v>
                </c:pt>
                <c:pt idx="1611">
                  <c:v>1.2538791451705548E-4</c:v>
                </c:pt>
                <c:pt idx="1612">
                  <c:v>1.2522783129761066E-4</c:v>
                </c:pt>
                <c:pt idx="1613">
                  <c:v>1.2506805148199487E-4</c:v>
                </c:pt>
                <c:pt idx="1614">
                  <c:v>1.2490857430772197E-4</c:v>
                </c:pt>
                <c:pt idx="1615">
                  <c:v>1.247493990146922E-4</c:v>
                </c:pt>
                <c:pt idx="1616">
                  <c:v>1.2459052484518424E-4</c:v>
                </c:pt>
                <c:pt idx="1617">
                  <c:v>1.2443195104384471E-4</c:v>
                </c:pt>
                <c:pt idx="1618">
                  <c:v>1.2427367685768117E-4</c:v>
                </c:pt>
                <c:pt idx="1619">
                  <c:v>1.2411570153605158E-4</c:v>
                </c:pt>
                <c:pt idx="1620">
                  <c:v>1.2395802433065709E-4</c:v>
                </c:pt>
                <c:pt idx="1621">
                  <c:v>1.2380064449553146E-4</c:v>
                </c:pt>
                <c:pt idx="1622">
                  <c:v>1.2364356128703413E-4</c:v>
                </c:pt>
                <c:pt idx="1623">
                  <c:v>1.2348677396384079E-4</c:v>
                </c:pt>
                <c:pt idx="1624">
                  <c:v>1.2333028178693442E-4</c:v>
                </c:pt>
                <c:pt idx="1625">
                  <c:v>1.2317408401959687E-4</c:v>
                </c:pt>
                <c:pt idx="1626">
                  <c:v>1.2301817992740107E-4</c:v>
                </c:pt>
                <c:pt idx="1627">
                  <c:v>1.2286256877820141E-4</c:v>
                </c:pt>
                <c:pt idx="1628">
                  <c:v>1.2270724984212605E-4</c:v>
                </c:pt>
                <c:pt idx="1629">
                  <c:v>1.2255222239156754E-4</c:v>
                </c:pt>
                <c:pt idx="1630">
                  <c:v>1.2239748570117573E-4</c:v>
                </c:pt>
                <c:pt idx="1631">
                  <c:v>1.2224303904784863E-4</c:v>
                </c:pt>
                <c:pt idx="1632">
                  <c:v>1.2208888171072333E-4</c:v>
                </c:pt>
                <c:pt idx="1633">
                  <c:v>1.2193501297116948E-4</c:v>
                </c:pt>
                <c:pt idx="1634">
                  <c:v>1.2178143211277937E-4</c:v>
                </c:pt>
                <c:pt idx="1635">
                  <c:v>1.2162813842136069E-4</c:v>
                </c:pt>
                <c:pt idx="1636">
                  <c:v>1.2147513118492799E-4</c:v>
                </c:pt>
                <c:pt idx="1637">
                  <c:v>1.2132240969369398E-4</c:v>
                </c:pt>
                <c:pt idx="1638">
                  <c:v>1.2116997324006294E-4</c:v>
                </c:pt>
                <c:pt idx="1639">
                  <c:v>1.2101782111862059E-4</c:v>
                </c:pt>
                <c:pt idx="1640">
                  <c:v>1.2086595262612816E-4</c:v>
                </c:pt>
                <c:pt idx="1641">
                  <c:v>1.2071436706151192E-4</c:v>
                </c:pt>
                <c:pt idx="1642">
                  <c:v>1.2056306372585805E-4</c:v>
                </c:pt>
                <c:pt idx="1643">
                  <c:v>1.2041204192240206E-4</c:v>
                </c:pt>
                <c:pt idx="1644">
                  <c:v>1.2026130095652292E-4</c:v>
                </c:pt>
                <c:pt idx="1645">
                  <c:v>1.201108401357332E-4</c:v>
                </c:pt>
                <c:pt idx="1646">
                  <c:v>1.1996065876967315E-4</c:v>
                </c:pt>
                <c:pt idx="1647">
                  <c:v>1.1981075617010168E-4</c:v>
                </c:pt>
                <c:pt idx="1648">
                  <c:v>1.1966113165088901E-4</c:v>
                </c:pt>
                <c:pt idx="1649">
                  <c:v>1.1951178452800895E-4</c:v>
                </c:pt>
                <c:pt idx="1650">
                  <c:v>1.1936271411953004E-4</c:v>
                </c:pt>
                <c:pt idx="1651">
                  <c:v>1.1921391974561051E-4</c:v>
                </c:pt>
                <c:pt idx="1652">
                  <c:v>1.1906540072848799E-4</c:v>
                </c:pt>
                <c:pt idx="1653">
                  <c:v>1.1891715639247326E-4</c:v>
                </c:pt>
                <c:pt idx="1654">
                  <c:v>1.1876918606394145E-4</c:v>
                </c:pt>
                <c:pt idx="1655">
                  <c:v>1.1862148907132626E-4</c:v>
                </c:pt>
                <c:pt idx="1656">
                  <c:v>1.1847406474511142E-4</c:v>
                </c:pt>
                <c:pt idx="1657">
                  <c:v>1.18326912417823E-4</c:v>
                </c:pt>
                <c:pt idx="1658">
                  <c:v>1.1818003142402202E-4</c:v>
                </c:pt>
                <c:pt idx="1659">
                  <c:v>1.1803342110029791E-4</c:v>
                </c:pt>
                <c:pt idx="1660">
                  <c:v>1.1788708078526019E-4</c:v>
                </c:pt>
                <c:pt idx="1661">
                  <c:v>1.1774100981953055E-4</c:v>
                </c:pt>
                <c:pt idx="1662">
                  <c:v>1.175952075457378E-4</c:v>
                </c:pt>
                <c:pt idx="1663">
                  <c:v>1.174496733085077E-4</c:v>
                </c:pt>
                <c:pt idx="1664">
                  <c:v>1.173044064544579E-4</c:v>
                </c:pt>
                <c:pt idx="1665">
                  <c:v>1.1715940633218958E-4</c:v>
                </c:pt>
                <c:pt idx="1666">
                  <c:v>1.1701467229228112E-4</c:v>
                </c:pt>
                <c:pt idx="1667">
                  <c:v>1.1687020368727898E-4</c:v>
                </c:pt>
                <c:pt idx="1668">
                  <c:v>1.1672599987169339E-4</c:v>
                </c:pt>
                <c:pt idx="1669">
                  <c:v>1.1658206020198901E-4</c:v>
                </c:pt>
                <c:pt idx="1670">
                  <c:v>1.164383840365788E-4</c:v>
                </c:pt>
                <c:pt idx="1671">
                  <c:v>1.1629497073581678E-4</c:v>
                </c:pt>
                <c:pt idx="1672">
                  <c:v>1.1615181966199035E-4</c:v>
                </c:pt>
                <c:pt idx="1673">
                  <c:v>1.1600893017931507E-4</c:v>
                </c:pt>
                <c:pt idx="1674">
                  <c:v>1.158663016539254E-4</c:v>
                </c:pt>
                <c:pt idx="1675">
                  <c:v>1.1572393345386957E-4</c:v>
                </c:pt>
                <c:pt idx="1676">
                  <c:v>1.1558182494910175E-4</c:v>
                </c:pt>
                <c:pt idx="1677">
                  <c:v>1.1543997551147562E-4</c:v>
                </c:pt>
                <c:pt idx="1678">
                  <c:v>1.1529838451473709E-4</c:v>
                </c:pt>
                <c:pt idx="1679">
                  <c:v>1.1515705133451775E-4</c:v>
                </c:pt>
                <c:pt idx="1680">
                  <c:v>1.1501597534832792E-4</c:v>
                </c:pt>
                <c:pt idx="1681">
                  <c:v>1.1487515593555031E-4</c:v>
                </c:pt>
                <c:pt idx="1682">
                  <c:v>1.1473459247743237E-4</c:v>
                </c:pt>
                <c:pt idx="1683">
                  <c:v>1.1459428435708068E-4</c:v>
                </c:pt>
                <c:pt idx="1684">
                  <c:v>1.1445423095945386E-4</c:v>
                </c:pt>
                <c:pt idx="1685">
                  <c:v>1.1431443167135501E-4</c:v>
                </c:pt>
                <c:pt idx="1686">
                  <c:v>1.1417488588142683E-4</c:v>
                </c:pt>
                <c:pt idx="1687">
                  <c:v>1.140355929801434E-4</c:v>
                </c:pt>
                <c:pt idx="1688">
                  <c:v>1.1389655235980455E-4</c:v>
                </c:pt>
                <c:pt idx="1689">
                  <c:v>1.1375776341452896E-4</c:v>
                </c:pt>
                <c:pt idx="1690">
                  <c:v>1.1361922554024799E-4</c:v>
                </c:pt>
                <c:pt idx="1691">
                  <c:v>1.1348093813469846E-4</c:v>
                </c:pt>
                <c:pt idx="1692">
                  <c:v>1.1334290059741712E-4</c:v>
                </c:pt>
                <c:pt idx="1693">
                  <c:v>1.1320511232973315E-4</c:v>
                </c:pt>
                <c:pt idx="1694">
                  <c:v>1.1306757273476309E-4</c:v>
                </c:pt>
                <c:pt idx="1695">
                  <c:v>1.1293028121740348E-4</c:v>
                </c:pt>
                <c:pt idx="1696">
                  <c:v>1.1279323718432423E-4</c:v>
                </c:pt>
                <c:pt idx="1697">
                  <c:v>1.1265644004396359E-4</c:v>
                </c:pt>
                <c:pt idx="1698">
                  <c:v>1.1251988920652038E-4</c:v>
                </c:pt>
                <c:pt idx="1699">
                  <c:v>1.1238358408394871E-4</c:v>
                </c:pt>
                <c:pt idx="1700">
                  <c:v>1.1224752408995181E-4</c:v>
                </c:pt>
                <c:pt idx="1701">
                  <c:v>1.1211170863997462E-4</c:v>
                </c:pt>
                <c:pt idx="1702">
                  <c:v>1.1197613715119895E-4</c:v>
                </c:pt>
                <c:pt idx="1703">
                  <c:v>1.1184080904253629E-4</c:v>
                </c:pt>
                <c:pt idx="1704">
                  <c:v>1.1170572373462288E-4</c:v>
                </c:pt>
                <c:pt idx="1705">
                  <c:v>1.1157088064981199E-4</c:v>
                </c:pt>
                <c:pt idx="1706">
                  <c:v>1.114362792121689E-4</c:v>
                </c:pt>
                <c:pt idx="1707">
                  <c:v>1.1130191884746496E-4</c:v>
                </c:pt>
                <c:pt idx="1708">
                  <c:v>1.111677989831707E-4</c:v>
                </c:pt>
                <c:pt idx="1709">
                  <c:v>1.1103391904845066E-4</c:v>
                </c:pt>
                <c:pt idx="1710">
                  <c:v>1.1090027847415693E-4</c:v>
                </c:pt>
                <c:pt idx="1711">
                  <c:v>1.1076687669282251E-4</c:v>
                </c:pt>
                <c:pt idx="1712">
                  <c:v>1.1063371313865712E-4</c:v>
                </c:pt>
                <c:pt idx="1713">
                  <c:v>1.1050078724754029E-4</c:v>
                </c:pt>
                <c:pt idx="1714">
                  <c:v>1.1036809845701435E-4</c:v>
                </c:pt>
                <c:pt idx="1715">
                  <c:v>1.102356462062807E-4</c:v>
                </c:pt>
                <c:pt idx="1716">
                  <c:v>1.1010342993619237E-4</c:v>
                </c:pt>
                <c:pt idx="1717">
                  <c:v>1.099714490892491E-4</c:v>
                </c:pt>
                <c:pt idx="1718">
                  <c:v>1.0983970310959079E-4</c:v>
                </c:pt>
                <c:pt idx="1719">
                  <c:v>1.0970819144299256E-4</c:v>
                </c:pt>
                <c:pt idx="1720">
                  <c:v>1.0957691353685781E-4</c:v>
                </c:pt>
                <c:pt idx="1721">
                  <c:v>1.0944586884021397E-4</c:v>
                </c:pt>
                <c:pt idx="1722">
                  <c:v>1.0931505680370561E-4</c:v>
                </c:pt>
                <c:pt idx="1723">
                  <c:v>1.0918447687958892E-4</c:v>
                </c:pt>
                <c:pt idx="1724">
                  <c:v>1.0905412852172736E-4</c:v>
                </c:pt>
                <c:pt idx="1725">
                  <c:v>1.0892401118558394E-4</c:v>
                </c:pt>
                <c:pt idx="1726">
                  <c:v>1.0879412432821683E-4</c:v>
                </c:pt>
                <c:pt idx="1727">
                  <c:v>1.0866446740827391E-4</c:v>
                </c:pt>
                <c:pt idx="1728">
                  <c:v>1.0853503988598672E-4</c:v>
                </c:pt>
                <c:pt idx="1729">
                  <c:v>1.0840584122316491E-4</c:v>
                </c:pt>
                <c:pt idx="1730">
                  <c:v>1.082768708831912E-4</c:v>
                </c:pt>
                <c:pt idx="1731">
                  <c:v>1.0814812833101513E-4</c:v>
                </c:pt>
                <c:pt idx="1732">
                  <c:v>1.0801961303314811E-4</c:v>
                </c:pt>
                <c:pt idx="1733">
                  <c:v>1.0789132445765808E-4</c:v>
                </c:pt>
                <c:pt idx="1734">
                  <c:v>1.0776326207416379E-4</c:v>
                </c:pt>
                <c:pt idx="1735">
                  <c:v>1.0763542535382941E-4</c:v>
                </c:pt>
                <c:pt idx="1736">
                  <c:v>1.0750781376935869E-4</c:v>
                </c:pt>
                <c:pt idx="1737">
                  <c:v>1.0738042679499109E-4</c:v>
                </c:pt>
                <c:pt idx="1738">
                  <c:v>1.0725326390649441E-4</c:v>
                </c:pt>
                <c:pt idx="1739">
                  <c:v>1.0712632458116107E-4</c:v>
                </c:pt>
                <c:pt idx="1740">
                  <c:v>1.0699960829780228E-4</c:v>
                </c:pt>
                <c:pt idx="1741">
                  <c:v>1.0687311453674206E-4</c:v>
                </c:pt>
                <c:pt idx="1742">
                  <c:v>1.0674684277981302E-4</c:v>
                </c:pt>
                <c:pt idx="1743">
                  <c:v>1.0662079251035124E-4</c:v>
                </c:pt>
                <c:pt idx="1744">
                  <c:v>1.0649496321318949E-4</c:v>
                </c:pt>
                <c:pt idx="1745">
                  <c:v>1.063693543746534E-4</c:v>
                </c:pt>
                <c:pt idx="1746">
                  <c:v>1.0624396548255681E-4</c:v>
                </c:pt>
                <c:pt idx="1747">
                  <c:v>1.0611879602619467E-4</c:v>
                </c:pt>
                <c:pt idx="1748">
                  <c:v>1.0599384549633919E-4</c:v>
                </c:pt>
                <c:pt idx="1749">
                  <c:v>1.0586911338523502E-4</c:v>
                </c:pt>
                <c:pt idx="1750">
                  <c:v>1.0574459918659323E-4</c:v>
                </c:pt>
                <c:pt idx="1751">
                  <c:v>1.0562030239558688E-4</c:v>
                </c:pt>
                <c:pt idx="1752">
                  <c:v>1.0549622250884582E-4</c:v>
                </c:pt>
                <c:pt idx="1753">
                  <c:v>1.0537235902445123E-4</c:v>
                </c:pt>
                <c:pt idx="1754">
                  <c:v>1.0524871144193121E-4</c:v>
                </c:pt>
                <c:pt idx="1755">
                  <c:v>1.0512527926225603E-4</c:v>
                </c:pt>
                <c:pt idx="1756">
                  <c:v>1.0500206198783167E-4</c:v>
                </c:pt>
                <c:pt idx="1757">
                  <c:v>1.0487905912249673E-4</c:v>
                </c:pt>
                <c:pt idx="1758">
                  <c:v>1.0475627017151657E-4</c:v>
                </c:pt>
                <c:pt idx="1759">
                  <c:v>1.0463369464157786E-4</c:v>
                </c:pt>
                <c:pt idx="1760">
                  <c:v>1.045113320407851E-4</c:v>
                </c:pt>
                <c:pt idx="1761">
                  <c:v>1.0438918187865438E-4</c:v>
                </c:pt>
                <c:pt idx="1762">
                  <c:v>1.0426724366610935E-4</c:v>
                </c:pt>
                <c:pt idx="1763">
                  <c:v>1.0414551691547637E-4</c:v>
                </c:pt>
                <c:pt idx="1764">
                  <c:v>1.0402400114047905E-4</c:v>
                </c:pt>
                <c:pt idx="1765">
                  <c:v>1.0390269585623397E-4</c:v>
                </c:pt>
                <c:pt idx="1766">
                  <c:v>1.0378160057924598E-4</c:v>
                </c:pt>
                <c:pt idx="1767">
                  <c:v>1.0366071482740316E-4</c:v>
                </c:pt>
                <c:pt idx="1768">
                  <c:v>1.0354003811997234E-4</c:v>
                </c:pt>
                <c:pt idx="1769">
                  <c:v>1.0341956997759435E-4</c:v>
                </c:pt>
                <c:pt idx="1770">
                  <c:v>1.0329930992227814E-4</c:v>
                </c:pt>
                <c:pt idx="1771">
                  <c:v>1.0317925747739892E-4</c:v>
                </c:pt>
                <c:pt idx="1772">
                  <c:v>1.0305941216769021E-4</c:v>
                </c:pt>
                <c:pt idx="1773">
                  <c:v>1.0293977351924166E-4</c:v>
                </c:pt>
                <c:pt idx="1774">
                  <c:v>1.0282034105949329E-4</c:v>
                </c:pt>
                <c:pt idx="1775">
                  <c:v>1.0270111431723082E-4</c:v>
                </c:pt>
                <c:pt idx="1776">
                  <c:v>1.0258209282258153E-4</c:v>
                </c:pt>
                <c:pt idx="1777">
                  <c:v>1.0246327610700949E-4</c:v>
                </c:pt>
                <c:pt idx="1778">
                  <c:v>1.0234466370331095E-4</c:v>
                </c:pt>
                <c:pt idx="1779">
                  <c:v>1.0222625514561032E-4</c:v>
                </c:pt>
                <c:pt idx="1780">
                  <c:v>1.0210804996935432E-4</c:v>
                </c:pt>
                <c:pt idx="1781">
                  <c:v>1.0199004771130941E-4</c:v>
                </c:pt>
                <c:pt idx="1782">
                  <c:v>1.0187224790955567E-4</c:v>
                </c:pt>
                <c:pt idx="1783">
                  <c:v>1.0175465010348294E-4</c:v>
                </c:pt>
                <c:pt idx="1784">
                  <c:v>1.0163725383378631E-4</c:v>
                </c:pt>
                <c:pt idx="1785">
                  <c:v>1.0152005864246243E-4</c:v>
                </c:pt>
                <c:pt idx="1786">
                  <c:v>1.0140306407280391E-4</c:v>
                </c:pt>
                <c:pt idx="1787">
                  <c:v>1.0128626966939504E-4</c:v>
                </c:pt>
                <c:pt idx="1788">
                  <c:v>1.0116967497810872E-4</c:v>
                </c:pt>
                <c:pt idx="1789">
                  <c:v>1.010532795461005E-4</c:v>
                </c:pt>
                <c:pt idx="1790">
                  <c:v>1.0093708292180535E-4</c:v>
                </c:pt>
                <c:pt idx="1791">
                  <c:v>1.0082108465493281E-4</c:v>
                </c:pt>
                <c:pt idx="1792">
                  <c:v>1.0070528429646258E-4</c:v>
                </c:pt>
                <c:pt idx="1793">
                  <c:v>1.0058968139864074E-4</c:v>
                </c:pt>
                <c:pt idx="1794">
                  <c:v>1.0047427551497517E-4</c:v>
                </c:pt>
                <c:pt idx="1795">
                  <c:v>1.003590662002313E-4</c:v>
                </c:pt>
                <c:pt idx="1796">
                  <c:v>1.0024405301042772E-4</c:v>
                </c:pt>
                <c:pt idx="1797">
                  <c:v>1.0012923550283216E-4</c:v>
                </c:pt>
                <c:pt idx="1798">
                  <c:v>1.0001461323595751E-4</c:v>
                </c:pt>
                <c:pt idx="1799">
                  <c:v>9.9900185769556912E-5</c:v>
                </c:pt>
                <c:pt idx="1800">
                  <c:v>9.9785952664620701E-5</c:v>
                </c:pt>
                <c:pt idx="1801">
                  <c:v>9.9671913483370667E-5</c:v>
                </c:pt>
                <c:pt idx="1802">
                  <c:v>9.9558067789257549E-5</c:v>
                </c:pt>
                <c:pt idx="1803">
                  <c:v>9.9444415146956192E-5</c:v>
                </c:pt>
                <c:pt idx="1804">
                  <c:v>9.9330955122361002E-5</c:v>
                </c:pt>
                <c:pt idx="1805">
                  <c:v>9.9217687282582661E-5</c:v>
                </c:pt>
                <c:pt idx="1806">
                  <c:v>9.910461119594343E-5</c:v>
                </c:pt>
                <c:pt idx="1807">
                  <c:v>9.8991726431973427E-5</c:v>
                </c:pt>
                <c:pt idx="1808">
                  <c:v>9.8879032561406885E-5</c:v>
                </c:pt>
                <c:pt idx="1809">
                  <c:v>9.8766529156176839E-5</c:v>
                </c:pt>
                <c:pt idx="1810">
                  <c:v>9.8654215789413066E-5</c:v>
                </c:pt>
                <c:pt idx="1811">
                  <c:v>9.854209203543619E-5</c:v>
                </c:pt>
                <c:pt idx="1812">
                  <c:v>9.8430157469754756E-5</c:v>
                </c:pt>
                <c:pt idx="1813">
                  <c:v>9.8318411669061337E-5</c:v>
                </c:pt>
                <c:pt idx="1814">
                  <c:v>9.8206854211228107E-5</c:v>
                </c:pt>
                <c:pt idx="1815">
                  <c:v>9.8095484675303149E-5</c:v>
                </c:pt>
                <c:pt idx="1816">
                  <c:v>9.7984302641506273E-5</c:v>
                </c:pt>
                <c:pt idx="1817">
                  <c:v>9.787330769122538E-5</c:v>
                </c:pt>
                <c:pt idx="1818">
                  <c:v>9.776249940701256E-5</c:v>
                </c:pt>
                <c:pt idx="1819">
                  <c:v>9.7651877372580584E-5</c:v>
                </c:pt>
                <c:pt idx="1820">
                  <c:v>9.754144117279775E-5</c:v>
                </c:pt>
                <c:pt idx="1821">
                  <c:v>9.7431190393685649E-5</c:v>
                </c:pt>
                <c:pt idx="1822">
                  <c:v>9.7321124622414072E-5</c:v>
                </c:pt>
                <c:pt idx="1823">
                  <c:v>9.7211243447298021E-5</c:v>
                </c:pt>
                <c:pt idx="1824">
                  <c:v>9.7101546457793733E-5</c:v>
                </c:pt>
                <c:pt idx="1825">
                  <c:v>9.6992033244494393E-5</c:v>
                </c:pt>
                <c:pt idx="1826">
                  <c:v>9.6882703399126947E-5</c:v>
                </c:pt>
                <c:pt idx="1827">
                  <c:v>9.6773556514548423E-5</c:v>
                </c:pt>
                <c:pt idx="1828">
                  <c:v>9.6664592184741234E-5</c:v>
                </c:pt>
                <c:pt idx="1829">
                  <c:v>9.6555810004810417E-5</c:v>
                </c:pt>
                <c:pt idx="1830">
                  <c:v>9.6447209570979921E-5</c:v>
                </c:pt>
                <c:pt idx="1831">
                  <c:v>9.6338790480588428E-5</c:v>
                </c:pt>
                <c:pt idx="1832">
                  <c:v>9.6230552332085578E-5</c:v>
                </c:pt>
                <c:pt idx="1833">
                  <c:v>9.612249472502871E-5</c:v>
                </c:pt>
                <c:pt idx="1834">
                  <c:v>9.6014617260079265E-5</c:v>
                </c:pt>
                <c:pt idx="1835">
                  <c:v>9.5906919538998845E-5</c:v>
                </c:pt>
                <c:pt idx="1836">
                  <c:v>9.5799401164645443E-5</c:v>
                </c:pt>
                <c:pt idx="1837">
                  <c:v>9.5692061740970305E-5</c:v>
                </c:pt>
                <c:pt idx="1838">
                  <c:v>9.5584900873014165E-5</c:v>
                </c:pt>
                <c:pt idx="1839">
                  <c:v>9.5477918166903396E-5</c:v>
                </c:pt>
                <c:pt idx="1840">
                  <c:v>9.5371113229846728E-5</c:v>
                </c:pt>
                <c:pt idx="1841">
                  <c:v>9.526448567013127E-5</c:v>
                </c:pt>
                <c:pt idx="1842">
                  <c:v>9.5158035097119681E-5</c:v>
                </c:pt>
                <c:pt idx="1843">
                  <c:v>9.5051761121246265E-5</c:v>
                </c:pt>
                <c:pt idx="1844">
                  <c:v>9.4945663354013165E-5</c:v>
                </c:pt>
                <c:pt idx="1845">
                  <c:v>9.4839741407987065E-5</c:v>
                </c:pt>
                <c:pt idx="1846">
                  <c:v>9.4733994896796202E-5</c:v>
                </c:pt>
                <c:pt idx="1847">
                  <c:v>9.462842343512571E-5</c:v>
                </c:pt>
                <c:pt idx="1848">
                  <c:v>9.4523026638715474E-5</c:v>
                </c:pt>
                <c:pt idx="1849">
                  <c:v>9.4417804124355875E-5</c:v>
                </c:pt>
                <c:pt idx="1850">
                  <c:v>9.4312755509884743E-5</c:v>
                </c:pt>
                <c:pt idx="1851">
                  <c:v>9.4207880414183399E-5</c:v>
                </c:pt>
                <c:pt idx="1852">
                  <c:v>9.410317845717363E-5</c:v>
                </c:pt>
                <c:pt idx="1853">
                  <c:v>9.3998649259814806E-5</c:v>
                </c:pt>
                <c:pt idx="1854">
                  <c:v>9.3894292444099298E-5</c:v>
                </c:pt>
                <c:pt idx="1855">
                  <c:v>9.3790107633049698E-5</c:v>
                </c:pt>
                <c:pt idx="1856">
                  <c:v>9.3686094450716098E-5</c:v>
                </c:pt>
                <c:pt idx="1857">
                  <c:v>9.3582252522171576E-5</c:v>
                </c:pt>
                <c:pt idx="1858">
                  <c:v>9.3478581473510064E-5</c:v>
                </c:pt>
                <c:pt idx="1859">
                  <c:v>9.3375080931841598E-5</c:v>
                </c:pt>
                <c:pt idx="1860">
                  <c:v>9.3271750525290335E-5</c:v>
                </c:pt>
                <c:pt idx="1861">
                  <c:v>9.3168589882990571E-5</c:v>
                </c:pt>
                <c:pt idx="1862">
                  <c:v>9.3065598635083471E-5</c:v>
                </c:pt>
                <c:pt idx="1863">
                  <c:v>9.2962776412714254E-5</c:v>
                </c:pt>
                <c:pt idx="1864">
                  <c:v>9.2860122848028532E-5</c:v>
                </c:pt>
                <c:pt idx="1865">
                  <c:v>9.2757637574168882E-5</c:v>
                </c:pt>
                <c:pt idx="1866">
                  <c:v>9.2655320225271904E-5</c:v>
                </c:pt>
                <c:pt idx="1867">
                  <c:v>9.2553170436465186E-5</c:v>
                </c:pt>
                <c:pt idx="1868">
                  <c:v>9.2451187843863768E-5</c:v>
                </c:pt>
                <c:pt idx="1869">
                  <c:v>9.2349372084566913E-5</c:v>
                </c:pt>
                <c:pt idx="1870">
                  <c:v>9.22477227966554E-5</c:v>
                </c:pt>
                <c:pt idx="1871">
                  <c:v>9.2146239619187456E-5</c:v>
                </c:pt>
                <c:pt idx="1872">
                  <c:v>9.2044922192196672E-5</c:v>
                </c:pt>
                <c:pt idx="1873">
                  <c:v>9.1943770156688068E-5</c:v>
                </c:pt>
                <c:pt idx="1874">
                  <c:v>9.1842783154634966E-5</c:v>
                </c:pt>
                <c:pt idx="1875">
                  <c:v>9.1741960828976523E-5</c:v>
                </c:pt>
                <c:pt idx="1876">
                  <c:v>9.1641302823613745E-5</c:v>
                </c:pt>
                <c:pt idx="1877">
                  <c:v>9.1540808783407523E-5</c:v>
                </c:pt>
                <c:pt idx="1878">
                  <c:v>9.144047835417404E-5</c:v>
                </c:pt>
                <c:pt idx="1879">
                  <c:v>9.1340311182683099E-5</c:v>
                </c:pt>
                <c:pt idx="1880">
                  <c:v>9.1240306916653822E-5</c:v>
                </c:pt>
                <c:pt idx="1881">
                  <c:v>9.1140465204752932E-5</c:v>
                </c:pt>
                <c:pt idx="1882">
                  <c:v>9.1040785696590466E-5</c:v>
                </c:pt>
                <c:pt idx="1883">
                  <c:v>9.0941268042717425E-5</c:v>
                </c:pt>
                <c:pt idx="1884">
                  <c:v>9.0841911894622699E-5</c:v>
                </c:pt>
                <c:pt idx="1885">
                  <c:v>9.0742716904729869E-5</c:v>
                </c:pt>
                <c:pt idx="1886">
                  <c:v>9.0643682726394305E-5</c:v>
                </c:pt>
                <c:pt idx="1887">
                  <c:v>9.0544809013899674E-5</c:v>
                </c:pt>
                <c:pt idx="1888">
                  <c:v>9.0446095422456376E-5</c:v>
                </c:pt>
                <c:pt idx="1889">
                  <c:v>9.0347541608197006E-5</c:v>
                </c:pt>
                <c:pt idx="1890">
                  <c:v>9.0249147228174187E-5</c:v>
                </c:pt>
                <c:pt idx="1891">
                  <c:v>9.015091194035748E-5</c:v>
                </c:pt>
                <c:pt idx="1892">
                  <c:v>9.0052835403630046E-5</c:v>
                </c:pt>
                <c:pt idx="1893">
                  <c:v>8.9954917277787106E-5</c:v>
                </c:pt>
                <c:pt idx="1894">
                  <c:v>8.9857157223530938E-5</c:v>
                </c:pt>
                <c:pt idx="1895">
                  <c:v>8.9759554902469601E-5</c:v>
                </c:pt>
                <c:pt idx="1896">
                  <c:v>8.9662109977113567E-5</c:v>
                </c:pt>
                <c:pt idx="1897">
                  <c:v>8.956482211087292E-5</c:v>
                </c:pt>
                <c:pt idx="1898">
                  <c:v>8.9467690968053637E-5</c:v>
                </c:pt>
                <c:pt idx="1899">
                  <c:v>8.9370716213856377E-5</c:v>
                </c:pt>
                <c:pt idx="1900">
                  <c:v>8.9273897514372092E-5</c:v>
                </c:pt>
                <c:pt idx="1901">
                  <c:v>8.9177234536579939E-5</c:v>
                </c:pt>
                <c:pt idx="1902">
                  <c:v>8.9080726948344397E-5</c:v>
                </c:pt>
                <c:pt idx="1903">
                  <c:v>8.8984374418412372E-5</c:v>
                </c:pt>
                <c:pt idx="1904">
                  <c:v>8.888817661641036E-5</c:v>
                </c:pt>
                <c:pt idx="1905">
                  <c:v>8.8792133212841677E-5</c:v>
                </c:pt>
                <c:pt idx="1906">
                  <c:v>8.8696243879083723E-5</c:v>
                </c:pt>
                <c:pt idx="1907">
                  <c:v>8.8600508287384904E-5</c:v>
                </c:pt>
                <c:pt idx="1908">
                  <c:v>8.8504926110862591E-5</c:v>
                </c:pt>
                <c:pt idx="1909">
                  <c:v>8.8409497023499438E-5</c:v>
                </c:pt>
                <c:pt idx="1910">
                  <c:v>8.8314220700141398E-5</c:v>
                </c:pt>
                <c:pt idx="1911">
                  <c:v>8.821909681649459E-5</c:v>
                </c:pt>
                <c:pt idx="1912">
                  <c:v>8.8124125049122545E-5</c:v>
                </c:pt>
                <c:pt idx="1913">
                  <c:v>8.8029305075443986E-5</c:v>
                </c:pt>
                <c:pt idx="1914">
                  <c:v>8.7934636573729142E-5</c:v>
                </c:pt>
                <c:pt idx="1915">
                  <c:v>8.7840119223098651E-5</c:v>
                </c:pt>
                <c:pt idx="1916">
                  <c:v>8.7745752703518513E-5</c:v>
                </c:pt>
                <c:pt idx="1917">
                  <c:v>8.7651536695799976E-5</c:v>
                </c:pt>
                <c:pt idx="1918">
                  <c:v>8.7557470881595396E-5</c:v>
                </c:pt>
                <c:pt idx="1919">
                  <c:v>8.746355494339553E-5</c:v>
                </c:pt>
                <c:pt idx="1920">
                  <c:v>8.7369788564527475E-5</c:v>
                </c:pt>
                <c:pt idx="1921">
                  <c:v>8.7276171429151876E-5</c:v>
                </c:pt>
                <c:pt idx="1922">
                  <c:v>8.7182703222260012E-5</c:v>
                </c:pt>
                <c:pt idx="1923">
                  <c:v>8.7089383629671588E-5</c:v>
                </c:pt>
                <c:pt idx="1924">
                  <c:v>8.6996212338031806E-5</c:v>
                </c:pt>
                <c:pt idx="1925">
                  <c:v>8.6903189034809051E-5</c:v>
                </c:pt>
                <c:pt idx="1926">
                  <c:v>8.6810313408292066E-5</c:v>
                </c:pt>
                <c:pt idx="1927">
                  <c:v>8.6717585147586963E-5</c:v>
                </c:pt>
                <c:pt idx="1928">
                  <c:v>8.6625003942615919E-5</c:v>
                </c:pt>
                <c:pt idx="1929">
                  <c:v>8.6532569484113367E-5</c:v>
                </c:pt>
                <c:pt idx="1930">
                  <c:v>8.6440281463624223E-5</c:v>
                </c:pt>
                <c:pt idx="1931">
                  <c:v>8.6348139573500524E-5</c:v>
                </c:pt>
                <c:pt idx="1932">
                  <c:v>8.625614350690026E-5</c:v>
                </c:pt>
                <c:pt idx="1933">
                  <c:v>8.6164292957783084E-5</c:v>
                </c:pt>
                <c:pt idx="1934">
                  <c:v>8.6072587620909138E-5</c:v>
                </c:pt>
                <c:pt idx="1935">
                  <c:v>8.5981027191836431E-5</c:v>
                </c:pt>
                <c:pt idx="1936">
                  <c:v>8.5889611366917449E-5</c:v>
                </c:pt>
                <c:pt idx="1937">
                  <c:v>8.5798339843297757E-5</c:v>
                </c:pt>
                <c:pt idx="1938">
                  <c:v>8.5707212318912666E-5</c:v>
                </c:pt>
                <c:pt idx="1939">
                  <c:v>8.5616228492485337E-5</c:v>
                </c:pt>
                <c:pt idx="1940">
                  <c:v>8.5525388063524191E-5</c:v>
                </c:pt>
                <c:pt idx="1941">
                  <c:v>8.5434690732320078E-5</c:v>
                </c:pt>
                <c:pt idx="1942">
                  <c:v>8.5344136199944675E-5</c:v>
                </c:pt>
                <c:pt idx="1943">
                  <c:v>8.5253724168246777E-5</c:v>
                </c:pt>
                <c:pt idx="1944">
                  <c:v>8.5163454339851139E-5</c:v>
                </c:pt>
                <c:pt idx="1945">
                  <c:v>8.5073326418155611E-5</c:v>
                </c:pt>
                <c:pt idx="1946">
                  <c:v>8.4983340107328351E-5</c:v>
                </c:pt>
                <c:pt idx="1947">
                  <c:v>8.4893495112305865E-5</c:v>
                </c:pt>
                <c:pt idx="1948">
                  <c:v>8.4803791138790284E-5</c:v>
                </c:pt>
                <c:pt idx="1949">
                  <c:v>8.4714227893247949E-5</c:v>
                </c:pt>
                <c:pt idx="1950">
                  <c:v>8.4624805082905366E-5</c:v>
                </c:pt>
                <c:pt idx="1951">
                  <c:v>8.4535522415748278E-5</c:v>
                </c:pt>
                <c:pt idx="1952">
                  <c:v>8.444637960051851E-5</c:v>
                </c:pt>
                <c:pt idx="1953">
                  <c:v>8.4357376346712168E-5</c:v>
                </c:pt>
                <c:pt idx="1954">
                  <c:v>8.4268512364577117E-5</c:v>
                </c:pt>
                <c:pt idx="1955">
                  <c:v>8.4179787365110294E-5</c:v>
                </c:pt>
                <c:pt idx="1956">
                  <c:v>8.4091201060055749E-5</c:v>
                </c:pt>
                <c:pt idx="1957">
                  <c:v>8.4002753161902338E-5</c:v>
                </c:pt>
                <c:pt idx="1958">
                  <c:v>8.3914443383881188E-5</c:v>
                </c:pt>
                <c:pt idx="1959">
                  <c:v>8.3826271439963897E-5</c:v>
                </c:pt>
                <c:pt idx="1960">
                  <c:v>8.373823704485986E-5</c:v>
                </c:pt>
                <c:pt idx="1961">
                  <c:v>8.3650339914013359E-5</c:v>
                </c:pt>
                <c:pt idx="1962">
                  <c:v>8.3562579763602981E-5</c:v>
                </c:pt>
                <c:pt idx="1963">
                  <c:v>8.3474956310537616E-5</c:v>
                </c:pt>
                <c:pt idx="1964">
                  <c:v>8.3387469272455143E-5</c:v>
                </c:pt>
                <c:pt idx="1965">
                  <c:v>8.3300118367720091E-5</c:v>
                </c:pt>
                <c:pt idx="1966">
                  <c:v>8.3212903315421109E-5</c:v>
                </c:pt>
                <c:pt idx="1967">
                  <c:v>8.3125823835369391E-5</c:v>
                </c:pt>
                <c:pt idx="1968">
                  <c:v>8.3038879648095074E-5</c:v>
                </c:pt>
                <c:pt idx="1969">
                  <c:v>8.2952070474846676E-5</c:v>
                </c:pt>
                <c:pt idx="1970">
                  <c:v>8.2865396037588019E-5</c:v>
                </c:pt>
                <c:pt idx="1971">
                  <c:v>8.277885605899573E-5</c:v>
                </c:pt>
                <c:pt idx="1972">
                  <c:v>8.2692450262458137E-5</c:v>
                </c:pt>
                <c:pt idx="1973">
                  <c:v>8.2606178372071767E-5</c:v>
                </c:pt>
                <c:pt idx="1974">
                  <c:v>8.252004011264029E-5</c:v>
                </c:pt>
                <c:pt idx="1975">
                  <c:v>8.2434035209671825E-5</c:v>
                </c:pt>
                <c:pt idx="1976">
                  <c:v>8.2348163389376659E-5</c:v>
                </c:pt>
                <c:pt idx="1977">
                  <c:v>8.2262424378665245E-5</c:v>
                </c:pt>
                <c:pt idx="1978">
                  <c:v>8.2176817905146559E-5</c:v>
                </c:pt>
                <c:pt idx="1979">
                  <c:v>8.2091343697124903E-5</c:v>
                </c:pt>
                <c:pt idx="1980">
                  <c:v>8.2006001483598658E-5</c:v>
                </c:pt>
                <c:pt idx="1981">
                  <c:v>8.1920790994257983E-5</c:v>
                </c:pt>
                <c:pt idx="1982">
                  <c:v>8.1835711959482449E-5</c:v>
                </c:pt>
                <c:pt idx="1983">
                  <c:v>8.1750764110339246E-5</c:v>
                </c:pt>
                <c:pt idx="1984">
                  <c:v>8.1665947178580616E-5</c:v>
                </c:pt>
                <c:pt idx="1985">
                  <c:v>8.1581260896642252E-5</c:v>
                </c:pt>
                <c:pt idx="1986">
                  <c:v>8.1496704997641124E-5</c:v>
                </c:pt>
                <c:pt idx="1987">
                  <c:v>8.1412279215373261E-5</c:v>
                </c:pt>
                <c:pt idx="1988">
                  <c:v>8.132798328431156E-5</c:v>
                </c:pt>
                <c:pt idx="1989">
                  <c:v>8.1243816939604067E-5</c:v>
                </c:pt>
                <c:pt idx="1990">
                  <c:v>8.1159779917071721E-5</c:v>
                </c:pt>
                <c:pt idx="1991">
                  <c:v>8.1075871953206543E-5</c:v>
                </c:pt>
                <c:pt idx="1992">
                  <c:v>8.0992092785168789E-5</c:v>
                </c:pt>
                <c:pt idx="1993">
                  <c:v>8.0908442150786123E-5</c:v>
                </c:pt>
                <c:pt idx="1994">
                  <c:v>8.0824919788550741E-5</c:v>
                </c:pt>
                <c:pt idx="1995">
                  <c:v>8.0741525437617832E-5</c:v>
                </c:pt>
                <c:pt idx="1996">
                  <c:v>8.0658258837802916E-5</c:v>
                </c:pt>
                <c:pt idx="1997">
                  <c:v>8.0575119729580573E-5</c:v>
                </c:pt>
                <c:pt idx="1998">
                  <c:v>8.0492107854081949E-5</c:v>
                </c:pt>
                <c:pt idx="1999">
                  <c:v>8.0409222953093361E-5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1B-4C61-BAA5-3B38F93B3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048207"/>
        <c:axId val="304324223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Power Alternative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'Company Statistics'!$AE$3:$AE$2002</c15:sqref>
                        </c15:formulaRef>
                      </c:ext>
                    </c:extLst>
                    <c:numCache>
                      <c:formatCode>0.00</c:formatCode>
                      <c:ptCount val="200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16.05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</c:v>
                      </c:pt>
                      <c:pt idx="324">
                        <c:v>16.25</c:v>
                      </c:pt>
                      <c:pt idx="325">
                        <c:v>16.3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</c:v>
                      </c:pt>
                      <c:pt idx="329">
                        <c:v>16.5</c:v>
                      </c:pt>
                      <c:pt idx="330">
                        <c:v>16.55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</c:v>
                      </c:pt>
                      <c:pt idx="334">
                        <c:v>16.75</c:v>
                      </c:pt>
                      <c:pt idx="335">
                        <c:v>16.8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</c:v>
                      </c:pt>
                      <c:pt idx="339">
                        <c:v>17</c:v>
                      </c:pt>
                      <c:pt idx="340">
                        <c:v>17.05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</c:v>
                      </c:pt>
                      <c:pt idx="344">
                        <c:v>17.25</c:v>
                      </c:pt>
                      <c:pt idx="345">
                        <c:v>17.3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</c:v>
                      </c:pt>
                      <c:pt idx="349">
                        <c:v>17.5</c:v>
                      </c:pt>
                      <c:pt idx="350">
                        <c:v>17.55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</c:v>
                      </c:pt>
                      <c:pt idx="354">
                        <c:v>17.75</c:v>
                      </c:pt>
                      <c:pt idx="355">
                        <c:v>17.8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</c:v>
                      </c:pt>
                      <c:pt idx="359">
                        <c:v>18</c:v>
                      </c:pt>
                      <c:pt idx="360">
                        <c:v>18.05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</c:v>
                      </c:pt>
                      <c:pt idx="364">
                        <c:v>18.25</c:v>
                      </c:pt>
                      <c:pt idx="365">
                        <c:v>18.3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</c:v>
                      </c:pt>
                      <c:pt idx="369">
                        <c:v>18.5</c:v>
                      </c:pt>
                      <c:pt idx="370">
                        <c:v>18.55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</c:v>
                      </c:pt>
                      <c:pt idx="374">
                        <c:v>18.75</c:v>
                      </c:pt>
                      <c:pt idx="375">
                        <c:v>18.8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</c:v>
                      </c:pt>
                      <c:pt idx="379">
                        <c:v>19</c:v>
                      </c:pt>
                      <c:pt idx="380">
                        <c:v>19.05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</c:v>
                      </c:pt>
                      <c:pt idx="384">
                        <c:v>19.25</c:v>
                      </c:pt>
                      <c:pt idx="385">
                        <c:v>19.3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</c:v>
                      </c:pt>
                      <c:pt idx="389">
                        <c:v>19.5</c:v>
                      </c:pt>
                      <c:pt idx="390">
                        <c:v>19.55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</c:v>
                      </c:pt>
                      <c:pt idx="394">
                        <c:v>19.75</c:v>
                      </c:pt>
                      <c:pt idx="395">
                        <c:v>19.8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</c:v>
                      </c:pt>
                      <c:pt idx="399">
                        <c:v>20</c:v>
                      </c:pt>
                      <c:pt idx="400">
                        <c:v>20.05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</c:v>
                      </c:pt>
                      <c:pt idx="404">
                        <c:v>20.25</c:v>
                      </c:pt>
                      <c:pt idx="405">
                        <c:v>20.3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</c:v>
                      </c:pt>
                      <c:pt idx="409">
                        <c:v>20.5</c:v>
                      </c:pt>
                      <c:pt idx="410">
                        <c:v>20.55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</c:v>
                      </c:pt>
                      <c:pt idx="414">
                        <c:v>20.75</c:v>
                      </c:pt>
                      <c:pt idx="415">
                        <c:v>20.8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</c:v>
                      </c:pt>
                      <c:pt idx="419">
                        <c:v>21</c:v>
                      </c:pt>
                      <c:pt idx="420">
                        <c:v>21.05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</c:v>
                      </c:pt>
                      <c:pt idx="424">
                        <c:v>21.25</c:v>
                      </c:pt>
                      <c:pt idx="425">
                        <c:v>21.3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</c:v>
                      </c:pt>
                      <c:pt idx="429">
                        <c:v>21.5</c:v>
                      </c:pt>
                      <c:pt idx="430">
                        <c:v>21.55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</c:v>
                      </c:pt>
                      <c:pt idx="434">
                        <c:v>21.75</c:v>
                      </c:pt>
                      <c:pt idx="435">
                        <c:v>21.8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</c:v>
                      </c:pt>
                      <c:pt idx="439">
                        <c:v>22</c:v>
                      </c:pt>
                      <c:pt idx="440">
                        <c:v>22.05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</c:v>
                      </c:pt>
                      <c:pt idx="444">
                        <c:v>22.25</c:v>
                      </c:pt>
                      <c:pt idx="445">
                        <c:v>22.3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</c:v>
                      </c:pt>
                      <c:pt idx="449">
                        <c:v>22.5</c:v>
                      </c:pt>
                      <c:pt idx="450">
                        <c:v>22.55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</c:v>
                      </c:pt>
                      <c:pt idx="454">
                        <c:v>22.75</c:v>
                      </c:pt>
                      <c:pt idx="455">
                        <c:v>22.8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</c:v>
                      </c:pt>
                      <c:pt idx="459">
                        <c:v>23</c:v>
                      </c:pt>
                      <c:pt idx="460">
                        <c:v>23.05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</c:v>
                      </c:pt>
                      <c:pt idx="464">
                        <c:v>23.25</c:v>
                      </c:pt>
                      <c:pt idx="465">
                        <c:v>23.3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</c:v>
                      </c:pt>
                      <c:pt idx="469">
                        <c:v>23.5</c:v>
                      </c:pt>
                      <c:pt idx="470">
                        <c:v>23.55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</c:v>
                      </c:pt>
                      <c:pt idx="474">
                        <c:v>23.75</c:v>
                      </c:pt>
                      <c:pt idx="475">
                        <c:v>23.8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</c:v>
                      </c:pt>
                      <c:pt idx="479">
                        <c:v>24</c:v>
                      </c:pt>
                      <c:pt idx="480">
                        <c:v>24.05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</c:v>
                      </c:pt>
                      <c:pt idx="484">
                        <c:v>24.25</c:v>
                      </c:pt>
                      <c:pt idx="485">
                        <c:v>24.3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</c:v>
                      </c:pt>
                      <c:pt idx="489">
                        <c:v>24.5</c:v>
                      </c:pt>
                      <c:pt idx="490">
                        <c:v>24.55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</c:v>
                      </c:pt>
                      <c:pt idx="494">
                        <c:v>24.75</c:v>
                      </c:pt>
                      <c:pt idx="495">
                        <c:v>24.8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</c:v>
                      </c:pt>
                      <c:pt idx="499">
                        <c:v>25</c:v>
                      </c:pt>
                      <c:pt idx="500">
                        <c:v>25.05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</c:v>
                      </c:pt>
                      <c:pt idx="504">
                        <c:v>25.25</c:v>
                      </c:pt>
                      <c:pt idx="505">
                        <c:v>25.3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</c:v>
                      </c:pt>
                      <c:pt idx="509">
                        <c:v>25.5</c:v>
                      </c:pt>
                      <c:pt idx="510">
                        <c:v>25.55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</c:v>
                      </c:pt>
                      <c:pt idx="514">
                        <c:v>25.75</c:v>
                      </c:pt>
                      <c:pt idx="515">
                        <c:v>25.8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</c:v>
                      </c:pt>
                      <c:pt idx="519">
                        <c:v>26</c:v>
                      </c:pt>
                      <c:pt idx="520">
                        <c:v>26.05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</c:v>
                      </c:pt>
                      <c:pt idx="524">
                        <c:v>26.25</c:v>
                      </c:pt>
                      <c:pt idx="525">
                        <c:v>26.3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</c:v>
                      </c:pt>
                      <c:pt idx="529">
                        <c:v>26.5</c:v>
                      </c:pt>
                      <c:pt idx="530">
                        <c:v>26.55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</c:v>
                      </c:pt>
                      <c:pt idx="534">
                        <c:v>26.75</c:v>
                      </c:pt>
                      <c:pt idx="535">
                        <c:v>26.8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</c:v>
                      </c:pt>
                      <c:pt idx="539">
                        <c:v>27</c:v>
                      </c:pt>
                      <c:pt idx="540">
                        <c:v>27.05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</c:v>
                      </c:pt>
                      <c:pt idx="544">
                        <c:v>27.25</c:v>
                      </c:pt>
                      <c:pt idx="545">
                        <c:v>27.3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</c:v>
                      </c:pt>
                      <c:pt idx="549">
                        <c:v>27.5</c:v>
                      </c:pt>
                      <c:pt idx="550">
                        <c:v>27.55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</c:v>
                      </c:pt>
                      <c:pt idx="554">
                        <c:v>27.75</c:v>
                      </c:pt>
                      <c:pt idx="555">
                        <c:v>27.8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</c:v>
                      </c:pt>
                      <c:pt idx="559">
                        <c:v>28</c:v>
                      </c:pt>
                      <c:pt idx="560">
                        <c:v>28.05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</c:v>
                      </c:pt>
                      <c:pt idx="564">
                        <c:v>28.25</c:v>
                      </c:pt>
                      <c:pt idx="565">
                        <c:v>28.3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</c:v>
                      </c:pt>
                      <c:pt idx="569">
                        <c:v>28.5</c:v>
                      </c:pt>
                      <c:pt idx="570">
                        <c:v>28.55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</c:v>
                      </c:pt>
                      <c:pt idx="574">
                        <c:v>28.75</c:v>
                      </c:pt>
                      <c:pt idx="575">
                        <c:v>28.8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</c:v>
                      </c:pt>
                      <c:pt idx="579">
                        <c:v>29</c:v>
                      </c:pt>
                      <c:pt idx="580">
                        <c:v>29.05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</c:v>
                      </c:pt>
                      <c:pt idx="584">
                        <c:v>29.25</c:v>
                      </c:pt>
                      <c:pt idx="585">
                        <c:v>29.3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</c:v>
                      </c:pt>
                      <c:pt idx="589">
                        <c:v>29.5</c:v>
                      </c:pt>
                      <c:pt idx="590">
                        <c:v>29.55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</c:v>
                      </c:pt>
                      <c:pt idx="594">
                        <c:v>29.75</c:v>
                      </c:pt>
                      <c:pt idx="595">
                        <c:v>29.8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</c:v>
                      </c:pt>
                      <c:pt idx="599">
                        <c:v>30</c:v>
                      </c:pt>
                      <c:pt idx="600">
                        <c:v>30.05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</c:v>
                      </c:pt>
                      <c:pt idx="604">
                        <c:v>30.25</c:v>
                      </c:pt>
                      <c:pt idx="605">
                        <c:v>30.3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</c:v>
                      </c:pt>
                      <c:pt idx="609">
                        <c:v>30.5</c:v>
                      </c:pt>
                      <c:pt idx="610">
                        <c:v>30.55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</c:v>
                      </c:pt>
                      <c:pt idx="614">
                        <c:v>30.75</c:v>
                      </c:pt>
                      <c:pt idx="615">
                        <c:v>30.8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</c:v>
                      </c:pt>
                      <c:pt idx="619">
                        <c:v>31</c:v>
                      </c:pt>
                      <c:pt idx="620">
                        <c:v>31.05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</c:v>
                      </c:pt>
                      <c:pt idx="624">
                        <c:v>31.25</c:v>
                      </c:pt>
                      <c:pt idx="625">
                        <c:v>31.3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</c:v>
                      </c:pt>
                      <c:pt idx="629">
                        <c:v>31.5</c:v>
                      </c:pt>
                      <c:pt idx="630">
                        <c:v>31.55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</c:v>
                      </c:pt>
                      <c:pt idx="634">
                        <c:v>31.75</c:v>
                      </c:pt>
                      <c:pt idx="635">
                        <c:v>31.8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</c:v>
                      </c:pt>
                      <c:pt idx="639">
                        <c:v>32</c:v>
                      </c:pt>
                      <c:pt idx="640">
                        <c:v>32.049999999999997</c:v>
                      </c:pt>
                      <c:pt idx="641">
                        <c:v>32.1</c:v>
                      </c:pt>
                      <c:pt idx="642">
                        <c:v>32.15</c:v>
                      </c:pt>
                      <c:pt idx="643">
                        <c:v>32.200000000000003</c:v>
                      </c:pt>
                      <c:pt idx="644">
                        <c:v>32.25</c:v>
                      </c:pt>
                      <c:pt idx="645">
                        <c:v>32.299999999999997</c:v>
                      </c:pt>
                      <c:pt idx="646">
                        <c:v>32.35</c:v>
                      </c:pt>
                      <c:pt idx="647">
                        <c:v>32.4</c:v>
                      </c:pt>
                      <c:pt idx="648">
                        <c:v>32.450000000000003</c:v>
                      </c:pt>
                      <c:pt idx="649">
                        <c:v>32.5</c:v>
                      </c:pt>
                      <c:pt idx="650">
                        <c:v>32.549999999999997</c:v>
                      </c:pt>
                      <c:pt idx="651">
                        <c:v>32.6</c:v>
                      </c:pt>
                      <c:pt idx="652">
                        <c:v>32.65</c:v>
                      </c:pt>
                      <c:pt idx="653">
                        <c:v>32.700000000000003</c:v>
                      </c:pt>
                      <c:pt idx="654">
                        <c:v>32.75</c:v>
                      </c:pt>
                      <c:pt idx="655">
                        <c:v>32.799999999999997</c:v>
                      </c:pt>
                      <c:pt idx="656">
                        <c:v>32.85</c:v>
                      </c:pt>
                      <c:pt idx="657">
                        <c:v>32.9</c:v>
                      </c:pt>
                      <c:pt idx="658">
                        <c:v>32.950000000000003</c:v>
                      </c:pt>
                      <c:pt idx="659">
                        <c:v>33</c:v>
                      </c:pt>
                      <c:pt idx="660">
                        <c:v>33.049999999999997</c:v>
                      </c:pt>
                      <c:pt idx="661">
                        <c:v>33.1</c:v>
                      </c:pt>
                      <c:pt idx="662">
                        <c:v>33.15</c:v>
                      </c:pt>
                      <c:pt idx="663">
                        <c:v>33.200000000000003</c:v>
                      </c:pt>
                      <c:pt idx="664">
                        <c:v>33.25</c:v>
                      </c:pt>
                      <c:pt idx="665">
                        <c:v>33.299999999999997</c:v>
                      </c:pt>
                      <c:pt idx="666">
                        <c:v>33.35</c:v>
                      </c:pt>
                      <c:pt idx="667">
                        <c:v>33.4</c:v>
                      </c:pt>
                      <c:pt idx="668">
                        <c:v>33.450000000000003</c:v>
                      </c:pt>
                      <c:pt idx="669">
                        <c:v>33.5</c:v>
                      </c:pt>
                      <c:pt idx="670">
                        <c:v>33.549999999999997</c:v>
                      </c:pt>
                      <c:pt idx="671">
                        <c:v>33.6</c:v>
                      </c:pt>
                      <c:pt idx="672">
                        <c:v>33.65</c:v>
                      </c:pt>
                      <c:pt idx="673">
                        <c:v>33.700000000000003</c:v>
                      </c:pt>
                      <c:pt idx="674">
                        <c:v>33.75</c:v>
                      </c:pt>
                      <c:pt idx="675">
                        <c:v>33.799999999999997</c:v>
                      </c:pt>
                      <c:pt idx="676">
                        <c:v>33.85</c:v>
                      </c:pt>
                      <c:pt idx="677">
                        <c:v>33.9</c:v>
                      </c:pt>
                      <c:pt idx="678">
                        <c:v>33.950000000000003</c:v>
                      </c:pt>
                      <c:pt idx="679">
                        <c:v>34</c:v>
                      </c:pt>
                      <c:pt idx="680">
                        <c:v>34.049999999999997</c:v>
                      </c:pt>
                      <c:pt idx="681">
                        <c:v>34.1</c:v>
                      </c:pt>
                      <c:pt idx="682">
                        <c:v>34.15</c:v>
                      </c:pt>
                      <c:pt idx="683">
                        <c:v>34.200000000000003</c:v>
                      </c:pt>
                      <c:pt idx="684">
                        <c:v>34.25</c:v>
                      </c:pt>
                      <c:pt idx="685">
                        <c:v>34.299999999999997</c:v>
                      </c:pt>
                      <c:pt idx="686">
                        <c:v>34.35</c:v>
                      </c:pt>
                      <c:pt idx="687">
                        <c:v>34.4</c:v>
                      </c:pt>
                      <c:pt idx="688">
                        <c:v>34.450000000000003</c:v>
                      </c:pt>
                      <c:pt idx="689">
                        <c:v>34.5</c:v>
                      </c:pt>
                      <c:pt idx="690">
                        <c:v>34.549999999999997</c:v>
                      </c:pt>
                      <c:pt idx="691">
                        <c:v>34.6</c:v>
                      </c:pt>
                      <c:pt idx="692">
                        <c:v>34.65</c:v>
                      </c:pt>
                      <c:pt idx="693">
                        <c:v>34.700000000000003</c:v>
                      </c:pt>
                      <c:pt idx="694">
                        <c:v>34.75</c:v>
                      </c:pt>
                      <c:pt idx="695">
                        <c:v>34.799999999999997</c:v>
                      </c:pt>
                      <c:pt idx="696">
                        <c:v>34.85</c:v>
                      </c:pt>
                      <c:pt idx="697">
                        <c:v>34.9</c:v>
                      </c:pt>
                      <c:pt idx="698">
                        <c:v>34.950000000000003</c:v>
                      </c:pt>
                      <c:pt idx="699">
                        <c:v>35</c:v>
                      </c:pt>
                      <c:pt idx="700">
                        <c:v>35.049999999999997</c:v>
                      </c:pt>
                      <c:pt idx="701">
                        <c:v>35.1</c:v>
                      </c:pt>
                      <c:pt idx="702">
                        <c:v>35.15</c:v>
                      </c:pt>
                      <c:pt idx="703">
                        <c:v>35.200000000000003</c:v>
                      </c:pt>
                      <c:pt idx="704">
                        <c:v>35.25</c:v>
                      </c:pt>
                      <c:pt idx="705">
                        <c:v>35.299999999999997</c:v>
                      </c:pt>
                      <c:pt idx="706">
                        <c:v>35.35</c:v>
                      </c:pt>
                      <c:pt idx="707">
                        <c:v>35.4</c:v>
                      </c:pt>
                      <c:pt idx="708">
                        <c:v>35.450000000000003</c:v>
                      </c:pt>
                      <c:pt idx="709">
                        <c:v>35.5</c:v>
                      </c:pt>
                      <c:pt idx="710">
                        <c:v>35.549999999999997</c:v>
                      </c:pt>
                      <c:pt idx="711">
                        <c:v>35.6</c:v>
                      </c:pt>
                      <c:pt idx="712">
                        <c:v>35.65</c:v>
                      </c:pt>
                      <c:pt idx="713">
                        <c:v>35.700000000000003</c:v>
                      </c:pt>
                      <c:pt idx="714">
                        <c:v>35.75</c:v>
                      </c:pt>
                      <c:pt idx="715">
                        <c:v>35.799999999999997</c:v>
                      </c:pt>
                      <c:pt idx="716">
                        <c:v>35.85</c:v>
                      </c:pt>
                      <c:pt idx="717">
                        <c:v>35.9</c:v>
                      </c:pt>
                      <c:pt idx="718">
                        <c:v>35.950000000000003</c:v>
                      </c:pt>
                      <c:pt idx="719">
                        <c:v>36</c:v>
                      </c:pt>
                      <c:pt idx="720">
                        <c:v>36.049999999999997</c:v>
                      </c:pt>
                      <c:pt idx="721">
                        <c:v>36.1</c:v>
                      </c:pt>
                      <c:pt idx="722">
                        <c:v>36.15</c:v>
                      </c:pt>
                      <c:pt idx="723">
                        <c:v>36.200000000000003</c:v>
                      </c:pt>
                      <c:pt idx="724">
                        <c:v>36.25</c:v>
                      </c:pt>
                      <c:pt idx="725">
                        <c:v>36.299999999999997</c:v>
                      </c:pt>
                      <c:pt idx="726">
                        <c:v>36.35</c:v>
                      </c:pt>
                      <c:pt idx="727">
                        <c:v>36.4</c:v>
                      </c:pt>
                      <c:pt idx="728">
                        <c:v>36.450000000000003</c:v>
                      </c:pt>
                      <c:pt idx="729">
                        <c:v>36.5</c:v>
                      </c:pt>
                      <c:pt idx="730">
                        <c:v>36.549999999999997</c:v>
                      </c:pt>
                      <c:pt idx="731">
                        <c:v>36.6</c:v>
                      </c:pt>
                      <c:pt idx="732">
                        <c:v>36.65</c:v>
                      </c:pt>
                      <c:pt idx="733">
                        <c:v>36.700000000000003</c:v>
                      </c:pt>
                      <c:pt idx="734">
                        <c:v>36.75</c:v>
                      </c:pt>
                      <c:pt idx="735">
                        <c:v>36.799999999999997</c:v>
                      </c:pt>
                      <c:pt idx="736">
                        <c:v>36.85</c:v>
                      </c:pt>
                      <c:pt idx="737">
                        <c:v>36.9</c:v>
                      </c:pt>
                      <c:pt idx="738">
                        <c:v>36.950000000000003</c:v>
                      </c:pt>
                      <c:pt idx="739">
                        <c:v>37</c:v>
                      </c:pt>
                      <c:pt idx="740">
                        <c:v>37.049999999999997</c:v>
                      </c:pt>
                      <c:pt idx="741">
                        <c:v>37.1</c:v>
                      </c:pt>
                      <c:pt idx="742">
                        <c:v>37.15</c:v>
                      </c:pt>
                      <c:pt idx="743">
                        <c:v>37.200000000000003</c:v>
                      </c:pt>
                      <c:pt idx="744">
                        <c:v>37.25</c:v>
                      </c:pt>
                      <c:pt idx="745">
                        <c:v>37.299999999999997</c:v>
                      </c:pt>
                      <c:pt idx="746">
                        <c:v>37.35</c:v>
                      </c:pt>
                      <c:pt idx="747">
                        <c:v>37.4</c:v>
                      </c:pt>
                      <c:pt idx="748">
                        <c:v>37.450000000000003</c:v>
                      </c:pt>
                      <c:pt idx="749">
                        <c:v>37.5</c:v>
                      </c:pt>
                      <c:pt idx="750">
                        <c:v>37.549999999999997</c:v>
                      </c:pt>
                      <c:pt idx="751">
                        <c:v>37.6</c:v>
                      </c:pt>
                      <c:pt idx="752">
                        <c:v>37.65</c:v>
                      </c:pt>
                      <c:pt idx="753">
                        <c:v>37.700000000000003</c:v>
                      </c:pt>
                      <c:pt idx="754">
                        <c:v>37.75</c:v>
                      </c:pt>
                      <c:pt idx="755">
                        <c:v>37.799999999999997</c:v>
                      </c:pt>
                      <c:pt idx="756">
                        <c:v>37.85</c:v>
                      </c:pt>
                      <c:pt idx="757">
                        <c:v>37.9</c:v>
                      </c:pt>
                      <c:pt idx="758">
                        <c:v>37.950000000000003</c:v>
                      </c:pt>
                      <c:pt idx="759">
                        <c:v>38</c:v>
                      </c:pt>
                      <c:pt idx="760">
                        <c:v>38.049999999999997</c:v>
                      </c:pt>
                      <c:pt idx="761">
                        <c:v>38.1</c:v>
                      </c:pt>
                      <c:pt idx="762">
                        <c:v>38.15</c:v>
                      </c:pt>
                      <c:pt idx="763">
                        <c:v>38.200000000000003</c:v>
                      </c:pt>
                      <c:pt idx="764">
                        <c:v>38.25</c:v>
                      </c:pt>
                      <c:pt idx="765">
                        <c:v>38.299999999999997</c:v>
                      </c:pt>
                      <c:pt idx="766">
                        <c:v>38.35</c:v>
                      </c:pt>
                      <c:pt idx="767">
                        <c:v>38.4</c:v>
                      </c:pt>
                      <c:pt idx="768">
                        <c:v>38.450000000000003</c:v>
                      </c:pt>
                      <c:pt idx="769">
                        <c:v>38.5</c:v>
                      </c:pt>
                      <c:pt idx="770">
                        <c:v>38.549999999999997</c:v>
                      </c:pt>
                      <c:pt idx="771">
                        <c:v>38.6</c:v>
                      </c:pt>
                      <c:pt idx="772">
                        <c:v>38.65</c:v>
                      </c:pt>
                      <c:pt idx="773">
                        <c:v>38.700000000000003</c:v>
                      </c:pt>
                      <c:pt idx="774">
                        <c:v>38.75</c:v>
                      </c:pt>
                      <c:pt idx="775">
                        <c:v>38.799999999999997</c:v>
                      </c:pt>
                      <c:pt idx="776">
                        <c:v>38.85</c:v>
                      </c:pt>
                      <c:pt idx="777">
                        <c:v>38.9</c:v>
                      </c:pt>
                      <c:pt idx="778">
                        <c:v>38.950000000000003</c:v>
                      </c:pt>
                      <c:pt idx="779">
                        <c:v>39</c:v>
                      </c:pt>
                      <c:pt idx="780">
                        <c:v>39.049999999999997</c:v>
                      </c:pt>
                      <c:pt idx="781">
                        <c:v>39.1</c:v>
                      </c:pt>
                      <c:pt idx="782">
                        <c:v>39.15</c:v>
                      </c:pt>
                      <c:pt idx="783">
                        <c:v>39.200000000000003</c:v>
                      </c:pt>
                      <c:pt idx="784">
                        <c:v>39.25</c:v>
                      </c:pt>
                      <c:pt idx="785">
                        <c:v>39.299999999999997</c:v>
                      </c:pt>
                      <c:pt idx="786">
                        <c:v>39.35</c:v>
                      </c:pt>
                      <c:pt idx="787">
                        <c:v>39.4</c:v>
                      </c:pt>
                      <c:pt idx="788">
                        <c:v>39.450000000000003</c:v>
                      </c:pt>
                      <c:pt idx="789">
                        <c:v>39.5</c:v>
                      </c:pt>
                      <c:pt idx="790">
                        <c:v>39.549999999999997</c:v>
                      </c:pt>
                      <c:pt idx="791">
                        <c:v>39.6</c:v>
                      </c:pt>
                      <c:pt idx="792">
                        <c:v>39.65</c:v>
                      </c:pt>
                      <c:pt idx="793">
                        <c:v>39.700000000000003</c:v>
                      </c:pt>
                      <c:pt idx="794">
                        <c:v>39.75</c:v>
                      </c:pt>
                      <c:pt idx="795">
                        <c:v>39.799999999999997</c:v>
                      </c:pt>
                      <c:pt idx="796">
                        <c:v>39.85</c:v>
                      </c:pt>
                      <c:pt idx="797">
                        <c:v>39.9</c:v>
                      </c:pt>
                      <c:pt idx="798">
                        <c:v>39.950000000000003</c:v>
                      </c:pt>
                      <c:pt idx="799">
                        <c:v>40</c:v>
                      </c:pt>
                      <c:pt idx="800">
                        <c:v>40.049999999999997</c:v>
                      </c:pt>
                      <c:pt idx="801">
                        <c:v>40.1</c:v>
                      </c:pt>
                      <c:pt idx="802">
                        <c:v>40.15</c:v>
                      </c:pt>
                      <c:pt idx="803">
                        <c:v>40.200000000000003</c:v>
                      </c:pt>
                      <c:pt idx="804">
                        <c:v>40.25</c:v>
                      </c:pt>
                      <c:pt idx="805">
                        <c:v>40.299999999999997</c:v>
                      </c:pt>
                      <c:pt idx="806">
                        <c:v>40.35</c:v>
                      </c:pt>
                      <c:pt idx="807">
                        <c:v>40.4</c:v>
                      </c:pt>
                      <c:pt idx="808">
                        <c:v>40.450000000000003</c:v>
                      </c:pt>
                      <c:pt idx="809">
                        <c:v>40.5</c:v>
                      </c:pt>
                      <c:pt idx="810">
                        <c:v>40.549999999999997</c:v>
                      </c:pt>
                      <c:pt idx="811">
                        <c:v>40.6</c:v>
                      </c:pt>
                      <c:pt idx="812">
                        <c:v>40.65</c:v>
                      </c:pt>
                      <c:pt idx="813">
                        <c:v>40.700000000000003</c:v>
                      </c:pt>
                      <c:pt idx="814">
                        <c:v>40.75</c:v>
                      </c:pt>
                      <c:pt idx="815">
                        <c:v>40.799999999999997</c:v>
                      </c:pt>
                      <c:pt idx="816">
                        <c:v>40.85</c:v>
                      </c:pt>
                      <c:pt idx="817">
                        <c:v>40.9</c:v>
                      </c:pt>
                      <c:pt idx="818">
                        <c:v>40.950000000000003</c:v>
                      </c:pt>
                      <c:pt idx="819">
                        <c:v>41</c:v>
                      </c:pt>
                      <c:pt idx="820">
                        <c:v>41.05</c:v>
                      </c:pt>
                      <c:pt idx="821">
                        <c:v>41.1</c:v>
                      </c:pt>
                      <c:pt idx="822">
                        <c:v>41.15</c:v>
                      </c:pt>
                      <c:pt idx="823">
                        <c:v>41.2</c:v>
                      </c:pt>
                      <c:pt idx="824">
                        <c:v>41.25</c:v>
                      </c:pt>
                      <c:pt idx="825">
                        <c:v>41.3</c:v>
                      </c:pt>
                      <c:pt idx="826">
                        <c:v>41.35</c:v>
                      </c:pt>
                      <c:pt idx="827">
                        <c:v>41.4</c:v>
                      </c:pt>
                      <c:pt idx="828">
                        <c:v>41.45</c:v>
                      </c:pt>
                      <c:pt idx="829">
                        <c:v>41.5</c:v>
                      </c:pt>
                      <c:pt idx="830">
                        <c:v>41.55</c:v>
                      </c:pt>
                      <c:pt idx="831">
                        <c:v>41.6</c:v>
                      </c:pt>
                      <c:pt idx="832">
                        <c:v>41.65</c:v>
                      </c:pt>
                      <c:pt idx="833">
                        <c:v>41.7</c:v>
                      </c:pt>
                      <c:pt idx="834">
                        <c:v>41.75</c:v>
                      </c:pt>
                      <c:pt idx="835">
                        <c:v>41.8</c:v>
                      </c:pt>
                      <c:pt idx="836">
                        <c:v>41.85</c:v>
                      </c:pt>
                      <c:pt idx="837">
                        <c:v>41.9</c:v>
                      </c:pt>
                      <c:pt idx="838">
                        <c:v>41.95</c:v>
                      </c:pt>
                      <c:pt idx="839">
                        <c:v>42</c:v>
                      </c:pt>
                      <c:pt idx="840">
                        <c:v>42.05</c:v>
                      </c:pt>
                      <c:pt idx="841">
                        <c:v>42.1</c:v>
                      </c:pt>
                      <c:pt idx="842">
                        <c:v>42.15</c:v>
                      </c:pt>
                      <c:pt idx="843">
                        <c:v>42.2</c:v>
                      </c:pt>
                      <c:pt idx="844">
                        <c:v>42.25</c:v>
                      </c:pt>
                      <c:pt idx="845">
                        <c:v>42.3</c:v>
                      </c:pt>
                      <c:pt idx="846">
                        <c:v>42.35</c:v>
                      </c:pt>
                      <c:pt idx="847">
                        <c:v>42.4</c:v>
                      </c:pt>
                      <c:pt idx="848">
                        <c:v>42.45</c:v>
                      </c:pt>
                      <c:pt idx="849">
                        <c:v>42.5</c:v>
                      </c:pt>
                      <c:pt idx="850">
                        <c:v>42.55</c:v>
                      </c:pt>
                      <c:pt idx="851">
                        <c:v>42.6</c:v>
                      </c:pt>
                      <c:pt idx="852">
                        <c:v>42.65</c:v>
                      </c:pt>
                      <c:pt idx="853">
                        <c:v>42.7</c:v>
                      </c:pt>
                      <c:pt idx="854">
                        <c:v>42.75</c:v>
                      </c:pt>
                      <c:pt idx="855">
                        <c:v>42.8</c:v>
                      </c:pt>
                      <c:pt idx="856">
                        <c:v>42.85</c:v>
                      </c:pt>
                      <c:pt idx="857">
                        <c:v>42.9</c:v>
                      </c:pt>
                      <c:pt idx="858">
                        <c:v>42.95</c:v>
                      </c:pt>
                      <c:pt idx="859">
                        <c:v>43</c:v>
                      </c:pt>
                      <c:pt idx="860">
                        <c:v>43.05</c:v>
                      </c:pt>
                      <c:pt idx="861">
                        <c:v>43.1</c:v>
                      </c:pt>
                      <c:pt idx="862">
                        <c:v>43.15</c:v>
                      </c:pt>
                      <c:pt idx="863">
                        <c:v>43.2</c:v>
                      </c:pt>
                      <c:pt idx="864">
                        <c:v>43.25</c:v>
                      </c:pt>
                      <c:pt idx="865">
                        <c:v>43.3</c:v>
                      </c:pt>
                      <c:pt idx="866">
                        <c:v>43.35</c:v>
                      </c:pt>
                      <c:pt idx="867">
                        <c:v>43.4</c:v>
                      </c:pt>
                      <c:pt idx="868">
                        <c:v>43.45</c:v>
                      </c:pt>
                      <c:pt idx="869">
                        <c:v>43.5</c:v>
                      </c:pt>
                      <c:pt idx="870">
                        <c:v>43.55</c:v>
                      </c:pt>
                      <c:pt idx="871">
                        <c:v>43.6</c:v>
                      </c:pt>
                      <c:pt idx="872">
                        <c:v>43.65</c:v>
                      </c:pt>
                      <c:pt idx="873">
                        <c:v>43.7</c:v>
                      </c:pt>
                      <c:pt idx="874">
                        <c:v>43.75</c:v>
                      </c:pt>
                      <c:pt idx="875">
                        <c:v>43.8</c:v>
                      </c:pt>
                      <c:pt idx="876">
                        <c:v>43.85</c:v>
                      </c:pt>
                      <c:pt idx="877">
                        <c:v>43.9</c:v>
                      </c:pt>
                      <c:pt idx="878">
                        <c:v>43.95</c:v>
                      </c:pt>
                      <c:pt idx="879">
                        <c:v>44</c:v>
                      </c:pt>
                      <c:pt idx="880">
                        <c:v>44.05</c:v>
                      </c:pt>
                      <c:pt idx="881">
                        <c:v>44.1</c:v>
                      </c:pt>
                      <c:pt idx="882">
                        <c:v>44.15</c:v>
                      </c:pt>
                      <c:pt idx="883">
                        <c:v>44.2</c:v>
                      </c:pt>
                      <c:pt idx="884">
                        <c:v>44.25</c:v>
                      </c:pt>
                      <c:pt idx="885">
                        <c:v>44.3</c:v>
                      </c:pt>
                      <c:pt idx="886">
                        <c:v>44.35</c:v>
                      </c:pt>
                      <c:pt idx="887">
                        <c:v>44.4</c:v>
                      </c:pt>
                      <c:pt idx="888">
                        <c:v>44.45</c:v>
                      </c:pt>
                      <c:pt idx="889">
                        <c:v>44.5</c:v>
                      </c:pt>
                      <c:pt idx="890">
                        <c:v>44.55</c:v>
                      </c:pt>
                      <c:pt idx="891">
                        <c:v>44.6</c:v>
                      </c:pt>
                      <c:pt idx="892">
                        <c:v>44.65</c:v>
                      </c:pt>
                      <c:pt idx="893">
                        <c:v>44.7</c:v>
                      </c:pt>
                      <c:pt idx="894">
                        <c:v>44.75</c:v>
                      </c:pt>
                      <c:pt idx="895">
                        <c:v>44.8</c:v>
                      </c:pt>
                      <c:pt idx="896">
                        <c:v>44.85</c:v>
                      </c:pt>
                      <c:pt idx="897">
                        <c:v>44.9</c:v>
                      </c:pt>
                      <c:pt idx="898">
                        <c:v>44.95</c:v>
                      </c:pt>
                      <c:pt idx="899">
                        <c:v>45</c:v>
                      </c:pt>
                      <c:pt idx="900">
                        <c:v>45.05</c:v>
                      </c:pt>
                      <c:pt idx="901">
                        <c:v>45.1</c:v>
                      </c:pt>
                      <c:pt idx="902">
                        <c:v>45.15</c:v>
                      </c:pt>
                      <c:pt idx="903">
                        <c:v>45.2</c:v>
                      </c:pt>
                      <c:pt idx="904">
                        <c:v>45.25</c:v>
                      </c:pt>
                      <c:pt idx="905">
                        <c:v>45.3</c:v>
                      </c:pt>
                      <c:pt idx="906">
                        <c:v>45.35</c:v>
                      </c:pt>
                      <c:pt idx="907">
                        <c:v>45.4</c:v>
                      </c:pt>
                      <c:pt idx="908">
                        <c:v>45.45</c:v>
                      </c:pt>
                      <c:pt idx="909">
                        <c:v>45.5</c:v>
                      </c:pt>
                      <c:pt idx="910">
                        <c:v>45.55</c:v>
                      </c:pt>
                      <c:pt idx="911">
                        <c:v>45.6</c:v>
                      </c:pt>
                      <c:pt idx="912">
                        <c:v>45.65</c:v>
                      </c:pt>
                      <c:pt idx="913">
                        <c:v>45.7</c:v>
                      </c:pt>
                      <c:pt idx="914">
                        <c:v>45.75</c:v>
                      </c:pt>
                      <c:pt idx="915">
                        <c:v>45.8</c:v>
                      </c:pt>
                      <c:pt idx="916">
                        <c:v>45.85</c:v>
                      </c:pt>
                      <c:pt idx="917">
                        <c:v>45.9</c:v>
                      </c:pt>
                      <c:pt idx="918">
                        <c:v>45.95</c:v>
                      </c:pt>
                      <c:pt idx="919">
                        <c:v>46</c:v>
                      </c:pt>
                      <c:pt idx="920">
                        <c:v>46.05</c:v>
                      </c:pt>
                      <c:pt idx="921">
                        <c:v>46.1</c:v>
                      </c:pt>
                      <c:pt idx="922">
                        <c:v>46.15</c:v>
                      </c:pt>
                      <c:pt idx="923">
                        <c:v>46.2</c:v>
                      </c:pt>
                      <c:pt idx="924">
                        <c:v>46.25</c:v>
                      </c:pt>
                      <c:pt idx="925">
                        <c:v>46.3</c:v>
                      </c:pt>
                      <c:pt idx="926">
                        <c:v>46.35</c:v>
                      </c:pt>
                      <c:pt idx="927">
                        <c:v>46.4</c:v>
                      </c:pt>
                      <c:pt idx="928">
                        <c:v>46.45</c:v>
                      </c:pt>
                      <c:pt idx="929">
                        <c:v>46.5</c:v>
                      </c:pt>
                      <c:pt idx="930">
                        <c:v>46.55</c:v>
                      </c:pt>
                      <c:pt idx="931">
                        <c:v>46.6</c:v>
                      </c:pt>
                      <c:pt idx="932">
                        <c:v>46.65</c:v>
                      </c:pt>
                      <c:pt idx="933">
                        <c:v>46.7</c:v>
                      </c:pt>
                      <c:pt idx="934">
                        <c:v>46.75</c:v>
                      </c:pt>
                      <c:pt idx="935">
                        <c:v>46.8</c:v>
                      </c:pt>
                      <c:pt idx="936">
                        <c:v>46.85</c:v>
                      </c:pt>
                      <c:pt idx="937">
                        <c:v>46.9</c:v>
                      </c:pt>
                      <c:pt idx="938">
                        <c:v>46.95</c:v>
                      </c:pt>
                      <c:pt idx="939">
                        <c:v>47</c:v>
                      </c:pt>
                      <c:pt idx="940">
                        <c:v>47.05</c:v>
                      </c:pt>
                      <c:pt idx="941">
                        <c:v>47.1</c:v>
                      </c:pt>
                      <c:pt idx="942">
                        <c:v>47.15</c:v>
                      </c:pt>
                      <c:pt idx="943">
                        <c:v>47.2</c:v>
                      </c:pt>
                      <c:pt idx="944">
                        <c:v>47.25</c:v>
                      </c:pt>
                      <c:pt idx="945">
                        <c:v>47.3</c:v>
                      </c:pt>
                      <c:pt idx="946">
                        <c:v>47.35</c:v>
                      </c:pt>
                      <c:pt idx="947">
                        <c:v>47.4</c:v>
                      </c:pt>
                      <c:pt idx="948">
                        <c:v>47.45</c:v>
                      </c:pt>
                      <c:pt idx="949">
                        <c:v>47.5</c:v>
                      </c:pt>
                      <c:pt idx="950">
                        <c:v>47.55</c:v>
                      </c:pt>
                      <c:pt idx="951">
                        <c:v>47.6</c:v>
                      </c:pt>
                      <c:pt idx="952">
                        <c:v>47.65</c:v>
                      </c:pt>
                      <c:pt idx="953">
                        <c:v>47.7</c:v>
                      </c:pt>
                      <c:pt idx="954">
                        <c:v>47.75</c:v>
                      </c:pt>
                      <c:pt idx="955">
                        <c:v>47.8</c:v>
                      </c:pt>
                      <c:pt idx="956">
                        <c:v>47.85</c:v>
                      </c:pt>
                      <c:pt idx="957">
                        <c:v>47.9</c:v>
                      </c:pt>
                      <c:pt idx="958">
                        <c:v>47.95</c:v>
                      </c:pt>
                      <c:pt idx="959">
                        <c:v>48</c:v>
                      </c:pt>
                      <c:pt idx="960">
                        <c:v>48.05</c:v>
                      </c:pt>
                      <c:pt idx="961">
                        <c:v>48.1</c:v>
                      </c:pt>
                      <c:pt idx="962">
                        <c:v>48.15</c:v>
                      </c:pt>
                      <c:pt idx="963">
                        <c:v>48.2</c:v>
                      </c:pt>
                      <c:pt idx="964">
                        <c:v>48.25</c:v>
                      </c:pt>
                      <c:pt idx="965">
                        <c:v>48.3</c:v>
                      </c:pt>
                      <c:pt idx="966">
                        <c:v>48.35</c:v>
                      </c:pt>
                      <c:pt idx="967">
                        <c:v>48.4</c:v>
                      </c:pt>
                      <c:pt idx="968">
                        <c:v>48.45</c:v>
                      </c:pt>
                      <c:pt idx="969">
                        <c:v>48.5</c:v>
                      </c:pt>
                      <c:pt idx="970">
                        <c:v>48.55</c:v>
                      </c:pt>
                      <c:pt idx="971">
                        <c:v>48.6</c:v>
                      </c:pt>
                      <c:pt idx="972">
                        <c:v>48.65</c:v>
                      </c:pt>
                      <c:pt idx="973">
                        <c:v>48.7</c:v>
                      </c:pt>
                      <c:pt idx="974">
                        <c:v>48.75</c:v>
                      </c:pt>
                      <c:pt idx="975">
                        <c:v>48.8</c:v>
                      </c:pt>
                      <c:pt idx="976">
                        <c:v>48.85</c:v>
                      </c:pt>
                      <c:pt idx="977">
                        <c:v>48.9</c:v>
                      </c:pt>
                      <c:pt idx="978">
                        <c:v>48.95</c:v>
                      </c:pt>
                      <c:pt idx="979">
                        <c:v>49</c:v>
                      </c:pt>
                      <c:pt idx="980">
                        <c:v>49.05</c:v>
                      </c:pt>
                      <c:pt idx="981">
                        <c:v>49.1</c:v>
                      </c:pt>
                      <c:pt idx="982">
                        <c:v>49.15</c:v>
                      </c:pt>
                      <c:pt idx="983">
                        <c:v>49.2</c:v>
                      </c:pt>
                      <c:pt idx="984">
                        <c:v>49.25</c:v>
                      </c:pt>
                      <c:pt idx="985">
                        <c:v>49.3</c:v>
                      </c:pt>
                      <c:pt idx="986">
                        <c:v>49.35</c:v>
                      </c:pt>
                      <c:pt idx="987">
                        <c:v>49.4</c:v>
                      </c:pt>
                      <c:pt idx="988">
                        <c:v>49.45</c:v>
                      </c:pt>
                      <c:pt idx="989">
                        <c:v>49.5</c:v>
                      </c:pt>
                      <c:pt idx="990">
                        <c:v>49.55</c:v>
                      </c:pt>
                      <c:pt idx="991">
                        <c:v>49.6</c:v>
                      </c:pt>
                      <c:pt idx="992">
                        <c:v>49.65</c:v>
                      </c:pt>
                      <c:pt idx="993">
                        <c:v>49.7</c:v>
                      </c:pt>
                      <c:pt idx="994">
                        <c:v>49.75</c:v>
                      </c:pt>
                      <c:pt idx="995">
                        <c:v>49.8</c:v>
                      </c:pt>
                      <c:pt idx="996">
                        <c:v>49.85</c:v>
                      </c:pt>
                      <c:pt idx="997">
                        <c:v>49.9</c:v>
                      </c:pt>
                      <c:pt idx="998">
                        <c:v>49.95</c:v>
                      </c:pt>
                      <c:pt idx="999">
                        <c:v>50</c:v>
                      </c:pt>
                      <c:pt idx="1000">
                        <c:v>50.05</c:v>
                      </c:pt>
                      <c:pt idx="1001">
                        <c:v>50.1</c:v>
                      </c:pt>
                      <c:pt idx="1002">
                        <c:v>50.15</c:v>
                      </c:pt>
                      <c:pt idx="1003">
                        <c:v>50.2</c:v>
                      </c:pt>
                      <c:pt idx="1004">
                        <c:v>50.25</c:v>
                      </c:pt>
                      <c:pt idx="1005">
                        <c:v>50.3</c:v>
                      </c:pt>
                      <c:pt idx="1006">
                        <c:v>50.35</c:v>
                      </c:pt>
                      <c:pt idx="1007">
                        <c:v>50.4</c:v>
                      </c:pt>
                      <c:pt idx="1008">
                        <c:v>50.45</c:v>
                      </c:pt>
                      <c:pt idx="1009">
                        <c:v>50.5</c:v>
                      </c:pt>
                      <c:pt idx="1010">
                        <c:v>50.55</c:v>
                      </c:pt>
                      <c:pt idx="1011">
                        <c:v>50.6</c:v>
                      </c:pt>
                      <c:pt idx="1012">
                        <c:v>50.65</c:v>
                      </c:pt>
                      <c:pt idx="1013">
                        <c:v>50.7</c:v>
                      </c:pt>
                      <c:pt idx="1014">
                        <c:v>50.75</c:v>
                      </c:pt>
                      <c:pt idx="1015">
                        <c:v>50.8</c:v>
                      </c:pt>
                      <c:pt idx="1016">
                        <c:v>50.85</c:v>
                      </c:pt>
                      <c:pt idx="1017">
                        <c:v>50.9</c:v>
                      </c:pt>
                      <c:pt idx="1018">
                        <c:v>50.95</c:v>
                      </c:pt>
                      <c:pt idx="1019">
                        <c:v>51</c:v>
                      </c:pt>
                      <c:pt idx="1020">
                        <c:v>51.05</c:v>
                      </c:pt>
                      <c:pt idx="1021">
                        <c:v>51.1</c:v>
                      </c:pt>
                      <c:pt idx="1022">
                        <c:v>51.15</c:v>
                      </c:pt>
                      <c:pt idx="1023">
                        <c:v>51.2</c:v>
                      </c:pt>
                      <c:pt idx="1024">
                        <c:v>51.25</c:v>
                      </c:pt>
                      <c:pt idx="1025">
                        <c:v>51.3</c:v>
                      </c:pt>
                      <c:pt idx="1026">
                        <c:v>51.35</c:v>
                      </c:pt>
                      <c:pt idx="1027">
                        <c:v>51.4</c:v>
                      </c:pt>
                      <c:pt idx="1028">
                        <c:v>51.45</c:v>
                      </c:pt>
                      <c:pt idx="1029">
                        <c:v>51.5</c:v>
                      </c:pt>
                      <c:pt idx="1030">
                        <c:v>51.55</c:v>
                      </c:pt>
                      <c:pt idx="1031">
                        <c:v>51.6</c:v>
                      </c:pt>
                      <c:pt idx="1032">
                        <c:v>51.65</c:v>
                      </c:pt>
                      <c:pt idx="1033">
                        <c:v>51.7</c:v>
                      </c:pt>
                      <c:pt idx="1034">
                        <c:v>51.75</c:v>
                      </c:pt>
                      <c:pt idx="1035">
                        <c:v>51.8</c:v>
                      </c:pt>
                      <c:pt idx="1036">
                        <c:v>51.85</c:v>
                      </c:pt>
                      <c:pt idx="1037">
                        <c:v>51.9</c:v>
                      </c:pt>
                      <c:pt idx="1038">
                        <c:v>51.95</c:v>
                      </c:pt>
                      <c:pt idx="1039">
                        <c:v>52</c:v>
                      </c:pt>
                      <c:pt idx="1040">
                        <c:v>52.05</c:v>
                      </c:pt>
                      <c:pt idx="1041">
                        <c:v>52.1</c:v>
                      </c:pt>
                      <c:pt idx="1042">
                        <c:v>52.15</c:v>
                      </c:pt>
                      <c:pt idx="1043">
                        <c:v>52.2</c:v>
                      </c:pt>
                      <c:pt idx="1044">
                        <c:v>52.25</c:v>
                      </c:pt>
                      <c:pt idx="1045">
                        <c:v>52.3</c:v>
                      </c:pt>
                      <c:pt idx="1046">
                        <c:v>52.35</c:v>
                      </c:pt>
                      <c:pt idx="1047">
                        <c:v>52.4</c:v>
                      </c:pt>
                      <c:pt idx="1048">
                        <c:v>52.45</c:v>
                      </c:pt>
                      <c:pt idx="1049">
                        <c:v>52.5</c:v>
                      </c:pt>
                      <c:pt idx="1050">
                        <c:v>52.55</c:v>
                      </c:pt>
                      <c:pt idx="1051">
                        <c:v>52.6</c:v>
                      </c:pt>
                      <c:pt idx="1052">
                        <c:v>52.65</c:v>
                      </c:pt>
                      <c:pt idx="1053">
                        <c:v>52.7</c:v>
                      </c:pt>
                      <c:pt idx="1054">
                        <c:v>52.75</c:v>
                      </c:pt>
                      <c:pt idx="1055">
                        <c:v>52.8</c:v>
                      </c:pt>
                      <c:pt idx="1056">
                        <c:v>52.85</c:v>
                      </c:pt>
                      <c:pt idx="1057">
                        <c:v>52.9</c:v>
                      </c:pt>
                      <c:pt idx="1058">
                        <c:v>52.95</c:v>
                      </c:pt>
                      <c:pt idx="1059">
                        <c:v>53</c:v>
                      </c:pt>
                      <c:pt idx="1060">
                        <c:v>53.05</c:v>
                      </c:pt>
                      <c:pt idx="1061">
                        <c:v>53.1</c:v>
                      </c:pt>
                      <c:pt idx="1062">
                        <c:v>53.15</c:v>
                      </c:pt>
                      <c:pt idx="1063">
                        <c:v>53.2</c:v>
                      </c:pt>
                      <c:pt idx="1064">
                        <c:v>53.25</c:v>
                      </c:pt>
                      <c:pt idx="1065">
                        <c:v>53.3</c:v>
                      </c:pt>
                      <c:pt idx="1066">
                        <c:v>53.35</c:v>
                      </c:pt>
                      <c:pt idx="1067">
                        <c:v>53.4</c:v>
                      </c:pt>
                      <c:pt idx="1068">
                        <c:v>53.45</c:v>
                      </c:pt>
                      <c:pt idx="1069">
                        <c:v>53.5</c:v>
                      </c:pt>
                      <c:pt idx="1070">
                        <c:v>53.55</c:v>
                      </c:pt>
                      <c:pt idx="1071">
                        <c:v>53.6</c:v>
                      </c:pt>
                      <c:pt idx="1072">
                        <c:v>53.65</c:v>
                      </c:pt>
                      <c:pt idx="1073">
                        <c:v>53.7</c:v>
                      </c:pt>
                      <c:pt idx="1074">
                        <c:v>53.75</c:v>
                      </c:pt>
                      <c:pt idx="1075">
                        <c:v>53.8</c:v>
                      </c:pt>
                      <c:pt idx="1076">
                        <c:v>53.85</c:v>
                      </c:pt>
                      <c:pt idx="1077">
                        <c:v>53.9</c:v>
                      </c:pt>
                      <c:pt idx="1078">
                        <c:v>53.95</c:v>
                      </c:pt>
                      <c:pt idx="1079">
                        <c:v>54</c:v>
                      </c:pt>
                      <c:pt idx="1080">
                        <c:v>54.05</c:v>
                      </c:pt>
                      <c:pt idx="1081">
                        <c:v>54.1</c:v>
                      </c:pt>
                      <c:pt idx="1082">
                        <c:v>54.15</c:v>
                      </c:pt>
                      <c:pt idx="1083">
                        <c:v>54.2</c:v>
                      </c:pt>
                      <c:pt idx="1084">
                        <c:v>54.25</c:v>
                      </c:pt>
                      <c:pt idx="1085">
                        <c:v>54.3</c:v>
                      </c:pt>
                      <c:pt idx="1086">
                        <c:v>54.35</c:v>
                      </c:pt>
                      <c:pt idx="1087">
                        <c:v>54.4</c:v>
                      </c:pt>
                      <c:pt idx="1088">
                        <c:v>54.45</c:v>
                      </c:pt>
                      <c:pt idx="1089">
                        <c:v>54.5</c:v>
                      </c:pt>
                      <c:pt idx="1090">
                        <c:v>54.55</c:v>
                      </c:pt>
                      <c:pt idx="1091">
                        <c:v>54.6</c:v>
                      </c:pt>
                      <c:pt idx="1092">
                        <c:v>54.65</c:v>
                      </c:pt>
                      <c:pt idx="1093">
                        <c:v>54.7</c:v>
                      </c:pt>
                      <c:pt idx="1094">
                        <c:v>54.75</c:v>
                      </c:pt>
                      <c:pt idx="1095">
                        <c:v>54.8</c:v>
                      </c:pt>
                      <c:pt idx="1096">
                        <c:v>54.85</c:v>
                      </c:pt>
                      <c:pt idx="1097">
                        <c:v>54.9</c:v>
                      </c:pt>
                      <c:pt idx="1098">
                        <c:v>54.95</c:v>
                      </c:pt>
                      <c:pt idx="1099">
                        <c:v>55</c:v>
                      </c:pt>
                      <c:pt idx="1100">
                        <c:v>55.05</c:v>
                      </c:pt>
                      <c:pt idx="1101">
                        <c:v>55.1</c:v>
                      </c:pt>
                      <c:pt idx="1102">
                        <c:v>55.15</c:v>
                      </c:pt>
                      <c:pt idx="1103">
                        <c:v>55.2</c:v>
                      </c:pt>
                      <c:pt idx="1104">
                        <c:v>55.25</c:v>
                      </c:pt>
                      <c:pt idx="1105">
                        <c:v>55.3</c:v>
                      </c:pt>
                      <c:pt idx="1106">
                        <c:v>55.35</c:v>
                      </c:pt>
                      <c:pt idx="1107">
                        <c:v>55.4</c:v>
                      </c:pt>
                      <c:pt idx="1108">
                        <c:v>55.45</c:v>
                      </c:pt>
                      <c:pt idx="1109">
                        <c:v>55.5</c:v>
                      </c:pt>
                      <c:pt idx="1110">
                        <c:v>55.55</c:v>
                      </c:pt>
                      <c:pt idx="1111">
                        <c:v>55.6</c:v>
                      </c:pt>
                      <c:pt idx="1112">
                        <c:v>55.65</c:v>
                      </c:pt>
                      <c:pt idx="1113">
                        <c:v>55.7</c:v>
                      </c:pt>
                      <c:pt idx="1114">
                        <c:v>55.75</c:v>
                      </c:pt>
                      <c:pt idx="1115">
                        <c:v>55.8</c:v>
                      </c:pt>
                      <c:pt idx="1116">
                        <c:v>55.85</c:v>
                      </c:pt>
                      <c:pt idx="1117">
                        <c:v>55.9</c:v>
                      </c:pt>
                      <c:pt idx="1118">
                        <c:v>55.95</c:v>
                      </c:pt>
                      <c:pt idx="1119">
                        <c:v>56</c:v>
                      </c:pt>
                      <c:pt idx="1120">
                        <c:v>56.05</c:v>
                      </c:pt>
                      <c:pt idx="1121">
                        <c:v>56.1</c:v>
                      </c:pt>
                      <c:pt idx="1122">
                        <c:v>56.15</c:v>
                      </c:pt>
                      <c:pt idx="1123">
                        <c:v>56.2</c:v>
                      </c:pt>
                      <c:pt idx="1124">
                        <c:v>56.25</c:v>
                      </c:pt>
                      <c:pt idx="1125">
                        <c:v>56.3</c:v>
                      </c:pt>
                      <c:pt idx="1126">
                        <c:v>56.35</c:v>
                      </c:pt>
                      <c:pt idx="1127">
                        <c:v>56.4</c:v>
                      </c:pt>
                      <c:pt idx="1128">
                        <c:v>56.45</c:v>
                      </c:pt>
                      <c:pt idx="1129">
                        <c:v>56.5</c:v>
                      </c:pt>
                      <c:pt idx="1130">
                        <c:v>56.55</c:v>
                      </c:pt>
                      <c:pt idx="1131">
                        <c:v>56.6</c:v>
                      </c:pt>
                      <c:pt idx="1132">
                        <c:v>56.65</c:v>
                      </c:pt>
                      <c:pt idx="1133">
                        <c:v>56.7</c:v>
                      </c:pt>
                      <c:pt idx="1134">
                        <c:v>56.75</c:v>
                      </c:pt>
                      <c:pt idx="1135">
                        <c:v>56.8</c:v>
                      </c:pt>
                      <c:pt idx="1136">
                        <c:v>56.85</c:v>
                      </c:pt>
                      <c:pt idx="1137">
                        <c:v>56.9</c:v>
                      </c:pt>
                      <c:pt idx="1138">
                        <c:v>56.95</c:v>
                      </c:pt>
                      <c:pt idx="1139">
                        <c:v>57</c:v>
                      </c:pt>
                      <c:pt idx="1140">
                        <c:v>57.05</c:v>
                      </c:pt>
                      <c:pt idx="1141">
                        <c:v>57.1</c:v>
                      </c:pt>
                      <c:pt idx="1142">
                        <c:v>57.15</c:v>
                      </c:pt>
                      <c:pt idx="1143">
                        <c:v>57.2</c:v>
                      </c:pt>
                      <c:pt idx="1144">
                        <c:v>57.25</c:v>
                      </c:pt>
                      <c:pt idx="1145">
                        <c:v>57.3</c:v>
                      </c:pt>
                      <c:pt idx="1146">
                        <c:v>57.35</c:v>
                      </c:pt>
                      <c:pt idx="1147">
                        <c:v>57.4</c:v>
                      </c:pt>
                      <c:pt idx="1148">
                        <c:v>57.45</c:v>
                      </c:pt>
                      <c:pt idx="1149">
                        <c:v>57.5</c:v>
                      </c:pt>
                      <c:pt idx="1150">
                        <c:v>57.55</c:v>
                      </c:pt>
                      <c:pt idx="1151">
                        <c:v>57.6</c:v>
                      </c:pt>
                      <c:pt idx="1152">
                        <c:v>57.65</c:v>
                      </c:pt>
                      <c:pt idx="1153">
                        <c:v>57.7</c:v>
                      </c:pt>
                      <c:pt idx="1154">
                        <c:v>57.75</c:v>
                      </c:pt>
                      <c:pt idx="1155">
                        <c:v>57.8</c:v>
                      </c:pt>
                      <c:pt idx="1156">
                        <c:v>57.85</c:v>
                      </c:pt>
                      <c:pt idx="1157">
                        <c:v>57.9</c:v>
                      </c:pt>
                      <c:pt idx="1158">
                        <c:v>57.95</c:v>
                      </c:pt>
                      <c:pt idx="1159">
                        <c:v>58</c:v>
                      </c:pt>
                      <c:pt idx="1160">
                        <c:v>58.05</c:v>
                      </c:pt>
                      <c:pt idx="1161">
                        <c:v>58.1</c:v>
                      </c:pt>
                      <c:pt idx="1162">
                        <c:v>58.15</c:v>
                      </c:pt>
                      <c:pt idx="1163">
                        <c:v>58.2</c:v>
                      </c:pt>
                      <c:pt idx="1164">
                        <c:v>58.25</c:v>
                      </c:pt>
                      <c:pt idx="1165">
                        <c:v>58.3</c:v>
                      </c:pt>
                      <c:pt idx="1166">
                        <c:v>58.35</c:v>
                      </c:pt>
                      <c:pt idx="1167">
                        <c:v>58.4</c:v>
                      </c:pt>
                      <c:pt idx="1168">
                        <c:v>58.45</c:v>
                      </c:pt>
                      <c:pt idx="1169">
                        <c:v>58.5</c:v>
                      </c:pt>
                      <c:pt idx="1170">
                        <c:v>58.55</c:v>
                      </c:pt>
                      <c:pt idx="1171">
                        <c:v>58.6</c:v>
                      </c:pt>
                      <c:pt idx="1172">
                        <c:v>58.65</c:v>
                      </c:pt>
                      <c:pt idx="1173">
                        <c:v>58.7</c:v>
                      </c:pt>
                      <c:pt idx="1174">
                        <c:v>58.75</c:v>
                      </c:pt>
                      <c:pt idx="1175">
                        <c:v>58.8</c:v>
                      </c:pt>
                      <c:pt idx="1176">
                        <c:v>58.85</c:v>
                      </c:pt>
                      <c:pt idx="1177">
                        <c:v>58.9</c:v>
                      </c:pt>
                      <c:pt idx="1178">
                        <c:v>58.95</c:v>
                      </c:pt>
                      <c:pt idx="1179">
                        <c:v>59</c:v>
                      </c:pt>
                      <c:pt idx="1180">
                        <c:v>59.05</c:v>
                      </c:pt>
                      <c:pt idx="1181">
                        <c:v>59.1</c:v>
                      </c:pt>
                      <c:pt idx="1182">
                        <c:v>59.15</c:v>
                      </c:pt>
                      <c:pt idx="1183">
                        <c:v>59.2</c:v>
                      </c:pt>
                      <c:pt idx="1184">
                        <c:v>59.25</c:v>
                      </c:pt>
                      <c:pt idx="1185">
                        <c:v>59.3</c:v>
                      </c:pt>
                      <c:pt idx="1186">
                        <c:v>59.35</c:v>
                      </c:pt>
                      <c:pt idx="1187">
                        <c:v>59.4</c:v>
                      </c:pt>
                      <c:pt idx="1188">
                        <c:v>59.45</c:v>
                      </c:pt>
                      <c:pt idx="1189">
                        <c:v>59.5</c:v>
                      </c:pt>
                      <c:pt idx="1190">
                        <c:v>59.55</c:v>
                      </c:pt>
                      <c:pt idx="1191">
                        <c:v>59.6</c:v>
                      </c:pt>
                      <c:pt idx="1192">
                        <c:v>59.65</c:v>
                      </c:pt>
                      <c:pt idx="1193">
                        <c:v>59.7</c:v>
                      </c:pt>
                      <c:pt idx="1194">
                        <c:v>59.75</c:v>
                      </c:pt>
                      <c:pt idx="1195">
                        <c:v>59.8</c:v>
                      </c:pt>
                      <c:pt idx="1196">
                        <c:v>59.85</c:v>
                      </c:pt>
                      <c:pt idx="1197">
                        <c:v>59.9</c:v>
                      </c:pt>
                      <c:pt idx="1198">
                        <c:v>59.95</c:v>
                      </c:pt>
                      <c:pt idx="1199">
                        <c:v>60</c:v>
                      </c:pt>
                      <c:pt idx="1200">
                        <c:v>60.05</c:v>
                      </c:pt>
                      <c:pt idx="1201">
                        <c:v>60.1</c:v>
                      </c:pt>
                      <c:pt idx="1202">
                        <c:v>60.15</c:v>
                      </c:pt>
                      <c:pt idx="1203">
                        <c:v>60.2</c:v>
                      </c:pt>
                      <c:pt idx="1204">
                        <c:v>60.25</c:v>
                      </c:pt>
                      <c:pt idx="1205">
                        <c:v>60.3</c:v>
                      </c:pt>
                      <c:pt idx="1206">
                        <c:v>60.35</c:v>
                      </c:pt>
                      <c:pt idx="1207">
                        <c:v>60.4</c:v>
                      </c:pt>
                      <c:pt idx="1208">
                        <c:v>60.45</c:v>
                      </c:pt>
                      <c:pt idx="1209">
                        <c:v>60.5</c:v>
                      </c:pt>
                      <c:pt idx="1210">
                        <c:v>60.55</c:v>
                      </c:pt>
                      <c:pt idx="1211">
                        <c:v>60.6</c:v>
                      </c:pt>
                      <c:pt idx="1212">
                        <c:v>60.65</c:v>
                      </c:pt>
                      <c:pt idx="1213">
                        <c:v>60.7</c:v>
                      </c:pt>
                      <c:pt idx="1214">
                        <c:v>60.75</c:v>
                      </c:pt>
                      <c:pt idx="1215">
                        <c:v>60.8</c:v>
                      </c:pt>
                      <c:pt idx="1216">
                        <c:v>60.85</c:v>
                      </c:pt>
                      <c:pt idx="1217">
                        <c:v>60.9</c:v>
                      </c:pt>
                      <c:pt idx="1218">
                        <c:v>60.95</c:v>
                      </c:pt>
                      <c:pt idx="1219">
                        <c:v>61</c:v>
                      </c:pt>
                      <c:pt idx="1220">
                        <c:v>61.05</c:v>
                      </c:pt>
                      <c:pt idx="1221">
                        <c:v>61.1</c:v>
                      </c:pt>
                      <c:pt idx="1222">
                        <c:v>61.15</c:v>
                      </c:pt>
                      <c:pt idx="1223">
                        <c:v>61.2</c:v>
                      </c:pt>
                      <c:pt idx="1224">
                        <c:v>61.25</c:v>
                      </c:pt>
                      <c:pt idx="1225">
                        <c:v>61.3</c:v>
                      </c:pt>
                      <c:pt idx="1226">
                        <c:v>61.35</c:v>
                      </c:pt>
                      <c:pt idx="1227">
                        <c:v>61.4</c:v>
                      </c:pt>
                      <c:pt idx="1228">
                        <c:v>61.45</c:v>
                      </c:pt>
                      <c:pt idx="1229">
                        <c:v>61.5</c:v>
                      </c:pt>
                      <c:pt idx="1230">
                        <c:v>61.55</c:v>
                      </c:pt>
                      <c:pt idx="1231">
                        <c:v>61.6</c:v>
                      </c:pt>
                      <c:pt idx="1232">
                        <c:v>61.65</c:v>
                      </c:pt>
                      <c:pt idx="1233">
                        <c:v>61.7</c:v>
                      </c:pt>
                      <c:pt idx="1234">
                        <c:v>61.75</c:v>
                      </c:pt>
                      <c:pt idx="1235">
                        <c:v>61.8</c:v>
                      </c:pt>
                      <c:pt idx="1236">
                        <c:v>61.85</c:v>
                      </c:pt>
                      <c:pt idx="1237">
                        <c:v>61.9</c:v>
                      </c:pt>
                      <c:pt idx="1238">
                        <c:v>61.95</c:v>
                      </c:pt>
                      <c:pt idx="1239">
                        <c:v>62</c:v>
                      </c:pt>
                      <c:pt idx="1240">
                        <c:v>62.05</c:v>
                      </c:pt>
                      <c:pt idx="1241">
                        <c:v>62.1</c:v>
                      </c:pt>
                      <c:pt idx="1242">
                        <c:v>62.15</c:v>
                      </c:pt>
                      <c:pt idx="1243">
                        <c:v>62.2</c:v>
                      </c:pt>
                      <c:pt idx="1244">
                        <c:v>62.25</c:v>
                      </c:pt>
                      <c:pt idx="1245">
                        <c:v>62.3</c:v>
                      </c:pt>
                      <c:pt idx="1246">
                        <c:v>62.35</c:v>
                      </c:pt>
                      <c:pt idx="1247">
                        <c:v>62.4</c:v>
                      </c:pt>
                      <c:pt idx="1248">
                        <c:v>62.45</c:v>
                      </c:pt>
                      <c:pt idx="1249">
                        <c:v>62.5</c:v>
                      </c:pt>
                      <c:pt idx="1250">
                        <c:v>62.55</c:v>
                      </c:pt>
                      <c:pt idx="1251">
                        <c:v>62.6</c:v>
                      </c:pt>
                      <c:pt idx="1252">
                        <c:v>62.65</c:v>
                      </c:pt>
                      <c:pt idx="1253">
                        <c:v>62.7</c:v>
                      </c:pt>
                      <c:pt idx="1254">
                        <c:v>62.75</c:v>
                      </c:pt>
                      <c:pt idx="1255">
                        <c:v>62.8</c:v>
                      </c:pt>
                      <c:pt idx="1256">
                        <c:v>62.85</c:v>
                      </c:pt>
                      <c:pt idx="1257">
                        <c:v>62.9</c:v>
                      </c:pt>
                      <c:pt idx="1258">
                        <c:v>62.95</c:v>
                      </c:pt>
                      <c:pt idx="1259">
                        <c:v>63</c:v>
                      </c:pt>
                      <c:pt idx="1260">
                        <c:v>63.05</c:v>
                      </c:pt>
                      <c:pt idx="1261">
                        <c:v>63.1</c:v>
                      </c:pt>
                      <c:pt idx="1262">
                        <c:v>63.15</c:v>
                      </c:pt>
                      <c:pt idx="1263">
                        <c:v>63.2</c:v>
                      </c:pt>
                      <c:pt idx="1264">
                        <c:v>63.25</c:v>
                      </c:pt>
                      <c:pt idx="1265">
                        <c:v>63.3</c:v>
                      </c:pt>
                      <c:pt idx="1266">
                        <c:v>63.35</c:v>
                      </c:pt>
                      <c:pt idx="1267">
                        <c:v>63.4</c:v>
                      </c:pt>
                      <c:pt idx="1268">
                        <c:v>63.45</c:v>
                      </c:pt>
                      <c:pt idx="1269">
                        <c:v>63.5</c:v>
                      </c:pt>
                      <c:pt idx="1270">
                        <c:v>63.55</c:v>
                      </c:pt>
                      <c:pt idx="1271">
                        <c:v>63.6</c:v>
                      </c:pt>
                      <c:pt idx="1272">
                        <c:v>63.65</c:v>
                      </c:pt>
                      <c:pt idx="1273">
                        <c:v>63.7</c:v>
                      </c:pt>
                      <c:pt idx="1274">
                        <c:v>63.75</c:v>
                      </c:pt>
                      <c:pt idx="1275">
                        <c:v>63.8</c:v>
                      </c:pt>
                      <c:pt idx="1276">
                        <c:v>63.85</c:v>
                      </c:pt>
                      <c:pt idx="1277">
                        <c:v>63.9</c:v>
                      </c:pt>
                      <c:pt idx="1278">
                        <c:v>63.95</c:v>
                      </c:pt>
                      <c:pt idx="1279">
                        <c:v>64</c:v>
                      </c:pt>
                      <c:pt idx="1280">
                        <c:v>64.05</c:v>
                      </c:pt>
                      <c:pt idx="1281">
                        <c:v>64.099999999999994</c:v>
                      </c:pt>
                      <c:pt idx="1282">
                        <c:v>64.150000000000006</c:v>
                      </c:pt>
                      <c:pt idx="1283">
                        <c:v>64.2</c:v>
                      </c:pt>
                      <c:pt idx="1284">
                        <c:v>64.25</c:v>
                      </c:pt>
                      <c:pt idx="1285">
                        <c:v>64.3</c:v>
                      </c:pt>
                      <c:pt idx="1286">
                        <c:v>64.349999999999994</c:v>
                      </c:pt>
                      <c:pt idx="1287">
                        <c:v>64.400000000000006</c:v>
                      </c:pt>
                      <c:pt idx="1288">
                        <c:v>64.45</c:v>
                      </c:pt>
                      <c:pt idx="1289">
                        <c:v>64.5</c:v>
                      </c:pt>
                      <c:pt idx="1290">
                        <c:v>64.55</c:v>
                      </c:pt>
                      <c:pt idx="1291">
                        <c:v>64.599999999999994</c:v>
                      </c:pt>
                      <c:pt idx="1292">
                        <c:v>64.650000000000006</c:v>
                      </c:pt>
                      <c:pt idx="1293">
                        <c:v>64.7</c:v>
                      </c:pt>
                      <c:pt idx="1294">
                        <c:v>64.75</c:v>
                      </c:pt>
                      <c:pt idx="1295">
                        <c:v>64.8</c:v>
                      </c:pt>
                      <c:pt idx="1296">
                        <c:v>64.849999999999994</c:v>
                      </c:pt>
                      <c:pt idx="1297">
                        <c:v>64.900000000000006</c:v>
                      </c:pt>
                      <c:pt idx="1298">
                        <c:v>64.95</c:v>
                      </c:pt>
                      <c:pt idx="1299">
                        <c:v>65</c:v>
                      </c:pt>
                      <c:pt idx="1300">
                        <c:v>65.05</c:v>
                      </c:pt>
                      <c:pt idx="1301">
                        <c:v>65.099999999999994</c:v>
                      </c:pt>
                      <c:pt idx="1302">
                        <c:v>65.150000000000006</c:v>
                      </c:pt>
                      <c:pt idx="1303">
                        <c:v>65.2</c:v>
                      </c:pt>
                      <c:pt idx="1304">
                        <c:v>65.25</c:v>
                      </c:pt>
                      <c:pt idx="1305">
                        <c:v>65.3</c:v>
                      </c:pt>
                      <c:pt idx="1306">
                        <c:v>65.349999999999994</c:v>
                      </c:pt>
                      <c:pt idx="1307">
                        <c:v>65.400000000000006</c:v>
                      </c:pt>
                      <c:pt idx="1308">
                        <c:v>65.45</c:v>
                      </c:pt>
                      <c:pt idx="1309">
                        <c:v>65.5</c:v>
                      </c:pt>
                      <c:pt idx="1310">
                        <c:v>65.55</c:v>
                      </c:pt>
                      <c:pt idx="1311">
                        <c:v>65.599999999999994</c:v>
                      </c:pt>
                      <c:pt idx="1312">
                        <c:v>65.650000000000006</c:v>
                      </c:pt>
                      <c:pt idx="1313">
                        <c:v>65.7</c:v>
                      </c:pt>
                      <c:pt idx="1314">
                        <c:v>65.75</c:v>
                      </c:pt>
                      <c:pt idx="1315">
                        <c:v>65.8</c:v>
                      </c:pt>
                      <c:pt idx="1316">
                        <c:v>65.849999999999994</c:v>
                      </c:pt>
                      <c:pt idx="1317">
                        <c:v>65.900000000000006</c:v>
                      </c:pt>
                      <c:pt idx="1318">
                        <c:v>65.95</c:v>
                      </c:pt>
                      <c:pt idx="1319">
                        <c:v>66</c:v>
                      </c:pt>
                      <c:pt idx="1320">
                        <c:v>66.05</c:v>
                      </c:pt>
                      <c:pt idx="1321">
                        <c:v>66.099999999999994</c:v>
                      </c:pt>
                      <c:pt idx="1322">
                        <c:v>66.150000000000006</c:v>
                      </c:pt>
                      <c:pt idx="1323">
                        <c:v>66.2</c:v>
                      </c:pt>
                      <c:pt idx="1324">
                        <c:v>66.25</c:v>
                      </c:pt>
                      <c:pt idx="1325">
                        <c:v>66.3</c:v>
                      </c:pt>
                      <c:pt idx="1326">
                        <c:v>66.349999999999994</c:v>
                      </c:pt>
                      <c:pt idx="1327">
                        <c:v>66.400000000000006</c:v>
                      </c:pt>
                      <c:pt idx="1328">
                        <c:v>66.45</c:v>
                      </c:pt>
                      <c:pt idx="1329">
                        <c:v>66.5</c:v>
                      </c:pt>
                      <c:pt idx="1330">
                        <c:v>66.55</c:v>
                      </c:pt>
                      <c:pt idx="1331">
                        <c:v>66.599999999999994</c:v>
                      </c:pt>
                      <c:pt idx="1332">
                        <c:v>66.650000000000006</c:v>
                      </c:pt>
                      <c:pt idx="1333">
                        <c:v>66.7</c:v>
                      </c:pt>
                      <c:pt idx="1334">
                        <c:v>66.75</c:v>
                      </c:pt>
                      <c:pt idx="1335">
                        <c:v>66.8</c:v>
                      </c:pt>
                      <c:pt idx="1336">
                        <c:v>66.849999999999994</c:v>
                      </c:pt>
                      <c:pt idx="1337">
                        <c:v>66.900000000000006</c:v>
                      </c:pt>
                      <c:pt idx="1338">
                        <c:v>66.95</c:v>
                      </c:pt>
                      <c:pt idx="1339">
                        <c:v>67</c:v>
                      </c:pt>
                      <c:pt idx="1340">
                        <c:v>67.05</c:v>
                      </c:pt>
                      <c:pt idx="1341">
                        <c:v>67.099999999999994</c:v>
                      </c:pt>
                      <c:pt idx="1342">
                        <c:v>67.150000000000006</c:v>
                      </c:pt>
                      <c:pt idx="1343">
                        <c:v>67.2</c:v>
                      </c:pt>
                      <c:pt idx="1344">
                        <c:v>67.25</c:v>
                      </c:pt>
                      <c:pt idx="1345">
                        <c:v>67.3</c:v>
                      </c:pt>
                      <c:pt idx="1346">
                        <c:v>67.349999999999994</c:v>
                      </c:pt>
                      <c:pt idx="1347">
                        <c:v>67.400000000000006</c:v>
                      </c:pt>
                      <c:pt idx="1348">
                        <c:v>67.45</c:v>
                      </c:pt>
                      <c:pt idx="1349">
                        <c:v>67.5</c:v>
                      </c:pt>
                      <c:pt idx="1350">
                        <c:v>67.55</c:v>
                      </c:pt>
                      <c:pt idx="1351">
                        <c:v>67.599999999999994</c:v>
                      </c:pt>
                      <c:pt idx="1352">
                        <c:v>67.650000000000006</c:v>
                      </c:pt>
                      <c:pt idx="1353">
                        <c:v>67.7</c:v>
                      </c:pt>
                      <c:pt idx="1354">
                        <c:v>67.75</c:v>
                      </c:pt>
                      <c:pt idx="1355">
                        <c:v>67.8</c:v>
                      </c:pt>
                      <c:pt idx="1356">
                        <c:v>67.849999999999994</c:v>
                      </c:pt>
                      <c:pt idx="1357">
                        <c:v>67.900000000000006</c:v>
                      </c:pt>
                      <c:pt idx="1358">
                        <c:v>67.95</c:v>
                      </c:pt>
                      <c:pt idx="1359">
                        <c:v>68</c:v>
                      </c:pt>
                      <c:pt idx="1360">
                        <c:v>68.05</c:v>
                      </c:pt>
                      <c:pt idx="1361">
                        <c:v>68.099999999999994</c:v>
                      </c:pt>
                      <c:pt idx="1362">
                        <c:v>68.150000000000006</c:v>
                      </c:pt>
                      <c:pt idx="1363">
                        <c:v>68.2</c:v>
                      </c:pt>
                      <c:pt idx="1364">
                        <c:v>68.25</c:v>
                      </c:pt>
                      <c:pt idx="1365">
                        <c:v>68.3</c:v>
                      </c:pt>
                      <c:pt idx="1366">
                        <c:v>68.349999999999994</c:v>
                      </c:pt>
                      <c:pt idx="1367">
                        <c:v>68.400000000000006</c:v>
                      </c:pt>
                      <c:pt idx="1368">
                        <c:v>68.45</c:v>
                      </c:pt>
                      <c:pt idx="1369">
                        <c:v>68.5</c:v>
                      </c:pt>
                      <c:pt idx="1370">
                        <c:v>68.55</c:v>
                      </c:pt>
                      <c:pt idx="1371">
                        <c:v>68.599999999999994</c:v>
                      </c:pt>
                      <c:pt idx="1372">
                        <c:v>68.650000000000006</c:v>
                      </c:pt>
                      <c:pt idx="1373">
                        <c:v>68.7</c:v>
                      </c:pt>
                      <c:pt idx="1374">
                        <c:v>68.75</c:v>
                      </c:pt>
                      <c:pt idx="1375">
                        <c:v>68.8</c:v>
                      </c:pt>
                      <c:pt idx="1376">
                        <c:v>68.849999999999994</c:v>
                      </c:pt>
                      <c:pt idx="1377">
                        <c:v>68.900000000000006</c:v>
                      </c:pt>
                      <c:pt idx="1378">
                        <c:v>68.95</c:v>
                      </c:pt>
                      <c:pt idx="1379">
                        <c:v>69</c:v>
                      </c:pt>
                      <c:pt idx="1380">
                        <c:v>69.05</c:v>
                      </c:pt>
                      <c:pt idx="1381">
                        <c:v>69.099999999999994</c:v>
                      </c:pt>
                      <c:pt idx="1382">
                        <c:v>69.150000000000006</c:v>
                      </c:pt>
                      <c:pt idx="1383">
                        <c:v>69.2</c:v>
                      </c:pt>
                      <c:pt idx="1384">
                        <c:v>69.25</c:v>
                      </c:pt>
                      <c:pt idx="1385">
                        <c:v>69.3</c:v>
                      </c:pt>
                      <c:pt idx="1386">
                        <c:v>69.349999999999994</c:v>
                      </c:pt>
                      <c:pt idx="1387">
                        <c:v>69.400000000000006</c:v>
                      </c:pt>
                      <c:pt idx="1388">
                        <c:v>69.45</c:v>
                      </c:pt>
                      <c:pt idx="1389">
                        <c:v>69.5</c:v>
                      </c:pt>
                      <c:pt idx="1390">
                        <c:v>69.55</c:v>
                      </c:pt>
                      <c:pt idx="1391">
                        <c:v>69.599999999999994</c:v>
                      </c:pt>
                      <c:pt idx="1392">
                        <c:v>69.650000000000006</c:v>
                      </c:pt>
                      <c:pt idx="1393">
                        <c:v>69.7</c:v>
                      </c:pt>
                      <c:pt idx="1394">
                        <c:v>69.75</c:v>
                      </c:pt>
                      <c:pt idx="1395">
                        <c:v>69.8</c:v>
                      </c:pt>
                      <c:pt idx="1396">
                        <c:v>69.849999999999994</c:v>
                      </c:pt>
                      <c:pt idx="1397">
                        <c:v>69.900000000000006</c:v>
                      </c:pt>
                      <c:pt idx="1398">
                        <c:v>69.95</c:v>
                      </c:pt>
                      <c:pt idx="1399">
                        <c:v>70</c:v>
                      </c:pt>
                      <c:pt idx="1400">
                        <c:v>70.05</c:v>
                      </c:pt>
                      <c:pt idx="1401">
                        <c:v>70.099999999999994</c:v>
                      </c:pt>
                      <c:pt idx="1402">
                        <c:v>70.150000000000006</c:v>
                      </c:pt>
                      <c:pt idx="1403">
                        <c:v>70.2</c:v>
                      </c:pt>
                      <c:pt idx="1404">
                        <c:v>70.25</c:v>
                      </c:pt>
                      <c:pt idx="1405">
                        <c:v>70.3</c:v>
                      </c:pt>
                      <c:pt idx="1406">
                        <c:v>70.349999999999994</c:v>
                      </c:pt>
                      <c:pt idx="1407">
                        <c:v>70.400000000000006</c:v>
                      </c:pt>
                      <c:pt idx="1408">
                        <c:v>70.45</c:v>
                      </c:pt>
                      <c:pt idx="1409">
                        <c:v>70.5</c:v>
                      </c:pt>
                      <c:pt idx="1410">
                        <c:v>70.55</c:v>
                      </c:pt>
                      <c:pt idx="1411">
                        <c:v>70.599999999999994</c:v>
                      </c:pt>
                      <c:pt idx="1412">
                        <c:v>70.650000000000006</c:v>
                      </c:pt>
                      <c:pt idx="1413">
                        <c:v>70.7</c:v>
                      </c:pt>
                      <c:pt idx="1414">
                        <c:v>70.75</c:v>
                      </c:pt>
                      <c:pt idx="1415">
                        <c:v>70.8</c:v>
                      </c:pt>
                      <c:pt idx="1416">
                        <c:v>70.849999999999994</c:v>
                      </c:pt>
                      <c:pt idx="1417">
                        <c:v>70.900000000000006</c:v>
                      </c:pt>
                      <c:pt idx="1418">
                        <c:v>70.95</c:v>
                      </c:pt>
                      <c:pt idx="1419">
                        <c:v>71</c:v>
                      </c:pt>
                      <c:pt idx="1420">
                        <c:v>71.05</c:v>
                      </c:pt>
                      <c:pt idx="1421">
                        <c:v>71.099999999999994</c:v>
                      </c:pt>
                      <c:pt idx="1422">
                        <c:v>71.150000000000006</c:v>
                      </c:pt>
                      <c:pt idx="1423">
                        <c:v>71.2</c:v>
                      </c:pt>
                      <c:pt idx="1424">
                        <c:v>71.25</c:v>
                      </c:pt>
                      <c:pt idx="1425">
                        <c:v>71.3</c:v>
                      </c:pt>
                      <c:pt idx="1426">
                        <c:v>71.349999999999994</c:v>
                      </c:pt>
                      <c:pt idx="1427">
                        <c:v>71.400000000000006</c:v>
                      </c:pt>
                      <c:pt idx="1428">
                        <c:v>71.45</c:v>
                      </c:pt>
                      <c:pt idx="1429">
                        <c:v>71.5</c:v>
                      </c:pt>
                      <c:pt idx="1430">
                        <c:v>71.55</c:v>
                      </c:pt>
                      <c:pt idx="1431">
                        <c:v>71.599999999999994</c:v>
                      </c:pt>
                      <c:pt idx="1432">
                        <c:v>71.650000000000006</c:v>
                      </c:pt>
                      <c:pt idx="1433">
                        <c:v>71.7</c:v>
                      </c:pt>
                      <c:pt idx="1434">
                        <c:v>71.75</c:v>
                      </c:pt>
                      <c:pt idx="1435">
                        <c:v>71.8</c:v>
                      </c:pt>
                      <c:pt idx="1436">
                        <c:v>71.849999999999994</c:v>
                      </c:pt>
                      <c:pt idx="1437">
                        <c:v>71.900000000000006</c:v>
                      </c:pt>
                      <c:pt idx="1438">
                        <c:v>71.95</c:v>
                      </c:pt>
                      <c:pt idx="1439">
                        <c:v>72</c:v>
                      </c:pt>
                      <c:pt idx="1440">
                        <c:v>72.05</c:v>
                      </c:pt>
                      <c:pt idx="1441">
                        <c:v>72.099999999999994</c:v>
                      </c:pt>
                      <c:pt idx="1442">
                        <c:v>72.150000000000006</c:v>
                      </c:pt>
                      <c:pt idx="1443">
                        <c:v>72.2</c:v>
                      </c:pt>
                      <c:pt idx="1444">
                        <c:v>72.25</c:v>
                      </c:pt>
                      <c:pt idx="1445">
                        <c:v>72.3</c:v>
                      </c:pt>
                      <c:pt idx="1446">
                        <c:v>72.349999999999994</c:v>
                      </c:pt>
                      <c:pt idx="1447">
                        <c:v>72.400000000000006</c:v>
                      </c:pt>
                      <c:pt idx="1448">
                        <c:v>72.45</c:v>
                      </c:pt>
                      <c:pt idx="1449">
                        <c:v>72.5</c:v>
                      </c:pt>
                      <c:pt idx="1450">
                        <c:v>72.55</c:v>
                      </c:pt>
                      <c:pt idx="1451">
                        <c:v>72.599999999999994</c:v>
                      </c:pt>
                      <c:pt idx="1452">
                        <c:v>72.650000000000006</c:v>
                      </c:pt>
                      <c:pt idx="1453">
                        <c:v>72.7</c:v>
                      </c:pt>
                      <c:pt idx="1454">
                        <c:v>72.75</c:v>
                      </c:pt>
                      <c:pt idx="1455">
                        <c:v>72.8</c:v>
                      </c:pt>
                      <c:pt idx="1456">
                        <c:v>72.849999999999994</c:v>
                      </c:pt>
                      <c:pt idx="1457">
                        <c:v>72.900000000000006</c:v>
                      </c:pt>
                      <c:pt idx="1458">
                        <c:v>72.95</c:v>
                      </c:pt>
                      <c:pt idx="1459">
                        <c:v>73</c:v>
                      </c:pt>
                      <c:pt idx="1460">
                        <c:v>73.05</c:v>
                      </c:pt>
                      <c:pt idx="1461">
                        <c:v>73.099999999999994</c:v>
                      </c:pt>
                      <c:pt idx="1462">
                        <c:v>73.150000000000006</c:v>
                      </c:pt>
                      <c:pt idx="1463">
                        <c:v>73.2</c:v>
                      </c:pt>
                      <c:pt idx="1464">
                        <c:v>73.25</c:v>
                      </c:pt>
                      <c:pt idx="1465">
                        <c:v>73.3</c:v>
                      </c:pt>
                      <c:pt idx="1466">
                        <c:v>73.349999999999994</c:v>
                      </c:pt>
                      <c:pt idx="1467">
                        <c:v>73.400000000000006</c:v>
                      </c:pt>
                      <c:pt idx="1468">
                        <c:v>73.45</c:v>
                      </c:pt>
                      <c:pt idx="1469">
                        <c:v>73.5</c:v>
                      </c:pt>
                      <c:pt idx="1470">
                        <c:v>73.55</c:v>
                      </c:pt>
                      <c:pt idx="1471">
                        <c:v>73.599999999999994</c:v>
                      </c:pt>
                      <c:pt idx="1472">
                        <c:v>73.650000000000006</c:v>
                      </c:pt>
                      <c:pt idx="1473">
                        <c:v>73.7</c:v>
                      </c:pt>
                      <c:pt idx="1474">
                        <c:v>73.75</c:v>
                      </c:pt>
                      <c:pt idx="1475">
                        <c:v>73.8</c:v>
                      </c:pt>
                      <c:pt idx="1476">
                        <c:v>73.849999999999994</c:v>
                      </c:pt>
                      <c:pt idx="1477">
                        <c:v>73.900000000000006</c:v>
                      </c:pt>
                      <c:pt idx="1478">
                        <c:v>73.95</c:v>
                      </c:pt>
                      <c:pt idx="1479">
                        <c:v>74</c:v>
                      </c:pt>
                      <c:pt idx="1480">
                        <c:v>74.05</c:v>
                      </c:pt>
                      <c:pt idx="1481">
                        <c:v>74.099999999999994</c:v>
                      </c:pt>
                      <c:pt idx="1482">
                        <c:v>74.150000000000006</c:v>
                      </c:pt>
                      <c:pt idx="1483">
                        <c:v>74.2</c:v>
                      </c:pt>
                      <c:pt idx="1484">
                        <c:v>74.25</c:v>
                      </c:pt>
                      <c:pt idx="1485">
                        <c:v>74.3</c:v>
                      </c:pt>
                      <c:pt idx="1486">
                        <c:v>74.349999999999994</c:v>
                      </c:pt>
                      <c:pt idx="1487">
                        <c:v>74.400000000000006</c:v>
                      </c:pt>
                      <c:pt idx="1488">
                        <c:v>74.45</c:v>
                      </c:pt>
                      <c:pt idx="1489">
                        <c:v>74.5</c:v>
                      </c:pt>
                      <c:pt idx="1490">
                        <c:v>74.55</c:v>
                      </c:pt>
                      <c:pt idx="1491">
                        <c:v>74.599999999999994</c:v>
                      </c:pt>
                      <c:pt idx="1492">
                        <c:v>74.650000000000006</c:v>
                      </c:pt>
                      <c:pt idx="1493">
                        <c:v>74.7</c:v>
                      </c:pt>
                      <c:pt idx="1494">
                        <c:v>74.75</c:v>
                      </c:pt>
                      <c:pt idx="1495">
                        <c:v>74.8</c:v>
                      </c:pt>
                      <c:pt idx="1496">
                        <c:v>74.849999999999994</c:v>
                      </c:pt>
                      <c:pt idx="1497">
                        <c:v>74.900000000000006</c:v>
                      </c:pt>
                      <c:pt idx="1498">
                        <c:v>74.95</c:v>
                      </c:pt>
                      <c:pt idx="1499">
                        <c:v>75</c:v>
                      </c:pt>
                      <c:pt idx="1500">
                        <c:v>75.05</c:v>
                      </c:pt>
                      <c:pt idx="1501">
                        <c:v>75.099999999999994</c:v>
                      </c:pt>
                      <c:pt idx="1502">
                        <c:v>75.150000000000006</c:v>
                      </c:pt>
                      <c:pt idx="1503">
                        <c:v>75.2</c:v>
                      </c:pt>
                      <c:pt idx="1504">
                        <c:v>75.25</c:v>
                      </c:pt>
                      <c:pt idx="1505">
                        <c:v>75.3</c:v>
                      </c:pt>
                      <c:pt idx="1506">
                        <c:v>75.349999999999994</c:v>
                      </c:pt>
                      <c:pt idx="1507">
                        <c:v>75.400000000000006</c:v>
                      </c:pt>
                      <c:pt idx="1508">
                        <c:v>75.45</c:v>
                      </c:pt>
                      <c:pt idx="1509">
                        <c:v>75.5</c:v>
                      </c:pt>
                      <c:pt idx="1510">
                        <c:v>75.55</c:v>
                      </c:pt>
                      <c:pt idx="1511">
                        <c:v>75.599999999999994</c:v>
                      </c:pt>
                      <c:pt idx="1512">
                        <c:v>75.650000000000006</c:v>
                      </c:pt>
                      <c:pt idx="1513">
                        <c:v>75.7</c:v>
                      </c:pt>
                      <c:pt idx="1514">
                        <c:v>75.75</c:v>
                      </c:pt>
                      <c:pt idx="1515">
                        <c:v>75.8</c:v>
                      </c:pt>
                      <c:pt idx="1516">
                        <c:v>75.849999999999994</c:v>
                      </c:pt>
                      <c:pt idx="1517">
                        <c:v>75.900000000000006</c:v>
                      </c:pt>
                      <c:pt idx="1518">
                        <c:v>75.95</c:v>
                      </c:pt>
                      <c:pt idx="1519">
                        <c:v>76</c:v>
                      </c:pt>
                      <c:pt idx="1520">
                        <c:v>76.05</c:v>
                      </c:pt>
                      <c:pt idx="1521">
                        <c:v>76.099999999999994</c:v>
                      </c:pt>
                      <c:pt idx="1522">
                        <c:v>76.150000000000006</c:v>
                      </c:pt>
                      <c:pt idx="1523">
                        <c:v>76.2</c:v>
                      </c:pt>
                      <c:pt idx="1524">
                        <c:v>76.25</c:v>
                      </c:pt>
                      <c:pt idx="1525">
                        <c:v>76.3</c:v>
                      </c:pt>
                      <c:pt idx="1526">
                        <c:v>76.349999999999994</c:v>
                      </c:pt>
                      <c:pt idx="1527">
                        <c:v>76.400000000000006</c:v>
                      </c:pt>
                      <c:pt idx="1528">
                        <c:v>76.45</c:v>
                      </c:pt>
                      <c:pt idx="1529">
                        <c:v>76.5</c:v>
                      </c:pt>
                      <c:pt idx="1530">
                        <c:v>76.55</c:v>
                      </c:pt>
                      <c:pt idx="1531">
                        <c:v>76.599999999999994</c:v>
                      </c:pt>
                      <c:pt idx="1532">
                        <c:v>76.650000000000006</c:v>
                      </c:pt>
                      <c:pt idx="1533">
                        <c:v>76.7</c:v>
                      </c:pt>
                      <c:pt idx="1534">
                        <c:v>76.75</c:v>
                      </c:pt>
                      <c:pt idx="1535">
                        <c:v>76.8</c:v>
                      </c:pt>
                      <c:pt idx="1536">
                        <c:v>76.849999999999994</c:v>
                      </c:pt>
                      <c:pt idx="1537">
                        <c:v>76.900000000000006</c:v>
                      </c:pt>
                      <c:pt idx="1538">
                        <c:v>76.95</c:v>
                      </c:pt>
                      <c:pt idx="1539">
                        <c:v>77</c:v>
                      </c:pt>
                      <c:pt idx="1540">
                        <c:v>77.05</c:v>
                      </c:pt>
                      <c:pt idx="1541">
                        <c:v>77.099999999999994</c:v>
                      </c:pt>
                      <c:pt idx="1542">
                        <c:v>77.150000000000006</c:v>
                      </c:pt>
                      <c:pt idx="1543">
                        <c:v>77.2</c:v>
                      </c:pt>
                      <c:pt idx="1544">
                        <c:v>77.25</c:v>
                      </c:pt>
                      <c:pt idx="1545">
                        <c:v>77.3</c:v>
                      </c:pt>
                      <c:pt idx="1546">
                        <c:v>77.349999999999994</c:v>
                      </c:pt>
                      <c:pt idx="1547">
                        <c:v>77.400000000000006</c:v>
                      </c:pt>
                      <c:pt idx="1548">
                        <c:v>77.45</c:v>
                      </c:pt>
                      <c:pt idx="1549">
                        <c:v>77.5</c:v>
                      </c:pt>
                      <c:pt idx="1550">
                        <c:v>77.55</c:v>
                      </c:pt>
                      <c:pt idx="1551">
                        <c:v>77.599999999999994</c:v>
                      </c:pt>
                      <c:pt idx="1552">
                        <c:v>77.650000000000006</c:v>
                      </c:pt>
                      <c:pt idx="1553">
                        <c:v>77.7</c:v>
                      </c:pt>
                      <c:pt idx="1554">
                        <c:v>77.75</c:v>
                      </c:pt>
                      <c:pt idx="1555">
                        <c:v>77.8</c:v>
                      </c:pt>
                      <c:pt idx="1556">
                        <c:v>77.849999999999994</c:v>
                      </c:pt>
                      <c:pt idx="1557">
                        <c:v>77.900000000000006</c:v>
                      </c:pt>
                      <c:pt idx="1558">
                        <c:v>77.95</c:v>
                      </c:pt>
                      <c:pt idx="1559">
                        <c:v>78</c:v>
                      </c:pt>
                      <c:pt idx="1560">
                        <c:v>78.05</c:v>
                      </c:pt>
                      <c:pt idx="1561">
                        <c:v>78.099999999999994</c:v>
                      </c:pt>
                      <c:pt idx="1562">
                        <c:v>78.150000000000006</c:v>
                      </c:pt>
                      <c:pt idx="1563">
                        <c:v>78.2</c:v>
                      </c:pt>
                      <c:pt idx="1564">
                        <c:v>78.25</c:v>
                      </c:pt>
                      <c:pt idx="1565">
                        <c:v>78.3</c:v>
                      </c:pt>
                      <c:pt idx="1566">
                        <c:v>78.349999999999994</c:v>
                      </c:pt>
                      <c:pt idx="1567">
                        <c:v>78.400000000000006</c:v>
                      </c:pt>
                      <c:pt idx="1568">
                        <c:v>78.45</c:v>
                      </c:pt>
                      <c:pt idx="1569">
                        <c:v>78.5</c:v>
                      </c:pt>
                      <c:pt idx="1570">
                        <c:v>78.55</c:v>
                      </c:pt>
                      <c:pt idx="1571">
                        <c:v>78.599999999999994</c:v>
                      </c:pt>
                      <c:pt idx="1572">
                        <c:v>78.650000000000006</c:v>
                      </c:pt>
                      <c:pt idx="1573">
                        <c:v>78.7</c:v>
                      </c:pt>
                      <c:pt idx="1574">
                        <c:v>78.75</c:v>
                      </c:pt>
                      <c:pt idx="1575">
                        <c:v>78.8</c:v>
                      </c:pt>
                      <c:pt idx="1576">
                        <c:v>78.849999999999994</c:v>
                      </c:pt>
                      <c:pt idx="1577">
                        <c:v>78.900000000000006</c:v>
                      </c:pt>
                      <c:pt idx="1578">
                        <c:v>78.95</c:v>
                      </c:pt>
                      <c:pt idx="1579">
                        <c:v>79</c:v>
                      </c:pt>
                      <c:pt idx="1580">
                        <c:v>79.05</c:v>
                      </c:pt>
                      <c:pt idx="1581">
                        <c:v>79.099999999999994</c:v>
                      </c:pt>
                      <c:pt idx="1582">
                        <c:v>79.150000000000006</c:v>
                      </c:pt>
                      <c:pt idx="1583">
                        <c:v>79.2</c:v>
                      </c:pt>
                      <c:pt idx="1584">
                        <c:v>79.25</c:v>
                      </c:pt>
                      <c:pt idx="1585">
                        <c:v>79.3</c:v>
                      </c:pt>
                      <c:pt idx="1586">
                        <c:v>79.349999999999994</c:v>
                      </c:pt>
                      <c:pt idx="1587">
                        <c:v>79.400000000000006</c:v>
                      </c:pt>
                      <c:pt idx="1588">
                        <c:v>79.45</c:v>
                      </c:pt>
                      <c:pt idx="1589">
                        <c:v>79.5</c:v>
                      </c:pt>
                      <c:pt idx="1590">
                        <c:v>79.55</c:v>
                      </c:pt>
                      <c:pt idx="1591">
                        <c:v>79.599999999999994</c:v>
                      </c:pt>
                      <c:pt idx="1592">
                        <c:v>79.650000000000006</c:v>
                      </c:pt>
                      <c:pt idx="1593">
                        <c:v>79.7</c:v>
                      </c:pt>
                      <c:pt idx="1594">
                        <c:v>79.75</c:v>
                      </c:pt>
                      <c:pt idx="1595">
                        <c:v>79.8</c:v>
                      </c:pt>
                      <c:pt idx="1596">
                        <c:v>79.849999999999994</c:v>
                      </c:pt>
                      <c:pt idx="1597">
                        <c:v>79.900000000000006</c:v>
                      </c:pt>
                      <c:pt idx="1598">
                        <c:v>79.95</c:v>
                      </c:pt>
                      <c:pt idx="1599">
                        <c:v>80</c:v>
                      </c:pt>
                      <c:pt idx="1600">
                        <c:v>80.05</c:v>
                      </c:pt>
                      <c:pt idx="1601">
                        <c:v>80.099999999999994</c:v>
                      </c:pt>
                      <c:pt idx="1602">
                        <c:v>80.150000000000006</c:v>
                      </c:pt>
                      <c:pt idx="1603">
                        <c:v>80.2</c:v>
                      </c:pt>
                      <c:pt idx="1604">
                        <c:v>80.25</c:v>
                      </c:pt>
                      <c:pt idx="1605">
                        <c:v>80.3</c:v>
                      </c:pt>
                      <c:pt idx="1606">
                        <c:v>80.349999999999994</c:v>
                      </c:pt>
                      <c:pt idx="1607">
                        <c:v>80.400000000000006</c:v>
                      </c:pt>
                      <c:pt idx="1608">
                        <c:v>80.45</c:v>
                      </c:pt>
                      <c:pt idx="1609">
                        <c:v>80.5</c:v>
                      </c:pt>
                      <c:pt idx="1610">
                        <c:v>80.55</c:v>
                      </c:pt>
                      <c:pt idx="1611">
                        <c:v>80.599999999999994</c:v>
                      </c:pt>
                      <c:pt idx="1612">
                        <c:v>80.650000000000006</c:v>
                      </c:pt>
                      <c:pt idx="1613">
                        <c:v>80.7</c:v>
                      </c:pt>
                      <c:pt idx="1614">
                        <c:v>80.75</c:v>
                      </c:pt>
                      <c:pt idx="1615">
                        <c:v>80.8</c:v>
                      </c:pt>
                      <c:pt idx="1616">
                        <c:v>80.849999999999994</c:v>
                      </c:pt>
                      <c:pt idx="1617">
                        <c:v>80.900000000000006</c:v>
                      </c:pt>
                      <c:pt idx="1618">
                        <c:v>80.95</c:v>
                      </c:pt>
                      <c:pt idx="1619">
                        <c:v>81</c:v>
                      </c:pt>
                      <c:pt idx="1620">
                        <c:v>81.05</c:v>
                      </c:pt>
                      <c:pt idx="1621">
                        <c:v>81.099999999999994</c:v>
                      </c:pt>
                      <c:pt idx="1622">
                        <c:v>81.150000000000006</c:v>
                      </c:pt>
                      <c:pt idx="1623">
                        <c:v>81.2</c:v>
                      </c:pt>
                      <c:pt idx="1624">
                        <c:v>81.25</c:v>
                      </c:pt>
                      <c:pt idx="1625">
                        <c:v>81.3</c:v>
                      </c:pt>
                      <c:pt idx="1626">
                        <c:v>81.349999999999994</c:v>
                      </c:pt>
                      <c:pt idx="1627">
                        <c:v>81.400000000000006</c:v>
                      </c:pt>
                      <c:pt idx="1628">
                        <c:v>81.45</c:v>
                      </c:pt>
                      <c:pt idx="1629">
                        <c:v>81.5</c:v>
                      </c:pt>
                      <c:pt idx="1630">
                        <c:v>81.55</c:v>
                      </c:pt>
                      <c:pt idx="1631">
                        <c:v>81.599999999999994</c:v>
                      </c:pt>
                      <c:pt idx="1632">
                        <c:v>81.650000000000006</c:v>
                      </c:pt>
                      <c:pt idx="1633">
                        <c:v>81.7</c:v>
                      </c:pt>
                      <c:pt idx="1634">
                        <c:v>81.75</c:v>
                      </c:pt>
                      <c:pt idx="1635">
                        <c:v>81.8</c:v>
                      </c:pt>
                      <c:pt idx="1636">
                        <c:v>81.849999999999994</c:v>
                      </c:pt>
                      <c:pt idx="1637">
                        <c:v>81.900000000000006</c:v>
                      </c:pt>
                      <c:pt idx="1638">
                        <c:v>81.95</c:v>
                      </c:pt>
                      <c:pt idx="1639">
                        <c:v>82</c:v>
                      </c:pt>
                      <c:pt idx="1640">
                        <c:v>82.05</c:v>
                      </c:pt>
                      <c:pt idx="1641">
                        <c:v>82.1</c:v>
                      </c:pt>
                      <c:pt idx="1642">
                        <c:v>82.15</c:v>
                      </c:pt>
                      <c:pt idx="1643">
                        <c:v>82.2</c:v>
                      </c:pt>
                      <c:pt idx="1644">
                        <c:v>82.25</c:v>
                      </c:pt>
                      <c:pt idx="1645">
                        <c:v>82.3</c:v>
                      </c:pt>
                      <c:pt idx="1646">
                        <c:v>82.35</c:v>
                      </c:pt>
                      <c:pt idx="1647">
                        <c:v>82.4</c:v>
                      </c:pt>
                      <c:pt idx="1648">
                        <c:v>82.45</c:v>
                      </c:pt>
                      <c:pt idx="1649">
                        <c:v>82.5</c:v>
                      </c:pt>
                      <c:pt idx="1650">
                        <c:v>82.55</c:v>
                      </c:pt>
                      <c:pt idx="1651">
                        <c:v>82.6</c:v>
                      </c:pt>
                      <c:pt idx="1652">
                        <c:v>82.65</c:v>
                      </c:pt>
                      <c:pt idx="1653">
                        <c:v>82.7</c:v>
                      </c:pt>
                      <c:pt idx="1654">
                        <c:v>82.75</c:v>
                      </c:pt>
                      <c:pt idx="1655">
                        <c:v>82.8</c:v>
                      </c:pt>
                      <c:pt idx="1656">
                        <c:v>82.85</c:v>
                      </c:pt>
                      <c:pt idx="1657">
                        <c:v>82.9</c:v>
                      </c:pt>
                      <c:pt idx="1658">
                        <c:v>82.95</c:v>
                      </c:pt>
                      <c:pt idx="1659">
                        <c:v>83</c:v>
                      </c:pt>
                      <c:pt idx="1660">
                        <c:v>83.05</c:v>
                      </c:pt>
                      <c:pt idx="1661">
                        <c:v>83.1</c:v>
                      </c:pt>
                      <c:pt idx="1662">
                        <c:v>83.15</c:v>
                      </c:pt>
                      <c:pt idx="1663">
                        <c:v>83.2</c:v>
                      </c:pt>
                      <c:pt idx="1664">
                        <c:v>83.25</c:v>
                      </c:pt>
                      <c:pt idx="1665">
                        <c:v>83.3</c:v>
                      </c:pt>
                      <c:pt idx="1666">
                        <c:v>83.35</c:v>
                      </c:pt>
                      <c:pt idx="1667">
                        <c:v>83.4</c:v>
                      </c:pt>
                      <c:pt idx="1668">
                        <c:v>83.45</c:v>
                      </c:pt>
                      <c:pt idx="1669">
                        <c:v>83.5</c:v>
                      </c:pt>
                      <c:pt idx="1670">
                        <c:v>83.55</c:v>
                      </c:pt>
                      <c:pt idx="1671">
                        <c:v>83.6</c:v>
                      </c:pt>
                      <c:pt idx="1672">
                        <c:v>83.65</c:v>
                      </c:pt>
                      <c:pt idx="1673">
                        <c:v>83.7</c:v>
                      </c:pt>
                      <c:pt idx="1674">
                        <c:v>83.75</c:v>
                      </c:pt>
                      <c:pt idx="1675">
                        <c:v>83.8</c:v>
                      </c:pt>
                      <c:pt idx="1676">
                        <c:v>83.85</c:v>
                      </c:pt>
                      <c:pt idx="1677">
                        <c:v>83.9</c:v>
                      </c:pt>
                      <c:pt idx="1678">
                        <c:v>83.95</c:v>
                      </c:pt>
                      <c:pt idx="1679">
                        <c:v>84</c:v>
                      </c:pt>
                      <c:pt idx="1680">
                        <c:v>84.05</c:v>
                      </c:pt>
                      <c:pt idx="1681">
                        <c:v>84.1</c:v>
                      </c:pt>
                      <c:pt idx="1682">
                        <c:v>84.15</c:v>
                      </c:pt>
                      <c:pt idx="1683">
                        <c:v>84.2</c:v>
                      </c:pt>
                      <c:pt idx="1684">
                        <c:v>84.25</c:v>
                      </c:pt>
                      <c:pt idx="1685">
                        <c:v>84.3</c:v>
                      </c:pt>
                      <c:pt idx="1686">
                        <c:v>84.35</c:v>
                      </c:pt>
                      <c:pt idx="1687">
                        <c:v>84.4</c:v>
                      </c:pt>
                      <c:pt idx="1688">
                        <c:v>84.45</c:v>
                      </c:pt>
                      <c:pt idx="1689">
                        <c:v>84.5</c:v>
                      </c:pt>
                      <c:pt idx="1690">
                        <c:v>84.55</c:v>
                      </c:pt>
                      <c:pt idx="1691">
                        <c:v>84.6</c:v>
                      </c:pt>
                      <c:pt idx="1692">
                        <c:v>84.65</c:v>
                      </c:pt>
                      <c:pt idx="1693">
                        <c:v>84.7</c:v>
                      </c:pt>
                      <c:pt idx="1694">
                        <c:v>84.75</c:v>
                      </c:pt>
                      <c:pt idx="1695">
                        <c:v>84.8</c:v>
                      </c:pt>
                      <c:pt idx="1696">
                        <c:v>84.85</c:v>
                      </c:pt>
                      <c:pt idx="1697">
                        <c:v>84.9</c:v>
                      </c:pt>
                      <c:pt idx="1698">
                        <c:v>84.95</c:v>
                      </c:pt>
                      <c:pt idx="1699">
                        <c:v>85</c:v>
                      </c:pt>
                      <c:pt idx="1700">
                        <c:v>85.05</c:v>
                      </c:pt>
                      <c:pt idx="1701">
                        <c:v>85.1</c:v>
                      </c:pt>
                      <c:pt idx="1702">
                        <c:v>85.15</c:v>
                      </c:pt>
                      <c:pt idx="1703">
                        <c:v>85.2</c:v>
                      </c:pt>
                      <c:pt idx="1704">
                        <c:v>85.25</c:v>
                      </c:pt>
                      <c:pt idx="1705">
                        <c:v>85.3</c:v>
                      </c:pt>
                      <c:pt idx="1706">
                        <c:v>85.35</c:v>
                      </c:pt>
                      <c:pt idx="1707">
                        <c:v>85.4</c:v>
                      </c:pt>
                      <c:pt idx="1708">
                        <c:v>85.45</c:v>
                      </c:pt>
                      <c:pt idx="1709">
                        <c:v>85.5</c:v>
                      </c:pt>
                      <c:pt idx="1710">
                        <c:v>85.55</c:v>
                      </c:pt>
                      <c:pt idx="1711">
                        <c:v>85.6</c:v>
                      </c:pt>
                      <c:pt idx="1712">
                        <c:v>85.65</c:v>
                      </c:pt>
                      <c:pt idx="1713">
                        <c:v>85.7</c:v>
                      </c:pt>
                      <c:pt idx="1714">
                        <c:v>85.75</c:v>
                      </c:pt>
                      <c:pt idx="1715">
                        <c:v>85.8</c:v>
                      </c:pt>
                      <c:pt idx="1716">
                        <c:v>85.85</c:v>
                      </c:pt>
                      <c:pt idx="1717">
                        <c:v>85.9</c:v>
                      </c:pt>
                      <c:pt idx="1718">
                        <c:v>85.95</c:v>
                      </c:pt>
                      <c:pt idx="1719">
                        <c:v>86</c:v>
                      </c:pt>
                      <c:pt idx="1720">
                        <c:v>86.05</c:v>
                      </c:pt>
                      <c:pt idx="1721">
                        <c:v>86.1</c:v>
                      </c:pt>
                      <c:pt idx="1722">
                        <c:v>86.15</c:v>
                      </c:pt>
                      <c:pt idx="1723">
                        <c:v>86.2</c:v>
                      </c:pt>
                      <c:pt idx="1724">
                        <c:v>86.25</c:v>
                      </c:pt>
                      <c:pt idx="1725">
                        <c:v>86.3</c:v>
                      </c:pt>
                      <c:pt idx="1726">
                        <c:v>86.35</c:v>
                      </c:pt>
                      <c:pt idx="1727">
                        <c:v>86.4</c:v>
                      </c:pt>
                      <c:pt idx="1728">
                        <c:v>86.45</c:v>
                      </c:pt>
                      <c:pt idx="1729">
                        <c:v>86.5</c:v>
                      </c:pt>
                      <c:pt idx="1730">
                        <c:v>86.55</c:v>
                      </c:pt>
                      <c:pt idx="1731">
                        <c:v>86.6</c:v>
                      </c:pt>
                      <c:pt idx="1732">
                        <c:v>86.65</c:v>
                      </c:pt>
                      <c:pt idx="1733">
                        <c:v>86.7</c:v>
                      </c:pt>
                      <c:pt idx="1734">
                        <c:v>86.75</c:v>
                      </c:pt>
                      <c:pt idx="1735">
                        <c:v>86.8</c:v>
                      </c:pt>
                      <c:pt idx="1736">
                        <c:v>86.85</c:v>
                      </c:pt>
                      <c:pt idx="1737">
                        <c:v>86.9</c:v>
                      </c:pt>
                      <c:pt idx="1738">
                        <c:v>86.95</c:v>
                      </c:pt>
                      <c:pt idx="1739">
                        <c:v>87</c:v>
                      </c:pt>
                      <c:pt idx="1740">
                        <c:v>87.05</c:v>
                      </c:pt>
                      <c:pt idx="1741">
                        <c:v>87.1</c:v>
                      </c:pt>
                      <c:pt idx="1742">
                        <c:v>87.15</c:v>
                      </c:pt>
                      <c:pt idx="1743">
                        <c:v>87.2</c:v>
                      </c:pt>
                      <c:pt idx="1744">
                        <c:v>87.25</c:v>
                      </c:pt>
                      <c:pt idx="1745">
                        <c:v>87.3</c:v>
                      </c:pt>
                      <c:pt idx="1746">
                        <c:v>87.35</c:v>
                      </c:pt>
                      <c:pt idx="1747">
                        <c:v>87.4</c:v>
                      </c:pt>
                      <c:pt idx="1748">
                        <c:v>87.45</c:v>
                      </c:pt>
                      <c:pt idx="1749">
                        <c:v>87.5</c:v>
                      </c:pt>
                      <c:pt idx="1750">
                        <c:v>87.55</c:v>
                      </c:pt>
                      <c:pt idx="1751">
                        <c:v>87.6</c:v>
                      </c:pt>
                      <c:pt idx="1752">
                        <c:v>87.65</c:v>
                      </c:pt>
                      <c:pt idx="1753">
                        <c:v>87.7</c:v>
                      </c:pt>
                      <c:pt idx="1754">
                        <c:v>87.75</c:v>
                      </c:pt>
                      <c:pt idx="1755">
                        <c:v>87.8</c:v>
                      </c:pt>
                      <c:pt idx="1756">
                        <c:v>87.85</c:v>
                      </c:pt>
                      <c:pt idx="1757">
                        <c:v>87.9</c:v>
                      </c:pt>
                      <c:pt idx="1758">
                        <c:v>87.95</c:v>
                      </c:pt>
                      <c:pt idx="1759">
                        <c:v>88</c:v>
                      </c:pt>
                      <c:pt idx="1760">
                        <c:v>88.05</c:v>
                      </c:pt>
                      <c:pt idx="1761">
                        <c:v>88.1</c:v>
                      </c:pt>
                      <c:pt idx="1762">
                        <c:v>88.15</c:v>
                      </c:pt>
                      <c:pt idx="1763">
                        <c:v>88.2</c:v>
                      </c:pt>
                      <c:pt idx="1764">
                        <c:v>88.25</c:v>
                      </c:pt>
                      <c:pt idx="1765">
                        <c:v>88.3</c:v>
                      </c:pt>
                      <c:pt idx="1766">
                        <c:v>88.35</c:v>
                      </c:pt>
                      <c:pt idx="1767">
                        <c:v>88.4</c:v>
                      </c:pt>
                      <c:pt idx="1768">
                        <c:v>88.45</c:v>
                      </c:pt>
                      <c:pt idx="1769">
                        <c:v>88.5</c:v>
                      </c:pt>
                      <c:pt idx="1770">
                        <c:v>88.55</c:v>
                      </c:pt>
                      <c:pt idx="1771">
                        <c:v>88.6</c:v>
                      </c:pt>
                      <c:pt idx="1772">
                        <c:v>88.65</c:v>
                      </c:pt>
                      <c:pt idx="1773">
                        <c:v>88.7</c:v>
                      </c:pt>
                      <c:pt idx="1774">
                        <c:v>88.75</c:v>
                      </c:pt>
                      <c:pt idx="1775">
                        <c:v>88.8</c:v>
                      </c:pt>
                      <c:pt idx="1776">
                        <c:v>88.85</c:v>
                      </c:pt>
                      <c:pt idx="1777">
                        <c:v>88.9</c:v>
                      </c:pt>
                      <c:pt idx="1778">
                        <c:v>88.95</c:v>
                      </c:pt>
                      <c:pt idx="1779">
                        <c:v>89</c:v>
                      </c:pt>
                      <c:pt idx="1780">
                        <c:v>89.05</c:v>
                      </c:pt>
                      <c:pt idx="1781">
                        <c:v>89.1</c:v>
                      </c:pt>
                      <c:pt idx="1782">
                        <c:v>89.15</c:v>
                      </c:pt>
                      <c:pt idx="1783">
                        <c:v>89.2</c:v>
                      </c:pt>
                      <c:pt idx="1784">
                        <c:v>89.25</c:v>
                      </c:pt>
                      <c:pt idx="1785">
                        <c:v>89.3</c:v>
                      </c:pt>
                      <c:pt idx="1786">
                        <c:v>89.35</c:v>
                      </c:pt>
                      <c:pt idx="1787">
                        <c:v>89.4</c:v>
                      </c:pt>
                      <c:pt idx="1788">
                        <c:v>89.45</c:v>
                      </c:pt>
                      <c:pt idx="1789">
                        <c:v>89.5</c:v>
                      </c:pt>
                      <c:pt idx="1790">
                        <c:v>89.55</c:v>
                      </c:pt>
                      <c:pt idx="1791">
                        <c:v>89.6</c:v>
                      </c:pt>
                      <c:pt idx="1792">
                        <c:v>89.65</c:v>
                      </c:pt>
                      <c:pt idx="1793">
                        <c:v>89.7</c:v>
                      </c:pt>
                      <c:pt idx="1794">
                        <c:v>89.75</c:v>
                      </c:pt>
                      <c:pt idx="1795">
                        <c:v>89.8</c:v>
                      </c:pt>
                      <c:pt idx="1796">
                        <c:v>89.85</c:v>
                      </c:pt>
                      <c:pt idx="1797">
                        <c:v>89.9</c:v>
                      </c:pt>
                      <c:pt idx="1798">
                        <c:v>89.95</c:v>
                      </c:pt>
                      <c:pt idx="1799">
                        <c:v>90</c:v>
                      </c:pt>
                      <c:pt idx="1800">
                        <c:v>90.05</c:v>
                      </c:pt>
                      <c:pt idx="1801">
                        <c:v>90.1</c:v>
                      </c:pt>
                      <c:pt idx="1802">
                        <c:v>90.15</c:v>
                      </c:pt>
                      <c:pt idx="1803">
                        <c:v>90.2</c:v>
                      </c:pt>
                      <c:pt idx="1804">
                        <c:v>90.25</c:v>
                      </c:pt>
                      <c:pt idx="1805">
                        <c:v>90.3</c:v>
                      </c:pt>
                      <c:pt idx="1806">
                        <c:v>90.35</c:v>
                      </c:pt>
                      <c:pt idx="1807">
                        <c:v>90.4</c:v>
                      </c:pt>
                      <c:pt idx="1808">
                        <c:v>90.45</c:v>
                      </c:pt>
                      <c:pt idx="1809">
                        <c:v>90.5</c:v>
                      </c:pt>
                      <c:pt idx="1810">
                        <c:v>90.55</c:v>
                      </c:pt>
                      <c:pt idx="1811">
                        <c:v>90.6</c:v>
                      </c:pt>
                      <c:pt idx="1812">
                        <c:v>90.65</c:v>
                      </c:pt>
                      <c:pt idx="1813">
                        <c:v>90.7</c:v>
                      </c:pt>
                      <c:pt idx="1814">
                        <c:v>90.75</c:v>
                      </c:pt>
                      <c:pt idx="1815">
                        <c:v>90.8</c:v>
                      </c:pt>
                      <c:pt idx="1816">
                        <c:v>90.85</c:v>
                      </c:pt>
                      <c:pt idx="1817">
                        <c:v>90.9</c:v>
                      </c:pt>
                      <c:pt idx="1818">
                        <c:v>90.95</c:v>
                      </c:pt>
                      <c:pt idx="1819">
                        <c:v>91</c:v>
                      </c:pt>
                      <c:pt idx="1820">
                        <c:v>91.05</c:v>
                      </c:pt>
                      <c:pt idx="1821">
                        <c:v>91.1</c:v>
                      </c:pt>
                      <c:pt idx="1822">
                        <c:v>91.15</c:v>
                      </c:pt>
                      <c:pt idx="1823">
                        <c:v>91.2</c:v>
                      </c:pt>
                      <c:pt idx="1824">
                        <c:v>91.25</c:v>
                      </c:pt>
                      <c:pt idx="1825">
                        <c:v>91.3</c:v>
                      </c:pt>
                      <c:pt idx="1826">
                        <c:v>91.35</c:v>
                      </c:pt>
                      <c:pt idx="1827">
                        <c:v>91.4</c:v>
                      </c:pt>
                      <c:pt idx="1828">
                        <c:v>91.45</c:v>
                      </c:pt>
                      <c:pt idx="1829">
                        <c:v>91.5</c:v>
                      </c:pt>
                      <c:pt idx="1830">
                        <c:v>91.55</c:v>
                      </c:pt>
                      <c:pt idx="1831">
                        <c:v>91.6</c:v>
                      </c:pt>
                      <c:pt idx="1832">
                        <c:v>91.65</c:v>
                      </c:pt>
                      <c:pt idx="1833">
                        <c:v>91.7</c:v>
                      </c:pt>
                      <c:pt idx="1834">
                        <c:v>91.75</c:v>
                      </c:pt>
                      <c:pt idx="1835">
                        <c:v>91.8</c:v>
                      </c:pt>
                      <c:pt idx="1836">
                        <c:v>91.85</c:v>
                      </c:pt>
                      <c:pt idx="1837">
                        <c:v>91.9</c:v>
                      </c:pt>
                      <c:pt idx="1838">
                        <c:v>91.95</c:v>
                      </c:pt>
                      <c:pt idx="1839">
                        <c:v>92</c:v>
                      </c:pt>
                      <c:pt idx="1840">
                        <c:v>92.05</c:v>
                      </c:pt>
                      <c:pt idx="1841">
                        <c:v>92.1</c:v>
                      </c:pt>
                      <c:pt idx="1842">
                        <c:v>92.15</c:v>
                      </c:pt>
                      <c:pt idx="1843">
                        <c:v>92.2</c:v>
                      </c:pt>
                      <c:pt idx="1844">
                        <c:v>92.25</c:v>
                      </c:pt>
                      <c:pt idx="1845">
                        <c:v>92.3</c:v>
                      </c:pt>
                      <c:pt idx="1846">
                        <c:v>92.35</c:v>
                      </c:pt>
                      <c:pt idx="1847">
                        <c:v>92.4</c:v>
                      </c:pt>
                      <c:pt idx="1848">
                        <c:v>92.45</c:v>
                      </c:pt>
                      <c:pt idx="1849">
                        <c:v>92.5</c:v>
                      </c:pt>
                      <c:pt idx="1850">
                        <c:v>92.55</c:v>
                      </c:pt>
                      <c:pt idx="1851">
                        <c:v>92.6</c:v>
                      </c:pt>
                      <c:pt idx="1852">
                        <c:v>92.65</c:v>
                      </c:pt>
                      <c:pt idx="1853">
                        <c:v>92.7</c:v>
                      </c:pt>
                      <c:pt idx="1854">
                        <c:v>92.75</c:v>
                      </c:pt>
                      <c:pt idx="1855">
                        <c:v>92.8</c:v>
                      </c:pt>
                      <c:pt idx="1856">
                        <c:v>92.85</c:v>
                      </c:pt>
                      <c:pt idx="1857">
                        <c:v>92.9</c:v>
                      </c:pt>
                      <c:pt idx="1858">
                        <c:v>92.95</c:v>
                      </c:pt>
                      <c:pt idx="1859">
                        <c:v>93</c:v>
                      </c:pt>
                      <c:pt idx="1860">
                        <c:v>93.05</c:v>
                      </c:pt>
                      <c:pt idx="1861">
                        <c:v>93.1</c:v>
                      </c:pt>
                      <c:pt idx="1862">
                        <c:v>93.15</c:v>
                      </c:pt>
                      <c:pt idx="1863">
                        <c:v>93.2</c:v>
                      </c:pt>
                      <c:pt idx="1864">
                        <c:v>93.25</c:v>
                      </c:pt>
                      <c:pt idx="1865">
                        <c:v>93.3</c:v>
                      </c:pt>
                      <c:pt idx="1866">
                        <c:v>93.35</c:v>
                      </c:pt>
                      <c:pt idx="1867">
                        <c:v>93.4</c:v>
                      </c:pt>
                      <c:pt idx="1868">
                        <c:v>93.45</c:v>
                      </c:pt>
                      <c:pt idx="1869">
                        <c:v>93.5</c:v>
                      </c:pt>
                      <c:pt idx="1870">
                        <c:v>93.55</c:v>
                      </c:pt>
                      <c:pt idx="1871">
                        <c:v>93.6</c:v>
                      </c:pt>
                      <c:pt idx="1872">
                        <c:v>93.65</c:v>
                      </c:pt>
                      <c:pt idx="1873">
                        <c:v>93.7</c:v>
                      </c:pt>
                      <c:pt idx="1874">
                        <c:v>93.75</c:v>
                      </c:pt>
                      <c:pt idx="1875">
                        <c:v>93.8</c:v>
                      </c:pt>
                      <c:pt idx="1876">
                        <c:v>93.85</c:v>
                      </c:pt>
                      <c:pt idx="1877">
                        <c:v>93.9</c:v>
                      </c:pt>
                      <c:pt idx="1878">
                        <c:v>93.95</c:v>
                      </c:pt>
                      <c:pt idx="1879">
                        <c:v>94</c:v>
                      </c:pt>
                      <c:pt idx="1880">
                        <c:v>94.05</c:v>
                      </c:pt>
                      <c:pt idx="1881">
                        <c:v>94.1</c:v>
                      </c:pt>
                      <c:pt idx="1882">
                        <c:v>94.15</c:v>
                      </c:pt>
                      <c:pt idx="1883">
                        <c:v>94.2</c:v>
                      </c:pt>
                      <c:pt idx="1884">
                        <c:v>94.25</c:v>
                      </c:pt>
                      <c:pt idx="1885">
                        <c:v>94.3</c:v>
                      </c:pt>
                      <c:pt idx="1886">
                        <c:v>94.35</c:v>
                      </c:pt>
                      <c:pt idx="1887">
                        <c:v>94.4</c:v>
                      </c:pt>
                      <c:pt idx="1888">
                        <c:v>94.45</c:v>
                      </c:pt>
                      <c:pt idx="1889">
                        <c:v>94.5</c:v>
                      </c:pt>
                      <c:pt idx="1890">
                        <c:v>94.55</c:v>
                      </c:pt>
                      <c:pt idx="1891">
                        <c:v>94.6</c:v>
                      </c:pt>
                      <c:pt idx="1892">
                        <c:v>94.65</c:v>
                      </c:pt>
                      <c:pt idx="1893">
                        <c:v>94.7</c:v>
                      </c:pt>
                      <c:pt idx="1894">
                        <c:v>94.75</c:v>
                      </c:pt>
                      <c:pt idx="1895">
                        <c:v>94.8</c:v>
                      </c:pt>
                      <c:pt idx="1896">
                        <c:v>94.85</c:v>
                      </c:pt>
                      <c:pt idx="1897">
                        <c:v>94.9</c:v>
                      </c:pt>
                      <c:pt idx="1898">
                        <c:v>94.95</c:v>
                      </c:pt>
                      <c:pt idx="1899">
                        <c:v>95</c:v>
                      </c:pt>
                      <c:pt idx="1900">
                        <c:v>95.05</c:v>
                      </c:pt>
                      <c:pt idx="1901">
                        <c:v>95.1</c:v>
                      </c:pt>
                      <c:pt idx="1902">
                        <c:v>95.15</c:v>
                      </c:pt>
                      <c:pt idx="1903">
                        <c:v>95.2</c:v>
                      </c:pt>
                      <c:pt idx="1904">
                        <c:v>95.25</c:v>
                      </c:pt>
                      <c:pt idx="1905">
                        <c:v>95.3</c:v>
                      </c:pt>
                      <c:pt idx="1906">
                        <c:v>95.35</c:v>
                      </c:pt>
                      <c:pt idx="1907">
                        <c:v>95.4</c:v>
                      </c:pt>
                      <c:pt idx="1908">
                        <c:v>95.45</c:v>
                      </c:pt>
                      <c:pt idx="1909">
                        <c:v>95.5</c:v>
                      </c:pt>
                      <c:pt idx="1910">
                        <c:v>95.55</c:v>
                      </c:pt>
                      <c:pt idx="1911">
                        <c:v>95.6</c:v>
                      </c:pt>
                      <c:pt idx="1912">
                        <c:v>95.65</c:v>
                      </c:pt>
                      <c:pt idx="1913">
                        <c:v>95.7</c:v>
                      </c:pt>
                      <c:pt idx="1914">
                        <c:v>95.75</c:v>
                      </c:pt>
                      <c:pt idx="1915">
                        <c:v>95.8</c:v>
                      </c:pt>
                      <c:pt idx="1916">
                        <c:v>95.85</c:v>
                      </c:pt>
                      <c:pt idx="1917">
                        <c:v>95.9</c:v>
                      </c:pt>
                      <c:pt idx="1918">
                        <c:v>95.95</c:v>
                      </c:pt>
                      <c:pt idx="1919">
                        <c:v>96</c:v>
                      </c:pt>
                      <c:pt idx="1920">
                        <c:v>96.05</c:v>
                      </c:pt>
                      <c:pt idx="1921">
                        <c:v>96.1</c:v>
                      </c:pt>
                      <c:pt idx="1922">
                        <c:v>96.15</c:v>
                      </c:pt>
                      <c:pt idx="1923">
                        <c:v>96.2</c:v>
                      </c:pt>
                      <c:pt idx="1924">
                        <c:v>96.25</c:v>
                      </c:pt>
                      <c:pt idx="1925">
                        <c:v>96.3</c:v>
                      </c:pt>
                      <c:pt idx="1926">
                        <c:v>96.35</c:v>
                      </c:pt>
                      <c:pt idx="1927">
                        <c:v>96.4</c:v>
                      </c:pt>
                      <c:pt idx="1928">
                        <c:v>96.45</c:v>
                      </c:pt>
                      <c:pt idx="1929">
                        <c:v>96.5</c:v>
                      </c:pt>
                      <c:pt idx="1930">
                        <c:v>96.55</c:v>
                      </c:pt>
                      <c:pt idx="1931">
                        <c:v>96.6</c:v>
                      </c:pt>
                      <c:pt idx="1932">
                        <c:v>96.65</c:v>
                      </c:pt>
                      <c:pt idx="1933">
                        <c:v>96.7</c:v>
                      </c:pt>
                      <c:pt idx="1934">
                        <c:v>96.75</c:v>
                      </c:pt>
                      <c:pt idx="1935">
                        <c:v>96.8</c:v>
                      </c:pt>
                      <c:pt idx="1936">
                        <c:v>96.85</c:v>
                      </c:pt>
                      <c:pt idx="1937">
                        <c:v>96.9</c:v>
                      </c:pt>
                      <c:pt idx="1938">
                        <c:v>96.95</c:v>
                      </c:pt>
                      <c:pt idx="1939">
                        <c:v>97</c:v>
                      </c:pt>
                      <c:pt idx="1940">
                        <c:v>97.05</c:v>
                      </c:pt>
                      <c:pt idx="1941">
                        <c:v>97.1</c:v>
                      </c:pt>
                      <c:pt idx="1942">
                        <c:v>97.15</c:v>
                      </c:pt>
                      <c:pt idx="1943">
                        <c:v>97.2</c:v>
                      </c:pt>
                      <c:pt idx="1944">
                        <c:v>97.25</c:v>
                      </c:pt>
                      <c:pt idx="1945">
                        <c:v>97.3</c:v>
                      </c:pt>
                      <c:pt idx="1946">
                        <c:v>97.35</c:v>
                      </c:pt>
                      <c:pt idx="1947">
                        <c:v>97.4</c:v>
                      </c:pt>
                      <c:pt idx="1948">
                        <c:v>97.45</c:v>
                      </c:pt>
                      <c:pt idx="1949">
                        <c:v>97.5</c:v>
                      </c:pt>
                      <c:pt idx="1950">
                        <c:v>97.55</c:v>
                      </c:pt>
                      <c:pt idx="1951">
                        <c:v>97.6</c:v>
                      </c:pt>
                      <c:pt idx="1952">
                        <c:v>97.65</c:v>
                      </c:pt>
                      <c:pt idx="1953">
                        <c:v>97.7</c:v>
                      </c:pt>
                      <c:pt idx="1954">
                        <c:v>97.75</c:v>
                      </c:pt>
                      <c:pt idx="1955">
                        <c:v>97.8</c:v>
                      </c:pt>
                      <c:pt idx="1956">
                        <c:v>97.85</c:v>
                      </c:pt>
                      <c:pt idx="1957">
                        <c:v>97.9</c:v>
                      </c:pt>
                      <c:pt idx="1958">
                        <c:v>97.95</c:v>
                      </c:pt>
                      <c:pt idx="1959">
                        <c:v>98</c:v>
                      </c:pt>
                      <c:pt idx="1960">
                        <c:v>98.05</c:v>
                      </c:pt>
                      <c:pt idx="1961">
                        <c:v>98.1</c:v>
                      </c:pt>
                      <c:pt idx="1962">
                        <c:v>98.15</c:v>
                      </c:pt>
                      <c:pt idx="1963">
                        <c:v>98.2</c:v>
                      </c:pt>
                      <c:pt idx="1964">
                        <c:v>98.25</c:v>
                      </c:pt>
                      <c:pt idx="1965">
                        <c:v>98.3</c:v>
                      </c:pt>
                      <c:pt idx="1966">
                        <c:v>98.35</c:v>
                      </c:pt>
                      <c:pt idx="1967">
                        <c:v>98.4</c:v>
                      </c:pt>
                      <c:pt idx="1968">
                        <c:v>98.45</c:v>
                      </c:pt>
                      <c:pt idx="1969">
                        <c:v>98.5</c:v>
                      </c:pt>
                      <c:pt idx="1970">
                        <c:v>98.55</c:v>
                      </c:pt>
                      <c:pt idx="1971">
                        <c:v>98.6</c:v>
                      </c:pt>
                      <c:pt idx="1972">
                        <c:v>98.65</c:v>
                      </c:pt>
                      <c:pt idx="1973">
                        <c:v>98.7</c:v>
                      </c:pt>
                      <c:pt idx="1974">
                        <c:v>98.75</c:v>
                      </c:pt>
                      <c:pt idx="1975">
                        <c:v>98.8</c:v>
                      </c:pt>
                      <c:pt idx="1976">
                        <c:v>98.85</c:v>
                      </c:pt>
                      <c:pt idx="1977">
                        <c:v>98.9</c:v>
                      </c:pt>
                      <c:pt idx="1978">
                        <c:v>98.95</c:v>
                      </c:pt>
                      <c:pt idx="1979">
                        <c:v>99</c:v>
                      </c:pt>
                      <c:pt idx="1980">
                        <c:v>99.05</c:v>
                      </c:pt>
                      <c:pt idx="1981">
                        <c:v>99.1</c:v>
                      </c:pt>
                      <c:pt idx="1982">
                        <c:v>99.15</c:v>
                      </c:pt>
                      <c:pt idx="1983">
                        <c:v>99.2</c:v>
                      </c:pt>
                      <c:pt idx="1984">
                        <c:v>99.25</c:v>
                      </c:pt>
                      <c:pt idx="1985">
                        <c:v>99.3</c:v>
                      </c:pt>
                      <c:pt idx="1986">
                        <c:v>99.35</c:v>
                      </c:pt>
                      <c:pt idx="1987">
                        <c:v>99.4</c:v>
                      </c:pt>
                      <c:pt idx="1988">
                        <c:v>99.45</c:v>
                      </c:pt>
                      <c:pt idx="1989">
                        <c:v>99.5</c:v>
                      </c:pt>
                      <c:pt idx="1990">
                        <c:v>99.55</c:v>
                      </c:pt>
                      <c:pt idx="1991">
                        <c:v>99.6</c:v>
                      </c:pt>
                      <c:pt idx="1992">
                        <c:v>99.65</c:v>
                      </c:pt>
                      <c:pt idx="1993">
                        <c:v>99.7</c:v>
                      </c:pt>
                      <c:pt idx="1994">
                        <c:v>99.75</c:v>
                      </c:pt>
                      <c:pt idx="1995">
                        <c:v>99.8</c:v>
                      </c:pt>
                      <c:pt idx="1996">
                        <c:v>99.85</c:v>
                      </c:pt>
                      <c:pt idx="1997">
                        <c:v>99.9</c:v>
                      </c:pt>
                      <c:pt idx="1998">
                        <c:v>99.95</c:v>
                      </c:pt>
                      <c:pt idx="1999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'Company Statistics'!$AG$3:$AG$2002</c15:sqref>
                        </c15:formulaRef>
                      </c:ext>
                    </c:extLst>
                    <c:numCache>
                      <c:formatCode>General</c:formatCode>
                      <c:ptCount val="2000"/>
                      <c:pt idx="0">
                        <c:v>1.9141093970387737</c:v>
                      </c:pt>
                      <c:pt idx="1">
                        <c:v>1.0619186765762065</c:v>
                      </c:pt>
                      <c:pt idx="2">
                        <c:v>0.75233919636495006</c:v>
                      </c:pt>
                      <c:pt idx="3">
                        <c:v>0.58913627267382318</c:v>
                      </c:pt>
                      <c:pt idx="4">
                        <c:v>0.48735143781374124</c:v>
                      </c:pt>
                      <c:pt idx="5">
                        <c:v>0.41738630246330222</c:v>
                      </c:pt>
                      <c:pt idx="6">
                        <c:v>0.36612840306429961</c:v>
                      </c:pt>
                      <c:pt idx="7">
                        <c:v>0.32684381152335601</c:v>
                      </c:pt>
                      <c:pt idx="8">
                        <c:v>0.2957063307158474</c:v>
                      </c:pt>
                      <c:pt idx="9">
                        <c:v>0.27037513878324904</c:v>
                      </c:pt>
                      <c:pt idx="10">
                        <c:v>0.24933484315899127</c:v>
                      </c:pt>
                      <c:pt idx="11">
                        <c:v>0.23155954963627806</c:v>
                      </c:pt>
                      <c:pt idx="12">
                        <c:v>0.21632908128696141</c:v>
                      </c:pt>
                      <c:pt idx="13">
                        <c:v>0.20312244944854904</c:v>
                      </c:pt>
                      <c:pt idx="14">
                        <c:v>0.19155310017250066</c:v>
                      </c:pt>
                      <c:pt idx="15">
                        <c:v>0.18132795770030619</c:v>
                      </c:pt>
                      <c:pt idx="16">
                        <c:v>0.17222062944825997</c:v>
                      </c:pt>
                      <c:pt idx="17">
                        <c:v>0.16405335862975121</c:v>
                      </c:pt>
                      <c:pt idx="18">
                        <c:v>0.15668455718680757</c:v>
                      </c:pt>
                      <c:pt idx="19">
                        <c:v>0.15</c:v>
                      </c:pt>
                      <c:pt idx="20">
                        <c:v>0.1439064814967824</c:v>
                      </c:pt>
                      <c:pt idx="21">
                        <c:v>0.13832716514602042</c:v>
                      </c:pt>
                      <c:pt idx="22">
                        <c:v>0.13319811989141708</c:v>
                      </c:pt>
                      <c:pt idx="23">
                        <c:v>0.12846570362109649</c:v>
                      </c:pt>
                      <c:pt idx="24">
                        <c:v>0.1240845608440998</c:v>
                      </c:pt>
                      <c:pt idx="25">
                        <c:v>0.12001607225824784</c:v>
                      </c:pt>
                      <c:pt idx="26">
                        <c:v>0.11622714122555566</c:v>
                      </c:pt>
                      <c:pt idx="27">
                        <c:v>0.11268923449987706</c:v>
                      </c:pt>
                      <c:pt idx="28">
                        <c:v>0.10937761698687101</c:v>
                      </c:pt>
                      <c:pt idx="29">
                        <c:v>0.10627073611568028</c:v>
                      </c:pt>
                      <c:pt idx="30">
                        <c:v>0.10334972267893966</c:v>
                      </c:pt>
                      <c:pt idx="31">
                        <c:v>0.10059798314833461</c:v>
                      </c:pt>
                      <c:pt idx="32">
                        <c:v>9.8000864432419107E-2</c:v>
                      </c:pt>
                      <c:pt idx="33">
                        <c:v>9.5545376448048877E-2</c:v>
                      </c:pt>
                      <c:pt idx="34">
                        <c:v>9.3219961165166829E-2</c:v>
                      </c:pt>
                      <c:pt idx="35">
                        <c:v>9.1014299262884929E-2</c:v>
                      </c:pt>
                      <c:pt idx="36">
                        <c:v>8.8919147418992456E-2</c:v>
                      </c:pt>
                      <c:pt idx="37">
                        <c:v>8.6926200699475084E-2</c:v>
                      </c:pt>
                      <c:pt idx="38">
                        <c:v>8.5027975630644501E-2</c:v>
                      </c:pt>
                      <c:pt idx="39">
                        <c:v>8.321771040508838E-2</c:v>
                      </c:pt>
                      <c:pt idx="40">
                        <c:v>8.1489279353408814E-2</c:v>
                      </c:pt>
                      <c:pt idx="41">
                        <c:v>7.9837119350762986E-2</c:v>
                      </c:pt>
                      <c:pt idx="42">
                        <c:v>7.8256166253531906E-2</c:v>
                      </c:pt>
                      <c:pt idx="43">
                        <c:v>7.6741799801855762E-2</c:v>
                      </c:pt>
                      <c:pt idx="44">
                        <c:v>7.5289795697123699E-2</c:v>
                      </c:pt>
                      <c:pt idx="45">
                        <c:v>7.389628378417458E-2</c:v>
                      </c:pt>
                      <c:pt idx="46">
                        <c:v>7.2557711447014797E-2</c:v>
                      </c:pt>
                      <c:pt idx="47">
                        <c:v>7.1270811472842144E-2</c:v>
                      </c:pt>
                      <c:pt idx="48">
                        <c:v>7.0032573758739433E-2</c:v>
                      </c:pt>
                      <c:pt idx="49">
                        <c:v>6.8840220333779109E-2</c:v>
                      </c:pt>
                      <c:pt idx="50">
                        <c:v>6.7691183250559589E-2</c:v>
                      </c:pt>
                      <c:pt idx="51">
                        <c:v>6.6583084967620207E-2</c:v>
                      </c:pt>
                      <c:pt idx="52">
                        <c:v>6.5513720900332098E-2</c:v>
                      </c:pt>
                      <c:pt idx="53">
                        <c:v>6.4481043864797333E-2</c:v>
                      </c:pt>
                      <c:pt idx="54">
                        <c:v>6.3483150178660644E-2</c:v>
                      </c:pt>
                      <c:pt idx="55">
                        <c:v>6.2518267215879081E-2</c:v>
                      </c:pt>
                      <c:pt idx="56">
                        <c:v>6.1584742240483853E-2</c:v>
                      </c:pt>
                      <c:pt idx="57">
                        <c:v>6.0681032368080721E-2</c:v>
                      </c:pt>
                      <c:pt idx="58">
                        <c:v>5.9805695523985708E-2</c:v>
                      </c:pt>
                      <c:pt idx="59">
                        <c:v>5.8957382284068313E-2</c:v>
                      </c:pt>
                      <c:pt idx="60">
                        <c:v>5.8134828499053312E-2</c:v>
                      </c:pt>
                      <c:pt idx="61">
                        <c:v>5.7336848615614631E-2</c:v>
                      </c:pt>
                      <c:pt idx="62">
                        <c:v>5.6562329618406702E-2</c:v>
                      </c:pt>
                      <c:pt idx="63">
                        <c:v>5.5810225526493812E-2</c:v>
                      </c:pt>
                      <c:pt idx="64">
                        <c:v>5.5079552385683572E-2</c:v>
                      </c:pt>
                      <c:pt idx="65">
                        <c:v>5.4369383705235856E-2</c:v>
                      </c:pt>
                      <c:pt idx="66">
                        <c:v>5.367884629346286E-2</c:v>
                      </c:pt>
                      <c:pt idx="67">
                        <c:v>5.3007116451992554E-2</c:v>
                      </c:pt>
                      <c:pt idx="68">
                        <c:v>5.2353416493049594E-2</c:v>
                      </c:pt>
                      <c:pt idx="69">
                        <c:v>5.1717011548109586E-2</c:v>
                      </c:pt>
                      <c:pt idx="70">
                        <c:v>5.1097206639784898E-2</c:v>
                      </c:pt>
                      <c:pt idx="71">
                        <c:v>5.0493343991872046E-2</c:v>
                      </c:pt>
                      <c:pt idx="72">
                        <c:v>4.9904800555189109E-2</c:v>
                      </c:pt>
                      <c:pt idx="73">
                        <c:v>4.9330985729207182E-2</c:v>
                      </c:pt>
                      <c:pt idx="74">
                        <c:v>4.8771339261575522E-2</c:v>
                      </c:pt>
                      <c:pt idx="75">
                        <c:v>4.8225329309490049E-2</c:v>
                      </c:pt>
                      <c:pt idx="76">
                        <c:v>4.7692450648493333E-2</c:v>
                      </c:pt>
                      <c:pt idx="77">
                        <c:v>4.7172223015745911E-2</c:v>
                      </c:pt>
                      <c:pt idx="78">
                        <c:v>4.6664189576097588E-2</c:v>
                      </c:pt>
                      <c:pt idx="79">
                        <c:v>4.6167915500434357E-2</c:v>
                      </c:pt>
                      <c:pt idx="80">
                        <c:v>4.5682986646796556E-2</c:v>
                      </c:pt>
                      <c:pt idx="81">
                        <c:v>4.5209008335675475E-2</c:v>
                      </c:pt>
                      <c:pt idx="82">
                        <c:v>4.4745604211708673E-2</c:v>
                      </c:pt>
                      <c:pt idx="83">
                        <c:v>4.4292415184721809E-2</c:v>
                      </c:pt>
                      <c:pt idx="84">
                        <c:v>4.3849098443717038E-2</c:v>
                      </c:pt>
                      <c:pt idx="85">
                        <c:v>4.3415326537992453E-2</c:v>
                      </c:pt>
                      <c:pt idx="86">
                        <c:v>4.2990786520102402E-2</c:v>
                      </c:pt>
                      <c:pt idx="87">
                        <c:v>4.2575179145840671E-2</c:v>
                      </c:pt>
                      <c:pt idx="88">
                        <c:v>4.2168218126853993E-2</c:v>
                      </c:pt>
                      <c:pt idx="89">
                        <c:v>4.1769629431876724E-2</c:v>
                      </c:pt>
                      <c:pt idx="90">
                        <c:v>4.1379150632923724E-2</c:v>
                      </c:pt>
                      <c:pt idx="91">
                        <c:v>4.0996530293091124E-2</c:v>
                      </c:pt>
                      <c:pt idx="92">
                        <c:v>4.0621527392897941E-2</c:v>
                      </c:pt>
                      <c:pt idx="93">
                        <c:v>4.0253910792357621E-2</c:v>
                      </c:pt>
                      <c:pt idx="94">
                        <c:v>3.9893458726201113E-2</c:v>
                      </c:pt>
                      <c:pt idx="95">
                        <c:v>3.9539958329884183E-2</c:v>
                      </c:pt>
                      <c:pt idx="96">
                        <c:v>3.9193205194203246E-2</c:v>
                      </c:pt>
                      <c:pt idx="97">
                        <c:v>3.8853002946518465E-2</c:v>
                      </c:pt>
                      <c:pt idx="98">
                        <c:v>3.8519162856741916E-2</c:v>
                      </c:pt>
                      <c:pt idx="99">
                        <c:v>3.8191503466392711E-2</c:v>
                      </c:pt>
                      <c:pt idx="100">
                        <c:v>3.786985023915386E-2</c:v>
                      </c:pt>
                      <c:pt idx="101">
                        <c:v>3.7554035231485573E-2</c:v>
                      </c:pt>
                      <c:pt idx="102">
                        <c:v>3.7243896781960315E-2</c:v>
                      </c:pt>
                      <c:pt idx="103">
                        <c:v>3.6939279218085409E-2</c:v>
                      </c:pt>
                      <c:pt idx="104">
                        <c:v>3.6640032579471626E-2</c:v>
                      </c:pt>
                      <c:pt idx="105">
                        <c:v>3.6346012356290813E-2</c:v>
                      </c:pt>
                      <c:pt idx="106">
                        <c:v>3.6057079242042753E-2</c:v>
                      </c:pt>
                      <c:pt idx="107">
                        <c:v>3.5773098899723361E-2</c:v>
                      </c:pt>
                      <c:pt idx="108">
                        <c:v>3.5493941740551246E-2</c:v>
                      </c:pt>
                      <c:pt idx="109">
                        <c:v>3.5219482714470104E-2</c:v>
                      </c:pt>
                      <c:pt idx="110">
                        <c:v>3.4949601111699771E-2</c:v>
                      </c:pt>
                      <c:pt idx="111">
                        <c:v>3.4684180374659708E-2</c:v>
                      </c:pt>
                      <c:pt idx="112">
                        <c:v>3.4423107919635695E-2</c:v>
                      </c:pt>
                      <c:pt idx="113">
                        <c:v>3.4166274967603993E-2</c:v>
                      </c:pt>
                      <c:pt idx="114">
                        <c:v>3.3913576383666974E-2</c:v>
                      </c:pt>
                      <c:pt idx="115">
                        <c:v>3.3664910524591564E-2</c:v>
                      </c:pt>
                      <c:pt idx="116">
                        <c:v>3.342017909397569E-2</c:v>
                      </c:pt>
                      <c:pt idx="117">
                        <c:v>3.3179287004599552E-2</c:v>
                      </c:pt>
                      <c:pt idx="118">
                        <c:v>3.2942142247548149E-2</c:v>
                      </c:pt>
                      <c:pt idx="119">
                        <c:v>3.2708655767717906E-2</c:v>
                      </c:pt>
                      <c:pt idx="120">
                        <c:v>3.2478741345346125E-2</c:v>
                      </c:pt>
                      <c:pt idx="121">
                        <c:v>3.2252315483224651E-2</c:v>
                      </c:pt>
                      <c:pt idx="122">
                        <c:v>3.2029297299281057E-2</c:v>
                      </c:pt>
                      <c:pt idx="123">
                        <c:v>3.180960842423073E-2</c:v>
                      </c:pt>
                      <c:pt idx="124">
                        <c:v>3.1593172904021694E-2</c:v>
                      </c:pt>
                      <c:pt idx="125">
                        <c:v>3.1379917106811483E-2</c:v>
                      </c:pt>
                      <c:pt idx="126">
                        <c:v>3.1169769634231556E-2</c:v>
                      </c:pt>
                      <c:pt idx="127">
                        <c:v>3.096266123670955E-2</c:v>
                      </c:pt>
                      <c:pt idx="128">
                        <c:v>3.0758524732633911E-2</c:v>
                      </c:pt>
                      <c:pt idx="129">
                        <c:v>3.0557294931158073E-2</c:v>
                      </c:pt>
                      <c:pt idx="130">
                        <c:v>3.0358908558454072E-2</c:v>
                      </c:pt>
                      <c:pt idx="131">
                        <c:v>3.0163304187236326E-2</c:v>
                      </c:pt>
                      <c:pt idx="132">
                        <c:v>2.9970422169386956E-2</c:v>
                      </c:pt>
                      <c:pt idx="133">
                        <c:v>2.9780204571524287E-2</c:v>
                      </c:pt>
                      <c:pt idx="134">
                        <c:v>2.959259511336482E-2</c:v>
                      </c:pt>
                      <c:pt idx="135">
                        <c:v>2.9407539108738077E-2</c:v>
                      </c:pt>
                      <c:pt idx="136">
                        <c:v>2.9224983409121545E-2</c:v>
                      </c:pt>
                      <c:pt idx="137">
                        <c:v>2.9044876349570526E-2</c:v>
                      </c:pt>
                      <c:pt idx="138">
                        <c:v>2.8867167696924923E-2</c:v>
                      </c:pt>
                      <c:pt idx="139">
                        <c:v>2.8691808600181296E-2</c:v>
                      </c:pt>
                      <c:pt idx="140">
                        <c:v>2.8518751542925144E-2</c:v>
                      </c:pt>
                      <c:pt idx="141">
                        <c:v>2.8347950297723853E-2</c:v>
                      </c:pt>
                      <c:pt idx="142">
                        <c:v>2.8179359882386373E-2</c:v>
                      </c:pt>
                      <c:pt idx="143">
                        <c:v>2.8012936518000783E-2</c:v>
                      </c:pt>
                      <c:pt idx="144">
                        <c:v>2.784863758866573E-2</c:v>
                      </c:pt>
                      <c:pt idx="145">
                        <c:v>2.7686421602836134E-2</c:v>
                      </c:pt>
                      <c:pt idx="146">
                        <c:v>2.7526248156208084E-2</c:v>
                      </c:pt>
                      <c:pt idx="147">
                        <c:v>2.7368077896071399E-2</c:v>
                      </c:pt>
                      <c:pt idx="148">
                        <c:v>2.7211872487062586E-2</c:v>
                      </c:pt>
                      <c:pt idx="149">
                        <c:v>2.7057594578254063E-2</c:v>
                      </c:pt>
                      <c:pt idx="150">
                        <c:v>2.6905207771518995E-2</c:v>
                      </c:pt>
                      <c:pt idx="151">
                        <c:v>2.6754676591114423E-2</c:v>
                      </c:pt>
                      <c:pt idx="152">
                        <c:v>2.6605966454427765E-2</c:v>
                      </c:pt>
                      <c:pt idx="153">
                        <c:v>2.6459043643835251E-2</c:v>
                      </c:pt>
                      <c:pt idx="154">
                        <c:v>2.6313875279622999E-2</c:v>
                      </c:pt>
                      <c:pt idx="155">
                        <c:v>2.6170429293923908E-2</c:v>
                      </c:pt>
                      <c:pt idx="156">
                        <c:v>2.6028674405626381E-2</c:v>
                      </c:pt>
                      <c:pt idx="157">
                        <c:v>2.5888580096212217E-2</c:v>
                      </c:pt>
                      <c:pt idx="158">
                        <c:v>2.5750116586484236E-2</c:v>
                      </c:pt>
                      <c:pt idx="159">
                        <c:v>2.5613254814144924E-2</c:v>
                      </c:pt>
                      <c:pt idx="160">
                        <c:v>2.5477966412190255E-2</c:v>
                      </c:pt>
                      <c:pt idx="161">
                        <c:v>2.5344223688084231E-2</c:v>
                      </c:pt>
                      <c:pt idx="162">
                        <c:v>2.5211999603680889E-2</c:v>
                      </c:pt>
                      <c:pt idx="163">
                        <c:v>2.5081267755863119E-2</c:v>
                      </c:pt>
                      <c:pt idx="164">
                        <c:v>2.4952002357868115E-2</c:v>
                      </c:pt>
                      <c:pt idx="165">
                        <c:v>2.4824178221271167E-2</c:v>
                      </c:pt>
                      <c:pt idx="166">
                        <c:v>2.4697770738601049E-2</c:v>
                      </c:pt>
                      <c:pt idx="167">
                        <c:v>2.4572755866560794E-2</c:v>
                      </c:pt>
                      <c:pt idx="168">
                        <c:v>2.4449110109829721E-2</c:v>
                      </c:pt>
                      <c:pt idx="169">
                        <c:v>2.4326810505423038E-2</c:v>
                      </c:pt>
                      <c:pt idx="170">
                        <c:v>2.4205834607586782E-2</c:v>
                      </c:pt>
                      <c:pt idx="171">
                        <c:v>2.4086160473206695E-2</c:v>
                      </c:pt>
                      <c:pt idx="172">
                        <c:v>2.396776664771072E-2</c:v>
                      </c:pt>
                      <c:pt idx="173">
                        <c:v>2.3850632151445728E-2</c:v>
                      </c:pt>
                      <c:pt idx="174">
                        <c:v>2.373473646650975E-2</c:v>
                      </c:pt>
                      <c:pt idx="175">
                        <c:v>2.3620059524022179E-2</c:v>
                      </c:pt>
                      <c:pt idx="176">
                        <c:v>2.3506581691814802E-2</c:v>
                      </c:pt>
                      <c:pt idx="177">
                        <c:v>2.339428376252756E-2</c:v>
                      </c:pt>
                      <c:pt idx="178">
                        <c:v>2.3283146942093574E-2</c:v>
                      </c:pt>
                      <c:pt idx="179">
                        <c:v>2.3173152838598485E-2</c:v>
                      </c:pt>
                      <c:pt idx="180">
                        <c:v>2.3064283451500075E-2</c:v>
                      </c:pt>
                      <c:pt idx="181">
                        <c:v>2.295652116119451E-2</c:v>
                      </c:pt>
                      <c:pt idx="182">
                        <c:v>2.2849848718916238E-2</c:v>
                      </c:pt>
                      <c:pt idx="183">
                        <c:v>2.2744249236959266E-2</c:v>
                      </c:pt>
                      <c:pt idx="184">
                        <c:v>2.2639706179207561E-2</c:v>
                      </c:pt>
                      <c:pt idx="185">
                        <c:v>2.2536203351963633E-2</c:v>
                      </c:pt>
                      <c:pt idx="186">
                        <c:v>2.2433724895063983E-2</c:v>
                      </c:pt>
                      <c:pt idx="187">
                        <c:v>2.2332255273271186E-2</c:v>
                      </c:pt>
                      <c:pt idx="188">
                        <c:v>2.2231779267932569E-2</c:v>
                      </c:pt>
                      <c:pt idx="189">
                        <c:v>2.2132281968895669E-2</c:v>
                      </c:pt>
                      <c:pt idx="190">
                        <c:v>2.2033748766671593E-2</c:v>
                      </c:pt>
                      <c:pt idx="191">
                        <c:v>2.1936165344837093E-2</c:v>
                      </c:pt>
                      <c:pt idx="192">
                        <c:v>2.1839517672667074E-2</c:v>
                      </c:pt>
                      <c:pt idx="193">
                        <c:v>2.1743791997989405E-2</c:v>
                      </c:pt>
                      <c:pt idx="194">
                        <c:v>2.164897484025409E-2</c:v>
                      </c:pt>
                      <c:pt idx="195">
                        <c:v>2.1555052983809456E-2</c:v>
                      </c:pt>
                      <c:pt idx="196">
                        <c:v>2.1462013471378025E-2</c:v>
                      </c:pt>
                      <c:pt idx="197">
                        <c:v>2.1369843597725237E-2</c:v>
                      </c:pt>
                      <c:pt idx="198">
                        <c:v>2.1278530903514378E-2</c:v>
                      </c:pt>
                      <c:pt idx="199">
                        <c:v>2.1188063169341312E-2</c:v>
                      </c:pt>
                      <c:pt idx="200">
                        <c:v>2.1098428409942891E-2</c:v>
                      </c:pt>
                      <c:pt idx="201">
                        <c:v>2.1009614868573147E-2</c:v>
                      </c:pt>
                      <c:pt idx="202">
                        <c:v>2.0921611011541618E-2</c:v>
                      </c:pt>
                      <c:pt idx="203">
                        <c:v>2.0834405522908352E-2</c:v>
                      </c:pt>
                      <c:pt idx="204">
                        <c:v>2.0747987299330375E-2</c:v>
                      </c:pt>
                      <c:pt idx="205">
                        <c:v>2.0662345445054513E-2</c:v>
                      </c:pt>
                      <c:pt idx="206">
                        <c:v>2.0577469267051819E-2</c:v>
                      </c:pt>
                      <c:pt idx="207">
                        <c:v>2.0493348270288873E-2</c:v>
                      </c:pt>
                      <c:pt idx="208">
                        <c:v>2.0409972153131475E-2</c:v>
                      </c:pt>
                      <c:pt idx="209">
                        <c:v>2.0327330802876489E-2</c:v>
                      </c:pt>
                      <c:pt idx="210">
                        <c:v>2.0245414291407499E-2</c:v>
                      </c:pt>
                      <c:pt idx="211">
                        <c:v>2.0164212870970484E-2</c:v>
                      </c:pt>
                      <c:pt idx="212">
                        <c:v>2.0083716970065543E-2</c:v>
                      </c:pt>
                      <c:pt idx="213">
                        <c:v>2.0003917189450916E-2</c:v>
                      </c:pt>
                      <c:pt idx="214">
                        <c:v>1.9924804298255789E-2</c:v>
                      </c:pt>
                      <c:pt idx="215">
                        <c:v>1.9846369230198436E-2</c:v>
                      </c:pt>
                      <c:pt idx="216">
                        <c:v>1.9768603079906358E-2</c:v>
                      </c:pt>
                      <c:pt idx="217">
                        <c:v>1.969149709933515E-2</c:v>
                      </c:pt>
                      <c:pt idx="218">
                        <c:v>1.961504269428313E-2</c:v>
                      </c:pt>
                      <c:pt idx="219">
                        <c:v>1.9539231420998591E-2</c:v>
                      </c:pt>
                      <c:pt idx="220">
                        <c:v>1.9464054982877024E-2</c:v>
                      </c:pt>
                      <c:pt idx="221">
                        <c:v>1.9389505227245241E-2</c:v>
                      </c:pt>
                      <c:pt idx="222">
                        <c:v>1.9315574142230028E-2</c:v>
                      </c:pt>
                      <c:pt idx="223">
                        <c:v>1.9242253853708542E-2</c:v>
                      </c:pt>
                      <c:pt idx="224">
                        <c:v>1.9169536622337984E-2</c:v>
                      </c:pt>
                      <c:pt idx="225">
                        <c:v>1.9097414840662321E-2</c:v>
                      </c:pt>
                      <c:pt idx="226">
                        <c:v>1.9025881030293398E-2</c:v>
                      </c:pt>
                      <c:pt idx="227">
                        <c:v>1.8954927839164599E-2</c:v>
                      </c:pt>
                      <c:pt idx="228">
                        <c:v>1.8884548038854539E-2</c:v>
                      </c:pt>
                      <c:pt idx="229">
                        <c:v>1.8814734521978956E-2</c:v>
                      </c:pt>
                      <c:pt idx="230">
                        <c:v>1.8745480299648554E-2</c:v>
                      </c:pt>
                      <c:pt idx="231">
                        <c:v>1.8676778498991152E-2</c:v>
                      </c:pt>
                      <c:pt idx="232">
                        <c:v>1.8608622360735832E-2</c:v>
                      </c:pt>
                      <c:pt idx="233">
                        <c:v>1.854100523685772E-2</c:v>
                      </c:pt>
                      <c:pt idx="234">
                        <c:v>1.8473920588281244E-2</c:v>
                      </c:pt>
                      <c:pt idx="235">
                        <c:v>1.8407361982640518E-2</c:v>
                      </c:pt>
                      <c:pt idx="236">
                        <c:v>1.8341323092094814E-2</c:v>
                      </c:pt>
                      <c:pt idx="237">
                        <c:v>1.8275797691197925E-2</c:v>
                      </c:pt>
                      <c:pt idx="238">
                        <c:v>1.8210779654819629E-2</c:v>
                      </c:pt>
                      <c:pt idx="239">
                        <c:v>1.814626295611781E-2</c:v>
                      </c:pt>
                      <c:pt idx="240">
                        <c:v>1.8082241664559861E-2</c:v>
                      </c:pt>
                      <c:pt idx="241">
                        <c:v>1.8018709943991892E-2</c:v>
                      </c:pt>
                      <c:pt idx="242">
                        <c:v>1.7955662050754488E-2</c:v>
                      </c:pt>
                      <c:pt idx="243">
                        <c:v>1.7893092331843583E-2</c:v>
                      </c:pt>
                      <c:pt idx="244">
                        <c:v>1.7830995223115337E-2</c:v>
                      </c:pt>
                      <c:pt idx="245">
                        <c:v>1.7769365247533666E-2</c:v>
                      </c:pt>
                      <c:pt idx="246">
                        <c:v>1.7708197013459329E-2</c:v>
                      </c:pt>
                      <c:pt idx="247">
                        <c:v>1.7647485212979295E-2</c:v>
                      </c:pt>
                      <c:pt idx="248">
                        <c:v>1.7587224620275514E-2</c:v>
                      </c:pt>
                      <c:pt idx="249">
                        <c:v>1.752741009003175E-2</c:v>
                      </c:pt>
                      <c:pt idx="250">
                        <c:v>1.7468036555877638E-2</c:v>
                      </c:pt>
                      <c:pt idx="251">
                        <c:v>1.740909902886878E-2</c:v>
                      </c:pt>
                      <c:pt idx="252">
                        <c:v>1.7350592596002089E-2</c:v>
                      </c:pt>
                      <c:pt idx="253">
                        <c:v>1.729251241876532E-2</c:v>
                      </c:pt>
                      <c:pt idx="254">
                        <c:v>1.7234853731719801E-2</c:v>
                      </c:pt>
                      <c:pt idx="255">
                        <c:v>1.7177611841115679E-2</c:v>
                      </c:pt>
                      <c:pt idx="256">
                        <c:v>1.7120782123538601E-2</c:v>
                      </c:pt>
                      <c:pt idx="257">
                        <c:v>1.7064360024587177E-2</c:v>
                      </c:pt>
                      <c:pt idx="258">
                        <c:v>1.7008341057580246E-2</c:v>
                      </c:pt>
                      <c:pt idx="259">
                        <c:v>1.6952720802293247E-2</c:v>
                      </c:pt>
                      <c:pt idx="260">
                        <c:v>1.6897494903722991E-2</c:v>
                      </c:pt>
                      <c:pt idx="261">
                        <c:v>1.6842659070879937E-2</c:v>
                      </c:pt>
                      <c:pt idx="262">
                        <c:v>1.678820907560738E-2</c:v>
                      </c:pt>
                      <c:pt idx="263">
                        <c:v>1.6734140751426815E-2</c:v>
                      </c:pt>
                      <c:pt idx="264">
                        <c:v>1.668044999240878E-2</c:v>
                      </c:pt>
                      <c:pt idx="265">
                        <c:v>1.6627132752068563E-2</c:v>
                      </c:pt>
                      <c:pt idx="266">
                        <c:v>1.6574185042286072E-2</c:v>
                      </c:pt>
                      <c:pt idx="267">
                        <c:v>1.6521602932249319E-2</c:v>
                      </c:pt>
                      <c:pt idx="268">
                        <c:v>1.6469382547420905E-2</c:v>
                      </c:pt>
                      <c:pt idx="269">
                        <c:v>1.6417520068526852E-2</c:v>
                      </c:pt>
                      <c:pt idx="270">
                        <c:v>1.6366011730567301E-2</c:v>
                      </c:pt>
                      <c:pt idx="271">
                        <c:v>1.631485382184851E-2</c:v>
                      </c:pt>
                      <c:pt idx="272">
                        <c:v>1.6264042683035541E-2</c:v>
                      </c:pt>
                      <c:pt idx="273">
                        <c:v>1.6213574706225264E-2</c:v>
                      </c:pt>
                      <c:pt idx="274">
                        <c:v>1.6163446334038982E-2</c:v>
                      </c:pt>
                      <c:pt idx="275">
                        <c:v>1.6113654058734404E-2</c:v>
                      </c:pt>
                      <c:pt idx="276">
                        <c:v>1.6064194421336293E-2</c:v>
                      </c:pt>
                      <c:pt idx="277">
                        <c:v>1.6015064010785472E-2</c:v>
                      </c:pt>
                      <c:pt idx="278">
                        <c:v>1.5966259463105585E-2</c:v>
                      </c:pt>
                      <c:pt idx="279">
                        <c:v>1.5917777460587409E-2</c:v>
                      </c:pt>
                      <c:pt idx="280">
                        <c:v>1.5869614730990054E-2</c:v>
                      </c:pt>
                      <c:pt idx="281">
                        <c:v>1.582176804675875E-2</c:v>
                      </c:pt>
                      <c:pt idx="282">
                        <c:v>1.5774234224258825E-2</c:v>
                      </c:pt>
                      <c:pt idx="283">
                        <c:v>1.5727010123025482E-2</c:v>
                      </c:pt>
                      <c:pt idx="284">
                        <c:v>1.568009264502894E-2</c:v>
                      </c:pt>
                      <c:pt idx="285">
                        <c:v>1.5633478733954629E-2</c:v>
                      </c:pt>
                      <c:pt idx="286">
                        <c:v>1.5587165374498073E-2</c:v>
                      </c:pt>
                      <c:pt idx="287">
                        <c:v>1.5541149591674096E-2</c:v>
                      </c:pt>
                      <c:pt idx="288">
                        <c:v>1.5495428450139966E-2</c:v>
                      </c:pt>
                      <c:pt idx="289">
                        <c:v>1.5449999053532283E-2</c:v>
                      </c:pt>
                      <c:pt idx="290">
                        <c:v>1.5404858543817148E-2</c:v>
                      </c:pt>
                      <c:pt idx="291">
                        <c:v>1.5360004100653333E-2</c:v>
                      </c:pt>
                      <c:pt idx="292">
                        <c:v>1.5315432940768222E-2</c:v>
                      </c:pt>
                      <c:pt idx="293">
                        <c:v>1.5271142317346147E-2</c:v>
                      </c:pt>
                      <c:pt idx="294">
                        <c:v>1.5227129519428846E-2</c:v>
                      </c:pt>
                      <c:pt idx="295">
                        <c:v>1.5183391871327804E-2</c:v>
                      </c:pt>
                      <c:pt idx="296">
                        <c:v>1.5139926732048125E-2</c:v>
                      </c:pt>
                      <c:pt idx="297">
                        <c:v>1.5096731494723778E-2</c:v>
                      </c:pt>
                      <c:pt idx="298">
                        <c:v>1.5053803586063841E-2</c:v>
                      </c:pt>
                      <c:pt idx="299">
                        <c:v>1.5011140465809569E-2</c:v>
                      </c:pt>
                      <c:pt idx="300">
                        <c:v>1.4968739626202026E-2</c:v>
                      </c:pt>
                      <c:pt idx="301">
                        <c:v>1.4926598591460005E-2</c:v>
                      </c:pt>
                      <c:pt idx="302">
                        <c:v>1.4884714917268062E-2</c:v>
                      </c:pt>
                      <c:pt idx="303">
                        <c:v>1.4843086190274385E-2</c:v>
                      </c:pt>
                      <c:pt idx="304">
                        <c:v>1.480171002759827E-2</c:v>
                      </c:pt>
                      <c:pt idx="305">
                        <c:v>1.4760584076347104E-2</c:v>
                      </c:pt>
                      <c:pt idx="306">
                        <c:v>1.4719706013142448E-2</c:v>
                      </c:pt>
                      <c:pt idx="307">
                        <c:v>1.4679073543655172E-2</c:v>
                      </c:pt>
                      <c:pt idx="308">
                        <c:v>1.4638684402149446E-2</c:v>
                      </c:pt>
                      <c:pt idx="309">
                        <c:v>1.4598536351035203E-2</c:v>
                      </c:pt>
                      <c:pt idx="310">
                        <c:v>1.4558627180429164E-2</c:v>
                      </c:pt>
                      <c:pt idx="311">
                        <c:v>1.4518954707724015E-2</c:v>
                      </c:pt>
                      <c:pt idx="312">
                        <c:v>1.4479516777165654E-2</c:v>
                      </c:pt>
                      <c:pt idx="313">
                        <c:v>1.4440311259438341E-2</c:v>
                      </c:pt>
                      <c:pt idx="314">
                        <c:v>1.4401336051257506E-2</c:v>
                      </c:pt>
                      <c:pt idx="315">
                        <c:v>1.4362589074970157E-2</c:v>
                      </c:pt>
                      <c:pt idx="316">
                        <c:v>1.4324068278162589E-2</c:v>
                      </c:pt>
                      <c:pt idx="317">
                        <c:v>1.4285771633275384E-2</c:v>
                      </c:pt>
                      <c:pt idx="318">
                        <c:v>1.4247697137225464E-2</c:v>
                      </c:pt>
                      <c:pt idx="319">
                        <c:v>1.4209842811034984E-2</c:v>
                      </c:pt>
                      <c:pt idx="320">
                        <c:v>1.4172206699467057E-2</c:v>
                      </c:pt>
                      <c:pt idx="321">
                        <c:v>1.4134786870668123E-2</c:v>
                      </c:pt>
                      <c:pt idx="322">
                        <c:v>1.4097581415816678E-2</c:v>
                      </c:pt>
                      <c:pt idx="323">
                        <c:v>1.4060588448778499E-2</c:v>
                      </c:pt>
                      <c:pt idx="324">
                        <c:v>1.4023806105767951E-2</c:v>
                      </c:pt>
                      <c:pt idx="325">
                        <c:v>1.3987232545015455E-2</c:v>
                      </c:pt>
                      <c:pt idx="326">
                        <c:v>1.395086594644086E-2</c:v>
                      </c:pt>
                      <c:pt idx="327">
                        <c:v>1.3914704511332652E-2</c:v>
                      </c:pt>
                      <c:pt idx="328">
                        <c:v>1.3878746462032878E-2</c:v>
                      </c:pt>
                      <c:pt idx="329">
                        <c:v>1.384299004162767E-2</c:v>
                      </c:pt>
                      <c:pt idx="330">
                        <c:v>1.3807433513643186E-2</c:v>
                      </c:pt>
                      <c:pt idx="331">
                        <c:v>1.3772075161746972E-2</c:v>
                      </c:pt>
                      <c:pt idx="332">
                        <c:v>1.3736913289454552E-2</c:v>
                      </c:pt>
                      <c:pt idx="333">
                        <c:v>1.3701946219841119E-2</c:v>
                      </c:pt>
                      <c:pt idx="334">
                        <c:v>1.3667172295258321E-2</c:v>
                      </c:pt>
                      <c:pt idx="335">
                        <c:v>1.3632589877055947E-2</c:v>
                      </c:pt>
                      <c:pt idx="336">
                        <c:v>1.359819734530845E-2</c:v>
                      </c:pt>
                      <c:pt idx="337">
                        <c:v>1.3563993098546185E-2</c:v>
                      </c:pt>
                      <c:pt idx="338">
                        <c:v>1.352997555349135E-2</c:v>
                      </c:pt>
                      <c:pt idx="339">
                        <c:v>1.3496143144798372E-2</c:v>
                      </c:pt>
                      <c:pt idx="340">
                        <c:v>1.3462494324798863E-2</c:v>
                      </c:pt>
                      <c:pt idx="341">
                        <c:v>1.3429027563250817E-2</c:v>
                      </c:pt>
                      <c:pt idx="342">
                        <c:v>1.339574134709221E-2</c:v>
                      </c:pt>
                      <c:pt idx="343">
                        <c:v>1.336263418019867E-2</c:v>
                      </c:pt>
                      <c:pt idx="344">
                        <c:v>1.3329704583145367E-2</c:v>
                      </c:pt>
                      <c:pt idx="345">
                        <c:v>1.3296951092972843E-2</c:v>
                      </c:pt>
                      <c:pt idx="346">
                        <c:v>1.3264372262956839E-2</c:v>
                      </c:pt>
                      <c:pt idx="347">
                        <c:v>1.3231966662382003E-2</c:v>
                      </c:pt>
                      <c:pt idx="348">
                        <c:v>1.3199732876319311E-2</c:v>
                      </c:pt>
                      <c:pt idx="349">
                        <c:v>1.3167669505407325E-2</c:v>
                      </c:pt>
                      <c:pt idx="350">
                        <c:v>1.3135775165637017E-2</c:v>
                      </c:pt>
                      <c:pt idx="351">
                        <c:v>1.3104048488140179E-2</c:v>
                      </c:pt>
                      <c:pt idx="352">
                        <c:v>1.3072488118981382E-2</c:v>
                      </c:pt>
                      <c:pt idx="353">
                        <c:v>1.3041092718953307E-2</c:v>
                      </c:pt>
                      <c:pt idx="354">
                        <c:v>1.3009860963375532E-2</c:v>
                      </c:pt>
                      <c:pt idx="355">
                        <c:v>1.2978791541896529E-2</c:v>
                      </c:pt>
                      <c:pt idx="356">
                        <c:v>1.2947883158299024E-2</c:v>
                      </c:pt>
                      <c:pt idx="357">
                        <c:v>1.2917134530308421E-2</c:v>
                      </c:pt>
                      <c:pt idx="358">
                        <c:v>1.2886544389404392E-2</c:v>
                      </c:pt>
                      <c:pt idx="359">
                        <c:v>1.2856111480635606E-2</c:v>
                      </c:pt>
                      <c:pt idx="360">
                        <c:v>1.2825834562437322E-2</c:v>
                      </c:pt>
                      <c:pt idx="361">
                        <c:v>1.2795712406452036E-2</c:v>
                      </c:pt>
                      <c:pt idx="362">
                        <c:v>1.276574379735298E-2</c:v>
                      </c:pt>
                      <c:pt idx="363">
                        <c:v>1.273592753267045E-2</c:v>
                      </c:pt>
                      <c:pt idx="364">
                        <c:v>1.2706262422620939E-2</c:v>
                      </c:pt>
                      <c:pt idx="365">
                        <c:v>1.2676747289939009E-2</c:v>
                      </c:pt>
                      <c:pt idx="366">
                        <c:v>1.2647380969711792E-2</c:v>
                      </c:pt>
                      <c:pt idx="367">
                        <c:v>1.2618162309216191E-2</c:v>
                      </c:pt>
                      <c:pt idx="368">
                        <c:v>1.2589090167758603E-2</c:v>
                      </c:pt>
                      <c:pt idx="369">
                        <c:v>1.2560163416517233E-2</c:v>
                      </c:pt>
                      <c:pt idx="370">
                        <c:v>1.2531380938386835E-2</c:v>
                      </c:pt>
                      <c:pt idx="371">
                        <c:v>1.2502741627825947E-2</c:v>
                      </c:pt>
                      <c:pt idx="372">
                        <c:v>1.247424439070648E-2</c:v>
                      </c:pt>
                      <c:pt idx="373">
                        <c:v>1.2445888144165708E-2</c:v>
                      </c:pt>
                      <c:pt idx="374">
                        <c:v>1.241767181646051E-2</c:v>
                      </c:pt>
                      <c:pt idx="375">
                        <c:v>1.2389594346823928E-2</c:v>
                      </c:pt>
                      <c:pt idx="376">
                        <c:v>1.2361654685323943E-2</c:v>
                      </c:pt>
                      <c:pt idx="377">
                        <c:v>1.2333851792724398E-2</c:v>
                      </c:pt>
                      <c:pt idx="378">
                        <c:v>1.230618464034812E-2</c:v>
                      </c:pt>
                      <c:pt idx="379">
                        <c:v>1.2278652209942131E-2</c:v>
                      </c:pt>
                      <c:pt idx="380">
                        <c:v>1.2251253493544894E-2</c:v>
                      </c:pt>
                      <c:pt idx="381">
                        <c:v>1.2223987493355666E-2</c:v>
                      </c:pt>
                      <c:pt idx="382">
                        <c:v>1.2196853221605788E-2</c:v>
                      </c:pt>
                      <c:pt idx="383">
                        <c:v>1.2169849700431928E-2</c:v>
                      </c:pt>
                      <c:pt idx="384">
                        <c:v>1.2142975961751313E-2</c:v>
                      </c:pt>
                      <c:pt idx="385">
                        <c:v>1.2116231047138788E-2</c:v>
                      </c:pt>
                      <c:pt idx="386">
                        <c:v>1.2089614007705786E-2</c:v>
                      </c:pt>
                      <c:pt idx="387">
                        <c:v>1.2063123903981067E-2</c:v>
                      </c:pt>
                      <c:pt idx="388">
                        <c:v>1.2036759805793303E-2</c:v>
                      </c:pt>
                      <c:pt idx="389">
                        <c:v>1.2010520792155399E-2</c:v>
                      </c:pt>
                      <c:pt idx="390">
                        <c:v>1.1984405951150533E-2</c:v>
                      </c:pt>
                      <c:pt idx="391">
                        <c:v>1.1958414379819942E-2</c:v>
                      </c:pt>
                      <c:pt idx="392">
                        <c:v>1.1932545184052337E-2</c:v>
                      </c:pt>
                      <c:pt idx="393">
                        <c:v>1.1906797478474949E-2</c:v>
                      </c:pt>
                      <c:pt idx="394">
                        <c:v>1.1881170386346252E-2</c:v>
                      </c:pt>
                      <c:pt idx="395">
                        <c:v>1.1855663039450201E-2</c:v>
                      </c:pt>
                      <c:pt idx="396">
                        <c:v>1.1830274577992097E-2</c:v>
                      </c:pt>
                      <c:pt idx="397">
                        <c:v>1.1805004150495886E-2</c:v>
                      </c:pt>
                      <c:pt idx="398">
                        <c:v>1.1779850913703089E-2</c:v>
                      </c:pt>
                      <c:pt idx="399">
                        <c:v>1.1754814032473098E-2</c:v>
                      </c:pt>
                      <c:pt idx="400">
                        <c:v>1.1729892679684996E-2</c:v>
                      </c:pt>
                      <c:pt idx="401">
                        <c:v>1.1705086036140778E-2</c:v>
                      </c:pt>
                      <c:pt idx="402">
                        <c:v>1.1680393290469993E-2</c:v>
                      </c:pt>
                      <c:pt idx="403">
                        <c:v>1.1655813639035726E-2</c:v>
                      </c:pt>
                      <c:pt idx="404">
                        <c:v>1.1631346285842012E-2</c:v>
                      </c:pt>
                      <c:pt idx="405">
                        <c:v>1.1606990442442519E-2</c:v>
                      </c:pt>
                      <c:pt idx="406">
                        <c:v>1.1582745327850559E-2</c:v>
                      </c:pt>
                      <c:pt idx="407">
                        <c:v>1.1558610168450409E-2</c:v>
                      </c:pt>
                      <c:pt idx="408">
                        <c:v>1.1534584197909883E-2</c:v>
                      </c:pt>
                      <c:pt idx="409">
                        <c:v>1.1510666657094175E-2</c:v>
                      </c:pt>
                      <c:pt idx="410">
                        <c:v>1.1486856793980886E-2</c:v>
                      </c:pt>
                      <c:pt idx="411">
                        <c:v>1.1463153863576292E-2</c:v>
                      </c:pt>
                      <c:pt idx="412">
                        <c:v>1.1439557127832779E-2</c:v>
                      </c:pt>
                      <c:pt idx="413">
                        <c:v>1.14160658555675E-2</c:v>
                      </c:pt>
                      <c:pt idx="414">
                        <c:v>1.1392679322382049E-2</c:v>
                      </c:pt>
                      <c:pt idx="415">
                        <c:v>1.1369396810583455E-2</c:v>
                      </c:pt>
                      <c:pt idx="416">
                        <c:v>1.1346217609106073E-2</c:v>
                      </c:pt>
                      <c:pt idx="417">
                        <c:v>1.132314101343476E-2</c:v>
                      </c:pt>
                      <c:pt idx="418">
                        <c:v>1.1300166325528977E-2</c:v>
                      </c:pt>
                      <c:pt idx="419">
                        <c:v>1.1277292853748053E-2</c:v>
                      </c:pt>
                      <c:pt idx="420">
                        <c:v>1.1254519912777424E-2</c:v>
                      </c:pt>
                      <c:pt idx="421">
                        <c:v>1.1231846823555909E-2</c:v>
                      </c:pt>
                      <c:pt idx="422">
                        <c:v>1.120927291320401E-2</c:v>
                      </c:pt>
                      <c:pt idx="423">
                        <c:v>1.1186797514953179E-2</c:v>
                      </c:pt>
                      <c:pt idx="424">
                        <c:v>1.1164419968076092E-2</c:v>
                      </c:pt>
                      <c:pt idx="425">
                        <c:v>1.1142139617817822E-2</c:v>
                      </c:pt>
                      <c:pt idx="426">
                        <c:v>1.1119955815328019E-2</c:v>
                      </c:pt>
                      <c:pt idx="427">
                        <c:v>1.1097867917593972E-2</c:v>
                      </c:pt>
                      <c:pt idx="428">
                        <c:v>1.1075875287374611E-2</c:v>
                      </c:pt>
                      <c:pt idx="429">
                        <c:v>1.1053977293135401E-2</c:v>
                      </c:pt>
                      <c:pt idx="430">
                        <c:v>1.1032173308984089E-2</c:v>
                      </c:pt>
                      <c:pt idx="431">
                        <c:v>1.10104627146074E-2</c:v>
                      </c:pt>
                      <c:pt idx="432">
                        <c:v>1.0988844895208469E-2</c:v>
                      </c:pt>
                      <c:pt idx="433">
                        <c:v>1.0967319241445237E-2</c:v>
                      </c:pt>
                      <c:pt idx="434">
                        <c:v>1.0945885149369597E-2</c:v>
                      </c:pt>
                      <c:pt idx="435">
                        <c:v>1.0924542020367401E-2</c:v>
                      </c:pt>
                      <c:pt idx="436">
                        <c:v>1.0903289261099233E-2</c:v>
                      </c:pt>
                      <c:pt idx="437">
                        <c:v>1.0882126283441986E-2</c:v>
                      </c:pt>
                      <c:pt idx="438">
                        <c:v>1.0861052504431255E-2</c:v>
                      </c:pt>
                      <c:pt idx="439">
                        <c:v>1.0840067346204426E-2</c:v>
                      </c:pt>
                      <c:pt idx="440">
                        <c:v>1.0819170235944604E-2</c:v>
                      </c:pt>
                      <c:pt idx="441">
                        <c:v>1.0798360605825189E-2</c:v>
                      </c:pt>
                      <c:pt idx="442">
                        <c:v>1.0777637892955246E-2</c:v>
                      </c:pt>
                      <c:pt idx="443">
                        <c:v>1.0757001539325611E-2</c:v>
                      </c:pt>
                      <c:pt idx="444">
                        <c:v>1.0736450991755651E-2</c:v>
                      </c:pt>
                      <c:pt idx="445">
                        <c:v>1.0715985701840749E-2</c:v>
                      </c:pt>
                      <c:pt idx="446">
                        <c:v>1.0695605125900466E-2</c:v>
                      </c:pt>
                      <c:pt idx="447">
                        <c:v>1.067530872492742E-2</c:v>
                      </c:pt>
                      <c:pt idx="448">
                        <c:v>1.0655095964536768E-2</c:v>
                      </c:pt>
                      <c:pt idx="449">
                        <c:v>1.0634966314916392E-2</c:v>
                      </c:pt>
                      <c:pt idx="450">
                        <c:v>1.0614919250777715E-2</c:v>
                      </c:pt>
                      <c:pt idx="451">
                        <c:v>1.0594954251307158E-2</c:v>
                      </c:pt>
                      <c:pt idx="452">
                        <c:v>1.0575070800118212E-2</c:v>
                      </c:pt>
                      <c:pt idx="453">
                        <c:v>1.0555268385204137E-2</c:v>
                      </c:pt>
                      <c:pt idx="454">
                        <c:v>1.0535546498891281E-2</c:v>
                      </c:pt>
                      <c:pt idx="455">
                        <c:v>1.0515904637792981E-2</c:v>
                      </c:pt>
                      <c:pt idx="456">
                        <c:v>1.0496342302764042E-2</c:v>
                      </c:pt>
                      <c:pt idx="457">
                        <c:v>1.0476858998855842E-2</c:v>
                      </c:pt>
                      <c:pt idx="458">
                        <c:v>1.0457454235271972E-2</c:v>
                      </c:pt>
                      <c:pt idx="459">
                        <c:v>1.0438127525324421E-2</c:v>
                      </c:pt>
                      <c:pt idx="460">
                        <c:v>1.0418878386390402E-2</c:v>
                      </c:pt>
                      <c:pt idx="461">
                        <c:v>1.039970633986962E-2</c:v>
                      </c:pt>
                      <c:pt idx="462">
                        <c:v>1.0380610911142157E-2</c:v>
                      </c:pt>
                      <c:pt idx="463">
                        <c:v>1.0361591629526844E-2</c:v>
                      </c:pt>
                      <c:pt idx="464">
                        <c:v>1.0342648028240186E-2</c:v>
                      </c:pt>
                      <c:pt idx="465">
                        <c:v>1.032377964435578E-2</c:v>
                      </c:pt>
                      <c:pt idx="466">
                        <c:v>1.0304986018764247E-2</c:v>
                      </c:pt>
                      <c:pt idx="467">
                        <c:v>1.0286266696133682E-2</c:v>
                      </c:pt>
                      <c:pt idx="468">
                        <c:v>1.0267621224870585E-2</c:v>
                      </c:pt>
                      <c:pt idx="469">
                        <c:v>1.0249049157081256E-2</c:v>
                      </c:pt>
                      <c:pt idx="470">
                        <c:v>1.0230550048533729E-2</c:v>
                      </c:pt>
                      <c:pt idx="471">
                        <c:v>1.0212123458620079E-2</c:v>
                      </c:pt>
                      <c:pt idx="472">
                        <c:v>1.0193768950319339E-2</c:v>
                      </c:pt>
                      <c:pt idx="473">
                        <c:v>1.0175486090160708E-2</c:v>
                      </c:pt>
                      <c:pt idx="474">
                        <c:v>1.015727444818736E-2</c:v>
                      </c:pt>
                      <c:pt idx="475">
                        <c:v>1.013913359792061E-2</c:v>
                      </c:pt>
                      <c:pt idx="476">
                        <c:v>1.0121063116324531E-2</c:v>
                      </c:pt>
                      <c:pt idx="477">
                        <c:v>1.0103062583771034E-2</c:v>
                      </c:pt>
                      <c:pt idx="478">
                        <c:v>1.008513158400536E-2</c:v>
                      </c:pt>
                      <c:pt idx="479">
                        <c:v>1.0067269704111965E-2</c:v>
                      </c:pt>
                      <c:pt idx="480">
                        <c:v>1.0049476534480888E-2</c:v>
                      </c:pt>
                      <c:pt idx="481">
                        <c:v>1.0031751668774437E-2</c:v>
                      </c:pt>
                      <c:pt idx="482">
                        <c:v>1.0014094703894359E-2</c:v>
                      </c:pt>
                      <c:pt idx="483">
                        <c:v>9.9965052399493565E-3</c:v>
                      </c:pt>
                      <c:pt idx="484">
                        <c:v>9.978982880223029E-3</c:v>
                      </c:pt>
                      <c:pt idx="485">
                        <c:v>9.9615272311421466E-3</c:v>
                      </c:pt>
                      <c:pt idx="486">
                        <c:v>9.9441379022454073E-3</c:v>
                      </c:pt>
                      <c:pt idx="487">
                        <c:v>9.9268145061524454E-3</c:v>
                      </c:pt>
                      <c:pt idx="488">
                        <c:v>9.9095566585332851E-3</c:v>
                      </c:pt>
                      <c:pt idx="489">
                        <c:v>9.8923639780781752E-3</c:v>
                      </c:pt>
                      <c:pt idx="490">
                        <c:v>9.8752360864676984E-3</c:v>
                      </c:pt>
                      <c:pt idx="491">
                        <c:v>9.8581726083433237E-3</c:v>
                      </c:pt>
                      <c:pt idx="492">
                        <c:v>9.8411731712782762E-3</c:v>
                      </c:pt>
                      <c:pt idx="493">
                        <c:v>9.8242374057487276E-3</c:v>
                      </c:pt>
                      <c:pt idx="494">
                        <c:v>9.8073649451053593E-3</c:v>
                      </c:pt>
                      <c:pt idx="495">
                        <c:v>9.7905554255452668E-3</c:v>
                      </c:pt>
                      <c:pt idx="496">
                        <c:v>9.7738084860841418E-3</c:v>
                      </c:pt>
                      <c:pt idx="497">
                        <c:v>9.7571237685288512E-3</c:v>
                      </c:pt>
                      <c:pt idx="498">
                        <c:v>9.7405009174502954E-3</c:v>
                      </c:pt>
                      <c:pt idx="499">
                        <c:v>9.7239395801565782E-3</c:v>
                      </c:pt>
                      <c:pt idx="500">
                        <c:v>9.7074394066665251E-3</c:v>
                      </c:pt>
                      <c:pt idx="501">
                        <c:v>9.691000049683483E-3</c:v>
                      </c:pt>
                      <c:pt idx="502">
                        <c:v>9.6746211645694323E-3</c:v>
                      </c:pt>
                      <c:pt idx="503">
                        <c:v>9.6583024093193828E-3</c:v>
                      </c:pt>
                      <c:pt idx="504">
                        <c:v>9.6420434445361122E-3</c:v>
                      </c:pt>
                      <c:pt idx="505">
                        <c:v>9.6258439334051538E-3</c:v>
                      </c:pt>
                      <c:pt idx="506">
                        <c:v>9.6097035416700654E-3</c:v>
                      </c:pt>
                      <c:pt idx="507">
                        <c:v>9.5936219376080486E-3</c:v>
                      </c:pt>
                      <c:pt idx="508">
                        <c:v>9.5775987920057488E-3</c:v>
                      </c:pt>
                      <c:pt idx="509">
                        <c:v>9.5616337781354362E-3</c:v>
                      </c:pt>
                      <c:pt idx="510">
                        <c:v>9.5457265717313802E-3</c:v>
                      </c:pt>
                      <c:pt idx="511">
                        <c:v>9.5298768509665434E-3</c:v>
                      </c:pt>
                      <c:pt idx="512">
                        <c:v>9.5140842964294998E-3</c:v>
                      </c:pt>
                      <c:pt idx="513">
                        <c:v>9.4983485911016609E-3</c:v>
                      </c:pt>
                      <c:pt idx="514">
                        <c:v>9.4826694203347349E-3</c:v>
                      </c:pt>
                      <c:pt idx="515">
                        <c:v>9.4670464718284199E-3</c:v>
                      </c:pt>
                      <c:pt idx="516">
                        <c:v>9.4514794356084057E-3</c:v>
                      </c:pt>
                      <c:pt idx="517">
                        <c:v>9.4359680040045826E-3</c:v>
                      </c:pt>
                      <c:pt idx="518">
                        <c:v>9.420511871629492E-3</c:v>
                      </c:pt>
                      <c:pt idx="519">
                        <c:v>9.4051107353570473E-3</c:v>
                      </c:pt>
                      <c:pt idx="520">
                        <c:v>9.3897642943014756E-3</c:v>
                      </c:pt>
                      <c:pt idx="521">
                        <c:v>9.3744722497965081E-3</c:v>
                      </c:pt>
                      <c:pt idx="522">
                        <c:v>9.3592343053747785E-3</c:v>
                      </c:pt>
                      <c:pt idx="523">
                        <c:v>9.3440501667474765E-3</c:v>
                      </c:pt>
                      <c:pt idx="524">
                        <c:v>9.3289195417842162E-3</c:v>
                      </c:pt>
                      <c:pt idx="525">
                        <c:v>9.3138421404931407E-3</c:v>
                      </c:pt>
                      <c:pt idx="526">
                        <c:v>9.2988176750012294E-3</c:v>
                      </c:pt>
                      <c:pt idx="527">
                        <c:v>9.2838458595348294E-3</c:v>
                      </c:pt>
                      <c:pt idx="528">
                        <c:v>9.2689264104004205E-3</c:v>
                      </c:pt>
                      <c:pt idx="529">
                        <c:v>9.2540590459655476E-3</c:v>
                      </c:pt>
                      <c:pt idx="530">
                        <c:v>9.2392434866400419E-3</c:v>
                      </c:pt>
                      <c:pt idx="531">
                        <c:v>9.2244794548573452E-3</c:v>
                      </c:pt>
                      <c:pt idx="532">
                        <c:v>9.2097666750561285E-3</c:v>
                      </c:pt>
                      <c:pt idx="533">
                        <c:v>9.1951048736620637E-3</c:v>
                      </c:pt>
                      <c:pt idx="534">
                        <c:v>9.1804937790698152E-3</c:v>
                      </c:pt>
                      <c:pt idx="535">
                        <c:v>9.1659331216252179E-3</c:v>
                      </c:pt>
                      <c:pt idx="536">
                        <c:v>9.1514226336076483E-3</c:v>
                      </c:pt>
                      <c:pt idx="537">
                        <c:v>9.1369620492126012E-3</c:v>
                      </c:pt>
                      <c:pt idx="538">
                        <c:v>9.1225511045344189E-3</c:v>
                      </c:pt>
                      <c:pt idx="539">
                        <c:v>9.1081895375492924E-3</c:v>
                      </c:pt>
                      <c:pt idx="540">
                        <c:v>9.0938770880983188E-3</c:v>
                      </c:pt>
                      <c:pt idx="541">
                        <c:v>9.0796134978708611E-3</c:v>
                      </c:pt>
                      <c:pt idx="542">
                        <c:v>9.0653985103880085E-3</c:v>
                      </c:pt>
                      <c:pt idx="543">
                        <c:v>9.0512318709862604E-3</c:v>
                      </c:pt>
                      <c:pt idx="544">
                        <c:v>9.0371133268013614E-3</c:v>
                      </c:pt>
                      <c:pt idx="545">
                        <c:v>9.0230426267523204E-3</c:v>
                      </c:pt>
                      <c:pt idx="546">
                        <c:v>9.0090195215256005E-3</c:v>
                      </c:pt>
                      <c:pt idx="547">
                        <c:v>8.9950437635594651E-3</c:v>
                      </c:pt>
                      <c:pt idx="548">
                        <c:v>8.9811151070284933E-3</c:v>
                      </c:pt>
                      <c:pt idx="549">
                        <c:v>8.9672333078282887E-3</c:v>
                      </c:pt>
                      <c:pt idx="550">
                        <c:v>8.9533981235603161E-3</c:v>
                      </c:pt>
                      <c:pt idx="551">
                        <c:v>8.9396093135169115E-3</c:v>
                      </c:pt>
                      <c:pt idx="552">
                        <c:v>8.9258666386664506E-3</c:v>
                      </c:pt>
                      <c:pt idx="553">
                        <c:v>8.9121698616386712E-3</c:v>
                      </c:pt>
                      <c:pt idx="554">
                        <c:v>8.8985187467101635E-3</c:v>
                      </c:pt>
                      <c:pt idx="555">
                        <c:v>8.8849130597899884E-3</c:v>
                      </c:pt>
                      <c:pt idx="556">
                        <c:v>8.8713525684054762E-3</c:v>
                      </c:pt>
                      <c:pt idx="557">
                        <c:v>8.8578370416881498E-3</c:v>
                      </c:pt>
                      <c:pt idx="558">
                        <c:v>8.8443662503597913E-3</c:v>
                      </c:pt>
                      <c:pt idx="559">
                        <c:v>8.8309399667187063E-3</c:v>
                      </c:pt>
                      <c:pt idx="560">
                        <c:v>8.8175579646260493E-3</c:v>
                      </c:pt>
                      <c:pt idx="561">
                        <c:v>8.8042200194923641E-3</c:v>
                      </c:pt>
                      <c:pt idx="562">
                        <c:v>8.7909259082642206E-3</c:v>
                      </c:pt>
                      <c:pt idx="563">
                        <c:v>8.777675409411002E-3</c:v>
                      </c:pt>
                      <c:pt idx="564">
                        <c:v>8.7644683029118459E-3</c:v>
                      </c:pt>
                      <c:pt idx="565">
                        <c:v>8.7513043702426973E-3</c:v>
                      </c:pt>
                      <c:pt idx="566">
                        <c:v>8.738183394363495E-3</c:v>
                      </c:pt>
                      <c:pt idx="567">
                        <c:v>8.7251051597055183E-3</c:v>
                      </c:pt>
                      <c:pt idx="568">
                        <c:v>8.7120694521588167E-3</c:v>
                      </c:pt>
                      <c:pt idx="569">
                        <c:v>8.6990760590598282E-3</c:v>
                      </c:pt>
                      <c:pt idx="570">
                        <c:v>8.6861247691790641E-3</c:v>
                      </c:pt>
                      <c:pt idx="571">
                        <c:v>8.6732153727089607E-3</c:v>
                      </c:pt>
                      <c:pt idx="572">
                        <c:v>8.660347661251842E-3</c:v>
                      </c:pt>
                      <c:pt idx="573">
                        <c:v>8.6475214278080095E-3</c:v>
                      </c:pt>
                      <c:pt idx="574">
                        <c:v>8.6347364667639405E-3</c:v>
                      </c:pt>
                      <c:pt idx="575">
                        <c:v>8.6219925738806151E-3</c:v>
                      </c:pt>
                      <c:pt idx="576">
                        <c:v>8.6092895462819632E-3</c:v>
                      </c:pt>
                      <c:pt idx="577">
                        <c:v>8.5966271824434344E-3</c:v>
                      </c:pt>
                      <c:pt idx="578">
                        <c:v>8.5840052821806612E-3</c:v>
                      </c:pt>
                      <c:pt idx="579">
                        <c:v>8.5714236466382602E-3</c:v>
                      </c:pt>
                      <c:pt idx="580">
                        <c:v>8.5588820782787414E-3</c:v>
                      </c:pt>
                      <c:pt idx="581">
                        <c:v>8.5463803808715107E-3</c:v>
                      </c:pt>
                      <c:pt idx="582">
                        <c:v>8.5339183594820064E-3</c:v>
                      </c:pt>
                      <c:pt idx="583">
                        <c:v>8.5214958204609288E-3</c:v>
                      </c:pt>
                      <c:pt idx="584">
                        <c:v>8.5091125714335837E-3</c:v>
                      </c:pt>
                      <c:pt idx="585">
                        <c:v>8.4967684212893402E-3</c:v>
                      </c:pt>
                      <c:pt idx="586">
                        <c:v>8.4844631801711794E-3</c:v>
                      </c:pt>
                      <c:pt idx="587">
                        <c:v>8.4721966594653465E-3</c:v>
                      </c:pt>
                      <c:pt idx="588">
                        <c:v>8.4599686717911245E-3</c:v>
                      </c:pt>
                      <c:pt idx="589">
                        <c:v>8.4477790309906795E-3</c:v>
                      </c:pt>
                      <c:pt idx="590">
                        <c:v>8.4356275521190564E-3</c:v>
                      </c:pt>
                      <c:pt idx="591">
                        <c:v>8.4235140514341989E-3</c:v>
                      </c:pt>
                      <c:pt idx="592">
                        <c:v>8.411438346387138E-3</c:v>
                      </c:pt>
                      <c:pt idx="593">
                        <c:v>8.3994002556122445E-3</c:v>
                      </c:pt>
                      <c:pt idx="594">
                        <c:v>8.3873995989175772E-3</c:v>
                      </c:pt>
                      <c:pt idx="595">
                        <c:v>8.3754361972753349E-3</c:v>
                      </c:pt>
                      <c:pt idx="596">
                        <c:v>8.3635098728123934E-3</c:v>
                      </c:pt>
                      <c:pt idx="597">
                        <c:v>8.3516204488009432E-3</c:v>
                      </c:pt>
                      <c:pt idx="598">
                        <c:v>8.3397677496492174E-3</c:v>
                      </c:pt>
                      <c:pt idx="599">
                        <c:v>8.3279516008922926E-3</c:v>
                      </c:pt>
                      <c:pt idx="600">
                        <c:v>8.3161718291830267E-3</c:v>
                      </c:pt>
                      <c:pt idx="601">
                        <c:v>8.3044282622830104E-3</c:v>
                      </c:pt>
                      <c:pt idx="602">
                        <c:v>8.2927207290536733E-3</c:v>
                      </c:pt>
                      <c:pt idx="603">
                        <c:v>8.281049059447463E-3</c:v>
                      </c:pt>
                      <c:pt idx="604">
                        <c:v>8.2694130844990603E-3</c:v>
                      </c:pt>
                      <c:pt idx="605">
                        <c:v>8.2578126363167543E-3</c:v>
                      </c:pt>
                      <c:pt idx="606">
                        <c:v>8.246247548073838E-3</c:v>
                      </c:pt>
                      <c:pt idx="607">
                        <c:v>8.2347176540001343E-3</c:v>
                      </c:pt>
                      <c:pt idx="608">
                        <c:v>8.2232227893735497E-3</c:v>
                      </c:pt>
                      <c:pt idx="609">
                        <c:v>8.2117627905117698E-3</c:v>
                      </c:pt>
                      <c:pt idx="610">
                        <c:v>8.2003374947639922E-3</c:v>
                      </c:pt>
                      <c:pt idx="611">
                        <c:v>8.1889467405027467E-3</c:v>
                      </c:pt>
                      <c:pt idx="612">
                        <c:v>8.1775903671158102E-3</c:v>
                      </c:pt>
                      <c:pt idx="613">
                        <c:v>8.1662682149981729E-3</c:v>
                      </c:pt>
                      <c:pt idx="614">
                        <c:v>8.1549801255441021E-3</c:v>
                      </c:pt>
                      <c:pt idx="615">
                        <c:v>8.1437259411392699E-3</c:v>
                      </c:pt>
                      <c:pt idx="616">
                        <c:v>8.1325055051529732E-3</c:v>
                      </c:pt>
                      <c:pt idx="617">
                        <c:v>8.1213186619303827E-3</c:v>
                      </c:pt>
                      <c:pt idx="618">
                        <c:v>8.1101652567849222E-3</c:v>
                      </c:pt>
                      <c:pt idx="619">
                        <c:v>8.0990451359906866E-3</c:v>
                      </c:pt>
                      <c:pt idx="620">
                        <c:v>8.0879581467749422E-3</c:v>
                      </c:pt>
                      <c:pt idx="621">
                        <c:v>8.076904137310683E-3</c:v>
                      </c:pt>
                      <c:pt idx="622">
                        <c:v>8.0658829567092673E-3</c:v>
                      </c:pt>
                      <c:pt idx="623">
                        <c:v>8.0548944550131452E-3</c:v>
                      </c:pt>
                      <c:pt idx="624">
                        <c:v>8.0439384831885903E-3</c:v>
                      </c:pt>
                      <c:pt idx="625">
                        <c:v>8.0330148931185997E-3</c:v>
                      </c:pt>
                      <c:pt idx="626">
                        <c:v>8.0221235375957448E-3</c:v>
                      </c:pt>
                      <c:pt idx="627">
                        <c:v>8.0112642703151788E-3</c:v>
                      </c:pt>
                      <c:pt idx="628">
                        <c:v>8.000436945867672E-3</c:v>
                      </c:pt>
                      <c:pt idx="629">
                        <c:v>7.9896414197327108E-3</c:v>
                      </c:pt>
                      <c:pt idx="630">
                        <c:v>7.9788775482716612E-3</c:v>
                      </c:pt>
                      <c:pt idx="631">
                        <c:v>7.9681451887210191E-3</c:v>
                      </c:pt>
                      <c:pt idx="632">
                        <c:v>7.9574441991856776E-3</c:v>
                      </c:pt>
                      <c:pt idx="633">
                        <c:v>7.9467744386323147E-3</c:v>
                      </c:pt>
                      <c:pt idx="634">
                        <c:v>7.936135766882773E-3</c:v>
                      </c:pt>
                      <c:pt idx="635">
                        <c:v>7.9255280446075861E-3</c:v>
                      </c:pt>
                      <c:pt idx="636">
                        <c:v>7.9149511333194544E-3</c:v>
                      </c:pt>
                      <c:pt idx="637">
                        <c:v>7.9044048953669024E-3</c:v>
                      </c:pt>
                      <c:pt idx="638">
                        <c:v>7.8938891939278975E-3</c:v>
                      </c:pt>
                      <c:pt idx="639">
                        <c:v>7.8834038930035745E-3</c:v>
                      </c:pt>
                      <c:pt idx="640">
                        <c:v>7.8729488574120019E-3</c:v>
                      </c:pt>
                      <c:pt idx="641">
                        <c:v>7.8625239527820197E-3</c:v>
                      </c:pt>
                      <c:pt idx="642">
                        <c:v>7.8521290455471193E-3</c:v>
                      </c:pt>
                      <c:pt idx="643">
                        <c:v>7.8417640029393668E-3</c:v>
                      </c:pt>
                      <c:pt idx="644">
                        <c:v>7.8314286929834255E-3</c:v>
                      </c:pt>
                      <c:pt idx="645">
                        <c:v>7.8211229844905861E-3</c:v>
                      </c:pt>
                      <c:pt idx="646">
                        <c:v>7.8108467470528724E-3</c:v>
                      </c:pt>
                      <c:pt idx="647">
                        <c:v>7.8005998510371991E-3</c:v>
                      </c:pt>
                      <c:pt idx="648">
                        <c:v>7.7903821675795754E-3</c:v>
                      </c:pt>
                      <c:pt idx="649">
                        <c:v>7.7801935685793836E-3</c:v>
                      </c:pt>
                      <c:pt idx="650">
                        <c:v>7.7700339266936654E-3</c:v>
                      </c:pt>
                      <c:pt idx="651">
                        <c:v>7.7599031153314929E-3</c:v>
                      </c:pt>
                      <c:pt idx="652">
                        <c:v>7.749801008648402E-3</c:v>
                      </c:pt>
                      <c:pt idx="653">
                        <c:v>7.7397274815408298E-3</c:v>
                      </c:pt>
                      <c:pt idx="654">
                        <c:v>7.7296824096406529E-3</c:v>
                      </c:pt>
                      <c:pt idx="655">
                        <c:v>7.7196656693097184E-3</c:v>
                      </c:pt>
                      <c:pt idx="656">
                        <c:v>7.7096771376344783E-3</c:v>
                      </c:pt>
                      <c:pt idx="657">
                        <c:v>7.6997166924206509E-3</c:v>
                      </c:pt>
                      <c:pt idx="658">
                        <c:v>7.6897842121879008E-3</c:v>
                      </c:pt>
                      <c:pt idx="659">
                        <c:v>7.6798795761646235E-3</c:v>
                      </c:pt>
                      <c:pt idx="660">
                        <c:v>7.6700026642827299E-3</c:v>
                      </c:pt>
                      <c:pt idx="661">
                        <c:v>7.6601533571724698E-3</c:v>
                      </c:pt>
                      <c:pt idx="662">
                        <c:v>7.6503315361573726E-3</c:v>
                      </c:pt>
                      <c:pt idx="663">
                        <c:v>7.6405370832491343E-3</c:v>
                      </c:pt>
                      <c:pt idx="664">
                        <c:v>7.6307698811426301E-3</c:v>
                      </c:pt>
                      <c:pt idx="665">
                        <c:v>7.6210298132109271E-3</c:v>
                      </c:pt>
                      <c:pt idx="666">
                        <c:v>7.6113167635003349E-3</c:v>
                      </c:pt>
                      <c:pt idx="667">
                        <c:v>7.6016306167255594E-3</c:v>
                      </c:pt>
                      <c:pt idx="668">
                        <c:v>7.5919712582648066E-3</c:v>
                      </c:pt>
                      <c:pt idx="669">
                        <c:v>7.5823385741550248E-3</c:v>
                      </c:pt>
                      <c:pt idx="670">
                        <c:v>7.572732451087116E-3</c:v>
                      </c:pt>
                      <c:pt idx="671">
                        <c:v>7.5631527764012073E-3</c:v>
                      </c:pt>
                      <c:pt idx="672">
                        <c:v>7.5535994380820093E-3</c:v>
                      </c:pt>
                      <c:pt idx="673">
                        <c:v>7.5440723247541313E-3</c:v>
                      </c:pt>
                      <c:pt idx="674">
                        <c:v>7.5345713256775226E-3</c:v>
                      </c:pt>
                      <c:pt idx="675">
                        <c:v>7.5250963307428916E-3</c:v>
                      </c:pt>
                      <c:pt idx="676">
                        <c:v>7.5156472304671838E-3</c:v>
                      </c:pt>
                      <c:pt idx="677">
                        <c:v>7.5062239159891207E-3</c:v>
                      </c:pt>
                      <c:pt idx="678">
                        <c:v>7.4968262790647373E-3</c:v>
                      </c:pt>
                      <c:pt idx="679">
                        <c:v>7.4874542120629958E-3</c:v>
                      </c:pt>
                      <c:pt idx="680">
                        <c:v>7.4781076079614133E-3</c:v>
                      </c:pt>
                      <c:pt idx="681">
                        <c:v>7.4687863603417172E-3</c:v>
                      </c:pt>
                      <c:pt idx="682">
                        <c:v>7.4594903633855873E-3</c:v>
                      </c:pt>
                      <c:pt idx="683">
                        <c:v>7.4502195118703735E-3</c:v>
                      </c:pt>
                      <c:pt idx="684">
                        <c:v>7.4409737011648987E-3</c:v>
                      </c:pt>
                      <c:pt idx="685">
                        <c:v>7.4317528272252525E-3</c:v>
                      </c:pt>
                      <c:pt idx="686">
                        <c:v>7.4225567865906653E-3</c:v>
                      </c:pt>
                      <c:pt idx="687">
                        <c:v>7.4133854763793888E-3</c:v>
                      </c:pt>
                      <c:pt idx="688">
                        <c:v>7.4042387942846229E-3</c:v>
                      </c:pt>
                      <c:pt idx="689">
                        <c:v>7.3951166385704675E-3</c:v>
                      </c:pt>
                      <c:pt idx="690">
                        <c:v>7.3860189080679258E-3</c:v>
                      </c:pt>
                      <c:pt idx="691">
                        <c:v>7.3769455021709153E-3</c:v>
                      </c:pt>
                      <c:pt idx="692">
                        <c:v>7.367896320832343E-3</c:v>
                      </c:pt>
                      <c:pt idx="693">
                        <c:v>7.3588712645601961E-3</c:v>
                      </c:pt>
                      <c:pt idx="694">
                        <c:v>7.349870234413654E-3</c:v>
                      </c:pt>
                      <c:pt idx="695">
                        <c:v>7.3408931319992616E-3</c:v>
                      </c:pt>
                      <c:pt idx="696">
                        <c:v>7.331939859467119E-3</c:v>
                      </c:pt>
                      <c:pt idx="697">
                        <c:v>7.3230103195070966E-3</c:v>
                      </c:pt>
                      <c:pt idx="698">
                        <c:v>7.3141044153450969E-3</c:v>
                      </c:pt>
                      <c:pt idx="699">
                        <c:v>7.3052220507393373E-3</c:v>
                      </c:pt>
                      <c:pt idx="700">
                        <c:v>7.2963631299766546E-3</c:v>
                      </c:pt>
                      <c:pt idx="701">
                        <c:v>7.2875275578688893E-3</c:v>
                      </c:pt>
                      <c:pt idx="702">
                        <c:v>7.2787152397492116E-3</c:v>
                      </c:pt>
                      <c:pt idx="703">
                        <c:v>7.2699260814685735E-3</c:v>
                      </c:pt>
                      <c:pt idx="704">
                        <c:v>7.26115998939212E-3</c:v>
                      </c:pt>
                      <c:pt idx="705">
                        <c:v>7.2524168703956716E-3</c:v>
                      </c:pt>
                      <c:pt idx="706">
                        <c:v>7.2436966318622144E-3</c:v>
                      </c:pt>
                      <c:pt idx="707">
                        <c:v>7.2349991816784195E-3</c:v>
                      </c:pt>
                      <c:pt idx="708">
                        <c:v>7.2263244282312084E-3</c:v>
                      </c:pt>
                      <c:pt idx="709">
                        <c:v>7.217672280404327E-3</c:v>
                      </c:pt>
                      <c:pt idx="710">
                        <c:v>7.2090426475749604E-3</c:v>
                      </c:pt>
                      <c:pt idx="711">
                        <c:v>7.2004354396103722E-3</c:v>
                      </c:pt>
                      <c:pt idx="712">
                        <c:v>7.1918505668645714E-3</c:v>
                      </c:pt>
                      <c:pt idx="713">
                        <c:v>7.1832879401749969E-3</c:v>
                      </c:pt>
                      <c:pt idx="714">
                        <c:v>7.1747474708592435E-3</c:v>
                      </c:pt>
                      <c:pt idx="715">
                        <c:v>7.1662290707118206E-3</c:v>
                      </c:pt>
                      <c:pt idx="716">
                        <c:v>7.1577326520008977E-3</c:v>
                      </c:pt>
                      <c:pt idx="717">
                        <c:v>7.1492581274651395E-3</c:v>
                      </c:pt>
                      <c:pt idx="718">
                        <c:v>7.1408054103105044E-3</c:v>
                      </c:pt>
                      <c:pt idx="719">
                        <c:v>7.1323744142071047E-3</c:v>
                      </c:pt>
                      <c:pt idx="720">
                        <c:v>7.1239650532860938E-3</c:v>
                      </c:pt>
                      <c:pt idx="721">
                        <c:v>7.1155772421365518E-3</c:v>
                      </c:pt>
                      <c:pt idx="722">
                        <c:v>7.1072108958024254E-3</c:v>
                      </c:pt>
                      <c:pt idx="723">
                        <c:v>7.0988659297794802E-3</c:v>
                      </c:pt>
                      <c:pt idx="724">
                        <c:v>7.0905422600122756E-3</c:v>
                      </c:pt>
                      <c:pt idx="725">
                        <c:v>7.0822398028911569E-3</c:v>
                      </c:pt>
                      <c:pt idx="726">
                        <c:v>7.0739584752492974E-3</c:v>
                      </c:pt>
                      <c:pt idx="727">
                        <c:v>7.0656981943597406E-3</c:v>
                      </c:pt>
                      <c:pt idx="728">
                        <c:v>7.0574588779324671E-3</c:v>
                      </c:pt>
                      <c:pt idx="729">
                        <c:v>7.0492404441115063E-3</c:v>
                      </c:pt>
                      <c:pt idx="730">
                        <c:v>7.0410428114720423E-3</c:v>
                      </c:pt>
                      <c:pt idx="731">
                        <c:v>7.0328658990175584E-3</c:v>
                      </c:pt>
                      <c:pt idx="732">
                        <c:v>7.0247096261770075E-3</c:v>
                      </c:pt>
                      <c:pt idx="733">
                        <c:v>7.016573912802011E-3</c:v>
                      </c:pt>
                      <c:pt idx="734">
                        <c:v>7.0084586791640474E-3</c:v>
                      </c:pt>
                      <c:pt idx="735">
                        <c:v>7.000363845951694E-3</c:v>
                      </c:pt>
                      <c:pt idx="736">
                        <c:v>6.9922893342678899E-3</c:v>
                      </c:pt>
                      <c:pt idx="737">
                        <c:v>6.9842350656272052E-3</c:v>
                      </c:pt>
                      <c:pt idx="738">
                        <c:v>6.9762009619531414E-3</c:v>
                      </c:pt>
                      <c:pt idx="739">
                        <c:v>6.9681869455754455E-3</c:v>
                      </c:pt>
                      <c:pt idx="740">
                        <c:v>6.9601929392274584E-3</c:v>
                      </c:pt>
                      <c:pt idx="741">
                        <c:v>6.9522188660434692E-3</c:v>
                      </c:pt>
                      <c:pt idx="742">
                        <c:v>6.9442646495561098E-3</c:v>
                      </c:pt>
                      <c:pt idx="743">
                        <c:v>6.936330213693752E-3</c:v>
                      </c:pt>
                      <c:pt idx="744">
                        <c:v>6.9284154827779169E-3</c:v>
                      </c:pt>
                      <c:pt idx="745">
                        <c:v>6.9205203815207355E-3</c:v>
                      </c:pt>
                      <c:pt idx="746">
                        <c:v>6.9126448350224088E-3</c:v>
                      </c:pt>
                      <c:pt idx="747">
                        <c:v>6.9047887687686974E-3</c:v>
                      </c:pt>
                      <c:pt idx="748">
                        <c:v>6.8969521086284053E-3</c:v>
                      </c:pt>
                      <c:pt idx="749">
                        <c:v>6.889134780850922E-3</c:v>
                      </c:pt>
                      <c:pt idx="750">
                        <c:v>6.881336712063757E-3</c:v>
                      </c:pt>
                      <c:pt idx="751">
                        <c:v>6.8735578292700933E-3</c:v>
                      </c:pt>
                      <c:pt idx="752">
                        <c:v>6.8657980598463867E-3</c:v>
                      </c:pt>
                      <c:pt idx="753">
                        <c:v>6.8580573315399473E-3</c:v>
                      </c:pt>
                      <c:pt idx="754">
                        <c:v>6.8503355724665611E-3</c:v>
                      </c:pt>
                      <c:pt idx="755">
                        <c:v>6.8426327111081268E-3</c:v>
                      </c:pt>
                      <c:pt idx="756">
                        <c:v>6.8349486763103189E-3</c:v>
                      </c:pt>
                      <c:pt idx="757">
                        <c:v>6.8272833972802425E-3</c:v>
                      </c:pt>
                      <c:pt idx="758">
                        <c:v>6.8196368035841389E-3</c:v>
                      </c:pt>
                      <c:pt idx="759">
                        <c:v>6.8120088251450829E-3</c:v>
                      </c:pt>
                      <c:pt idx="760">
                        <c:v>6.8043993922407113E-3</c:v>
                      </c:pt>
                      <c:pt idx="761">
                        <c:v>6.7968084355009744E-3</c:v>
                      </c:pt>
                      <c:pt idx="762">
                        <c:v>6.7892358859058819E-3</c:v>
                      </c:pt>
                      <c:pt idx="763">
                        <c:v>6.7816816747832964E-3</c:v>
                      </c:pt>
                      <c:pt idx="764">
                        <c:v>6.7741457338067051E-3</c:v>
                      </c:pt>
                      <c:pt idx="765">
                        <c:v>6.7666279949930644E-3</c:v>
                      </c:pt>
                      <c:pt idx="766">
                        <c:v>6.7591283907005922E-3</c:v>
                      </c:pt>
                      <c:pt idx="767">
                        <c:v>6.751646853626639E-3</c:v>
                      </c:pt>
                      <c:pt idx="768">
                        <c:v>6.7441833168055323E-3</c:v>
                      </c:pt>
                      <c:pt idx="769">
                        <c:v>6.7367377136064678E-3</c:v>
                      </c:pt>
                      <c:pt idx="770">
                        <c:v>6.7293099777313908E-3</c:v>
                      </c:pt>
                      <c:pt idx="771">
                        <c:v>6.7219000432129092E-3</c:v>
                      </c:pt>
                      <c:pt idx="772">
                        <c:v>6.7145078444122265E-3</c:v>
                      </c:pt>
                      <c:pt idx="773">
                        <c:v>6.7071333160170655E-3</c:v>
                      </c:pt>
                      <c:pt idx="774">
                        <c:v>6.699776393039647E-3</c:v>
                      </c:pt>
                      <c:pt idx="775">
                        <c:v>6.6924370108146372E-3</c:v>
                      </c:pt>
                      <c:pt idx="776">
                        <c:v>6.6851151049971578E-3</c:v>
                      </c:pt>
                      <c:pt idx="777">
                        <c:v>6.6778106115607683E-3</c:v>
                      </c:pt>
                      <c:pt idx="778">
                        <c:v>6.6705234667954957E-3</c:v>
                      </c:pt>
                      <c:pt idx="779">
                        <c:v>6.6632536073058714E-3</c:v>
                      </c:pt>
                      <c:pt idx="780">
                        <c:v>6.6560009700089556E-3</c:v>
                      </c:pt>
                      <c:pt idx="781">
                        <c:v>6.6487654921324208E-3</c:v>
                      </c:pt>
                      <c:pt idx="782">
                        <c:v>6.6415471112126175E-3</c:v>
                      </c:pt>
                      <c:pt idx="783">
                        <c:v>6.6343457650926713E-3</c:v>
                      </c:pt>
                      <c:pt idx="784">
                        <c:v>6.6271613919205805E-3</c:v>
                      </c:pt>
                      <c:pt idx="785">
                        <c:v>6.6199939301473309E-3</c:v>
                      </c:pt>
                      <c:pt idx="786">
                        <c:v>6.6128433185250373E-3</c:v>
                      </c:pt>
                      <c:pt idx="787">
                        <c:v>6.6057094961050984E-3</c:v>
                      </c:pt>
                      <c:pt idx="788">
                        <c:v>6.5985924022363288E-3</c:v>
                      </c:pt>
                      <c:pt idx="789">
                        <c:v>6.5914919765631625E-3</c:v>
                      </c:pt>
                      <c:pt idx="790">
                        <c:v>6.5844081590238166E-3</c:v>
                      </c:pt>
                      <c:pt idx="791">
                        <c:v>6.5773408898485144E-3</c:v>
                      </c:pt>
                      <c:pt idx="792">
                        <c:v>6.5702901095576775E-3</c:v>
                      </c:pt>
                      <c:pt idx="793">
                        <c:v>6.5632557589601695E-3</c:v>
                      </c:pt>
                      <c:pt idx="794">
                        <c:v>6.5562377791515275E-3</c:v>
                      </c:pt>
                      <c:pt idx="795">
                        <c:v>6.5492361115122204E-3</c:v>
                      </c:pt>
                      <c:pt idx="796">
                        <c:v>6.542250697705909E-3</c:v>
                      </c:pt>
                      <c:pt idx="797">
                        <c:v>6.5352814796777294E-3</c:v>
                      </c:pt>
                      <c:pt idx="798">
                        <c:v>6.5283283996525809E-3</c:v>
                      </c:pt>
                      <c:pt idx="799">
                        <c:v>6.5213914001334356E-3</c:v>
                      </c:pt>
                      <c:pt idx="800">
                        <c:v>6.5144704238996451E-3</c:v>
                      </c:pt>
                      <c:pt idx="801">
                        <c:v>6.5075654140052796E-3</c:v>
                      </c:pt>
                      <c:pt idx="802">
                        <c:v>6.5006763137774592E-3</c:v>
                      </c:pt>
                      <c:pt idx="803">
                        <c:v>6.493803066814712E-3</c:v>
                      </c:pt>
                      <c:pt idx="804">
                        <c:v>6.4869456169853431E-3</c:v>
                      </c:pt>
                      <c:pt idx="805">
                        <c:v>6.480103908425793E-3</c:v>
                      </c:pt>
                      <c:pt idx="806">
                        <c:v>6.4732778855390504E-3</c:v>
                      </c:pt>
                      <c:pt idx="807">
                        <c:v>6.4664674929930284E-3</c:v>
                      </c:pt>
                      <c:pt idx="808">
                        <c:v>6.4596726757190038E-3</c:v>
                      </c:pt>
                      <c:pt idx="809">
                        <c:v>6.4528933789100079E-3</c:v>
                      </c:pt>
                      <c:pt idx="810">
                        <c:v>6.4461295480192863E-3</c:v>
                      </c:pt>
                      <c:pt idx="811">
                        <c:v>6.4393811287587347E-3</c:v>
                      </c:pt>
                      <c:pt idx="812">
                        <c:v>6.4326480670973537E-3</c:v>
                      </c:pt>
                      <c:pt idx="813">
                        <c:v>6.4259303092597218E-3</c:v>
                      </c:pt>
                      <c:pt idx="814">
                        <c:v>6.4192278017244685E-3</c:v>
                      </c:pt>
                      <c:pt idx="815">
                        <c:v>6.4125404912227721E-3</c:v>
                      </c:pt>
                      <c:pt idx="816">
                        <c:v>6.4058683247368523E-3</c:v>
                      </c:pt>
                      <c:pt idx="817">
                        <c:v>6.3992112494984914E-3</c:v>
                      </c:pt>
                      <c:pt idx="818">
                        <c:v>6.3925692129875398E-3</c:v>
                      </c:pt>
                      <c:pt idx="819">
                        <c:v>6.3859421629304655E-3</c:v>
                      </c:pt>
                      <c:pt idx="820">
                        <c:v>6.3793300472988973E-3</c:v>
                      </c:pt>
                      <c:pt idx="821">
                        <c:v>6.3727328143081555E-3</c:v>
                      </c:pt>
                      <c:pt idx="822">
                        <c:v>6.3661504124158438E-3</c:v>
                      </c:pt>
                      <c:pt idx="823">
                        <c:v>6.3595827903204123E-3</c:v>
                      </c:pt>
                      <c:pt idx="824">
                        <c:v>6.3530298969597275E-3</c:v>
                      </c:pt>
                      <c:pt idx="825">
                        <c:v>6.3464916815096873E-3</c:v>
                      </c:pt>
                      <c:pt idx="826">
                        <c:v>6.3399680933828211E-3</c:v>
                      </c:pt>
                      <c:pt idx="827">
                        <c:v>6.3334590822268907E-3</c:v>
                      </c:pt>
                      <c:pt idx="828">
                        <c:v>6.3269645979235276E-3</c:v>
                      </c:pt>
                      <c:pt idx="829">
                        <c:v>6.3204845905868558E-3</c:v>
                      </c:pt>
                      <c:pt idx="830">
                        <c:v>6.3140190105621455E-3</c:v>
                      </c:pt>
                      <c:pt idx="831">
                        <c:v>6.307567808424462E-3</c:v>
                      </c:pt>
                      <c:pt idx="832">
                        <c:v>6.3011309349773163E-3</c:v>
                      </c:pt>
                      <c:pt idx="833">
                        <c:v>6.2947083412513557E-3</c:v>
                      </c:pt>
                      <c:pt idx="834">
                        <c:v>6.2882999785030267E-3</c:v>
                      </c:pt>
                      <c:pt idx="835">
                        <c:v>6.2819057982132854E-3</c:v>
                      </c:pt>
                      <c:pt idx="836">
                        <c:v>6.275525752086261E-3</c:v>
                      </c:pt>
                      <c:pt idx="837">
                        <c:v>6.269159792048013E-3</c:v>
                      </c:pt>
                      <c:pt idx="838">
                        <c:v>6.2628078702452036E-3</c:v>
                      </c:pt>
                      <c:pt idx="839">
                        <c:v>6.2564699390438528E-3</c:v>
                      </c:pt>
                      <c:pt idx="840">
                        <c:v>6.2501459510280596E-3</c:v>
                      </c:pt>
                      <c:pt idx="841">
                        <c:v>6.2438358589987477E-3</c:v>
                      </c:pt>
                      <c:pt idx="842">
                        <c:v>6.2375396159724192E-3</c:v>
                      </c:pt>
                      <c:pt idx="843">
                        <c:v>6.2312571751799153E-3</c:v>
                      </c:pt>
                      <c:pt idx="844">
                        <c:v>6.2249884900651932E-3</c:v>
                      </c:pt>
                      <c:pt idx="845">
                        <c:v>6.2187335142840847E-3</c:v>
                      </c:pt>
                      <c:pt idx="846">
                        <c:v>6.2124922017031048E-3</c:v>
                      </c:pt>
                      <c:pt idx="847">
                        <c:v>6.2062645063982397E-3</c:v>
                      </c:pt>
                      <c:pt idx="848">
                        <c:v>6.2000503826537432E-3</c:v>
                      </c:pt>
                      <c:pt idx="849">
                        <c:v>6.1938497849609473E-3</c:v>
                      </c:pt>
                      <c:pt idx="850">
                        <c:v>6.1876626680171009E-3</c:v>
                      </c:pt>
                      <c:pt idx="851">
                        <c:v>6.1814889867241691E-3</c:v>
                      </c:pt>
                      <c:pt idx="852">
                        <c:v>6.1753286961877011E-3</c:v>
                      </c:pt>
                      <c:pt idx="853">
                        <c:v>6.1691817517156369E-3</c:v>
                      </c:pt>
                      <c:pt idx="854">
                        <c:v>6.1630481088171957E-3</c:v>
                      </c:pt>
                      <c:pt idx="855">
                        <c:v>6.1569277232017081E-3</c:v>
                      </c:pt>
                      <c:pt idx="856">
                        <c:v>6.150820550777503E-3</c:v>
                      </c:pt>
                      <c:pt idx="857">
                        <c:v>6.1447265476507716E-3</c:v>
                      </c:pt>
                      <c:pt idx="858">
                        <c:v>6.138645670124441E-3</c:v>
                      </c:pt>
                      <c:pt idx="859">
                        <c:v>6.132577874697097E-3</c:v>
                      </c:pt>
                      <c:pt idx="860">
                        <c:v>6.1265231180618399E-3</c:v>
                      </c:pt>
                      <c:pt idx="861">
                        <c:v>6.1204813571052253E-3</c:v>
                      </c:pt>
                      <c:pt idx="862">
                        <c:v>6.114452548906156E-3</c:v>
                      </c:pt>
                      <c:pt idx="863">
                        <c:v>6.1084366507348107E-3</c:v>
                      </c:pt>
                      <c:pt idx="864">
                        <c:v>6.1024336200515674E-3</c:v>
                      </c:pt>
                      <c:pt idx="865">
                        <c:v>6.0964434145059461E-3</c:v>
                      </c:pt>
                      <c:pt idx="866">
                        <c:v>6.0904659919355343E-3</c:v>
                      </c:pt>
                      <c:pt idx="867">
                        <c:v>6.0845013103649542E-3</c:v>
                      </c:pt>
                      <c:pt idx="868">
                        <c:v>6.0785493280048055E-3</c:v>
                      </c:pt>
                      <c:pt idx="869">
                        <c:v>6.0726100032506445E-3</c:v>
                      </c:pt>
                      <c:pt idx="870">
                        <c:v>6.0666832946819332E-3</c:v>
                      </c:pt>
                      <c:pt idx="871">
                        <c:v>6.0607691610610227E-3</c:v>
                      </c:pt>
                      <c:pt idx="872">
                        <c:v>6.0548675613321581E-3</c:v>
                      </c:pt>
                      <c:pt idx="873">
                        <c:v>6.0489784546204394E-3</c:v>
                      </c:pt>
                      <c:pt idx="874">
                        <c:v>6.0431018002308308E-3</c:v>
                      </c:pt>
                      <c:pt idx="875">
                        <c:v>6.0372375576471723E-3</c:v>
                      </c:pt>
                      <c:pt idx="876">
                        <c:v>6.0313856865311767E-3</c:v>
                      </c:pt>
                      <c:pt idx="877">
                        <c:v>6.0255461467214671E-3</c:v>
                      </c:pt>
                      <c:pt idx="878">
                        <c:v>6.0197188982325667E-3</c:v>
                      </c:pt>
                      <c:pt idx="879">
                        <c:v>6.0139039012539683E-3</c:v>
                      </c:pt>
                      <c:pt idx="880">
                        <c:v>6.0081011161491433E-3</c:v>
                      </c:pt>
                      <c:pt idx="881">
                        <c:v>6.0023105034545995E-3</c:v>
                      </c:pt>
                      <c:pt idx="882">
                        <c:v>5.9965320238789237E-3</c:v>
                      </c:pt>
                      <c:pt idx="883">
                        <c:v>5.9907656383018345E-3</c:v>
                      </c:pt>
                      <c:pt idx="884">
                        <c:v>5.9850113077732541E-3</c:v>
                      </c:pt>
                      <c:pt idx="885">
                        <c:v>5.9792689935123759E-3</c:v>
                      </c:pt>
                      <c:pt idx="886">
                        <c:v>5.9735386569067257E-3</c:v>
                      </c:pt>
                      <c:pt idx="887">
                        <c:v>5.9678202595112567E-3</c:v>
                      </c:pt>
                      <c:pt idx="888">
                        <c:v>5.9621137630474288E-3</c:v>
                      </c:pt>
                      <c:pt idx="889">
                        <c:v>5.9564191294023032E-3</c:v>
                      </c:pt>
                      <c:pt idx="890">
                        <c:v>5.9507363206276441E-3</c:v>
                      </c:pt>
                      <c:pt idx="891">
                        <c:v>5.9450652989390066E-3</c:v>
                      </c:pt>
                      <c:pt idx="892">
                        <c:v>5.9394060267148781E-3</c:v>
                      </c:pt>
                      <c:pt idx="893">
                        <c:v>5.9337584664957577E-3</c:v>
                      </c:pt>
                      <c:pt idx="894">
                        <c:v>5.9281225809833145E-3</c:v>
                      </c:pt>
                      <c:pt idx="895">
                        <c:v>5.9224983330394892E-3</c:v>
                      </c:pt>
                      <c:pt idx="896">
                        <c:v>5.9168856856856309E-3</c:v>
                      </c:pt>
                      <c:pt idx="897">
                        <c:v>5.9112846021016439E-3</c:v>
                      </c:pt>
                      <c:pt idx="898">
                        <c:v>5.905695045625132E-3</c:v>
                      </c:pt>
                      <c:pt idx="899">
                        <c:v>5.9001169797505484E-3</c:v>
                      </c:pt>
                      <c:pt idx="900">
                        <c:v>5.8945503681283387E-3</c:v>
                      </c:pt>
                      <c:pt idx="901">
                        <c:v>5.8889951745641168E-3</c:v>
                      </c:pt>
                      <c:pt idx="902">
                        <c:v>5.8834513630178333E-3</c:v>
                      </c:pt>
                      <c:pt idx="903">
                        <c:v>5.8779188976029271E-3</c:v>
                      </c:pt>
                      <c:pt idx="904">
                        <c:v>5.8723977425855257E-3</c:v>
                      </c:pt>
                      <c:pt idx="905">
                        <c:v>5.866887862383624E-3</c:v>
                      </c:pt>
                      <c:pt idx="906">
                        <c:v>5.8613892215662461E-3</c:v>
                      </c:pt>
                      <c:pt idx="907">
                        <c:v>5.8559017848526847E-3</c:v>
                      </c:pt>
                      <c:pt idx="908">
                        <c:v>5.8504255171116515E-3</c:v>
                      </c:pt>
                      <c:pt idx="909">
                        <c:v>5.8449603833605158E-3</c:v>
                      </c:pt>
                      <c:pt idx="910">
                        <c:v>5.8395063487644986E-3</c:v>
                      </c:pt>
                      <c:pt idx="911">
                        <c:v>5.8340633786358792E-3</c:v>
                      </c:pt>
                      <c:pt idx="912">
                        <c:v>5.8286314384332341E-3</c:v>
                      </c:pt>
                      <c:pt idx="913">
                        <c:v>5.8232104937606414E-3</c:v>
                      </c:pt>
                      <c:pt idx="914">
                        <c:v>5.8178005103669264E-3</c:v>
                      </c:pt>
                      <c:pt idx="915">
                        <c:v>5.8124014541448667E-3</c:v>
                      </c:pt>
                      <c:pt idx="916">
                        <c:v>5.8070132911304684E-3</c:v>
                      </c:pt>
                      <c:pt idx="917">
                        <c:v>5.8016359875021854E-3</c:v>
                      </c:pt>
                      <c:pt idx="918">
                        <c:v>5.7962695095801686E-3</c:v>
                      </c:pt>
                      <c:pt idx="919">
                        <c:v>5.7909138238255295E-3</c:v>
                      </c:pt>
                      <c:pt idx="920">
                        <c:v>5.7855688968395883E-3</c:v>
                      </c:pt>
                      <c:pt idx="921">
                        <c:v>5.7802346953631407E-3</c:v>
                      </c:pt>
                      <c:pt idx="922">
                        <c:v>5.7749111862757177E-3</c:v>
                      </c:pt>
                      <c:pt idx="923">
                        <c:v>5.7695983365948778E-3</c:v>
                      </c:pt>
                      <c:pt idx="924">
                        <c:v>5.7642961134754559E-3</c:v>
                      </c:pt>
                      <c:pt idx="925">
                        <c:v>5.7590044842088586E-3</c:v>
                      </c:pt>
                      <c:pt idx="926">
                        <c:v>5.7537234162223548E-3</c:v>
                      </c:pt>
                      <c:pt idx="927">
                        <c:v>5.7484528770783529E-3</c:v>
                      </c:pt>
                      <c:pt idx="928">
                        <c:v>5.7431928344737039E-3</c:v>
                      </c:pt>
                      <c:pt idx="929">
                        <c:v>5.7379432562390028E-3</c:v>
                      </c:pt>
                      <c:pt idx="930">
                        <c:v>5.7327041103378742E-3</c:v>
                      </c:pt>
                      <c:pt idx="931">
                        <c:v>5.7274753648663031E-3</c:v>
                      </c:pt>
                      <c:pt idx="932">
                        <c:v>5.7222569880519339E-3</c:v>
                      </c:pt>
                      <c:pt idx="933">
                        <c:v>5.7170489482533844E-3</c:v>
                      </c:pt>
                      <c:pt idx="934">
                        <c:v>5.7118512139595753E-3</c:v>
                      </c:pt>
                      <c:pt idx="935">
                        <c:v>5.7066637537890536E-3</c:v>
                      </c:pt>
                      <c:pt idx="936">
                        <c:v>5.7014865364893108E-3</c:v>
                      </c:pt>
                      <c:pt idx="937">
                        <c:v>5.6963195309361267E-3</c:v>
                      </c:pt>
                      <c:pt idx="938">
                        <c:v>5.6911627061329087E-3</c:v>
                      </c:pt>
                      <c:pt idx="939">
                        <c:v>5.6860160312100227E-3</c:v>
                      </c:pt>
                      <c:pt idx="940">
                        <c:v>5.6808794754241486E-3</c:v>
                      </c:pt>
                      <c:pt idx="941">
                        <c:v>5.6757530081576165E-3</c:v>
                      </c:pt>
                      <c:pt idx="942">
                        <c:v>5.6706365989177858E-3</c:v>
                      </c:pt>
                      <c:pt idx="943">
                        <c:v>5.6655302173363705E-3</c:v>
                      </c:pt>
                      <c:pt idx="944">
                        <c:v>5.6604338331688259E-3</c:v>
                      </c:pt>
                      <c:pt idx="945">
                        <c:v>5.6553474162937085E-3</c:v>
                      </c:pt>
                      <c:pt idx="946">
                        <c:v>5.6502709367120324E-3</c:v>
                      </c:pt>
                      <c:pt idx="947">
                        <c:v>5.6452043645466576E-3</c:v>
                      </c:pt>
                      <c:pt idx="948">
                        <c:v>5.640147670041667E-3</c:v>
                      </c:pt>
                      <c:pt idx="949">
                        <c:v>5.6351008235617324E-3</c:v>
                      </c:pt>
                      <c:pt idx="950">
                        <c:v>5.6300637955915191E-3</c:v>
                      </c:pt>
                      <c:pt idx="951">
                        <c:v>5.6250365567350608E-3</c:v>
                      </c:pt>
                      <c:pt idx="952">
                        <c:v>5.6200190777151602E-3</c:v>
                      </c:pt>
                      <c:pt idx="953">
                        <c:v>5.6150113293727726E-3</c:v>
                      </c:pt>
                      <c:pt idx="954">
                        <c:v>5.6100132826664307E-3</c:v>
                      </c:pt>
                      <c:pt idx="955">
                        <c:v>5.6050249086716146E-3</c:v>
                      </c:pt>
                      <c:pt idx="956">
                        <c:v>5.6000461785801828E-3</c:v>
                      </c:pt>
                      <c:pt idx="957">
                        <c:v>5.5950770636997889E-3</c:v>
                      </c:pt>
                      <c:pt idx="958">
                        <c:v>5.5901175354532619E-3</c:v>
                      </c:pt>
                      <c:pt idx="959">
                        <c:v>5.5851675653780623E-3</c:v>
                      </c:pt>
                      <c:pt idx="960">
                        <c:v>5.5802271251256842E-3</c:v>
                      </c:pt>
                      <c:pt idx="961">
                        <c:v>5.5752961864610779E-3</c:v>
                      </c:pt>
                      <c:pt idx="962">
                        <c:v>5.5703747212620921E-3</c:v>
                      </c:pt>
                      <c:pt idx="963">
                        <c:v>5.5654627015188883E-3</c:v>
                      </c:pt>
                      <c:pt idx="964">
                        <c:v>5.5605600993333974E-3</c:v>
                      </c:pt>
                      <c:pt idx="965">
                        <c:v>5.5556668869187354E-3</c:v>
                      </c:pt>
                      <c:pt idx="966">
                        <c:v>5.5507830365986634E-3</c:v>
                      </c:pt>
                      <c:pt idx="967">
                        <c:v>5.545908520807029E-3</c:v>
                      </c:pt>
                      <c:pt idx="968">
                        <c:v>5.5410433120872075E-3</c:v>
                      </c:pt>
                      <c:pt idx="969">
                        <c:v>5.5361873830915634E-3</c:v>
                      </c:pt>
                      <c:pt idx="970">
                        <c:v>5.5313407065808997E-3</c:v>
                      </c:pt>
                      <c:pt idx="971">
                        <c:v>5.5265032554239271E-3</c:v>
                      </c:pt>
                      <c:pt idx="972">
                        <c:v>5.5216750025967086E-3</c:v>
                      </c:pt>
                      <c:pt idx="973">
                        <c:v>5.516855921182142E-3</c:v>
                      </c:pt>
                      <c:pt idx="974">
                        <c:v>5.5120459843694186E-3</c:v>
                      </c:pt>
                      <c:pt idx="975">
                        <c:v>5.5072451654534955E-3</c:v>
                      </c:pt>
                      <c:pt idx="976">
                        <c:v>5.5024534378345777E-3</c:v>
                      </c:pt>
                      <c:pt idx="977">
                        <c:v>5.4976707750175888E-3</c:v>
                      </c:pt>
                      <c:pt idx="978">
                        <c:v>5.4928971506116525E-3</c:v>
                      </c:pt>
                      <c:pt idx="979">
                        <c:v>5.4881325383295838E-3</c:v>
                      </c:pt>
                      <c:pt idx="980">
                        <c:v>5.4833769119873631E-3</c:v>
                      </c:pt>
                      <c:pt idx="981">
                        <c:v>5.4786302455036478E-3</c:v>
                      </c:pt>
                      <c:pt idx="982">
                        <c:v>5.4738925128992363E-3</c:v>
                      </c:pt>
                      <c:pt idx="983">
                        <c:v>5.4691636882965959E-3</c:v>
                      </c:pt>
                      <c:pt idx="984">
                        <c:v>5.4644437459193413E-3</c:v>
                      </c:pt>
                      <c:pt idx="985">
                        <c:v>5.4597326600917383E-3</c:v>
                      </c:pt>
                      <c:pt idx="986">
                        <c:v>5.4550304052382219E-3</c:v>
                      </c:pt>
                      <c:pt idx="987">
                        <c:v>5.4503369558828946E-3</c:v>
                      </c:pt>
                      <c:pt idx="988">
                        <c:v>5.4456522866490348E-3</c:v>
                      </c:pt>
                      <c:pt idx="989">
                        <c:v>5.4409763722586208E-3</c:v>
                      </c:pt>
                      <c:pt idx="990">
                        <c:v>5.4363091875318436E-3</c:v>
                      </c:pt>
                      <c:pt idx="991">
                        <c:v>5.4316507073866177E-3</c:v>
                      </c:pt>
                      <c:pt idx="992">
                        <c:v>5.4270009068381206E-3</c:v>
                      </c:pt>
                      <c:pt idx="993">
                        <c:v>5.4223597609983033E-3</c:v>
                      </c:pt>
                      <c:pt idx="994">
                        <c:v>5.4177272450754242E-3</c:v>
                      </c:pt>
                      <c:pt idx="995">
                        <c:v>5.4131033343735894E-3</c:v>
                      </c:pt>
                      <c:pt idx="996">
                        <c:v>5.4084880042922674E-3</c:v>
                      </c:pt>
                      <c:pt idx="997">
                        <c:v>5.4038812303258419E-3</c:v>
                      </c:pt>
                      <c:pt idx="998">
                        <c:v>5.3992829880631348E-3</c:v>
                      </c:pt>
                      <c:pt idx="999">
                        <c:v>5.3946932531869782E-3</c:v>
                      </c:pt>
                      <c:pt idx="1000">
                        <c:v>5.3901120014737134E-3</c:v>
                      </c:pt>
                      <c:pt idx="1001">
                        <c:v>5.3855392087927842E-3</c:v>
                      </c:pt>
                      <c:pt idx="1002">
                        <c:v>5.380974851106256E-3</c:v>
                      </c:pt>
                      <c:pt idx="1003">
                        <c:v>5.3764189044683804E-3</c:v>
                      </c:pt>
                      <c:pt idx="1004">
                        <c:v>5.3718713450251494E-3</c:v>
                      </c:pt>
                      <c:pt idx="1005">
                        <c:v>5.3673321490138523E-3</c:v>
                      </c:pt>
                      <c:pt idx="1006">
                        <c:v>5.3628012927626279E-3</c:v>
                      </c:pt>
                      <c:pt idx="1007">
                        <c:v>5.3582787526900502E-3</c:v>
                      </c:pt>
                      <c:pt idx="1008">
                        <c:v>5.3537645053046657E-3</c:v>
                      </c:pt>
                      <c:pt idx="1009">
                        <c:v>5.3492585272045803E-3</c:v>
                      </c:pt>
                      <c:pt idx="1010">
                        <c:v>5.3447607950770212E-3</c:v>
                      </c:pt>
                      <c:pt idx="1011">
                        <c:v>5.3402712856979121E-3</c:v>
                      </c:pt>
                      <c:pt idx="1012">
                        <c:v>5.3357899759314507E-3</c:v>
                      </c:pt>
                      <c:pt idx="1013">
                        <c:v>5.3313168427296768E-3</c:v>
                      </c:pt>
                      <c:pt idx="1014">
                        <c:v>5.3268518631320767E-3</c:v>
                      </c:pt>
                      <c:pt idx="1015">
                        <c:v>5.3223950142651296E-3</c:v>
                      </c:pt>
                      <c:pt idx="1016">
                        <c:v>5.3179462733419208E-3</c:v>
                      </c:pt>
                      <c:pt idx="1017">
                        <c:v>5.3135056176617235E-3</c:v>
                      </c:pt>
                      <c:pt idx="1018">
                        <c:v>5.309073024609581E-3</c:v>
                      </c:pt>
                      <c:pt idx="1019">
                        <c:v>5.3046484716559048E-3</c:v>
                      </c:pt>
                      <c:pt idx="1020">
                        <c:v>5.3002319363560655E-3</c:v>
                      </c:pt>
                      <c:pt idx="1021">
                        <c:v>5.2958233963499926E-3</c:v>
                      </c:pt>
                      <c:pt idx="1022">
                        <c:v>5.2914228293617768E-3</c:v>
                      </c:pt>
                      <c:pt idx="1023">
                        <c:v>5.2870302131992611E-3</c:v>
                      </c:pt>
                      <c:pt idx="1024">
                        <c:v>5.2826455257536523E-3</c:v>
                      </c:pt>
                      <c:pt idx="1025">
                        <c:v>5.2782687449991266E-3</c:v>
                      </c:pt>
                      <c:pt idx="1026">
                        <c:v>5.2738998489924365E-3</c:v>
                      </c:pt>
                      <c:pt idx="1027">
                        <c:v>5.2695388158725143E-3</c:v>
                      </c:pt>
                      <c:pt idx="1028">
                        <c:v>5.2651856238601046E-3</c:v>
                      </c:pt>
                      <c:pt idx="1029">
                        <c:v>5.2608402512573536E-3</c:v>
                      </c:pt>
                      <c:pt idx="1030">
                        <c:v>5.2565026764474455E-3</c:v>
                      </c:pt>
                      <c:pt idx="1031">
                        <c:v>5.2521728778942072E-3</c:v>
                      </c:pt>
                      <c:pt idx="1032">
                        <c:v>5.2478508341417445E-3</c:v>
                      </c:pt>
                      <c:pt idx="1033">
                        <c:v>5.2435365238140555E-3</c:v>
                      </c:pt>
                      <c:pt idx="1034">
                        <c:v>5.2392299256146602E-3</c:v>
                      </c:pt>
                      <c:pt idx="1035">
                        <c:v>5.2349310183262207E-3</c:v>
                      </c:pt>
                      <c:pt idx="1036">
                        <c:v>5.2306397808101826E-3</c:v>
                      </c:pt>
                      <c:pt idx="1037">
                        <c:v>5.2263561920064009E-3</c:v>
                      </c:pt>
                      <c:pt idx="1038">
                        <c:v>5.222080230932769E-3</c:v>
                      </c:pt>
                      <c:pt idx="1039">
                        <c:v>5.2178118766848689E-3</c:v>
                      </c:pt>
                      <c:pt idx="1040">
                        <c:v>5.2135511084355924E-3</c:v>
                      </c:pt>
                      <c:pt idx="1041">
                        <c:v>5.2092979054347947E-3</c:v>
                      </c:pt>
                      <c:pt idx="1042">
                        <c:v>5.2050522470089297E-3</c:v>
                      </c:pt>
                      <c:pt idx="1043">
                        <c:v>5.2008141125606871E-3</c:v>
                      </c:pt>
                      <c:pt idx="1044">
                        <c:v>5.196583481568662E-3</c:v>
                      </c:pt>
                      <c:pt idx="1045">
                        <c:v>5.1923603335869793E-3</c:v>
                      </c:pt>
                      <c:pt idx="1046">
                        <c:v>5.1881446482449495E-3</c:v>
                      </c:pt>
                      <c:pt idx="1047">
                        <c:v>5.1839364052467278E-3</c:v>
                      </c:pt>
                      <c:pt idx="1048">
                        <c:v>5.1797355843709652E-3</c:v>
                      </c:pt>
                      <c:pt idx="1049">
                        <c:v>5.1755421654704585E-3</c:v>
                      </c:pt>
                      <c:pt idx="1050">
                        <c:v>5.1713561284718141E-3</c:v>
                      </c:pt>
                      <c:pt idx="1051">
                        <c:v>5.1671774533751111E-3</c:v>
                      </c:pt>
                      <c:pt idx="1052">
                        <c:v>5.1630061202535505E-3</c:v>
                      </c:pt>
                      <c:pt idx="1053">
                        <c:v>5.1588421092531285E-3</c:v>
                      </c:pt>
                      <c:pt idx="1054">
                        <c:v>5.154685400592305E-3</c:v>
                      </c:pt>
                      <c:pt idx="1055">
                        <c:v>5.1505359745616548E-3</c:v>
                      </c:pt>
                      <c:pt idx="1056">
                        <c:v>5.1463938115235558E-3</c:v>
                      </c:pt>
                      <c:pt idx="1057">
                        <c:v>5.1422588919118484E-3</c:v>
                      </c:pt>
                      <c:pt idx="1058">
                        <c:v>5.13813119623151E-3</c:v>
                      </c:pt>
                      <c:pt idx="1059">
                        <c:v>5.1340107050583299E-3</c:v>
                      </c:pt>
                      <c:pt idx="1060">
                        <c:v>5.1298973990385908E-3</c:v>
                      </c:pt>
                      <c:pt idx="1061">
                        <c:v>5.1257912588887327E-3</c:v>
                      </c:pt>
                      <c:pt idx="1062">
                        <c:v>5.1216922653950546E-3</c:v>
                      </c:pt>
                      <c:pt idx="1063">
                        <c:v>5.1176003994133747E-3</c:v>
                      </c:pt>
                      <c:pt idx="1064">
                        <c:v>5.1135156418687221E-3</c:v>
                      </c:pt>
                      <c:pt idx="1065">
                        <c:v>5.1094379737550303E-3</c:v>
                      </c:pt>
                      <c:pt idx="1066">
                        <c:v>5.1053673761348077E-3</c:v>
                      </c:pt>
                      <c:pt idx="1067">
                        <c:v>5.101303830138842E-3</c:v>
                      </c:pt>
                      <c:pt idx="1068">
                        <c:v>5.0972473169658772E-3</c:v>
                      </c:pt>
                      <c:pt idx="1069">
                        <c:v>5.0931978178823147E-3</c:v>
                      </c:pt>
                      <c:pt idx="1070">
                        <c:v>5.0891553142219034E-3</c:v>
                      </c:pt>
                      <c:pt idx="1071">
                        <c:v>5.0851197873854328E-3</c:v>
                      </c:pt>
                      <c:pt idx="1072">
                        <c:v>5.0810912188404382E-3</c:v>
                      </c:pt>
                      <c:pt idx="1073">
                        <c:v>5.0770695901208836E-3</c:v>
                      </c:pt>
                      <c:pt idx="1074">
                        <c:v>5.0730548828268806E-3</c:v>
                      </c:pt>
                      <c:pt idx="1075">
                        <c:v>5.0690470786243806E-3</c:v>
                      </c:pt>
                      <c:pt idx="1076">
                        <c:v>5.0650461592448692E-3</c:v>
                      </c:pt>
                      <c:pt idx="1077">
                        <c:v>5.0610521064850984E-3</c:v>
                      </c:pt>
                      <c:pt idx="1078">
                        <c:v>5.0570649022067607E-3</c:v>
                      </c:pt>
                      <c:pt idx="1079">
                        <c:v>5.0530845283362196E-3</c:v>
                      </c:pt>
                      <c:pt idx="1080">
                        <c:v>5.0491109668642144E-3</c:v>
                      </c:pt>
                      <c:pt idx="1081">
                        <c:v>5.0451441998455642E-3</c:v>
                      </c:pt>
                      <c:pt idx="1082">
                        <c:v>5.0411842093988895E-3</c:v>
                      </c:pt>
                      <c:pt idx="1083">
                        <c:v>5.0372309777063267E-3</c:v>
                      </c:pt>
                      <c:pt idx="1084">
                        <c:v>5.0332844870132334E-3</c:v>
                      </c:pt>
                      <c:pt idx="1085">
                        <c:v>5.0293447196279239E-3</c:v>
                      </c:pt>
                      <c:pt idx="1086">
                        <c:v>5.0254116579213732E-3</c:v>
                      </c:pt>
                      <c:pt idx="1087">
                        <c:v>5.0214852843269387E-3</c:v>
                      </c:pt>
                      <c:pt idx="1088">
                        <c:v>5.0175655813400897E-3</c:v>
                      </c:pt>
                      <c:pt idx="1089">
                        <c:v>5.0136525315181363E-3</c:v>
                      </c:pt>
                      <c:pt idx="1090">
                        <c:v>5.0097461174799301E-3</c:v>
                      </c:pt>
                      <c:pt idx="1091">
                        <c:v>5.0058463219056189E-3</c:v>
                      </c:pt>
                      <c:pt idx="1092">
                        <c:v>5.0019531275363547E-3</c:v>
                      </c:pt>
                      <c:pt idx="1093">
                        <c:v>4.9980665171740378E-3</c:v>
                      </c:pt>
                      <c:pt idx="1094">
                        <c:v>4.9941864736810331E-3</c:v>
                      </c:pt>
                      <c:pt idx="1095">
                        <c:v>4.9903129799799177E-3</c:v>
                      </c:pt>
                      <c:pt idx="1096">
                        <c:v>4.9864460190532029E-3</c:v>
                      </c:pt>
                      <c:pt idx="1097">
                        <c:v>4.9825855739430783E-3</c:v>
                      </c:pt>
                      <c:pt idx="1098">
                        <c:v>4.9787316277511299E-3</c:v>
                      </c:pt>
                      <c:pt idx="1099">
                        <c:v>4.9748841636381149E-3</c:v>
                      </c:pt>
                      <c:pt idx="1100">
                        <c:v>4.971043164823657E-3</c:v>
                      </c:pt>
                      <c:pt idx="1101">
                        <c:v>4.967208614586026E-3</c:v>
                      </c:pt>
                      <c:pt idx="1102">
                        <c:v>4.9633804962618492E-3</c:v>
                      </c:pt>
                      <c:pt idx="1103">
                        <c:v>4.9595587932458737E-3</c:v>
                      </c:pt>
                      <c:pt idx="1104">
                        <c:v>4.9557434889907059E-3</c:v>
                      </c:pt>
                      <c:pt idx="1105">
                        <c:v>4.9519345670065613E-3</c:v>
                      </c:pt>
                      <c:pt idx="1106">
                        <c:v>4.9481320108609997E-3</c:v>
                      </c:pt>
                      <c:pt idx="1107">
                        <c:v>4.9443358041786891E-3</c:v>
                      </c:pt>
                      <c:pt idx="1108">
                        <c:v>4.9405459306411511E-3</c:v>
                      </c:pt>
                      <c:pt idx="1109">
                        <c:v>4.9367623739865101E-3</c:v>
                      </c:pt>
                      <c:pt idx="1110">
                        <c:v>4.9329851180092404E-3</c:v>
                      </c:pt>
                      <c:pt idx="1111">
                        <c:v>4.9292141465599433E-3</c:v>
                      </c:pt>
                      <c:pt idx="1112">
                        <c:v>4.9254494435450637E-3</c:v>
                      </c:pt>
                      <c:pt idx="1113">
                        <c:v>4.9216909929266943E-3</c:v>
                      </c:pt>
                      <c:pt idx="1114">
                        <c:v>4.9179387787222908E-3</c:v>
                      </c:pt>
                      <c:pt idx="1115">
                        <c:v>4.9141927850044629E-3</c:v>
                      </c:pt>
                      <c:pt idx="1116">
                        <c:v>4.910452995900704E-3</c:v>
                      </c:pt>
                      <c:pt idx="1117">
                        <c:v>4.9067193955931922E-3</c:v>
                      </c:pt>
                      <c:pt idx="1118">
                        <c:v>4.9029919683185128E-3</c:v>
                      </c:pt>
                      <c:pt idx="1119">
                        <c:v>4.8992706983674522E-3</c:v>
                      </c:pt>
                      <c:pt idx="1120">
                        <c:v>4.8955555700847557E-3</c:v>
                      </c:pt>
                      <c:pt idx="1121">
                        <c:v>4.8918465678688735E-3</c:v>
                      </c:pt>
                      <c:pt idx="1122">
                        <c:v>4.8881436761717672E-3</c:v>
                      </c:pt>
                      <c:pt idx="1123">
                        <c:v>4.8844468794986473E-3</c:v>
                      </c:pt>
                      <c:pt idx="1124">
                        <c:v>4.8807561624077565E-3</c:v>
                      </c:pt>
                      <c:pt idx="1125">
                        <c:v>4.8770715095101357E-3</c:v>
                      </c:pt>
                      <c:pt idx="1126">
                        <c:v>4.8733929054694059E-3</c:v>
                      </c:pt>
                      <c:pt idx="1127">
                        <c:v>4.8697203350015336E-3</c:v>
                      </c:pt>
                      <c:pt idx="1128">
                        <c:v>4.8660537828746128E-3</c:v>
                      </c:pt>
                      <c:pt idx="1129">
                        <c:v>4.8623932339086282E-3</c:v>
                      </c:pt>
                      <c:pt idx="1130">
                        <c:v>4.8587386729752532E-3</c:v>
                      </c:pt>
                      <c:pt idx="1131">
                        <c:v>4.8550900849976099E-3</c:v>
                      </c:pt>
                      <c:pt idx="1132">
                        <c:v>4.8514474549500516E-3</c:v>
                      </c:pt>
                      <c:pt idx="1133">
                        <c:v>4.8478107678579562E-3</c:v>
                      </c:pt>
                      <c:pt idx="1134">
                        <c:v>4.8441800087975035E-3</c:v>
                      </c:pt>
                      <c:pt idx="1135">
                        <c:v>4.8405551628954409E-3</c:v>
                      </c:pt>
                      <c:pt idx="1136">
                        <c:v>4.8369362153288936E-3</c:v>
                      </c:pt>
                      <c:pt idx="1137">
                        <c:v>4.8333231513251317E-3</c:v>
                      </c:pt>
                      <c:pt idx="1138">
                        <c:v>4.8297159561613602E-3</c:v>
                      </c:pt>
                      <c:pt idx="1139">
                        <c:v>4.8261146151645212E-3</c:v>
                      </c:pt>
                      <c:pt idx="1140">
                        <c:v>4.8225191137110579E-3</c:v>
                      </c:pt>
                      <c:pt idx="1141">
                        <c:v>4.8189294372267232E-3</c:v>
                      </c:pt>
                      <c:pt idx="1142">
                        <c:v>4.8153455711863573E-3</c:v>
                      </c:pt>
                      <c:pt idx="1143">
                        <c:v>4.8117675011137007E-3</c:v>
                      </c:pt>
                      <c:pt idx="1144">
                        <c:v>4.8081952125811527E-3</c:v>
                      </c:pt>
                      <c:pt idx="1145">
                        <c:v>4.8046286912096017E-3</c:v>
                      </c:pt>
                      <c:pt idx="1146">
                        <c:v>4.8010679226681988E-3</c:v>
                      </c:pt>
                      <c:pt idx="1147">
                        <c:v>4.7975128926741545E-3</c:v>
                      </c:pt>
                      <c:pt idx="1148">
                        <c:v>4.7939635869925527E-3</c:v>
                      </c:pt>
                      <c:pt idx="1149">
                        <c:v>4.790419991436117E-3</c:v>
                      </c:pt>
                      <c:pt idx="1150">
                        <c:v>4.7868820918650487E-3</c:v>
                      </c:pt>
                      <c:pt idx="1151">
                        <c:v>4.783349874186796E-3</c:v>
                      </c:pt>
                      <c:pt idx="1152">
                        <c:v>4.7798233243558736E-3</c:v>
                      </c:pt>
                      <c:pt idx="1153">
                        <c:v>4.7763024283736469E-3</c:v>
                      </c:pt>
                      <c:pt idx="1154">
                        <c:v>4.7727871722881609E-3</c:v>
                      </c:pt>
                      <c:pt idx="1155">
                        <c:v>4.7692775421939232E-3</c:v>
                      </c:pt>
                      <c:pt idx="1156">
                        <c:v>4.7657735242317128E-3</c:v>
                      </c:pt>
                      <c:pt idx="1157">
                        <c:v>4.7622751045883942E-3</c:v>
                      </c:pt>
                      <c:pt idx="1158">
                        <c:v>4.7587822694967153E-3</c:v>
                      </c:pt>
                      <c:pt idx="1159">
                        <c:v>4.7552950052351306E-3</c:v>
                      </c:pt>
                      <c:pt idx="1160">
                        <c:v>4.7518132981275822E-3</c:v>
                      </c:pt>
                      <c:pt idx="1161">
                        <c:v>4.7483371345433409E-3</c:v>
                      </c:pt>
                      <c:pt idx="1162">
                        <c:v>4.7448665008968044E-3</c:v>
                      </c:pt>
                      <c:pt idx="1163">
                        <c:v>4.7414013836472946E-3</c:v>
                      </c:pt>
                      <c:pt idx="1164">
                        <c:v>4.7379417692989013E-3</c:v>
                      </c:pt>
                      <c:pt idx="1165">
                        <c:v>4.7344876444002718E-3</c:v>
                      </c:pt>
                      <c:pt idx="1166">
                        <c:v>4.7310389955444289E-3</c:v>
                      </c:pt>
                      <c:pt idx="1167">
                        <c:v>4.7275958093685906E-3</c:v>
                      </c:pt>
                      <c:pt idx="1168">
                        <c:v>4.7241580725539958E-3</c:v>
                      </c:pt>
                      <c:pt idx="1169">
                        <c:v>4.7207257718257121E-3</c:v>
                      </c:pt>
                      <c:pt idx="1170">
                        <c:v>4.7172988939524485E-3</c:v>
                      </c:pt>
                      <c:pt idx="1171">
                        <c:v>4.7138774257463748E-3</c:v>
                      </c:pt>
                      <c:pt idx="1172">
                        <c:v>4.7104613540629699E-3</c:v>
                      </c:pt>
                      <c:pt idx="1173">
                        <c:v>4.7070506658008025E-3</c:v>
                      </c:pt>
                      <c:pt idx="1174">
                        <c:v>4.7036453479013815E-3</c:v>
                      </c:pt>
                      <c:pt idx="1175">
                        <c:v>4.7002453873489633E-3</c:v>
                      </c:pt>
                      <c:pt idx="1176">
                        <c:v>4.696850771170386E-3</c:v>
                      </c:pt>
                      <c:pt idx="1177">
                        <c:v>4.6934614864348927E-3</c:v>
                      </c:pt>
                      <c:pt idx="1178">
                        <c:v>4.6900775202539467E-3</c:v>
                      </c:pt>
                      <c:pt idx="1179">
                        <c:v>4.6866988597810714E-3</c:v>
                      </c:pt>
                      <c:pt idx="1180">
                        <c:v>4.6833254922116719E-3</c:v>
                      </c:pt>
                      <c:pt idx="1181">
                        <c:v>4.6799574047828559E-3</c:v>
                      </c:pt>
                      <c:pt idx="1182">
                        <c:v>4.6765945847732802E-3</c:v>
                      </c:pt>
                      <c:pt idx="1183">
                        <c:v>4.6732370195029568E-3</c:v>
                      </c:pt>
                      <c:pt idx="1184">
                        <c:v>4.6698846963331162E-3</c:v>
                      </c:pt>
                      <c:pt idx="1185">
                        <c:v>4.6665376026660023E-3</c:v>
                      </c:pt>
                      <c:pt idx="1186">
                        <c:v>4.6631957259447281E-3</c:v>
                      </c:pt>
                      <c:pt idx="1187">
                        <c:v>4.6598590536531008E-3</c:v>
                      </c:pt>
                      <c:pt idx="1188">
                        <c:v>4.6565275733154617E-3</c:v>
                      </c:pt>
                      <c:pt idx="1189">
                        <c:v>4.653201272496515E-3</c:v>
                      </c:pt>
                      <c:pt idx="1190">
                        <c:v>4.6498801388011662E-3</c:v>
                      </c:pt>
                      <c:pt idx="1191">
                        <c:v>4.6465641598743557E-3</c:v>
                      </c:pt>
                      <c:pt idx="1192">
                        <c:v>4.6432533234008998E-3</c:v>
                      </c:pt>
                      <c:pt idx="1193">
                        <c:v>4.6399476171053279E-3</c:v>
                      </c:pt>
                      <c:pt idx="1194">
                        <c:v>4.636647028751717E-3</c:v>
                      </c:pt>
                      <c:pt idx="1195">
                        <c:v>4.6333515461435401E-3</c:v>
                      </c:pt>
                      <c:pt idx="1196">
                        <c:v>4.6300611571234952E-3</c:v>
                      </c:pt>
                      <c:pt idx="1197">
                        <c:v>4.6267758495733601E-3</c:v>
                      </c:pt>
                      <c:pt idx="1198">
                        <c:v>4.6234956114138163E-3</c:v>
                      </c:pt>
                      <c:pt idx="1199">
                        <c:v>4.6202204306043139E-3</c:v>
                      </c:pt>
                      <c:pt idx="1200">
                        <c:v>4.6169502951428952E-3</c:v>
                      </c:pt>
                      <c:pt idx="1201">
                        <c:v>4.6136851930660486E-3</c:v>
                      </c:pt>
                      <c:pt idx="1202">
                        <c:v>4.6104251124485509E-3</c:v>
                      </c:pt>
                      <c:pt idx="1203">
                        <c:v>4.6071700414033225E-3</c:v>
                      </c:pt>
                      <c:pt idx="1204">
                        <c:v>4.6039199680812598E-3</c:v>
                      </c:pt>
                      <c:pt idx="1205">
                        <c:v>4.6006748806710785E-3</c:v>
                      </c:pt>
                      <c:pt idx="1206">
                        <c:v>4.5974347673991911E-3</c:v>
                      </c:pt>
                      <c:pt idx="1207">
                        <c:v>4.5941996165295221E-3</c:v>
                      </c:pt>
                      <c:pt idx="1208">
                        <c:v>4.590969416363372E-3</c:v>
                      </c:pt>
                      <c:pt idx="1209">
                        <c:v>4.5877441552392749E-3</c:v>
                      </c:pt>
                      <c:pt idx="1210">
                        <c:v>4.5845238215328314E-3</c:v>
                      </c:pt>
                      <c:pt idx="1211">
                        <c:v>4.581308403656577E-3</c:v>
                      </c:pt>
                      <c:pt idx="1212">
                        <c:v>4.5780978900598276E-3</c:v>
                      </c:pt>
                      <c:pt idx="1213">
                        <c:v>4.5748922692285263E-3</c:v>
                      </c:pt>
                      <c:pt idx="1214">
                        <c:v>4.5716915296851075E-3</c:v>
                      </c:pt>
                      <c:pt idx="1215">
                        <c:v>4.5684956599883458E-3</c:v>
                      </c:pt>
                      <c:pt idx="1216">
                        <c:v>4.5653046487332139E-3</c:v>
                      </c:pt>
                      <c:pt idx="1217">
                        <c:v>4.5621184845507402E-3</c:v>
                      </c:pt>
                      <c:pt idx="1218">
                        <c:v>4.5589371561078531E-3</c:v>
                      </c:pt>
                      <c:pt idx="1219">
                        <c:v>4.5557606521072587E-3</c:v>
                      </c:pt>
                      <c:pt idx="1220">
                        <c:v>4.5525889612872787E-3</c:v>
                      </c:pt>
                      <c:pt idx="1221">
                        <c:v>4.5494220724217179E-3</c:v>
                      </c:pt>
                      <c:pt idx="1222">
                        <c:v>4.5462599743197321E-3</c:v>
                      </c:pt>
                      <c:pt idx="1223">
                        <c:v>4.5431026558256683E-3</c:v>
                      </c:pt>
                      <c:pt idx="1224">
                        <c:v>4.5399501058189396E-3</c:v>
                      </c:pt>
                      <c:pt idx="1225">
                        <c:v>4.5368023132138918E-3</c:v>
                      </c:pt>
                      <c:pt idx="1226">
                        <c:v>4.5336592669596434E-3</c:v>
                      </c:pt>
                      <c:pt idx="1227">
                        <c:v>4.5305209560399752E-3</c:v>
                      </c:pt>
                      <c:pt idx="1228">
                        <c:v>4.5273873694731586E-3</c:v>
                      </c:pt>
                      <c:pt idx="1229">
                        <c:v>4.5242584963118681E-3</c:v>
                      </c:pt>
                      <c:pt idx="1230">
                        <c:v>4.521134325643E-3</c:v>
                      </c:pt>
                      <c:pt idx="1231">
                        <c:v>4.5180148465875569E-3</c:v>
                      </c:pt>
                      <c:pt idx="1232">
                        <c:v>4.5149000483005264E-3</c:v>
                      </c:pt>
                      <c:pt idx="1233">
                        <c:v>4.5117899199707129E-3</c:v>
                      </c:pt>
                      <c:pt idx="1234">
                        <c:v>4.5086844508206454E-3</c:v>
                      </c:pt>
                      <c:pt idx="1235">
                        <c:v>4.5055836301064137E-3</c:v>
                      </c:pt>
                      <c:pt idx="1236">
                        <c:v>4.5024874471175542E-3</c:v>
                      </c:pt>
                      <c:pt idx="1237">
                        <c:v>4.4993958911769116E-3</c:v>
                      </c:pt>
                      <c:pt idx="1238">
                        <c:v>4.4963089516405069E-3</c:v>
                      </c:pt>
                      <c:pt idx="1239">
                        <c:v>4.4932266178974167E-3</c:v>
                      </c:pt>
                      <c:pt idx="1240">
                        <c:v>4.4901488793696372E-3</c:v>
                      </c:pt>
                      <c:pt idx="1241">
                        <c:v>4.487075725511951E-3</c:v>
                      </c:pt>
                      <c:pt idx="1242">
                        <c:v>4.4840071458118087E-3</c:v>
                      </c:pt>
                      <c:pt idx="1243">
                        <c:v>4.4809431297892048E-3</c:v>
                      </c:pt>
                      <c:pt idx="1244">
                        <c:v>4.4778836669965294E-3</c:v>
                      </c:pt>
                      <c:pt idx="1245">
                        <c:v>4.4748287470184663E-3</c:v>
                      </c:pt>
                      <c:pt idx="1246">
                        <c:v>4.4717783594718568E-3</c:v>
                      </c:pt>
                      <c:pt idx="1247">
                        <c:v>4.4687324940055739E-3</c:v>
                      </c:pt>
                      <c:pt idx="1248">
                        <c:v>4.465691140300398E-3</c:v>
                      </c:pt>
                      <c:pt idx="1249">
                        <c:v>4.4626542880688933E-3</c:v>
                      </c:pt>
                      <c:pt idx="1250">
                        <c:v>4.4596219270552975E-3</c:v>
                      </c:pt>
                      <c:pt idx="1251">
                        <c:v>4.4565940470353716E-3</c:v>
                      </c:pt>
                      <c:pt idx="1252">
                        <c:v>4.4535706378163028E-3</c:v>
                      </c:pt>
                      <c:pt idx="1253">
                        <c:v>4.450551689236572E-3</c:v>
                      </c:pt>
                      <c:pt idx="1254">
                        <c:v>4.4475371911658337E-3</c:v>
                      </c:pt>
                      <c:pt idx="1255">
                        <c:v>4.4445271335048029E-3</c:v>
                      </c:pt>
                      <c:pt idx="1256">
                        <c:v>4.4415215061851176E-3</c:v>
                      </c:pt>
                      <c:pt idx="1257">
                        <c:v>4.4385202991692367E-3</c:v>
                      </c:pt>
                      <c:pt idx="1258">
                        <c:v>4.4355235024503238E-3</c:v>
                      </c:pt>
                      <c:pt idx="1259">
                        <c:v>4.4325311060521046E-3</c:v>
                      </c:pt>
                      <c:pt idx="1260">
                        <c:v>4.4295431000287789E-3</c:v>
                      </c:pt>
                      <c:pt idx="1261">
                        <c:v>4.426559474464885E-3</c:v>
                      </c:pt>
                      <c:pt idx="1262">
                        <c:v>4.423580219475187E-3</c:v>
                      </c:pt>
                      <c:pt idx="1263">
                        <c:v>4.4206053252045597E-3</c:v>
                      </c:pt>
                      <c:pt idx="1264">
                        <c:v>4.4176347818278778E-3</c:v>
                      </c:pt>
                      <c:pt idx="1265">
                        <c:v>4.4146685795498943E-3</c:v>
                      </c:pt>
                      <c:pt idx="1266">
                        <c:v>4.4117067086051264E-3</c:v>
                      </c:pt>
                      <c:pt idx="1267">
                        <c:v>4.4087491592577528E-3</c:v>
                      </c:pt>
                      <c:pt idx="1268">
                        <c:v>4.4057959218014699E-3</c:v>
                      </c:pt>
                      <c:pt idx="1269">
                        <c:v>4.4028469865594324E-3</c:v>
                      </c:pt>
                      <c:pt idx="1270">
                        <c:v>4.3999023438840799E-3</c:v>
                      </c:pt>
                      <c:pt idx="1271">
                        <c:v>4.3969619841570688E-3</c:v>
                      </c:pt>
                      <c:pt idx="1272">
                        <c:v>4.3940258977891427E-3</c:v>
                      </c:pt>
                      <c:pt idx="1273">
                        <c:v>4.3910940752200315E-3</c:v>
                      </c:pt>
                      <c:pt idx="1274">
                        <c:v>4.3881665069183205E-3</c:v>
                      </c:pt>
                      <c:pt idx="1275">
                        <c:v>4.3852431833813739E-3</c:v>
                      </c:pt>
                      <c:pt idx="1276">
                        <c:v>4.3823240951351913E-3</c:v>
                      </c:pt>
                      <c:pt idx="1277">
                        <c:v>4.379409232734323E-3</c:v>
                      </c:pt>
                      <c:pt idx="1278">
                        <c:v>4.3764985867617507E-3</c:v>
                      </c:pt>
                      <c:pt idx="1279">
                        <c:v>4.3735921478287865E-3</c:v>
                      </c:pt>
                      <c:pt idx="1280">
                        <c:v>4.3706899065749502E-3</c:v>
                      </c:pt>
                      <c:pt idx="1281">
                        <c:v>4.3677918536678909E-3</c:v>
                      </c:pt>
                      <c:pt idx="1282">
                        <c:v>4.3648979798032476E-3</c:v>
                      </c:pt>
                      <c:pt idx="1283">
                        <c:v>4.3620082757045674E-3</c:v>
                      </c:pt>
                      <c:pt idx="1284">
                        <c:v>4.3591227321231928E-3</c:v>
                      </c:pt>
                      <c:pt idx="1285">
                        <c:v>4.3562413398381518E-3</c:v>
                      </c:pt>
                      <c:pt idx="1286">
                        <c:v>4.3533640896560675E-3</c:v>
                      </c:pt>
                      <c:pt idx="1287">
                        <c:v>4.3504909724110313E-3</c:v>
                      </c:pt>
                      <c:pt idx="1288">
                        <c:v>4.3476219789645226E-3</c:v>
                      </c:pt>
                      <c:pt idx="1289">
                        <c:v>4.3447571002052984E-3</c:v>
                      </c:pt>
                      <c:pt idx="1290">
                        <c:v>4.3418963270492753E-3</c:v>
                      </c:pt>
                      <c:pt idx="1291">
                        <c:v>4.339039650439456E-3</c:v>
                      </c:pt>
                      <c:pt idx="1292">
                        <c:v>4.3361870613457991E-3</c:v>
                      </c:pt>
                      <c:pt idx="1293">
                        <c:v>4.3333385507651496E-3</c:v>
                      </c:pt>
                      <c:pt idx="1294">
                        <c:v>4.3304941097211018E-3</c:v>
                      </c:pt>
                      <c:pt idx="1295">
                        <c:v>4.3276537292639295E-3</c:v>
                      </c:pt>
                      <c:pt idx="1296">
                        <c:v>4.324817400470464E-3</c:v>
                      </c:pt>
                      <c:pt idx="1297">
                        <c:v>4.321985114444012E-3</c:v>
                      </c:pt>
                      <c:pt idx="1298">
                        <c:v>4.3191568623142567E-3</c:v>
                      </c:pt>
                      <c:pt idx="1299">
                        <c:v>4.3163326352371372E-3</c:v>
                      </c:pt>
                      <c:pt idx="1300">
                        <c:v>4.3135124243947739E-3</c:v>
                      </c:pt>
                      <c:pt idx="1301">
                        <c:v>4.3106962209953654E-3</c:v>
                      </c:pt>
                      <c:pt idx="1302">
                        <c:v>4.3078840162730885E-3</c:v>
                      </c:pt>
                      <c:pt idx="1303">
                        <c:v>4.3050758014879942E-3</c:v>
                      </c:pt>
                      <c:pt idx="1304">
                        <c:v>4.3022715679259318E-3</c:v>
                      </c:pt>
                      <c:pt idx="1305">
                        <c:v>4.299471306898432E-3</c:v>
                      </c:pt>
                      <c:pt idx="1306">
                        <c:v>4.2966750097426197E-3</c:v>
                      </c:pt>
                      <c:pt idx="1307">
                        <c:v>4.2938826678211271E-3</c:v>
                      </c:pt>
                      <c:pt idx="1308">
                        <c:v>4.2910942725219873E-3</c:v>
                      </c:pt>
                      <c:pt idx="1309">
                        <c:v>4.2883098152585418E-3</c:v>
                      </c:pt>
                      <c:pt idx="1310">
                        <c:v>4.2855292874693631E-3</c:v>
                      </c:pt>
                      <c:pt idx="1311">
                        <c:v>4.2827526806181234E-3</c:v>
                      </c:pt>
                      <c:pt idx="1312">
                        <c:v>4.2799799861935545E-3</c:v>
                      </c:pt>
                      <c:pt idx="1313">
                        <c:v>4.2772111957093102E-3</c:v>
                      </c:pt>
                      <c:pt idx="1314">
                        <c:v>4.274446300703897E-3</c:v>
                      </c:pt>
                      <c:pt idx="1315">
                        <c:v>4.2716852927405765E-3</c:v>
                      </c:pt>
                      <c:pt idx="1316">
                        <c:v>4.2689281634072729E-3</c:v>
                      </c:pt>
                      <c:pt idx="1317">
                        <c:v>4.2661749043164908E-3</c:v>
                      </c:pt>
                      <c:pt idx="1318">
                        <c:v>4.263425507105208E-3</c:v>
                      </c:pt>
                      <c:pt idx="1319">
                        <c:v>4.2606799634348049E-3</c:v>
                      </c:pt>
                      <c:pt idx="1320">
                        <c:v>4.2579382649909634E-3</c:v>
                      </c:pt>
                      <c:pt idx="1321">
                        <c:v>4.2552004034835736E-3</c:v>
                      </c:pt>
                      <c:pt idx="1322">
                        <c:v>4.2524663706466643E-3</c:v>
                      </c:pt>
                      <c:pt idx="1323">
                        <c:v>4.2497361582382953E-3</c:v>
                      </c:pt>
                      <c:pt idx="1324">
                        <c:v>4.2470097580404702E-3</c:v>
                      </c:pt>
                      <c:pt idx="1325">
                        <c:v>4.244287161859062E-3</c:v>
                      </c:pt>
                      <c:pt idx="1326">
                        <c:v>4.2415683615237157E-3</c:v>
                      </c:pt>
                      <c:pt idx="1327">
                        <c:v>4.2388533488877667E-3</c:v>
                      </c:pt>
                      <c:pt idx="1328">
                        <c:v>4.2361421158281518E-3</c:v>
                      </c:pt>
                      <c:pt idx="1329">
                        <c:v>4.2334346542453223E-3</c:v>
                      </c:pt>
                      <c:pt idx="1330">
                        <c:v>4.2307309560631551E-3</c:v>
                      </c:pt>
                      <c:pt idx="1331">
                        <c:v>4.2280310132288765E-3</c:v>
                      </c:pt>
                      <c:pt idx="1332">
                        <c:v>4.2253348177129718E-3</c:v>
                      </c:pt>
                      <c:pt idx="1333">
                        <c:v>4.2226423615091017E-3</c:v>
                      </c:pt>
                      <c:pt idx="1334">
                        <c:v>4.2199536366340166E-3</c:v>
                      </c:pt>
                      <c:pt idx="1335">
                        <c:v>4.2172686351274703E-3</c:v>
                      </c:pt>
                      <c:pt idx="1336">
                        <c:v>4.2145873490521488E-3</c:v>
                      </c:pt>
                      <c:pt idx="1337">
                        <c:v>4.2119097704935672E-3</c:v>
                      </c:pt>
                      <c:pt idx="1338">
                        <c:v>4.2092358915600085E-3</c:v>
                      </c:pt>
                      <c:pt idx="1339">
                        <c:v>4.2065657043824254E-3</c:v>
                      </c:pt>
                      <c:pt idx="1340">
                        <c:v>4.2038992011143635E-3</c:v>
                      </c:pt>
                      <c:pt idx="1341">
                        <c:v>4.2012363739318843E-3</c:v>
                      </c:pt>
                      <c:pt idx="1342">
                        <c:v>4.1985772150334756E-3</c:v>
                      </c:pt>
                      <c:pt idx="1343">
                        <c:v>4.195921716639974E-3</c:v>
                      </c:pt>
                      <c:pt idx="1344">
                        <c:v>4.1932698709944887E-3</c:v>
                      </c:pt>
                      <c:pt idx="1345">
                        <c:v>4.1906216703623128E-3</c:v>
                      </c:pt>
                      <c:pt idx="1346">
                        <c:v>4.1879771070308519E-3</c:v>
                      </c:pt>
                      <c:pt idx="1347">
                        <c:v>4.1853361733095425E-3</c:v>
                      </c:pt>
                      <c:pt idx="1348">
                        <c:v>4.182698861529761E-3</c:v>
                      </c:pt>
                      <c:pt idx="1349">
                        <c:v>4.1800651640447684E-3</c:v>
                      </c:pt>
                      <c:pt idx="1350">
                        <c:v>4.1774350732296057E-3</c:v>
                      </c:pt>
                      <c:pt idx="1351">
                        <c:v>4.1748085814810329E-3</c:v>
                      </c:pt>
                      <c:pt idx="1352">
                        <c:v>4.1721856812174532E-3</c:v>
                      </c:pt>
                      <c:pt idx="1353">
                        <c:v>4.1695663648788185E-3</c:v>
                      </c:pt>
                      <c:pt idx="1354">
                        <c:v>4.1669506249265671E-3</c:v>
                      </c:pt>
                      <c:pt idx="1355">
                        <c:v>4.1643384538435427E-3</c:v>
                      </c:pt>
                      <c:pt idx="1356">
                        <c:v>4.1617298441339124E-3</c:v>
                      </c:pt>
                      <c:pt idx="1357">
                        <c:v>4.1591247883231057E-3</c:v>
                      </c:pt>
                      <c:pt idx="1358">
                        <c:v>4.1565232789577159E-3</c:v>
                      </c:pt>
                      <c:pt idx="1359">
                        <c:v>4.1539253086054495E-3</c:v>
                      </c:pt>
                      <c:pt idx="1360">
                        <c:v>4.1513308698550352E-3</c:v>
                      </c:pt>
                      <c:pt idx="1361">
                        <c:v>4.1487399553161372E-3</c:v>
                      </c:pt>
                      <c:pt idx="1362">
                        <c:v>4.1461525576193215E-3</c:v>
                      </c:pt>
                      <c:pt idx="1363">
                        <c:v>4.1435686694159396E-3</c:v>
                      </c:pt>
                      <c:pt idx="1364">
                        <c:v>4.1409882833780736E-3</c:v>
                      </c:pt>
                      <c:pt idx="1365">
                        <c:v>4.1384113921984619E-3</c:v>
                      </c:pt>
                      <c:pt idx="1366">
                        <c:v>4.1358379885904212E-3</c:v>
                      </c:pt>
                      <c:pt idx="1367">
                        <c:v>4.1332680652877846E-3</c:v>
                      </c:pt>
                      <c:pt idx="1368">
                        <c:v>4.1307016150448099E-3</c:v>
                      </c:pt>
                      <c:pt idx="1369">
                        <c:v>4.1281386306361275E-3</c:v>
                      </c:pt>
                      <c:pt idx="1370">
                        <c:v>4.1255791048566528E-3</c:v>
                      </c:pt>
                      <c:pt idx="1371">
                        <c:v>4.1230230305215193E-3</c:v>
                      </c:pt>
                      <c:pt idx="1372">
                        <c:v>4.1204704004660139E-3</c:v>
                      </c:pt>
                      <c:pt idx="1373">
                        <c:v>4.1179212075455026E-3</c:v>
                      </c:pt>
                      <c:pt idx="1374">
                        <c:v>4.1153754446353477E-3</c:v>
                      </c:pt>
                      <c:pt idx="1375">
                        <c:v>4.1128331046308558E-3</c:v>
                      </c:pt>
                      <c:pt idx="1376">
                        <c:v>4.1102941804471924E-3</c:v>
                      </c:pt>
                      <c:pt idx="1377">
                        <c:v>4.1077586650193247E-3</c:v>
                      </c:pt>
                      <c:pt idx="1378">
                        <c:v>4.1052265513019416E-3</c:v>
                      </c:pt>
                      <c:pt idx="1379">
                        <c:v>4.1026978322693851E-3</c:v>
                      </c:pt>
                      <c:pt idx="1380">
                        <c:v>4.1001725009155981E-3</c:v>
                      </c:pt>
                      <c:pt idx="1381">
                        <c:v>4.0976505502540251E-3</c:v>
                      </c:pt>
                      <c:pt idx="1382">
                        <c:v>4.0951319733175725E-3</c:v>
                      </c:pt>
                      <c:pt idx="1383">
                        <c:v>4.0926167631585228E-3</c:v>
                      </c:pt>
                      <c:pt idx="1384">
                        <c:v>4.0901049128484798E-3</c:v>
                      </c:pt>
                      <c:pt idx="1385">
                        <c:v>4.0875964154782818E-3</c:v>
                      </c:pt>
                      <c:pt idx="1386">
                        <c:v>4.0850912641579576E-3</c:v>
                      </c:pt>
                      <c:pt idx="1387">
                        <c:v>4.0825894520166457E-3</c:v>
                      </c:pt>
                      <c:pt idx="1388">
                        <c:v>4.0800909722025257E-3</c:v>
                      </c:pt>
                      <c:pt idx="1389">
                        <c:v>4.0775958178827648E-3</c:v>
                      </c:pt>
                      <c:pt idx="1390">
                        <c:v>4.075103982243429E-3</c:v>
                      </c:pt>
                      <c:pt idx="1391">
                        <c:v>4.0726154584894442E-3</c:v>
                      </c:pt>
                      <c:pt idx="1392">
                        <c:v>4.0701302398445174E-3</c:v>
                      </c:pt>
                      <c:pt idx="1393">
                        <c:v>4.0676483195510602E-3</c:v>
                      </c:pt>
                      <c:pt idx="1394">
                        <c:v>4.0651696908701506E-3</c:v>
                      </c:pt>
                      <c:pt idx="1395">
                        <c:v>4.0626943470814377E-3</c:v>
                      </c:pt>
                      <c:pt idx="1396">
                        <c:v>4.0602222814831003E-3</c:v>
                      </c:pt>
                      <c:pt idx="1397">
                        <c:v>4.0577534873917779E-3</c:v>
                      </c:pt>
                      <c:pt idx="1398">
                        <c:v>4.0552879581424945E-3</c:v>
                      </c:pt>
                      <c:pt idx="1399">
                        <c:v>4.0528256870886112E-3</c:v>
                      </c:pt>
                      <c:pt idx="1400">
                        <c:v>4.0503666676017522E-3</c:v>
                      </c:pt>
                      <c:pt idx="1401">
                        <c:v>4.0479108930717451E-3</c:v>
                      </c:pt>
                      <c:pt idx="1402">
                        <c:v>4.0454583569065538E-3</c:v>
                      </c:pt>
                      <c:pt idx="1403">
                        <c:v>4.0430090525322262E-3</c:v>
                      </c:pt>
                      <c:pt idx="1404">
                        <c:v>4.0405629733928222E-3</c:v>
                      </c:pt>
                      <c:pt idx="1405">
                        <c:v>4.0381201129503549E-3</c:v>
                      </c:pt>
                      <c:pt idx="1406">
                        <c:v>4.0356804646847263E-3</c:v>
                      </c:pt>
                      <c:pt idx="1407">
                        <c:v>4.0332440220936681E-3</c:v>
                      </c:pt>
                      <c:pt idx="1408">
                        <c:v>4.0308107786926886E-3</c:v>
                      </c:pt>
                      <c:pt idx="1409">
                        <c:v>4.0283807280149866E-3</c:v>
                      </c:pt>
                      <c:pt idx="1410">
                        <c:v>4.0259538636114207E-3</c:v>
                      </c:pt>
                      <c:pt idx="1411">
                        <c:v>4.0235301790504307E-3</c:v>
                      </c:pt>
                      <c:pt idx="1412">
                        <c:v>4.021109667917978E-3</c:v>
                      </c:pt>
                      <c:pt idx="1413">
                        <c:v>4.0186923238174918E-3</c:v>
                      </c:pt>
                      <c:pt idx="1414">
                        <c:v>4.0162781403698103E-3</c:v>
                      </c:pt>
                      <c:pt idx="1415">
                        <c:v>4.0138671112131081E-3</c:v>
                      </c:pt>
                      <c:pt idx="1416">
                        <c:v>4.0114592300028529E-3</c:v>
                      </c:pt>
                      <c:pt idx="1417">
                        <c:v>4.0090544904117361E-3</c:v>
                      </c:pt>
                      <c:pt idx="1418">
                        <c:v>4.0066528861296214E-3</c:v>
                      </c:pt>
                      <c:pt idx="1419">
                        <c:v>4.0042544108634731E-3</c:v>
                      </c:pt>
                      <c:pt idx="1420">
                        <c:v>4.0018590583373167E-3</c:v>
                      </c:pt>
                      <c:pt idx="1421">
                        <c:v>3.9994668222921659E-3</c:v>
                      </c:pt>
                      <c:pt idx="1422">
                        <c:v>3.9970776964859626E-3</c:v>
                      </c:pt>
                      <c:pt idx="1423">
                        <c:v>3.9946916746935422E-3</c:v>
                      </c:pt>
                      <c:pt idx="1424">
                        <c:v>3.992308750706542E-3</c:v>
                      </c:pt>
                      <c:pt idx="1425">
                        <c:v>3.9899289183333774E-3</c:v>
                      </c:pt>
                      <c:pt idx="1426">
                        <c:v>3.987552171399158E-3</c:v>
                      </c:pt>
                      <c:pt idx="1427">
                        <c:v>3.9851785037456422E-3</c:v>
                      </c:pt>
                      <c:pt idx="1428">
                        <c:v>3.9828079092311952E-3</c:v>
                      </c:pt>
                      <c:pt idx="1429">
                        <c:v>3.9804403817307E-3</c:v>
                      </c:pt>
                      <c:pt idx="1430">
                        <c:v>3.9780759151355274E-3</c:v>
                      </c:pt>
                      <c:pt idx="1431">
                        <c:v>3.9757145033534795E-3</c:v>
                      </c:pt>
                      <c:pt idx="1432">
                        <c:v>3.9733561403087125E-3</c:v>
                      </c:pt>
                      <c:pt idx="1433">
                        <c:v>3.9710008199417045E-3</c:v>
                      </c:pt>
                      <c:pt idx="1434">
                        <c:v>3.9686485362091977E-3</c:v>
                      </c:pt>
                      <c:pt idx="1435">
                        <c:v>3.9662992830841242E-3</c:v>
                      </c:pt>
                      <c:pt idx="1436">
                        <c:v>3.9639530545555711E-3</c:v>
                      </c:pt>
                      <c:pt idx="1437">
                        <c:v>3.9616098446287181E-3</c:v>
                      </c:pt>
                      <c:pt idx="1438">
                        <c:v>3.9592696473247906E-3</c:v>
                      </c:pt>
                      <c:pt idx="1439">
                        <c:v>3.9569324566809906E-3</c:v>
                      </c:pt>
                      <c:pt idx="1440">
                        <c:v>3.9545982667504587E-3</c:v>
                      </c:pt>
                      <c:pt idx="1441">
                        <c:v>3.9522670716022135E-3</c:v>
                      </c:pt>
                      <c:pt idx="1442">
                        <c:v>3.9499388653210935E-3</c:v>
                      </c:pt>
                      <c:pt idx="1443">
                        <c:v>3.9476136420077109E-3</c:v>
                      </c:pt>
                      <c:pt idx="1444">
                        <c:v>3.9452913957784032E-3</c:v>
                      </c:pt>
                      <c:pt idx="1445">
                        <c:v>3.9429721207651664E-3</c:v>
                      </c:pt>
                      <c:pt idx="1446">
                        <c:v>3.9406558111156125E-3</c:v>
                      </c:pt>
                      <c:pt idx="1447">
                        <c:v>3.938342460992914E-3</c:v>
                      </c:pt>
                      <c:pt idx="1448">
                        <c:v>3.936032064575757E-3</c:v>
                      </c:pt>
                      <c:pt idx="1449">
                        <c:v>3.9337246160582838E-3</c:v>
                      </c:pt>
                      <c:pt idx="1450">
                        <c:v>3.9314201096500327E-3</c:v>
                      </c:pt>
                      <c:pt idx="1451">
                        <c:v>3.9291185395759114E-3</c:v>
                      </c:pt>
                      <c:pt idx="1452">
                        <c:v>3.9268199000761176E-3</c:v>
                      </c:pt>
                      <c:pt idx="1453">
                        <c:v>3.9245241854061119E-3</c:v>
                      </c:pt>
                      <c:pt idx="1454">
                        <c:v>3.9222313898365476E-3</c:v>
                      </c:pt>
                      <c:pt idx="1455">
                        <c:v>3.9199415076532334E-3</c:v>
                      </c:pt>
                      <c:pt idx="1456">
                        <c:v>3.9176545331570754E-3</c:v>
                      </c:pt>
                      <c:pt idx="1457">
                        <c:v>3.9153704606640291E-3</c:v>
                      </c:pt>
                      <c:pt idx="1458">
                        <c:v>3.913089284505053E-3</c:v>
                      </c:pt>
                      <c:pt idx="1459">
                        <c:v>3.9108109990260544E-3</c:v>
                      </c:pt>
                      <c:pt idx="1460">
                        <c:v>3.9085355985878385E-3</c:v>
                      </c:pt>
                      <c:pt idx="1461">
                        <c:v>3.906263077566063E-3</c:v>
                      </c:pt>
                      <c:pt idx="1462">
                        <c:v>3.903993430351191E-3</c:v>
                      </c:pt>
                      <c:pt idx="1463">
                        <c:v>3.9017266513484286E-3</c:v>
                      </c:pt>
                      <c:pt idx="1464">
                        <c:v>3.8994627349776987E-3</c:v>
                      </c:pt>
                      <c:pt idx="1465">
                        <c:v>3.8972016756735673E-3</c:v>
                      </c:pt>
                      <c:pt idx="1466">
                        <c:v>3.8949434678852103E-3</c:v>
                      </c:pt>
                      <c:pt idx="1467">
                        <c:v>3.89268810607637E-3</c:v>
                      </c:pt>
                      <c:pt idx="1468">
                        <c:v>3.8904355847252893E-3</c:v>
                      </c:pt>
                      <c:pt idx="1469">
                        <c:v>3.8881858983246791E-3</c:v>
                      </c:pt>
                      <c:pt idx="1470">
                        <c:v>3.8859390413816591E-3</c:v>
                      </c:pt>
                      <c:pt idx="1471">
                        <c:v>3.8836950084177252E-3</c:v>
                      </c:pt>
                      <c:pt idx="1472">
                        <c:v>3.8814537939686859E-3</c:v>
                      </c:pt>
                      <c:pt idx="1473">
                        <c:v>3.8792153925846229E-3</c:v>
                      </c:pt>
                      <c:pt idx="1474">
                        <c:v>3.8769797988298504E-3</c:v>
                      </c:pt>
                      <c:pt idx="1475">
                        <c:v>3.8747470072828553E-3</c:v>
                      </c:pt>
                      <c:pt idx="1476">
                        <c:v>3.8725170125362596E-3</c:v>
                      </c:pt>
                      <c:pt idx="1477">
                        <c:v>3.8702898091967693E-3</c:v>
                      </c:pt>
                      <c:pt idx="1478">
                        <c:v>3.8680653918851358E-3</c:v>
                      </c:pt>
                      <c:pt idx="1479">
                        <c:v>3.8658437552360966E-3</c:v>
                      </c:pt>
                      <c:pt idx="1480">
                        <c:v>3.8636248938983468E-3</c:v>
                      </c:pt>
                      <c:pt idx="1481">
                        <c:v>3.8614088025344753E-3</c:v>
                      </c:pt>
                      <c:pt idx="1482">
                        <c:v>3.8591954758209332E-3</c:v>
                      </c:pt>
                      <c:pt idx="1483">
                        <c:v>3.8569849084479826E-3</c:v>
                      </c:pt>
                      <c:pt idx="1484">
                        <c:v>3.8547770951196498E-3</c:v>
                      </c:pt>
                      <c:pt idx="1485">
                        <c:v>3.8525720305536875E-3</c:v>
                      </c:pt>
                      <c:pt idx="1486">
                        <c:v>3.8503697094815223E-3</c:v>
                      </c:pt>
                      <c:pt idx="1487">
                        <c:v>3.848170126648209E-3</c:v>
                      </c:pt>
                      <c:pt idx="1488">
                        <c:v>3.8459732768124015E-3</c:v>
                      </c:pt>
                      <c:pt idx="1489">
                        <c:v>3.8437791547462881E-3</c:v>
                      </c:pt>
                      <c:pt idx="1490">
                        <c:v>3.8415877552355586E-3</c:v>
                      </c:pt>
                      <c:pt idx="1491">
                        <c:v>3.8393990730793593E-3</c:v>
                      </c:pt>
                      <c:pt idx="1492">
                        <c:v>3.837213103090255E-3</c:v>
                      </c:pt>
                      <c:pt idx="1493">
                        <c:v>3.8350298400941659E-3</c:v>
                      </c:pt>
                      <c:pt idx="1494">
                        <c:v>3.8328492789303469E-3</c:v>
                      </c:pt>
                      <c:pt idx="1495">
                        <c:v>3.8306714144513343E-3</c:v>
                      </c:pt>
                      <c:pt idx="1496">
                        <c:v>3.8284962415229004E-3</c:v>
                      </c:pt>
                      <c:pt idx="1497">
                        <c:v>3.8263237550240142E-3</c:v>
                      </c:pt>
                      <c:pt idx="1498">
                        <c:v>3.824153949846803E-3</c:v>
                      </c:pt>
                      <c:pt idx="1499">
                        <c:v>3.8219868208964952E-3</c:v>
                      </c:pt>
                      <c:pt idx="1500">
                        <c:v>3.8198223630913925E-3</c:v>
                      </c:pt>
                      <c:pt idx="1501">
                        <c:v>3.8176605713628291E-3</c:v>
                      </c:pt>
                      <c:pt idx="1502">
                        <c:v>3.8155014406551181E-3</c:v>
                      </c:pt>
                      <c:pt idx="1503">
                        <c:v>3.8133449659255099E-3</c:v>
                      </c:pt>
                      <c:pt idx="1504">
                        <c:v>3.8111911421441626E-3</c:v>
                      </c:pt>
                      <c:pt idx="1505">
                        <c:v>3.8090399642940953E-3</c:v>
                      </c:pt>
                      <c:pt idx="1506">
                        <c:v>3.8068914273711356E-3</c:v>
                      </c:pt>
                      <c:pt idx="1507">
                        <c:v>3.8047455263838957E-3</c:v>
                      </c:pt>
                      <c:pt idx="1508">
                        <c:v>3.8026022563537203E-3</c:v>
                      </c:pt>
                      <c:pt idx="1509">
                        <c:v>3.8004616123146497E-3</c:v>
                      </c:pt>
                      <c:pt idx="1510">
                        <c:v>3.7983235893133756E-3</c:v>
                      </c:pt>
                      <c:pt idx="1511">
                        <c:v>3.7961881824092047E-3</c:v>
                      </c:pt>
                      <c:pt idx="1512">
                        <c:v>3.7940553866740185E-3</c:v>
                      </c:pt>
                      <c:pt idx="1513">
                        <c:v>3.7919251971922281E-3</c:v>
                      </c:pt>
                      <c:pt idx="1514">
                        <c:v>3.7897976090607356E-3</c:v>
                      </c:pt>
                      <c:pt idx="1515">
                        <c:v>3.7876726173889019E-3</c:v>
                      </c:pt>
                      <c:pt idx="1516">
                        <c:v>3.7855502172984921E-3</c:v>
                      </c:pt>
                      <c:pt idx="1517">
                        <c:v>3.7834304039236497E-3</c:v>
                      </c:pt>
                      <c:pt idx="1518">
                        <c:v>3.7813131724108505E-3</c:v>
                      </c:pt>
                      <c:pt idx="1519">
                        <c:v>3.779198517918865E-3</c:v>
                      </c:pt>
                      <c:pt idx="1520">
                        <c:v>3.7770864356187167E-3</c:v>
                      </c:pt>
                      <c:pt idx="1521">
                        <c:v>3.7749769206936452E-3</c:v>
                      </c:pt>
                      <c:pt idx="1522">
                        <c:v>3.7728699683390711E-3</c:v>
                      </c:pt>
                      <c:pt idx="1523">
                        <c:v>3.7707655737625459E-3</c:v>
                      </c:pt>
                      <c:pt idx="1524">
                        <c:v>3.7686637321837262E-3</c:v>
                      </c:pt>
                      <c:pt idx="1525">
                        <c:v>3.76656443883433E-3</c:v>
                      </c:pt>
                      <c:pt idx="1526">
                        <c:v>3.7644676889580938E-3</c:v>
                      </c:pt>
                      <c:pt idx="1527">
                        <c:v>3.7623734778107405E-3</c:v>
                      </c:pt>
                      <c:pt idx="1528">
                        <c:v>3.7602818006599397E-3</c:v>
                      </c:pt>
                      <c:pt idx="1529">
                        <c:v>3.7581926527852768E-3</c:v>
                      </c:pt>
                      <c:pt idx="1530">
                        <c:v>3.7561060294781937E-3</c:v>
                      </c:pt>
                      <c:pt idx="1531">
                        <c:v>3.7540219260419785E-3</c:v>
                      </c:pt>
                      <c:pt idx="1532">
                        <c:v>3.7519403377917065E-3</c:v>
                      </c:pt>
                      <c:pt idx="1533">
                        <c:v>3.7498612600542205E-3</c:v>
                      </c:pt>
                      <c:pt idx="1534">
                        <c:v>3.7477846881680734E-3</c:v>
                      </c:pt>
                      <c:pt idx="1535">
                        <c:v>3.7457106174835181E-3</c:v>
                      </c:pt>
                      <c:pt idx="1536">
                        <c:v>3.7436390433624386E-3</c:v>
                      </c:pt>
                      <c:pt idx="1537">
                        <c:v>3.7415699611783402E-3</c:v>
                      </c:pt>
                      <c:pt idx="1538">
                        <c:v>3.7395033663163019E-3</c:v>
                      </c:pt>
                      <c:pt idx="1539">
                        <c:v>3.737439254172934E-3</c:v>
                      </c:pt>
                      <c:pt idx="1540">
                        <c:v>3.7353776201563558E-3</c:v>
                      </c:pt>
                      <c:pt idx="1541">
                        <c:v>3.7333184596861513E-3</c:v>
                      </c:pt>
                      <c:pt idx="1542">
                        <c:v>3.7312617681933241E-3</c:v>
                      </c:pt>
                      <c:pt idx="1543">
                        <c:v>3.7292075411202866E-3</c:v>
                      </c:pt>
                      <c:pt idx="1544">
                        <c:v>3.7271557739207957E-3</c:v>
                      </c:pt>
                      <c:pt idx="1545">
                        <c:v>3.7251064620599382E-3</c:v>
                      </c:pt>
                      <c:pt idx="1546">
                        <c:v>3.7230596010140865E-3</c:v>
                      </c:pt>
                      <c:pt idx="1547">
                        <c:v>3.7210151862708566E-3</c:v>
                      </c:pt>
                      <c:pt idx="1548">
                        <c:v>3.7189732133290905E-3</c:v>
                      </c:pt>
                      <c:pt idx="1549">
                        <c:v>3.7169336776988054E-3</c:v>
                      </c:pt>
                      <c:pt idx="1550">
                        <c:v>3.7148965749011671E-3</c:v>
                      </c:pt>
                      <c:pt idx="1551">
                        <c:v>3.7128619004684511E-3</c:v>
                      </c:pt>
                      <c:pt idx="1552">
                        <c:v>3.7108296499440098E-3</c:v>
                      </c:pt>
                      <c:pt idx="1553">
                        <c:v>3.7087998188822355E-3</c:v>
                      </c:pt>
                      <c:pt idx="1554">
                        <c:v>3.7067724028485307E-3</c:v>
                      </c:pt>
                      <c:pt idx="1555">
                        <c:v>3.7047473974192659E-3</c:v>
                      </c:pt>
                      <c:pt idx="1556">
                        <c:v>3.70272479818176E-3</c:v>
                      </c:pt>
                      <c:pt idx="1557">
                        <c:v>3.7007046007342262E-3</c:v>
                      </c:pt>
                      <c:pt idx="1558">
                        <c:v>3.6986868006857539E-3</c:v>
                      </c:pt>
                      <c:pt idx="1559">
                        <c:v>3.6966713936562694E-3</c:v>
                      </c:pt>
                      <c:pt idx="1560">
                        <c:v>3.6946583752765008E-3</c:v>
                      </c:pt>
                      <c:pt idx="1561">
                        <c:v>3.6926477411879498E-3</c:v>
                      </c:pt>
                      <c:pt idx="1562">
                        <c:v>3.6906394870428478E-3</c:v>
                      </c:pt>
                      <c:pt idx="1563">
                        <c:v>3.6886336085041379E-3</c:v>
                      </c:pt>
                      <c:pt idx="1564">
                        <c:v>3.6866301012454224E-3</c:v>
                      </c:pt>
                      <c:pt idx="1565">
                        <c:v>3.6846289609509513E-3</c:v>
                      </c:pt>
                      <c:pt idx="1566">
                        <c:v>3.6826301833155746E-3</c:v>
                      </c:pt>
                      <c:pt idx="1567">
                        <c:v>3.6806337640447077E-3</c:v>
                      </c:pt>
                      <c:pt idx="1568">
                        <c:v>3.6786396988543156E-3</c:v>
                      </c:pt>
                      <c:pt idx="1569">
                        <c:v>3.6766479834708593E-3</c:v>
                      </c:pt>
                      <c:pt idx="1570">
                        <c:v>3.6746586136312816E-3</c:v>
                      </c:pt>
                      <c:pt idx="1571">
                        <c:v>3.6726715850829558E-3</c:v>
                      </c:pt>
                      <c:pt idx="1572">
                        <c:v>3.6706868935836717E-3</c:v>
                      </c:pt>
                      <c:pt idx="1573">
                        <c:v>3.6687045349016022E-3</c:v>
                      </c:pt>
                      <c:pt idx="1574">
                        <c:v>3.6667245048152509E-3</c:v>
                      </c:pt>
                      <c:pt idx="1575">
                        <c:v>3.6647467991134416E-3</c:v>
                      </c:pt>
                      <c:pt idx="1576">
                        <c:v>3.6627714135952843E-3</c:v>
                      </c:pt>
                      <c:pt idx="1577">
                        <c:v>3.6607983440701277E-3</c:v>
                      </c:pt>
                      <c:pt idx="1578">
                        <c:v>3.6588275863575501E-3</c:v>
                      </c:pt>
                      <c:pt idx="1579">
                        <c:v>3.6568591362873114E-3</c:v>
                      </c:pt>
                      <c:pt idx="1580">
                        <c:v>3.6548929896993258E-3</c:v>
                      </c:pt>
                      <c:pt idx="1581">
                        <c:v>3.6529291424436329E-3</c:v>
                      </c:pt>
                      <c:pt idx="1582">
                        <c:v>3.6509675903803706E-3</c:v>
                      </c:pt>
                      <c:pt idx="1583">
                        <c:v>3.6490083293797327E-3</c:v>
                      </c:pt>
                      <c:pt idx="1584">
                        <c:v>3.6470513553219469E-3</c:v>
                      </c:pt>
                      <c:pt idx="1585">
                        <c:v>3.6450966640972473E-3</c:v>
                      </c:pt>
                      <c:pt idx="1586">
                        <c:v>3.6431442516058317E-3</c:v>
                      </c:pt>
                      <c:pt idx="1587">
                        <c:v>3.6411941137578386E-3</c:v>
                      </c:pt>
                      <c:pt idx="1588">
                        <c:v>3.6392462464733214E-3</c:v>
                      </c:pt>
                      <c:pt idx="1589">
                        <c:v>3.6373006456822104E-3</c:v>
                      </c:pt>
                      <c:pt idx="1590">
                        <c:v>3.6353573073242855E-3</c:v>
                      </c:pt>
                      <c:pt idx="1591">
                        <c:v>3.6334162273491404E-3</c:v>
                      </c:pt>
                      <c:pt idx="1592">
                        <c:v>3.6314774017161692E-3</c:v>
                      </c:pt>
                      <c:pt idx="1593">
                        <c:v>3.6295408263945193E-3</c:v>
                      </c:pt>
                      <c:pt idx="1594">
                        <c:v>3.6276064973630676E-3</c:v>
                      </c:pt>
                      <c:pt idx="1595">
                        <c:v>3.6256744106103905E-3</c:v>
                      </c:pt>
                      <c:pt idx="1596">
                        <c:v>3.6237445621347454E-3</c:v>
                      </c:pt>
                      <c:pt idx="1597">
                        <c:v>3.6218169479440179E-3</c:v>
                      </c:pt>
                      <c:pt idx="1598">
                        <c:v>3.6198915640557141E-3</c:v>
                      </c:pt>
                      <c:pt idx="1599">
                        <c:v>3.6179684064969208E-3</c:v>
                      </c:pt>
                      <c:pt idx="1600">
                        <c:v>3.6160474713042793E-3</c:v>
                      </c:pt>
                      <c:pt idx="1601">
                        <c:v>3.6141287545239597E-3</c:v>
                      </c:pt>
                      <c:pt idx="1602">
                        <c:v>3.612212252211624E-3</c:v>
                      </c:pt>
                      <c:pt idx="1603">
                        <c:v>3.6102979604324022E-3</c:v>
                      </c:pt>
                      <c:pt idx="1604">
                        <c:v>3.6083858752608685E-3</c:v>
                      </c:pt>
                      <c:pt idx="1605">
                        <c:v>3.6064759927810011E-3</c:v>
                      </c:pt>
                      <c:pt idx="1606">
                        <c:v>3.6045683090861662E-3</c:v>
                      </c:pt>
                      <c:pt idx="1607">
                        <c:v>3.6026628202790781E-3</c:v>
                      </c:pt>
                      <c:pt idx="1608">
                        <c:v>3.6007595224717848E-3</c:v>
                      </c:pt>
                      <c:pt idx="1609">
                        <c:v>3.5988584117856237E-3</c:v>
                      </c:pt>
                      <c:pt idx="1610">
                        <c:v>3.5969594843512087E-3</c:v>
                      </c:pt>
                      <c:pt idx="1611">
                        <c:v>3.5950627363083932E-3</c:v>
                      </c:pt>
                      <c:pt idx="1612">
                        <c:v>3.5931681638062423E-3</c:v>
                      </c:pt>
                      <c:pt idx="1613">
                        <c:v>3.5912757630030094E-3</c:v>
                      </c:pt>
                      <c:pt idx="1614">
                        <c:v>3.5893855300661078E-3</c:v>
                      </c:pt>
                      <c:pt idx="1615">
                        <c:v>3.5874974611720773E-3</c:v>
                      </c:pt>
                      <c:pt idx="1616">
                        <c:v>3.5856115525065724E-3</c:v>
                      </c:pt>
                      <c:pt idx="1617">
                        <c:v>3.5837278002643089E-3</c:v>
                      </c:pt>
                      <c:pt idx="1618">
                        <c:v>3.581846200649066E-3</c:v>
                      </c:pt>
                      <c:pt idx="1619">
                        <c:v>3.5799667498736332E-3</c:v>
                      </c:pt>
                      <c:pt idx="1620">
                        <c:v>3.5780894441598101E-3</c:v>
                      </c:pt>
                      <c:pt idx="1621">
                        <c:v>3.5762142797383478E-3</c:v>
                      </c:pt>
                      <c:pt idx="1622">
                        <c:v>3.5743412528489501E-3</c:v>
                      </c:pt>
                      <c:pt idx="1623">
                        <c:v>3.5724703597402371E-3</c:v>
                      </c:pt>
                      <c:pt idx="1624">
                        <c:v>3.5706015966697072E-3</c:v>
                      </c:pt>
                      <c:pt idx="1625">
                        <c:v>3.5687349599037273E-3</c:v>
                      </c:pt>
                      <c:pt idx="1626">
                        <c:v>3.5668704457175013E-3</c:v>
                      </c:pt>
                      <c:pt idx="1627">
                        <c:v>3.5650080503950355E-3</c:v>
                      </c:pt>
                      <c:pt idx="1628">
                        <c:v>3.5631477702291288E-3</c:v>
                      </c:pt>
                      <c:pt idx="1629">
                        <c:v>3.5612896015213267E-3</c:v>
                      </c:pt>
                      <c:pt idx="1630">
                        <c:v>3.5594335405819081E-3</c:v>
                      </c:pt>
                      <c:pt idx="1631">
                        <c:v>3.5575795837298665E-3</c:v>
                      </c:pt>
                      <c:pt idx="1632">
                        <c:v>3.5557277272928569E-3</c:v>
                      </c:pt>
                      <c:pt idx="1633">
                        <c:v>3.5538779676071997E-3</c:v>
                      </c:pt>
                      <c:pt idx="1634">
                        <c:v>3.5520303010178425E-3</c:v>
                      </c:pt>
                      <c:pt idx="1635">
                        <c:v>3.5501847238783263E-3</c:v>
                      </c:pt>
                      <c:pt idx="1636">
                        <c:v>3.5483412325507803E-3</c:v>
                      </c:pt>
                      <c:pt idx="1637">
                        <c:v>3.5464998234058711E-3</c:v>
                      </c:pt>
                      <c:pt idx="1638">
                        <c:v>3.5446604928228045E-3</c:v>
                      </c:pt>
                      <c:pt idx="1639">
                        <c:v>3.5428232371892752E-3</c:v>
                      </c:pt>
                      <c:pt idx="1640">
                        <c:v>3.5409880529014615E-3</c:v>
                      </c:pt>
                      <c:pt idx="1641">
                        <c:v>3.5391549363639873E-3</c:v>
                      </c:pt>
                      <c:pt idx="1642">
                        <c:v>3.5373238839899058E-3</c:v>
                      </c:pt>
                      <c:pt idx="1643">
                        <c:v>3.5354948922006655E-3</c:v>
                      </c:pt>
                      <c:pt idx="1644">
                        <c:v>3.5336679574260966E-3</c:v>
                      </c:pt>
                      <c:pt idx="1645">
                        <c:v>3.5318430761043722E-3</c:v>
                      </c:pt>
                      <c:pt idx="1646">
                        <c:v>3.5300202446820013E-3</c:v>
                      </c:pt>
                      <c:pt idx="1647">
                        <c:v>3.5281994596137855E-3</c:v>
                      </c:pt>
                      <c:pt idx="1648">
                        <c:v>3.5263807173628132E-3</c:v>
                      </c:pt>
                      <c:pt idx="1649">
                        <c:v>3.5245640144004214E-3</c:v>
                      </c:pt>
                      <c:pt idx="1650">
                        <c:v>3.5227493472061709E-3</c:v>
                      </c:pt>
                      <c:pt idx="1651">
                        <c:v>3.5209367122678355E-3</c:v>
                      </c:pt>
                      <c:pt idx="1652">
                        <c:v>3.5191261060813685E-3</c:v>
                      </c:pt>
                      <c:pt idx="1653">
                        <c:v>3.5173175251508801E-3</c:v>
                      </c:pt>
                      <c:pt idx="1654">
                        <c:v>3.5155109659886045E-3</c:v>
                      </c:pt>
                      <c:pt idx="1655">
                        <c:v>3.5137064251148961E-3</c:v>
                      </c:pt>
                      <c:pt idx="1656">
                        <c:v>3.5119038990581854E-3</c:v>
                      </c:pt>
                      <c:pt idx="1657">
                        <c:v>3.5101033843549759E-3</c:v>
                      </c:pt>
                      <c:pt idx="1658">
                        <c:v>3.5083048775497974E-3</c:v>
                      </c:pt>
                      <c:pt idx="1659">
                        <c:v>3.5065083751952019E-3</c:v>
                      </c:pt>
                      <c:pt idx="1660">
                        <c:v>3.5047138738517319E-3</c:v>
                      </c:pt>
                      <c:pt idx="1661">
                        <c:v>3.5029213700878883E-3</c:v>
                      </c:pt>
                      <c:pt idx="1662">
                        <c:v>3.5011308604801319E-3</c:v>
                      </c:pt>
                      <c:pt idx="1663">
                        <c:v>3.4993423416128338E-3</c:v>
                      </c:pt>
                      <c:pt idx="1664">
                        <c:v>3.4975558100782647E-3</c:v>
                      </c:pt>
                      <c:pt idx="1665">
                        <c:v>3.4957712624765734E-3</c:v>
                      </c:pt>
                      <c:pt idx="1666">
                        <c:v>3.4939886954157653E-3</c:v>
                      </c:pt>
                      <c:pt idx="1667">
                        <c:v>3.4922081055116651E-3</c:v>
                      </c:pt>
                      <c:pt idx="1668">
                        <c:v>3.4904294893879089E-3</c:v>
                      </c:pt>
                      <c:pt idx="1669">
                        <c:v>3.4886528436759239E-3</c:v>
                      </c:pt>
                      <c:pt idx="1670">
                        <c:v>3.4868781650148873E-3</c:v>
                      </c:pt>
                      <c:pt idx="1671">
                        <c:v>3.4851054500517242E-3</c:v>
                      </c:pt>
                      <c:pt idx="1672">
                        <c:v>3.4833346954410691E-3</c:v>
                      </c:pt>
                      <c:pt idx="1673">
                        <c:v>3.4815658978452611E-3</c:v>
                      </c:pt>
                      <c:pt idx="1674">
                        <c:v>3.4797990539342997E-3</c:v>
                      </c:pt>
                      <c:pt idx="1675">
                        <c:v>3.4780341603858388E-3</c:v>
                      </c:pt>
                      <c:pt idx="1676">
                        <c:v>3.4762712138851617E-3</c:v>
                      </c:pt>
                      <c:pt idx="1677">
                        <c:v>3.4745102111251574E-3</c:v>
                      </c:pt>
                      <c:pt idx="1678">
                        <c:v>3.4727511488062981E-3</c:v>
                      </c:pt>
                      <c:pt idx="1679">
                        <c:v>3.4709940236366168E-3</c:v>
                      </c:pt>
                      <c:pt idx="1680">
                        <c:v>3.4692388323316844E-3</c:v>
                      </c:pt>
                      <c:pt idx="1681">
                        <c:v>3.4674855716145918E-3</c:v>
                      </c:pt>
                      <c:pt idx="1682">
                        <c:v>3.4657342382159316E-3</c:v>
                      </c:pt>
                      <c:pt idx="1683">
                        <c:v>3.4639848288737576E-3</c:v>
                      </c:pt>
                      <c:pt idx="1684">
                        <c:v>3.4622373403335989E-3</c:v>
                      </c:pt>
                      <c:pt idx="1685">
                        <c:v>3.4604917693483923E-3</c:v>
                      </c:pt>
                      <c:pt idx="1686">
                        <c:v>3.4587481126785035E-3</c:v>
                      </c:pt>
                      <c:pt idx="1687">
                        <c:v>3.4570063670916751E-3</c:v>
                      </c:pt>
                      <c:pt idx="1688">
                        <c:v>3.4552665293630272E-3</c:v>
                      </c:pt>
                      <c:pt idx="1689">
                        <c:v>3.4535285962750233E-3</c:v>
                      </c:pt>
                      <c:pt idx="1690">
                        <c:v>3.4517925646174487E-3</c:v>
                      </c:pt>
                      <c:pt idx="1691">
                        <c:v>3.4500584311874015E-3</c:v>
                      </c:pt>
                      <c:pt idx="1692">
                        <c:v>3.4483261927892596E-3</c:v>
                      </c:pt>
                      <c:pt idx="1693">
                        <c:v>3.4465958462346598E-3</c:v>
                      </c:pt>
                      <c:pt idx="1694">
                        <c:v>3.4448673883424874E-3</c:v>
                      </c:pt>
                      <c:pt idx="1695">
                        <c:v>3.4431408159388516E-3</c:v>
                      </c:pt>
                      <c:pt idx="1696">
                        <c:v>3.4414161258570506E-3</c:v>
                      </c:pt>
                      <c:pt idx="1697">
                        <c:v>3.4396933149375771E-3</c:v>
                      </c:pt>
                      <c:pt idx="1698">
                        <c:v>3.4379723800280742E-3</c:v>
                      </c:pt>
                      <c:pt idx="1699">
                        <c:v>3.436253317983327E-3</c:v>
                      </c:pt>
                      <c:pt idx="1700">
                        <c:v>3.4345361256652449E-3</c:v>
                      </c:pt>
                      <c:pt idx="1701">
                        <c:v>3.4328207999428238E-3</c:v>
                      </c:pt>
                      <c:pt idx="1702">
                        <c:v>3.4311073376921543E-3</c:v>
                      </c:pt>
                      <c:pt idx="1703">
                        <c:v>3.4293957357963687E-3</c:v>
                      </c:pt>
                      <c:pt idx="1704">
                        <c:v>3.4276859911456519E-3</c:v>
                      </c:pt>
                      <c:pt idx="1705">
                        <c:v>3.4259781006372001E-3</c:v>
                      </c:pt>
                      <c:pt idx="1706">
                        <c:v>3.4242720611752085E-3</c:v>
                      </c:pt>
                      <c:pt idx="1707">
                        <c:v>3.4225678696708514E-3</c:v>
                      </c:pt>
                      <c:pt idx="1708">
                        <c:v>3.42086552304226E-3</c:v>
                      </c:pt>
                      <c:pt idx="1709">
                        <c:v>3.4191650182145111E-3</c:v>
                      </c:pt>
                      <c:pt idx="1710">
                        <c:v>3.4174663521195953E-3</c:v>
                      </c:pt>
                      <c:pt idx="1711">
                        <c:v>3.4157695216964004E-3</c:v>
                      </c:pt>
                      <c:pt idx="1712">
                        <c:v>3.4140745238906978E-3</c:v>
                      </c:pt>
                      <c:pt idx="1713">
                        <c:v>3.4123813556551229E-3</c:v>
                      </c:pt>
                      <c:pt idx="1714">
                        <c:v>3.4106900139491479E-3</c:v>
                      </c:pt>
                      <c:pt idx="1715">
                        <c:v>3.4090004957390689E-3</c:v>
                      </c:pt>
                      <c:pt idx="1716">
                        <c:v>3.4073127979979815E-3</c:v>
                      </c:pt>
                      <c:pt idx="1717">
                        <c:v>3.4056269177057687E-3</c:v>
                      </c:pt>
                      <c:pt idx="1718">
                        <c:v>3.4039428518490783E-3</c:v>
                      </c:pt>
                      <c:pt idx="1719">
                        <c:v>3.4022605974213032E-3</c:v>
                      </c:pt>
                      <c:pt idx="1720">
                        <c:v>3.4005801514225558E-3</c:v>
                      </c:pt>
                      <c:pt idx="1721">
                        <c:v>3.3989015108596633E-3</c:v>
                      </c:pt>
                      <c:pt idx="1722">
                        <c:v>3.3972246727461391E-3</c:v>
                      </c:pt>
                      <c:pt idx="1723">
                        <c:v>3.3955496341021652E-3</c:v>
                      </c:pt>
                      <c:pt idx="1724">
                        <c:v>3.3938763919545791E-3</c:v>
                      </c:pt>
                      <c:pt idx="1725">
                        <c:v>3.3922049433368477E-3</c:v>
                      </c:pt>
                      <c:pt idx="1726">
                        <c:v>3.3905352852890446E-3</c:v>
                      </c:pt>
                      <c:pt idx="1727">
                        <c:v>3.3888674148578497E-3</c:v>
                      </c:pt>
                      <c:pt idx="1728">
                        <c:v>3.3872013290965133E-3</c:v>
                      </c:pt>
                      <c:pt idx="1729">
                        <c:v>3.3855370250648431E-3</c:v>
                      </c:pt>
                      <c:pt idx="1730">
                        <c:v>3.3838744998291913E-3</c:v>
                      </c:pt>
                      <c:pt idx="1731">
                        <c:v>3.3822137504624277E-3</c:v>
                      </c:pt>
                      <c:pt idx="1732">
                        <c:v>3.3805547740439219E-3</c:v>
                      </c:pt>
                      <c:pt idx="1733">
                        <c:v>3.3788975676595366E-3</c:v>
                      </c:pt>
                      <c:pt idx="1734">
                        <c:v>3.3772421284015983E-3</c:v>
                      </c:pt>
                      <c:pt idx="1735">
                        <c:v>3.3755884533688768E-3</c:v>
                      </c:pt>
                      <c:pt idx="1736">
                        <c:v>3.3739365396665789E-3</c:v>
                      </c:pt>
                      <c:pt idx="1737">
                        <c:v>3.3722863844063249E-3</c:v>
                      </c:pt>
                      <c:pt idx="1738">
                        <c:v>3.370637984706124E-3</c:v>
                      </c:pt>
                      <c:pt idx="1739">
                        <c:v>3.3689913376903657E-3</c:v>
                      </c:pt>
                      <c:pt idx="1740">
                        <c:v>3.3673464404898033E-3</c:v>
                      </c:pt>
                      <c:pt idx="1741">
                        <c:v>3.3657032902415229E-3</c:v>
                      </c:pt>
                      <c:pt idx="1742">
                        <c:v>3.3640618840889386E-3</c:v>
                      </c:pt>
                      <c:pt idx="1743">
                        <c:v>3.3624222191817785E-3</c:v>
                      </c:pt>
                      <c:pt idx="1744">
                        <c:v>3.3607842926760456E-3</c:v>
                      </c:pt>
                      <c:pt idx="1745">
                        <c:v>3.3591481017340215E-3</c:v>
                      </c:pt>
                      <c:pt idx="1746">
                        <c:v>3.3575136435242442E-3</c:v>
                      </c:pt>
                      <c:pt idx="1747">
                        <c:v>3.3558809152214862E-3</c:v>
                      </c:pt>
                      <c:pt idx="1748">
                        <c:v>3.3542499140067328E-3</c:v>
                      </c:pt>
                      <c:pt idx="1749">
                        <c:v>3.3526206370671822E-3</c:v>
                      </c:pt>
                      <c:pt idx="1750">
                        <c:v>3.3509930815962146E-3</c:v>
                      </c:pt>
                      <c:pt idx="1751">
                        <c:v>3.349367244793369E-3</c:v>
                      </c:pt>
                      <c:pt idx="1752">
                        <c:v>3.3477431238643491E-3</c:v>
                      </c:pt>
                      <c:pt idx="1753">
                        <c:v>3.3461207160209792E-3</c:v>
                      </c:pt>
                      <c:pt idx="1754">
                        <c:v>3.3445000184812086E-3</c:v>
                      </c:pt>
                      <c:pt idx="1755">
                        <c:v>3.3428810284690876E-3</c:v>
                      </c:pt>
                      <c:pt idx="1756">
                        <c:v>3.3412637432147412E-3</c:v>
                      </c:pt>
                      <c:pt idx="1757">
                        <c:v>3.3396481599543676E-3</c:v>
                      </c:pt>
                      <c:pt idx="1758">
                        <c:v>3.3380342759302154E-3</c:v>
                      </c:pt>
                      <c:pt idx="1759">
                        <c:v>3.3364220883905574E-3</c:v>
                      </c:pt>
                      <c:pt idx="1760">
                        <c:v>3.3348115945896943E-3</c:v>
                      </c:pt>
                      <c:pt idx="1761">
                        <c:v>3.3332027917879173E-3</c:v>
                      </c:pt>
                      <c:pt idx="1762">
                        <c:v>3.3315956772515041E-3</c:v>
                      </c:pt>
                      <c:pt idx="1763">
                        <c:v>3.3299902482527006E-3</c:v>
                      </c:pt>
                      <c:pt idx="1764">
                        <c:v>3.3283865020697014E-3</c:v>
                      </c:pt>
                      <c:pt idx="1765">
                        <c:v>3.3267844359866302E-3</c:v>
                      </c:pt>
                      <c:pt idx="1766">
                        <c:v>3.3251840472935412E-3</c:v>
                      </c:pt>
                      <c:pt idx="1767">
                        <c:v>3.3235853332863746E-3</c:v>
                      </c:pt>
                      <c:pt idx="1768">
                        <c:v>3.321988291266969E-3</c:v>
                      </c:pt>
                      <c:pt idx="1769">
                        <c:v>3.3203929185430274E-3</c:v>
                      </c:pt>
                      <c:pt idx="1770">
                        <c:v>3.3187992124280989E-3</c:v>
                      </c:pt>
                      <c:pt idx="1771">
                        <c:v>3.3172071702415808E-3</c:v>
                      </c:pt>
                      <c:pt idx="1772">
                        <c:v>3.3156167893086852E-3</c:v>
                      </c:pt>
                      <c:pt idx="1773">
                        <c:v>3.3140280669604295E-3</c:v>
                      </c:pt>
                      <c:pt idx="1774">
                        <c:v>3.3124410005336241E-3</c:v>
                      </c:pt>
                      <c:pt idx="1775">
                        <c:v>3.3108555873708487E-3</c:v>
                      </c:pt>
                      <c:pt idx="1776">
                        <c:v>3.309271824820441E-3</c:v>
                      </c:pt>
                      <c:pt idx="1777">
                        <c:v>3.3076897102364855E-3</c:v>
                      </c:pt>
                      <c:pt idx="1778">
                        <c:v>3.3061092409787858E-3</c:v>
                      </c:pt>
                      <c:pt idx="1779">
                        <c:v>3.3045304144128655E-3</c:v>
                      </c:pt>
                      <c:pt idx="1780">
                        <c:v>3.3029532279099313E-3</c:v>
                      </c:pt>
                      <c:pt idx="1781">
                        <c:v>3.3013776788468814E-3</c:v>
                      </c:pt>
                      <c:pt idx="1782">
                        <c:v>3.2998037646062729E-3</c:v>
                      </c:pt>
                      <c:pt idx="1783">
                        <c:v>3.2982314825763096E-3</c:v>
                      </c:pt>
                      <c:pt idx="1784">
                        <c:v>3.2966608301508316E-3</c:v>
                      </c:pt>
                      <c:pt idx="1785">
                        <c:v>3.2950918047293005E-3</c:v>
                      </c:pt>
                      <c:pt idx="1786">
                        <c:v>3.2935244037167748E-3</c:v>
                      </c:pt>
                      <c:pt idx="1787">
                        <c:v>3.2919586245239029E-3</c:v>
                      </c:pt>
                      <c:pt idx="1788">
                        <c:v>3.2903944645669056E-3</c:v>
                      </c:pt>
                      <c:pt idx="1789">
                        <c:v>3.2888319212675651E-3</c:v>
                      </c:pt>
                      <c:pt idx="1790">
                        <c:v>3.2872709920531993E-3</c:v>
                      </c:pt>
                      <c:pt idx="1791">
                        <c:v>3.2857116743566605E-3</c:v>
                      </c:pt>
                      <c:pt idx="1792">
                        <c:v>3.2841539656163054E-3</c:v>
                      </c:pt>
                      <c:pt idx="1793">
                        <c:v>3.2825978632759971E-3</c:v>
                      </c:pt>
                      <c:pt idx="1794">
                        <c:v>3.2810433647850745E-3</c:v>
                      </c:pt>
                      <c:pt idx="1795">
                        <c:v>3.2794904675983506E-3</c:v>
                      </c:pt>
                      <c:pt idx="1796">
                        <c:v>3.2779391691760877E-3</c:v>
                      </c:pt>
                      <c:pt idx="1797">
                        <c:v>3.2763894669839825E-3</c:v>
                      </c:pt>
                      <c:pt idx="1798">
                        <c:v>3.2748413584931663E-3</c:v>
                      </c:pt>
                      <c:pt idx="1799">
                        <c:v>3.2732948411801715E-3</c:v>
                      </c:pt>
                      <c:pt idx="1800">
                        <c:v>3.2717499125269277E-3</c:v>
                      </c:pt>
                      <c:pt idx="1801">
                        <c:v>3.2702065700207423E-3</c:v>
                      </c:pt>
                      <c:pt idx="1802">
                        <c:v>3.2686648111542897E-3</c:v>
                      </c:pt>
                      <c:pt idx="1803">
                        <c:v>3.2671246334255969E-3</c:v>
                      </c:pt>
                      <c:pt idx="1804">
                        <c:v>3.2655860343380285E-3</c:v>
                      </c:pt>
                      <c:pt idx="1805">
                        <c:v>3.2640490114002707E-3</c:v>
                      </c:pt>
                      <c:pt idx="1806">
                        <c:v>3.2625135621263124E-3</c:v>
                      </c:pt>
                      <c:pt idx="1807">
                        <c:v>3.260979684035444E-3</c:v>
                      </c:pt>
                      <c:pt idx="1808">
                        <c:v>3.2594473746522332E-3</c:v>
                      </c:pt>
                      <c:pt idx="1809">
                        <c:v>3.2579166315065146E-3</c:v>
                      </c:pt>
                      <c:pt idx="1810">
                        <c:v>3.2563874521333688E-3</c:v>
                      </c:pt>
                      <c:pt idx="1811">
                        <c:v>3.2548598340731223E-3</c:v>
                      </c:pt>
                      <c:pt idx="1812">
                        <c:v>3.2533337748713166E-3</c:v>
                      </c:pt>
                      <c:pt idx="1813">
                        <c:v>3.2518092720787099E-3</c:v>
                      </c:pt>
                      <c:pt idx="1814">
                        <c:v>3.2502863232512502E-3</c:v>
                      </c:pt>
                      <c:pt idx="1815">
                        <c:v>3.2487649259500717E-3</c:v>
                      </c:pt>
                      <c:pt idx="1816">
                        <c:v>3.2472450777414762E-3</c:v>
                      </c:pt>
                      <c:pt idx="1817">
                        <c:v>3.2457267761969136E-3</c:v>
                      </c:pt>
                      <c:pt idx="1818">
                        <c:v>3.2442100188929783E-3</c:v>
                      </c:pt>
                      <c:pt idx="1819">
                        <c:v>3.242694803411399E-3</c:v>
                      </c:pt>
                      <c:pt idx="1820">
                        <c:v>3.2411811273390027E-3</c:v>
                      </c:pt>
                      <c:pt idx="1821">
                        <c:v>3.2396689882677279E-3</c:v>
                      </c:pt>
                      <c:pt idx="1822">
                        <c:v>3.2381583837945895E-3</c:v>
                      </c:pt>
                      <c:pt idx="1823">
                        <c:v>3.2366493115216798E-3</c:v>
                      </c:pt>
                      <c:pt idx="1824">
                        <c:v>3.2351417690561555E-3</c:v>
                      </c:pt>
                      <c:pt idx="1825">
                        <c:v>3.2336357540102031E-3</c:v>
                      </c:pt>
                      <c:pt idx="1826">
                        <c:v>3.2321312640010589E-3</c:v>
                      </c:pt>
                      <c:pt idx="1827">
                        <c:v>3.2306282966509665E-3</c:v>
                      </c:pt>
                      <c:pt idx="1828">
                        <c:v>3.2291268495871768E-3</c:v>
                      </c:pt>
                      <c:pt idx="1829">
                        <c:v>3.2276269204419331E-3</c:v>
                      </c:pt>
                      <c:pt idx="1830">
                        <c:v>3.2261285068524597E-3</c:v>
                      </c:pt>
                      <c:pt idx="1831">
                        <c:v>3.2246316064609456E-3</c:v>
                      </c:pt>
                      <c:pt idx="1832">
                        <c:v>3.2231362169145308E-3</c:v>
                      </c:pt>
                      <c:pt idx="1833">
                        <c:v>3.2216423358652946E-3</c:v>
                      </c:pt>
                      <c:pt idx="1834">
                        <c:v>3.2201499609702464E-3</c:v>
                      </c:pt>
                      <c:pt idx="1835">
                        <c:v>3.2186590898913054E-3</c:v>
                      </c:pt>
                      <c:pt idx="1836">
                        <c:v>3.217169720295288E-3</c:v>
                      </c:pt>
                      <c:pt idx="1837">
                        <c:v>3.2156818498539057E-3</c:v>
                      </c:pt>
                      <c:pt idx="1838">
                        <c:v>3.2141954762437432E-3</c:v>
                      </c:pt>
                      <c:pt idx="1839">
                        <c:v>3.2127105971462388E-3</c:v>
                      </c:pt>
                      <c:pt idx="1840">
                        <c:v>3.21122721024769E-3</c:v>
                      </c:pt>
                      <c:pt idx="1841">
                        <c:v>3.209745313239224E-3</c:v>
                      </c:pt>
                      <c:pt idx="1842">
                        <c:v>3.2082649038167907E-3</c:v>
                      </c:pt>
                      <c:pt idx="1843">
                        <c:v>3.2067859796811602E-3</c:v>
                      </c:pt>
                      <c:pt idx="1844">
                        <c:v>3.2053085385378871E-3</c:v>
                      </c:pt>
                      <c:pt idx="1845">
                        <c:v>3.2038325780973207E-3</c:v>
                      </c:pt>
                      <c:pt idx="1846">
                        <c:v>3.202358096074583E-3</c:v>
                      </c:pt>
                      <c:pt idx="1847">
                        <c:v>3.2008850901895486E-3</c:v>
                      </c:pt>
                      <c:pt idx="1848">
                        <c:v>3.1994135581668495E-3</c:v>
                      </c:pt>
                      <c:pt idx="1849">
                        <c:v>3.1979434977358443E-3</c:v>
                      </c:pt>
                      <c:pt idx="1850">
                        <c:v>3.1964749066306255E-3</c:v>
                      </c:pt>
                      <c:pt idx="1851">
                        <c:v>3.1950077825899873E-3</c:v>
                      </c:pt>
                      <c:pt idx="1852">
                        <c:v>3.1935421233574225E-3</c:v>
                      </c:pt>
                      <c:pt idx="1853">
                        <c:v>3.1920779266811192E-3</c:v>
                      </c:pt>
                      <c:pt idx="1854">
                        <c:v>3.1906151903139243E-3</c:v>
                      </c:pt>
                      <c:pt idx="1855">
                        <c:v>3.189153912013356E-3</c:v>
                      </c:pt>
                      <c:pt idx="1856">
                        <c:v>3.1876940895415842E-3</c:v>
                      </c:pt>
                      <c:pt idx="1857">
                        <c:v>3.1862357206654088E-3</c:v>
                      </c:pt>
                      <c:pt idx="1858">
                        <c:v>3.1847788031562621E-3</c:v>
                      </c:pt>
                      <c:pt idx="1859">
                        <c:v>3.1833233347901796E-3</c:v>
                      </c:pt>
                      <c:pt idx="1860">
                        <c:v>3.1818693133478103E-3</c:v>
                      </c:pt>
                      <c:pt idx="1861">
                        <c:v>3.1804167366143799E-3</c:v>
                      </c:pt>
                      <c:pt idx="1862">
                        <c:v>3.1789656023797006E-3</c:v>
                      </c:pt>
                      <c:pt idx="1863">
                        <c:v>3.1775159084381447E-3</c:v>
                      </c:pt>
                      <c:pt idx="1864">
                        <c:v>3.1760676525886423E-3</c:v>
                      </c:pt>
                      <c:pt idx="1865">
                        <c:v>3.1746208326346604E-3</c:v>
                      </c:pt>
                      <c:pt idx="1866">
                        <c:v>3.1731754463841955E-3</c:v>
                      </c:pt>
                      <c:pt idx="1867">
                        <c:v>3.1717314916497679E-3</c:v>
                      </c:pt>
                      <c:pt idx="1868">
                        <c:v>3.170288966248398E-3</c:v>
                      </c:pt>
                      <c:pt idx="1869">
                        <c:v>3.1688478680016023E-3</c:v>
                      </c:pt>
                      <c:pt idx="1870">
                        <c:v>3.1674081947353845E-3</c:v>
                      </c:pt>
                      <c:pt idx="1871">
                        <c:v>3.1659699442802129E-3</c:v>
                      </c:pt>
                      <c:pt idx="1872">
                        <c:v>3.1645331144710214E-3</c:v>
                      </c:pt>
                      <c:pt idx="1873">
                        <c:v>3.163097703147186E-3</c:v>
                      </c:pt>
                      <c:pt idx="1874">
                        <c:v>3.1616637081525248E-3</c:v>
                      </c:pt>
                      <c:pt idx="1875">
                        <c:v>3.1602311273352781E-3</c:v>
                      </c:pt>
                      <c:pt idx="1876">
                        <c:v>3.1587999585480993E-3</c:v>
                      </c:pt>
                      <c:pt idx="1877">
                        <c:v>3.1573701996480508E-3</c:v>
                      </c:pt>
                      <c:pt idx="1878">
                        <c:v>3.1559418484965749E-3</c:v>
                      </c:pt>
                      <c:pt idx="1879">
                        <c:v>3.1545149029595038E-3</c:v>
                      </c:pt>
                      <c:pt idx="1880">
                        <c:v>3.1530893609070317E-3</c:v>
                      </c:pt>
                      <c:pt idx="1881">
                        <c:v>3.1516652202137124E-3</c:v>
                      </c:pt>
                      <c:pt idx="1882">
                        <c:v>3.1502424787584471E-3</c:v>
                      </c:pt>
                      <c:pt idx="1883">
                        <c:v>3.1488211344244646E-3</c:v>
                      </c:pt>
                      <c:pt idx="1884">
                        <c:v>3.1474011850993276E-3</c:v>
                      </c:pt>
                      <c:pt idx="1885">
                        <c:v>3.1459826286749032E-3</c:v>
                      </c:pt>
                      <c:pt idx="1886">
                        <c:v>3.1445654630473637E-3</c:v>
                      </c:pt>
                      <c:pt idx="1887">
                        <c:v>3.1431496861171683E-3</c:v>
                      </c:pt>
                      <c:pt idx="1888">
                        <c:v>3.1417352957890622E-3</c:v>
                      </c:pt>
                      <c:pt idx="1889">
                        <c:v>3.1403222899720512E-3</c:v>
                      </c:pt>
                      <c:pt idx="1890">
                        <c:v>3.1389106665794036E-3</c:v>
                      </c:pt>
                      <c:pt idx="1891">
                        <c:v>3.1375004235286324E-3</c:v>
                      </c:pt>
                      <c:pt idx="1892">
                        <c:v>3.1360915587414803E-3</c:v>
                      </c:pt>
                      <c:pt idx="1893">
                        <c:v>3.1346840701439289E-3</c:v>
                      </c:pt>
                      <c:pt idx="1894">
                        <c:v>3.1332779556661615E-3</c:v>
                      </c:pt>
                      <c:pt idx="1895">
                        <c:v>3.131873213242565E-3</c:v>
                      </c:pt>
                      <c:pt idx="1896">
                        <c:v>3.1304698408117265E-3</c:v>
                      </c:pt>
                      <c:pt idx="1897">
                        <c:v>3.1290678363164091E-3</c:v>
                      </c:pt>
                      <c:pt idx="1898">
                        <c:v>3.1276671977035451E-3</c:v>
                      </c:pt>
                      <c:pt idx="1899">
                        <c:v>3.1262679229242343E-3</c:v>
                      </c:pt>
                      <c:pt idx="1900">
                        <c:v>3.1248700099337202E-3</c:v>
                      </c:pt>
                      <c:pt idx="1901">
                        <c:v>3.1234734566913864E-3</c:v>
                      </c:pt>
                      <c:pt idx="1902">
                        <c:v>3.1220782611607423E-3</c:v>
                      </c:pt>
                      <c:pt idx="1903">
                        <c:v>3.1206844213094247E-3</c:v>
                      </c:pt>
                      <c:pt idx="1904">
                        <c:v>3.1192919351091699E-3</c:v>
                      </c:pt>
                      <c:pt idx="1905">
                        <c:v>3.1179008005358128E-3</c:v>
                      </c:pt>
                      <c:pt idx="1906">
                        <c:v>3.1165110155692774E-3</c:v>
                      </c:pt>
                      <c:pt idx="1907">
                        <c:v>3.1151225781935578E-3</c:v>
                      </c:pt>
                      <c:pt idx="1908">
                        <c:v>3.1137354863967248E-3</c:v>
                      </c:pt>
                      <c:pt idx="1909">
                        <c:v>3.1123497381708941E-3</c:v>
                      </c:pt>
                      <c:pt idx="1910">
                        <c:v>3.1109653315122337E-3</c:v>
                      </c:pt>
                      <c:pt idx="1911">
                        <c:v>3.1095822644209405E-3</c:v>
                      </c:pt>
                      <c:pt idx="1912">
                        <c:v>3.1082005349012442E-3</c:v>
                      </c:pt>
                      <c:pt idx="1913">
                        <c:v>3.1068201409613842E-3</c:v>
                      </c:pt>
                      <c:pt idx="1914">
                        <c:v>3.1054410806136026E-3</c:v>
                      </c:pt>
                      <c:pt idx="1915">
                        <c:v>3.1040633518741425E-3</c:v>
                      </c:pt>
                      <c:pt idx="1916">
                        <c:v>3.1026869527632211E-3</c:v>
                      </c:pt>
                      <c:pt idx="1917">
                        <c:v>3.1013118813050392E-3</c:v>
                      </c:pt>
                      <c:pt idx="1918">
                        <c:v>3.09993813552776E-3</c:v>
                      </c:pt>
                      <c:pt idx="1919">
                        <c:v>3.0985657134634951E-3</c:v>
                      </c:pt>
                      <c:pt idx="1920">
                        <c:v>3.0971946131483062E-3</c:v>
                      </c:pt>
                      <c:pt idx="1921">
                        <c:v>3.095824832622187E-3</c:v>
                      </c:pt>
                      <c:pt idx="1922">
                        <c:v>3.0944563699290563E-3</c:v>
                      </c:pt>
                      <c:pt idx="1923">
                        <c:v>3.0930892231167445E-3</c:v>
                      </c:pt>
                      <c:pt idx="1924">
                        <c:v>3.0917233902369892E-3</c:v>
                      </c:pt>
                      <c:pt idx="1925">
                        <c:v>3.0903588693454239E-3</c:v>
                      </c:pt>
                      <c:pt idx="1926">
                        <c:v>3.0889956585015634E-3</c:v>
                      </c:pt>
                      <c:pt idx="1927">
                        <c:v>3.0876337557687985E-3</c:v>
                      </c:pt>
                      <c:pt idx="1928">
                        <c:v>3.0862731592143874E-3</c:v>
                      </c:pt>
                      <c:pt idx="1929">
                        <c:v>3.0849138669094404E-3</c:v>
                      </c:pt>
                      <c:pt idx="1930">
                        <c:v>3.0835558769289179E-3</c:v>
                      </c:pt>
                      <c:pt idx="1931">
                        <c:v>3.0821991873516133E-3</c:v>
                      </c:pt>
                      <c:pt idx="1932">
                        <c:v>3.0808437962601509E-3</c:v>
                      </c:pt>
                      <c:pt idx="1933">
                        <c:v>3.0794897017409652E-3</c:v>
                      </c:pt>
                      <c:pt idx="1934">
                        <c:v>3.0781369018843029E-3</c:v>
                      </c:pt>
                      <c:pt idx="1935">
                        <c:v>3.0767853947842073E-3</c:v>
                      </c:pt>
                      <c:pt idx="1936">
                        <c:v>3.0754351785385143E-3</c:v>
                      </c:pt>
                      <c:pt idx="1937">
                        <c:v>3.0740862512488331E-3</c:v>
                      </c:pt>
                      <c:pt idx="1938">
                        <c:v>3.0727386110205421E-3</c:v>
                      </c:pt>
                      <c:pt idx="1939">
                        <c:v>3.0713922559627849E-3</c:v>
                      </c:pt>
                      <c:pt idx="1940">
                        <c:v>3.0700471841884503E-3</c:v>
                      </c:pt>
                      <c:pt idx="1941">
                        <c:v>3.0687033938141752E-3</c:v>
                      </c:pt>
                      <c:pt idx="1942">
                        <c:v>3.0673608829603211E-3</c:v>
                      </c:pt>
                      <c:pt idx="1943">
                        <c:v>3.066019649750978E-3</c:v>
                      </c:pt>
                      <c:pt idx="1944">
                        <c:v>3.0646796923139417E-3</c:v>
                      </c:pt>
                      <c:pt idx="1945">
                        <c:v>3.0633410087807251E-3</c:v>
                      </c:pt>
                      <c:pt idx="1946">
                        <c:v>3.0620035972865208E-3</c:v>
                      </c:pt>
                      <c:pt idx="1947">
                        <c:v>3.0606674559702182E-3</c:v>
                      </c:pt>
                      <c:pt idx="1948">
                        <c:v>3.0593325829743759E-3</c:v>
                      </c:pt>
                      <c:pt idx="1949">
                        <c:v>3.0579989764452299E-3</c:v>
                      </c:pt>
                      <c:pt idx="1950">
                        <c:v>3.0566666345326625E-3</c:v>
                      </c:pt>
                      <c:pt idx="1951">
                        <c:v>3.0553355553902132E-3</c:v>
                      </c:pt>
                      <c:pt idx="1952">
                        <c:v>3.0540057371750574E-3</c:v>
                      </c:pt>
                      <c:pt idx="1953">
                        <c:v>3.0526771780480053E-3</c:v>
                      </c:pt>
                      <c:pt idx="1954">
                        <c:v>3.0513498761734867E-3</c:v>
                      </c:pt>
                      <c:pt idx="1955">
                        <c:v>3.0500238297195424E-3</c:v>
                      </c:pt>
                      <c:pt idx="1956">
                        <c:v>3.0486990368578265E-3</c:v>
                      </c:pt>
                      <c:pt idx="1957">
                        <c:v>3.0473754957635719E-3</c:v>
                      </c:pt>
                      <c:pt idx="1958">
                        <c:v>3.0460532046156143E-3</c:v>
                      </c:pt>
                      <c:pt idx="1959">
                        <c:v>3.0447321615963583E-3</c:v>
                      </c:pt>
                      <c:pt idx="1960">
                        <c:v>3.0434123648917827E-3</c:v>
                      </c:pt>
                      <c:pt idx="1961">
                        <c:v>3.0420938126914147E-3</c:v>
                      </c:pt>
                      <c:pt idx="1962">
                        <c:v>3.0407765031883476E-3</c:v>
                      </c:pt>
                      <c:pt idx="1963">
                        <c:v>3.0394604345792046E-3</c:v>
                      </c:pt>
                      <c:pt idx="1964">
                        <c:v>3.0381456050641502E-3</c:v>
                      </c:pt>
                      <c:pt idx="1965">
                        <c:v>3.0368320128468687E-3</c:v>
                      </c:pt>
                      <c:pt idx="1966">
                        <c:v>3.0355196561345612E-3</c:v>
                      </c:pt>
                      <c:pt idx="1967">
                        <c:v>3.0342085331379423E-3</c:v>
                      </c:pt>
                      <c:pt idx="1968">
                        <c:v>3.0328986420712152E-3</c:v>
                      </c:pt>
                      <c:pt idx="1969">
                        <c:v>3.0315899811520801E-3</c:v>
                      </c:pt>
                      <c:pt idx="1970">
                        <c:v>3.0302825486017188E-3</c:v>
                      </c:pt>
                      <c:pt idx="1971">
                        <c:v>3.0289763426447815E-3</c:v>
                      </c:pt>
                      <c:pt idx="1972">
                        <c:v>3.0276713615093867E-3</c:v>
                      </c:pt>
                      <c:pt idx="1973">
                        <c:v>3.0263676034271076E-3</c:v>
                      </c:pt>
                      <c:pt idx="1974">
                        <c:v>3.0250650666329673E-3</c:v>
                      </c:pt>
                      <c:pt idx="1975">
                        <c:v>3.0237637493654244E-3</c:v>
                      </c:pt>
                      <c:pt idx="1976">
                        <c:v>3.0224636498663682E-3</c:v>
                      </c:pt>
                      <c:pt idx="1977">
                        <c:v>3.0211647663811107E-3</c:v>
                      </c:pt>
                      <c:pt idx="1978">
                        <c:v>3.0198670971583806E-3</c:v>
                      </c:pt>
                      <c:pt idx="1979">
                        <c:v>3.0185706404503095E-3</c:v>
                      </c:pt>
                      <c:pt idx="1980">
                        <c:v>3.0172753945124243E-3</c:v>
                      </c:pt>
                      <c:pt idx="1981">
                        <c:v>3.0159813576036412E-3</c:v>
                      </c:pt>
                      <c:pt idx="1982">
                        <c:v>3.0146885279862608E-3</c:v>
                      </c:pt>
                      <c:pt idx="1983">
                        <c:v>3.0133969039259534E-3</c:v>
                      </c:pt>
                      <c:pt idx="1984">
                        <c:v>3.0121064836917508E-3</c:v>
                      </c:pt>
                      <c:pt idx="1985">
                        <c:v>3.0108172655560444E-3</c:v>
                      </c:pt>
                      <c:pt idx="1986">
                        <c:v>3.0095292477945708E-3</c:v>
                      </c:pt>
                      <c:pt idx="1987">
                        <c:v>3.0082424286864062E-3</c:v>
                      </c:pt>
                      <c:pt idx="1988">
                        <c:v>3.0069568065139592E-3</c:v>
                      </c:pt>
                      <c:pt idx="1989">
                        <c:v>3.005672379562961E-3</c:v>
                      </c:pt>
                      <c:pt idx="1990">
                        <c:v>3.0043891461224541E-3</c:v>
                      </c:pt>
                      <c:pt idx="1991">
                        <c:v>3.0031071044847981E-3</c:v>
                      </c:pt>
                      <c:pt idx="1992">
                        <c:v>3.0018262529456401E-3</c:v>
                      </c:pt>
                      <c:pt idx="1993">
                        <c:v>3.0005465898039229E-3</c:v>
                      </c:pt>
                      <c:pt idx="1994">
                        <c:v>2.9992681133618709E-3</c:v>
                      </c:pt>
                      <c:pt idx="1995">
                        <c:v>2.9979908219249902E-3</c:v>
                      </c:pt>
                      <c:pt idx="1996">
                        <c:v>2.9967147138020437E-3</c:v>
                      </c:pt>
                      <c:pt idx="1997">
                        <c:v>2.9954397873050548E-3</c:v>
                      </c:pt>
                      <c:pt idx="1998">
                        <c:v>2.9941660407493079E-3</c:v>
                      </c:pt>
                      <c:pt idx="1999">
                        <c:v>2.9928934724533186E-3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121B-4C61-BAA5-3B38F93B3EDE}"/>
                  </c:ext>
                </c:extLst>
              </c15:ser>
            </c15:filteredScatterSeries>
          </c:ext>
        </c:extLst>
      </c:scatterChart>
      <c:valAx>
        <c:axId val="1941048207"/>
        <c:scaling>
          <c:orientation val="minMax"/>
          <c:max val="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Exit Multiple</a:t>
                </a:r>
              </a:p>
            </c:rich>
          </c:tx>
          <c:layout>
            <c:manualLayout>
              <c:xMode val="edge"/>
              <c:yMode val="edge"/>
              <c:x val="0.50020912966700526"/>
              <c:y val="0.928872471241570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324223"/>
        <c:crosses val="autoZero"/>
        <c:crossBetween val="midCat"/>
      </c:valAx>
      <c:valAx>
        <c:axId val="304324223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Normalused</a:t>
                </a:r>
                <a:r>
                  <a:rPr lang="en-GB" baseline="0"/>
                  <a:t> Relative Frequency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048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726375654357787"/>
          <c:y val="0.11544869166848365"/>
          <c:w val="0.20173130095649777"/>
          <c:h val="9.020807534723421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'Company Statistics'!$L$44:$L$59</c:f>
              <c:numCache>
                <c:formatCode>0%</c:formatCode>
                <c:ptCount val="16"/>
                <c:pt idx="0">
                  <c:v>-0.75</c:v>
                </c:pt>
                <c:pt idx="1">
                  <c:v>-0.65</c:v>
                </c:pt>
                <c:pt idx="2">
                  <c:v>-0.55000000000000004</c:v>
                </c:pt>
                <c:pt idx="3">
                  <c:v>-0.45</c:v>
                </c:pt>
                <c:pt idx="4">
                  <c:v>-0.35</c:v>
                </c:pt>
                <c:pt idx="5">
                  <c:v>-0.25</c:v>
                </c:pt>
                <c:pt idx="6">
                  <c:v>-0.15</c:v>
                </c:pt>
                <c:pt idx="7">
                  <c:v>-0.05</c:v>
                </c:pt>
                <c:pt idx="8">
                  <c:v>0.05</c:v>
                </c:pt>
                <c:pt idx="9">
                  <c:v>0.15</c:v>
                </c:pt>
                <c:pt idx="10">
                  <c:v>0.25</c:v>
                </c:pt>
                <c:pt idx="11">
                  <c:v>0.35</c:v>
                </c:pt>
                <c:pt idx="12">
                  <c:v>0.45</c:v>
                </c:pt>
                <c:pt idx="13">
                  <c:v>0.55000000000000004</c:v>
                </c:pt>
                <c:pt idx="14">
                  <c:v>0.65</c:v>
                </c:pt>
                <c:pt idx="15">
                  <c:v>0.75</c:v>
                </c:pt>
              </c:numCache>
            </c:numRef>
          </c:xVal>
          <c:yVal>
            <c:numRef>
              <c:f>'Company Statistics'!$N$44:$N$59</c:f>
              <c:numCache>
                <c:formatCode>0.00%</c:formatCode>
                <c:ptCount val="16"/>
                <c:pt idx="0">
                  <c:v>7.3170731707317077E-3</c:v>
                </c:pt>
                <c:pt idx="1">
                  <c:v>2.1951219512195121E-2</c:v>
                </c:pt>
                <c:pt idx="2">
                  <c:v>2.1951219512195121E-2</c:v>
                </c:pt>
                <c:pt idx="3">
                  <c:v>3.4146341463414637E-2</c:v>
                </c:pt>
                <c:pt idx="4">
                  <c:v>3.4146341463414637E-2</c:v>
                </c:pt>
                <c:pt idx="5">
                  <c:v>6.5853658536585369E-2</c:v>
                </c:pt>
                <c:pt idx="6">
                  <c:v>6.5853658536585369E-2</c:v>
                </c:pt>
                <c:pt idx="7">
                  <c:v>7.3170731707317069E-2</c:v>
                </c:pt>
                <c:pt idx="8">
                  <c:v>0.1024390243902439</c:v>
                </c:pt>
                <c:pt idx="9">
                  <c:v>0.10731707317073171</c:v>
                </c:pt>
                <c:pt idx="10">
                  <c:v>9.5121951219512196E-2</c:v>
                </c:pt>
                <c:pt idx="11">
                  <c:v>0.11951219512195121</c:v>
                </c:pt>
                <c:pt idx="12">
                  <c:v>9.7560975609756101E-2</c:v>
                </c:pt>
                <c:pt idx="13">
                  <c:v>5.6097560975609757E-2</c:v>
                </c:pt>
                <c:pt idx="14">
                  <c:v>6.5853658536585369E-2</c:v>
                </c:pt>
                <c:pt idx="15">
                  <c:v>3.1707317073170732E-2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83-4542-9245-EAD157013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324463"/>
        <c:axId val="304322239"/>
      </c:scatterChart>
      <c:valAx>
        <c:axId val="74832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Annual</a:t>
                </a:r>
                <a:r>
                  <a:rPr lang="en-GB" baseline="0"/>
                  <a:t> Revenue Growth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322239"/>
        <c:crosses val="autoZero"/>
        <c:crossBetween val="midCat"/>
      </c:valAx>
      <c:valAx>
        <c:axId val="30432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32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All Pitchbook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68E-4B8D-8265-0CB945775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68E-4B8D-8265-0CB945775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68E-4B8D-8265-0CB945775516}"/>
              </c:ext>
            </c:extLst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'Company Statistics'!$U$4:$U$6</c:f>
              <c:strCache>
                <c:ptCount val="3"/>
                <c:pt idx="0">
                  <c:v>EMEA</c:v>
                </c:pt>
                <c:pt idx="1">
                  <c:v>Americas</c:v>
                </c:pt>
                <c:pt idx="2">
                  <c:v>APAC</c:v>
                </c:pt>
              </c:strCache>
            </c:strRef>
          </c:cat>
          <c:val>
            <c:numRef>
              <c:f>'Company Statistics'!$V$4:$V$6</c:f>
              <c:numCache>
                <c:formatCode>General</c:formatCode>
                <c:ptCount val="3"/>
                <c:pt idx="0">
                  <c:v>1380</c:v>
                </c:pt>
                <c:pt idx="1">
                  <c:v>971</c:v>
                </c:pt>
                <c:pt idx="2">
                  <c:v>1752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8E-4B8D-8265-0CB94577551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All Pitchbook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3F9-42C4-A332-CE4A9B01E27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3F9-42C4-A332-CE4A9B01E27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3F9-42C4-A332-CE4A9B01E27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3F9-42C4-A332-CE4A9B01E27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3F9-42C4-A332-CE4A9B01E27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3F9-42C4-A332-CE4A9B01E27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3F9-42C4-A332-CE4A9B01E270}"/>
              </c:ext>
            </c:extLst>
          </c:dPt>
          <c:dLbls>
            <c:dLbl>
              <c:idx val="2"/>
              <c:layout>
                <c:manualLayout>
                  <c:x val="0"/>
                  <c:y val="-1.611227336565101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3F9-42C4-A332-CE4A9B01E270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'Company Statistics'!$X$4:$X$10</c:f>
              <c:strCache>
                <c:ptCount val="7"/>
                <c:pt idx="0">
                  <c:v>B2B</c:v>
                </c:pt>
                <c:pt idx="1">
                  <c:v>B2C</c:v>
                </c:pt>
                <c:pt idx="2">
                  <c:v>FS</c:v>
                </c:pt>
                <c:pt idx="3">
                  <c:v>Energy</c:v>
                </c:pt>
                <c:pt idx="4">
                  <c:v>Health</c:v>
                </c:pt>
                <c:pt idx="5">
                  <c:v>Materials</c:v>
                </c:pt>
                <c:pt idx="6">
                  <c:v>IT</c:v>
                </c:pt>
              </c:strCache>
            </c:strRef>
          </c:cat>
          <c:val>
            <c:numRef>
              <c:f>'Company Statistics'!$Y$4:$Y$10</c:f>
              <c:numCache>
                <c:formatCode>General</c:formatCode>
                <c:ptCount val="7"/>
                <c:pt idx="0">
                  <c:v>614</c:v>
                </c:pt>
                <c:pt idx="1">
                  <c:v>828</c:v>
                </c:pt>
                <c:pt idx="2">
                  <c:v>140</c:v>
                </c:pt>
                <c:pt idx="3">
                  <c:v>50</c:v>
                </c:pt>
                <c:pt idx="4">
                  <c:v>661</c:v>
                </c:pt>
                <c:pt idx="5">
                  <c:v>82</c:v>
                </c:pt>
                <c:pt idx="6">
                  <c:v>1728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3F9-42C4-A332-CE4A9B01E27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300056</xdr:colOff>
      <xdr:row>23</xdr:row>
      <xdr:rowOff>110777</xdr:rowOff>
    </xdr:from>
    <xdr:to>
      <xdr:col>21</xdr:col>
      <xdr:colOff>210001</xdr:colOff>
      <xdr:row>37</xdr:row>
      <xdr:rowOff>79230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AE38B9-61DE-FBE8-FE19-429FB59635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743185</xdr:colOff>
      <xdr:row>38</xdr:row>
      <xdr:rowOff>100658</xdr:rowOff>
    </xdr:from>
    <xdr:to>
      <xdr:col>7</xdr:col>
      <xdr:colOff>460963</xdr:colOff>
      <xdr:row>53</xdr:row>
      <xdr:rowOff>162747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A5E656-787C-A69A-2DDC-435B1E4281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344089</xdr:colOff>
      <xdr:row>34</xdr:row>
      <xdr:rowOff>116041</xdr:rowOff>
    </xdr:from>
    <xdr:to>
      <xdr:col>15</xdr:col>
      <xdr:colOff>319747</xdr:colOff>
      <xdr:row>49</xdr:row>
      <xdr:rowOff>173484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C1FF13-9931-4682-94AF-12B1E0910E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444190</xdr:colOff>
      <xdr:row>50</xdr:row>
      <xdr:rowOff>93623</xdr:rowOff>
    </xdr:from>
    <xdr:to>
      <xdr:col>15</xdr:col>
      <xdr:colOff>419143</xdr:colOff>
      <xdr:row>65</xdr:row>
      <xdr:rowOff>155712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2CFE6F5-D34D-4B59-AC73-A48E51C023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167147</xdr:rowOff>
    </xdr:from>
    <xdr:to>
      <xdr:col>8</xdr:col>
      <xdr:colOff>351667</xdr:colOff>
      <xdr:row>41</xdr:row>
      <xdr:rowOff>158151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7C8379-7FEC-0EB7-97DA-3D84FC970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13600"/>
          <a:ext cx="5398120" cy="2607683"/>
        </a:xfrm>
        <a:prstGeom prst="rect">
          <a:avLst/>
        </a:prstGeom>
      </xdr:spPr>
    </xdr:pic>
    <xdr:clientData/>
  </xdr:twoCellAnchor>
  <xdr:twoCellAnchor editAs="oneCell">
    <xdr:from>
      <xdr:col>8</xdr:col>
      <xdr:colOff>373811</xdr:colOff>
      <xdr:row>27</xdr:row>
      <xdr:rowOff>149739</xdr:rowOff>
    </xdr:from>
    <xdr:to>
      <xdr:col>16</xdr:col>
      <xdr:colOff>697500</xdr:colOff>
      <xdr:row>42</xdr:row>
      <xdr:rowOff>28755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B6D2FB-2A65-3DB3-05C0-3A861D366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20264" y="5196192"/>
          <a:ext cx="5370142" cy="2682601"/>
        </a:xfrm>
        <a:prstGeom prst="rect">
          <a:avLst/>
        </a:prstGeom>
      </xdr:spPr>
    </xdr:pic>
    <xdr:clientData/>
  </xdr:twoCellAnchor>
  <xdr:twoCellAnchor editAs="oneCell">
    <xdr:from>
      <xdr:col>17</xdr:col>
      <xdr:colOff>100642</xdr:colOff>
      <xdr:row>28</xdr:row>
      <xdr:rowOff>137351</xdr:rowOff>
    </xdr:from>
    <xdr:to>
      <xdr:col>26</xdr:col>
      <xdr:colOff>14377</xdr:colOff>
      <xdr:row>42</xdr:row>
      <xdr:rowOff>43132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5A7F416-944B-85C9-7FC7-62BF47EE4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13057" y="5370709"/>
          <a:ext cx="5348377" cy="252246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730484</xdr:colOff>
      <xdr:row>231</xdr:row>
      <xdr:rowOff>115553</xdr:rowOff>
    </xdr:from>
    <xdr:to>
      <xdr:col>18</xdr:col>
      <xdr:colOff>762000</xdr:colOff>
      <xdr:row>257</xdr:row>
      <xdr:rowOff>50132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820EFE-748B-C0AB-AA27-BF6DB208A9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478692</xdr:colOff>
      <xdr:row>359</xdr:row>
      <xdr:rowOff>84015</xdr:rowOff>
    </xdr:from>
    <xdr:to>
      <xdr:col>17</xdr:col>
      <xdr:colOff>595923</xdr:colOff>
      <xdr:row>374</xdr:row>
      <xdr:rowOff>42984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85E68C-75C2-7A93-CD28-32354B8522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570762</xdr:colOff>
      <xdr:row>369</xdr:row>
      <xdr:rowOff>153383</xdr:rowOff>
    </xdr:from>
    <xdr:to>
      <xdr:col>39</xdr:col>
      <xdr:colOff>265205</xdr:colOff>
      <xdr:row>384</xdr:row>
      <xdr:rowOff>27023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3DF0CC-BD7C-47C5-9A74-69F87B8FD3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1910772</xdr:colOff>
      <xdr:row>411</xdr:row>
      <xdr:rowOff>169718</xdr:rowOff>
    </xdr:from>
    <xdr:to>
      <xdr:col>20</xdr:col>
      <xdr:colOff>317499</xdr:colOff>
      <xdr:row>426</xdr:row>
      <xdr:rowOff>142009</xdr:rowOff>
    </xdr:to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id="{49603DE2-A658-E0CA-0C47-994B4BADC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541444</xdr:colOff>
      <xdr:row>11</xdr:row>
      <xdr:rowOff>43302</xdr:rowOff>
    </xdr:from>
    <xdr:to>
      <xdr:col>12</xdr:col>
      <xdr:colOff>53475</xdr:colOff>
      <xdr:row>23</xdr:row>
      <xdr:rowOff>75829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2A5F62-F84B-B6F2-47DB-337E5C7175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370228</xdr:colOff>
      <xdr:row>11</xdr:row>
      <xdr:rowOff>26736</xdr:rowOff>
    </xdr:from>
    <xdr:to>
      <xdr:col>16</xdr:col>
      <xdr:colOff>748633</xdr:colOff>
      <xdr:row>23</xdr:row>
      <xdr:rowOff>102777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832DAE-8E56-469C-B458-39D50A319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54427</xdr:colOff>
      <xdr:row>26</xdr:row>
      <xdr:rowOff>90715</xdr:rowOff>
    </xdr:from>
    <xdr:to>
      <xdr:col>26</xdr:col>
      <xdr:colOff>199191</xdr:colOff>
      <xdr:row>52</xdr:row>
      <xdr:rowOff>52548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E9588C6-CE26-422D-BFE9-723B33F2B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582706</xdr:colOff>
      <xdr:row>56</xdr:row>
      <xdr:rowOff>85165</xdr:rowOff>
    </xdr:from>
    <xdr:to>
      <xdr:col>20</xdr:col>
      <xdr:colOff>582706</xdr:colOff>
      <xdr:row>71</xdr:row>
      <xdr:rowOff>138954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C09D28C-EDA7-B9DD-B468-0D34C77C2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280736</xdr:colOff>
      <xdr:row>12</xdr:row>
      <xdr:rowOff>96776</xdr:rowOff>
    </xdr:from>
    <xdr:to>
      <xdr:col>22</xdr:col>
      <xdr:colOff>307473</xdr:colOff>
      <xdr:row>24</xdr:row>
      <xdr:rowOff>129304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C75F401-8FC3-4119-B0A0-6D21290B17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254000</xdr:colOff>
      <xdr:row>12</xdr:row>
      <xdr:rowOff>133685</xdr:rowOff>
    </xdr:from>
    <xdr:to>
      <xdr:col>28</xdr:col>
      <xdr:colOff>461188</xdr:colOff>
      <xdr:row>25</xdr:row>
      <xdr:rowOff>129516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4BFFA26-9908-4E0E-98A3-1FD1D07523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library.wiley.com/doi/epdf/10.1111/j.1755-053X.2011.01170.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eliverypdf.ssrn.com/delivery.php?ID=097121094120017104106017090094068023000008008093019054002069103099086029124106003108098036006047039023098029002106109088075104012044036045000027094097078116008035066026099084086027094009093065064087024084109022110125112098123091019024119116073&amp;EXT=pdf&amp;INDEX=TRUE" TargetMode="External"/><Relationship Id="rId2" Type="http://schemas.openxmlformats.org/officeDocument/2006/relationships/hyperlink" Target="https://deliverypdf.ssrn.com/delivery.php?ID=097121094120017104106017090094068023000008008093019054002069103099086029124106003108098036006047039023098029002106109088075104012044036045000027094097078116008035066026099084086027094009093065064087024084109022110125112098123091019024119116073&amp;EXT=pdf&amp;INDEX=TRUE" TargetMode="External"/><Relationship Id="rId1" Type="http://schemas.openxmlformats.org/officeDocument/2006/relationships/hyperlink" Target="https://www.vernimmen.net/ftp/KOCH_S_Research_paper.pdf" TargetMode="Externa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article/10.1007/s11187-014-9591-3" TargetMode="External"/><Relationship Id="rId2" Type="http://schemas.openxmlformats.org/officeDocument/2006/relationships/hyperlink" Target="https://bds.explorer.ces.census.gov/?xaxis-id=year&amp;xaxis-selected=1978,1979,1980,1981,1982,1983,1984,1985,1986,1987,1988,1989,1990,1991,1992,1993,1994,1995,1996,1997,1998,1999,2000,2001,2002,2003,2004,2005,2006,2007,2008,2009,2010,2011,2012,2013,2014,2015,2016,2017,2018,2019,2020,2021&amp;group-id=fage&amp;group-selected=010,065,070&amp;group-group=2&amp;measure-id=net_job_creation&amp;chart-type=table" TargetMode="External"/><Relationship Id="rId1" Type="http://schemas.openxmlformats.org/officeDocument/2006/relationships/hyperlink" Target="https://www.pacificresearch.org/wp-content/uploads/2017/06/StartUp_Zycher_r2.pdf" TargetMode="External"/><Relationship Id="rId4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W88"/>
  <sheetViews>
    <sheetView tabSelected="1" topLeftCell="E1" zoomScale="57" zoomScaleNormal="80" workbookViewId="0">
      <selection activeCell="S22" sqref="S22"/>
    </sheetView>
  </sheetViews>
  <sheetFormatPr defaultRowHeight="14.4" x14ac:dyDescent="0.3"/>
  <cols>
    <col min="3" max="5" width="16.77734375" customWidth="1"/>
    <col min="6" max="6" width="20.5546875" customWidth="1"/>
    <col min="7" max="7" width="16.77734375" customWidth="1"/>
    <col min="9" max="9" width="21.44140625" customWidth="1"/>
    <col min="10" max="15" width="16.77734375" customWidth="1"/>
    <col min="17" max="21" width="16.77734375" customWidth="1"/>
  </cols>
  <sheetData>
    <row r="4" spans="3:21" ht="15" thickBot="1" x14ac:dyDescent="0.35"/>
    <row r="5" spans="3:21" x14ac:dyDescent="0.3">
      <c r="C5" s="64" t="s">
        <v>0</v>
      </c>
      <c r="D5" s="65"/>
      <c r="E5" s="66"/>
      <c r="F5" s="13"/>
      <c r="J5" s="64" t="s">
        <v>38</v>
      </c>
      <c r="K5" s="65"/>
      <c r="L5" s="66"/>
      <c r="Q5" s="64" t="s">
        <v>39</v>
      </c>
      <c r="R5" s="65"/>
      <c r="S5" s="66"/>
    </row>
    <row r="6" spans="3:21" x14ac:dyDescent="0.3">
      <c r="C6" s="2" t="s">
        <v>1</v>
      </c>
      <c r="D6" s="9" t="s">
        <v>15</v>
      </c>
      <c r="E6" s="3" t="s">
        <v>2</v>
      </c>
      <c r="F6" s="1" t="s">
        <v>48</v>
      </c>
      <c r="J6" s="2" t="s">
        <v>1</v>
      </c>
      <c r="K6" s="9" t="s">
        <v>15</v>
      </c>
      <c r="L6" s="3" t="s">
        <v>2</v>
      </c>
      <c r="M6" s="1" t="s">
        <v>48</v>
      </c>
      <c r="Q6" s="2" t="s">
        <v>1</v>
      </c>
      <c r="R6" s="9" t="s">
        <v>15</v>
      </c>
      <c r="S6" s="3" t="s">
        <v>2</v>
      </c>
      <c r="T6" s="1" t="s">
        <v>48</v>
      </c>
    </row>
    <row r="7" spans="3:21" x14ac:dyDescent="0.3">
      <c r="C7" s="4">
        <v>0</v>
      </c>
      <c r="D7" s="11">
        <v>0</v>
      </c>
      <c r="E7" s="5">
        <v>0.51970000000000005</v>
      </c>
      <c r="J7" s="4">
        <v>0</v>
      </c>
      <c r="K7" s="11">
        <v>0</v>
      </c>
      <c r="L7" s="5">
        <v>0.43609999999999999</v>
      </c>
      <c r="Q7" s="4">
        <v>0</v>
      </c>
      <c r="R7" s="11">
        <v>0</v>
      </c>
      <c r="S7" s="5">
        <v>0.37409999999999999</v>
      </c>
    </row>
    <row r="8" spans="3:21" x14ac:dyDescent="0.3">
      <c r="C8" s="6" t="s">
        <v>3</v>
      </c>
      <c r="D8">
        <v>0.125</v>
      </c>
      <c r="E8" s="5">
        <v>7.0400000000000004E-2</v>
      </c>
      <c r="F8" s="12">
        <v>0.25</v>
      </c>
      <c r="G8" s="16">
        <f>(E8+E7)/F8</f>
        <v>2.3604000000000003</v>
      </c>
      <c r="J8" s="6" t="s">
        <v>3</v>
      </c>
      <c r="K8">
        <v>0.125</v>
      </c>
      <c r="L8" s="5">
        <v>0.1149</v>
      </c>
      <c r="M8" s="12">
        <v>0.25</v>
      </c>
      <c r="N8" s="16">
        <f>(L8+L7)/M8</f>
        <v>2.2039999999999997</v>
      </c>
      <c r="Q8" s="6" t="s">
        <v>3</v>
      </c>
      <c r="R8">
        <v>0.125</v>
      </c>
      <c r="S8" s="5">
        <v>0.12970000000000001</v>
      </c>
      <c r="T8" s="12">
        <v>0.25</v>
      </c>
      <c r="U8" s="16">
        <f>(S8+S7)/T8</f>
        <v>2.0152000000000001</v>
      </c>
    </row>
    <row r="9" spans="3:21" x14ac:dyDescent="0.3">
      <c r="C9" s="6" t="s">
        <v>4</v>
      </c>
      <c r="D9">
        <v>0.375</v>
      </c>
      <c r="E9" s="5">
        <v>3.61E-2</v>
      </c>
      <c r="F9" s="12">
        <v>0.25</v>
      </c>
      <c r="G9" s="16">
        <f>E9/D9</f>
        <v>9.6266666666666667E-2</v>
      </c>
      <c r="J9" s="6" t="s">
        <v>4</v>
      </c>
      <c r="K9">
        <v>0.375</v>
      </c>
      <c r="L9" s="5">
        <v>5.1999999999999998E-2</v>
      </c>
      <c r="M9" s="12">
        <v>0.25</v>
      </c>
      <c r="N9" s="16">
        <f>L9/K9</f>
        <v>0.13866666666666666</v>
      </c>
      <c r="Q9" s="6" t="s">
        <v>4</v>
      </c>
      <c r="R9">
        <v>0.375</v>
      </c>
      <c r="S9" s="5">
        <v>6.8000000000000005E-2</v>
      </c>
      <c r="T9" s="12">
        <v>0.25</v>
      </c>
      <c r="U9" s="16">
        <f>S9/R9</f>
        <v>0.18133333333333335</v>
      </c>
    </row>
    <row r="10" spans="3:21" x14ac:dyDescent="0.3">
      <c r="C10" s="6" t="s">
        <v>5</v>
      </c>
      <c r="D10">
        <v>0.75</v>
      </c>
      <c r="E10" s="5">
        <v>5.4800000000000001E-2</v>
      </c>
      <c r="F10" s="12">
        <v>0.5</v>
      </c>
      <c r="G10" s="16">
        <f t="shared" ref="G10:G17" si="0">E10/D10</f>
        <v>7.3066666666666669E-2</v>
      </c>
      <c r="J10" s="6" t="s">
        <v>5</v>
      </c>
      <c r="K10">
        <v>0.75</v>
      </c>
      <c r="L10" s="5">
        <v>7.0300000000000001E-2</v>
      </c>
      <c r="M10" s="12">
        <v>0.5</v>
      </c>
      <c r="N10" s="16">
        <f t="shared" ref="N10:N17" si="1">L10/K10</f>
        <v>9.3733333333333335E-2</v>
      </c>
      <c r="Q10" s="6" t="s">
        <v>5</v>
      </c>
      <c r="R10">
        <v>0.75</v>
      </c>
      <c r="S10" s="5">
        <v>8.6300000000000002E-2</v>
      </c>
      <c r="T10" s="12">
        <v>0.5</v>
      </c>
      <c r="U10" s="16">
        <f t="shared" ref="U10:U17" si="2">S10/R10</f>
        <v>0.11506666666666666</v>
      </c>
    </row>
    <row r="11" spans="3:21" x14ac:dyDescent="0.3">
      <c r="C11" s="6" t="s">
        <v>13</v>
      </c>
      <c r="D11">
        <v>1.25</v>
      </c>
      <c r="E11" s="5">
        <v>3.95E-2</v>
      </c>
      <c r="F11" s="12">
        <v>0.5</v>
      </c>
      <c r="G11" s="16">
        <f t="shared" si="0"/>
        <v>3.1600000000000003E-2</v>
      </c>
      <c r="J11" s="6" t="s">
        <v>13</v>
      </c>
      <c r="K11">
        <v>1.25</v>
      </c>
      <c r="L11" s="5">
        <v>5.33E-2</v>
      </c>
      <c r="M11" s="12">
        <v>0.5</v>
      </c>
      <c r="N11" s="16">
        <f t="shared" si="1"/>
        <v>4.2639999999999997E-2</v>
      </c>
      <c r="Q11" s="6" t="s">
        <v>13</v>
      </c>
      <c r="R11">
        <v>1.25</v>
      </c>
      <c r="S11" s="5">
        <v>6.3E-2</v>
      </c>
      <c r="T11" s="12">
        <v>0.5</v>
      </c>
      <c r="U11" s="16">
        <f t="shared" si="2"/>
        <v>5.04E-2</v>
      </c>
    </row>
    <row r="12" spans="3:21" x14ac:dyDescent="0.3">
      <c r="C12" s="6" t="s">
        <v>6</v>
      </c>
      <c r="D12">
        <v>1.75</v>
      </c>
      <c r="E12" s="5">
        <v>3.3700000000000001E-2</v>
      </c>
      <c r="F12" s="12">
        <v>0.5</v>
      </c>
      <c r="G12" s="16">
        <f t="shared" si="0"/>
        <v>1.9257142857142858E-2</v>
      </c>
      <c r="J12" s="6" t="s">
        <v>6</v>
      </c>
      <c r="K12">
        <v>1.75</v>
      </c>
      <c r="L12" s="5">
        <v>4.41E-2</v>
      </c>
      <c r="M12" s="12">
        <v>0.5</v>
      </c>
      <c r="N12" s="16">
        <f t="shared" si="1"/>
        <v>2.52E-2</v>
      </c>
      <c r="Q12" s="6" t="s">
        <v>6</v>
      </c>
      <c r="R12">
        <v>1.75</v>
      </c>
      <c r="S12" s="5">
        <v>4.6699999999999998E-2</v>
      </c>
      <c r="T12" s="12">
        <v>0.5</v>
      </c>
      <c r="U12" s="16">
        <f t="shared" si="2"/>
        <v>2.6685714285714285E-2</v>
      </c>
    </row>
    <row r="13" spans="3:21" x14ac:dyDescent="0.3">
      <c r="C13" s="6" t="s">
        <v>7</v>
      </c>
      <c r="D13">
        <v>2.5</v>
      </c>
      <c r="E13" s="5">
        <v>4.6800000000000001E-2</v>
      </c>
      <c r="F13" s="12">
        <v>1</v>
      </c>
      <c r="G13" s="16">
        <f t="shared" si="0"/>
        <v>1.8720000000000001E-2</v>
      </c>
      <c r="J13" s="6" t="s">
        <v>7</v>
      </c>
      <c r="K13">
        <v>2.5</v>
      </c>
      <c r="L13" s="5">
        <v>5.7000000000000002E-2</v>
      </c>
      <c r="M13" s="12">
        <v>1</v>
      </c>
      <c r="N13" s="16">
        <f t="shared" si="1"/>
        <v>2.2800000000000001E-2</v>
      </c>
      <c r="Q13" s="6" t="s">
        <v>7</v>
      </c>
      <c r="R13">
        <v>2.5</v>
      </c>
      <c r="S13" s="5">
        <v>7.3200000000000001E-2</v>
      </c>
      <c r="T13" s="12">
        <v>1</v>
      </c>
      <c r="U13" s="16">
        <f t="shared" si="2"/>
        <v>2.928E-2</v>
      </c>
    </row>
    <row r="14" spans="3:21" x14ac:dyDescent="0.3">
      <c r="C14" s="6" t="s">
        <v>8</v>
      </c>
      <c r="D14">
        <v>4</v>
      </c>
      <c r="E14" s="5">
        <v>5.7500000000000002E-2</v>
      </c>
      <c r="F14" s="12">
        <v>2</v>
      </c>
      <c r="G14" s="16">
        <f t="shared" si="0"/>
        <v>1.4375000000000001E-2</v>
      </c>
      <c r="J14" s="6" t="s">
        <v>8</v>
      </c>
      <c r="K14">
        <v>4</v>
      </c>
      <c r="L14" s="5">
        <v>6.9400000000000003E-2</v>
      </c>
      <c r="M14" s="12">
        <v>2</v>
      </c>
      <c r="N14" s="16">
        <f t="shared" si="1"/>
        <v>1.7350000000000001E-2</v>
      </c>
      <c r="Q14" s="6" t="s">
        <v>8</v>
      </c>
      <c r="R14">
        <v>4</v>
      </c>
      <c r="S14" s="5">
        <v>7.3800000000000004E-2</v>
      </c>
      <c r="T14" s="12">
        <v>2</v>
      </c>
      <c r="U14" s="16">
        <f t="shared" si="2"/>
        <v>1.8450000000000001E-2</v>
      </c>
    </row>
    <row r="15" spans="3:21" x14ac:dyDescent="0.3">
      <c r="C15" s="6" t="s">
        <v>9</v>
      </c>
      <c r="D15">
        <v>7.5</v>
      </c>
      <c r="E15" s="5">
        <v>6.7400000000000002E-2</v>
      </c>
      <c r="F15" s="12">
        <v>5</v>
      </c>
      <c r="G15" s="16">
        <f t="shared" si="0"/>
        <v>8.9866666666666671E-3</v>
      </c>
      <c r="J15" s="6" t="s">
        <v>9</v>
      </c>
      <c r="K15">
        <v>7.5</v>
      </c>
      <c r="L15" s="5">
        <v>5.6000000000000001E-2</v>
      </c>
      <c r="M15" s="12">
        <v>5</v>
      </c>
      <c r="N15" s="16">
        <f t="shared" si="1"/>
        <v>7.4666666666666666E-3</v>
      </c>
      <c r="Q15" s="6" t="s">
        <v>9</v>
      </c>
      <c r="R15">
        <v>7.5</v>
      </c>
      <c r="S15" s="5">
        <v>5.2299999999999999E-2</v>
      </c>
      <c r="T15" s="12">
        <v>5</v>
      </c>
      <c r="U15" s="16">
        <f t="shared" si="2"/>
        <v>6.9733333333333331E-3</v>
      </c>
    </row>
    <row r="16" spans="3:21" x14ac:dyDescent="0.3">
      <c r="C16" s="6" t="s">
        <v>10</v>
      </c>
      <c r="D16">
        <v>15</v>
      </c>
      <c r="E16" s="5">
        <v>3.85E-2</v>
      </c>
      <c r="F16" s="12">
        <v>10</v>
      </c>
      <c r="G16" s="16">
        <f t="shared" si="0"/>
        <v>2.5666666666666667E-3</v>
      </c>
      <c r="J16" s="6" t="s">
        <v>10</v>
      </c>
      <c r="K16">
        <v>15</v>
      </c>
      <c r="L16" s="5">
        <v>2.8400000000000002E-2</v>
      </c>
      <c r="M16" s="12">
        <v>10</v>
      </c>
      <c r="N16" s="16">
        <f t="shared" si="1"/>
        <v>1.8933333333333335E-3</v>
      </c>
      <c r="Q16" s="6" t="s">
        <v>10</v>
      </c>
      <c r="R16">
        <v>15</v>
      </c>
      <c r="S16" s="5">
        <v>2.0899999999999998E-2</v>
      </c>
      <c r="T16" s="12">
        <v>10</v>
      </c>
      <c r="U16" s="16">
        <f t="shared" si="2"/>
        <v>1.3933333333333332E-3</v>
      </c>
    </row>
    <row r="17" spans="3:23" x14ac:dyDescent="0.3">
      <c r="C17" s="6" t="s">
        <v>11</v>
      </c>
      <c r="D17">
        <v>35</v>
      </c>
      <c r="E17" s="5">
        <v>2.2800000000000001E-2</v>
      </c>
      <c r="F17" s="12">
        <v>30</v>
      </c>
      <c r="G17" s="16">
        <f t="shared" si="0"/>
        <v>6.5142857142857146E-4</v>
      </c>
      <c r="J17" s="6" t="s">
        <v>11</v>
      </c>
      <c r="K17">
        <v>35</v>
      </c>
      <c r="L17" s="5">
        <v>1.41E-2</v>
      </c>
      <c r="M17" s="12">
        <v>30</v>
      </c>
      <c r="N17" s="16">
        <f t="shared" si="1"/>
        <v>4.0285714285714285E-4</v>
      </c>
      <c r="Q17" s="6" t="s">
        <v>11</v>
      </c>
      <c r="R17">
        <v>35</v>
      </c>
      <c r="S17" s="5">
        <v>9.1999999999999998E-3</v>
      </c>
      <c r="T17" s="12">
        <v>30</v>
      </c>
      <c r="U17" s="16">
        <f t="shared" si="2"/>
        <v>2.6285714285714286E-4</v>
      </c>
    </row>
    <row r="18" spans="3:23" x14ac:dyDescent="0.3">
      <c r="C18" s="6" t="s">
        <v>14</v>
      </c>
      <c r="D18">
        <v>75</v>
      </c>
      <c r="E18" s="5">
        <v>7.0000000000000001E-3</v>
      </c>
      <c r="F18" s="12">
        <v>50</v>
      </c>
      <c r="G18" s="16">
        <f>(E18+E19)/F18</f>
        <v>2.5399999999999999E-4</v>
      </c>
      <c r="J18" s="6" t="s">
        <v>14</v>
      </c>
      <c r="K18">
        <v>75</v>
      </c>
      <c r="L18" s="5">
        <v>2.5999999999999999E-3</v>
      </c>
      <c r="M18" s="12">
        <v>50</v>
      </c>
      <c r="N18" s="16">
        <f>(L18+L19)/M18</f>
        <v>8.7999999999999984E-5</v>
      </c>
      <c r="Q18" s="6" t="s">
        <v>14</v>
      </c>
      <c r="R18">
        <v>75</v>
      </c>
      <c r="S18" s="5">
        <v>2.0999999999999999E-3</v>
      </c>
      <c r="T18" s="12">
        <v>50</v>
      </c>
      <c r="U18" s="16">
        <f>(S18+S19)/T18</f>
        <v>5.3999999999999991E-5</v>
      </c>
    </row>
    <row r="19" spans="3:23" ht="15" thickBot="1" x14ac:dyDescent="0.35">
      <c r="C19" s="7" t="s">
        <v>12</v>
      </c>
      <c r="D19" s="10">
        <v>100</v>
      </c>
      <c r="E19" s="8">
        <v>5.7000000000000002E-3</v>
      </c>
      <c r="F19" s="12"/>
      <c r="J19" s="7" t="s">
        <v>12</v>
      </c>
      <c r="K19" s="10">
        <v>100</v>
      </c>
      <c r="L19" s="8">
        <v>1.8E-3</v>
      </c>
      <c r="Q19" s="7" t="s">
        <v>12</v>
      </c>
      <c r="R19" s="10">
        <v>100</v>
      </c>
      <c r="S19" s="8">
        <v>5.9999999999999995E-4</v>
      </c>
    </row>
    <row r="20" spans="3:23" x14ac:dyDescent="0.3">
      <c r="D20" t="s">
        <v>16</v>
      </c>
      <c r="E20" s="1">
        <f>SUM(E7:E19)</f>
        <v>0.99990000000000001</v>
      </c>
      <c r="F20" s="44" t="s">
        <v>360</v>
      </c>
      <c r="G20">
        <f>SUMPRODUCT(D7:D19,E7:E19)</f>
        <v>3.4947875000000002</v>
      </c>
      <c r="K20" t="s">
        <v>16</v>
      </c>
      <c r="L20" s="1">
        <f>SUM(L7:L19)</f>
        <v>1.0000000000000002</v>
      </c>
      <c r="M20" s="44" t="s">
        <v>360</v>
      </c>
      <c r="N20">
        <f>SUMPRODUCT(K7:K19,L7:L19)</f>
        <v>2.3649875000000002</v>
      </c>
      <c r="R20" t="s">
        <v>16</v>
      </c>
      <c r="S20" s="1">
        <f>SUM(S7:S19)</f>
        <v>0.99990000000000012</v>
      </c>
      <c r="T20" s="44" t="s">
        <v>360</v>
      </c>
      <c r="U20">
        <f>SUMPRODUCT(R7:R19,S7:S19)</f>
        <v>1.9903625</v>
      </c>
      <c r="W20" s="15" t="s">
        <v>361</v>
      </c>
    </row>
    <row r="21" spans="3:23" x14ac:dyDescent="0.3">
      <c r="D21" t="s">
        <v>17</v>
      </c>
      <c r="E21" s="12">
        <f>SUMPRODUCT(D7:D19,E7:E19)</f>
        <v>3.4947875000000002</v>
      </c>
      <c r="F21" s="12"/>
      <c r="K21" t="s">
        <v>17</v>
      </c>
      <c r="L21" s="12">
        <f>SUMPRODUCT(K7:K19,L7:L19)</f>
        <v>2.3649875000000002</v>
      </c>
      <c r="R21" t="s">
        <v>17</v>
      </c>
      <c r="S21" s="12">
        <f>SUMPRODUCT(R7:R19,S7:S19)</f>
        <v>1.9903625</v>
      </c>
      <c r="W21">
        <f>(U20+N20+G20)/3</f>
        <v>2.6167125000000002</v>
      </c>
    </row>
    <row r="24" spans="3:23" ht="15" thickBot="1" x14ac:dyDescent="0.35">
      <c r="F24" t="s">
        <v>25</v>
      </c>
      <c r="G24">
        <v>1.227083621708503</v>
      </c>
      <c r="N24" t="s">
        <v>25</v>
      </c>
      <c r="O24">
        <v>1.5970784834910305</v>
      </c>
    </row>
    <row r="25" spans="3:23" x14ac:dyDescent="0.3">
      <c r="C25" s="64" t="s">
        <v>0</v>
      </c>
      <c r="D25" s="65"/>
      <c r="E25" s="66"/>
      <c r="F25" t="s">
        <v>26</v>
      </c>
      <c r="G25">
        <v>1696613780.1844969</v>
      </c>
      <c r="N25" t="s">
        <v>26</v>
      </c>
      <c r="O25">
        <v>0.16395484461728116</v>
      </c>
    </row>
    <row r="26" spans="3:23" x14ac:dyDescent="0.3">
      <c r="C26" s="2" t="s">
        <v>1</v>
      </c>
      <c r="D26" s="9" t="s">
        <v>15</v>
      </c>
      <c r="E26" s="3" t="s">
        <v>2</v>
      </c>
      <c r="F26" s="13" t="s">
        <v>28</v>
      </c>
      <c r="G26" s="13" t="s">
        <v>27</v>
      </c>
      <c r="H26" s="13" t="s">
        <v>35</v>
      </c>
      <c r="I26" s="15" t="s">
        <v>36</v>
      </c>
      <c r="L26" s="13" t="s">
        <v>24</v>
      </c>
      <c r="M26" s="13" t="s">
        <v>23</v>
      </c>
      <c r="N26" s="13" t="s">
        <v>29</v>
      </c>
      <c r="O26" s="15" t="s">
        <v>18</v>
      </c>
    </row>
    <row r="27" spans="3:23" x14ac:dyDescent="0.3">
      <c r="C27" s="6" t="s">
        <v>20</v>
      </c>
      <c r="D27">
        <v>0.5</v>
      </c>
      <c r="E27" s="5">
        <v>0.68100000000000005</v>
      </c>
      <c r="F27">
        <f t="shared" ref="F27:F33" si="3">((G$24-1)/0.01)*(D27/0.01)^(-G$24)</f>
        <v>0.18681319409448846</v>
      </c>
      <c r="G27">
        <f>(F27-E27)^2</f>
        <v>0.24422059913109176</v>
      </c>
      <c r="H27">
        <f>1/E27</f>
        <v>1.4684287812041115</v>
      </c>
      <c r="I27">
        <f>G27*H27</f>
        <v>0.35862055672700693</v>
      </c>
      <c r="L27">
        <v>1</v>
      </c>
      <c r="M27" s="1">
        <f>E27</f>
        <v>0.68100000000000005</v>
      </c>
      <c r="N27">
        <f t="shared" ref="N27:N34" si="4">1-($O$25/L27)^($O$24-1)</f>
        <v>0.66027402914843558</v>
      </c>
      <c r="O27">
        <f>(N27-M27)^2</f>
        <v>4.2956586773989998E-4</v>
      </c>
    </row>
    <row r="28" spans="3:23" x14ac:dyDescent="0.3">
      <c r="C28" s="6" t="s">
        <v>21</v>
      </c>
      <c r="D28">
        <v>1.5</v>
      </c>
      <c r="E28" s="5">
        <v>7.3200000000000001E-2</v>
      </c>
      <c r="F28">
        <f t="shared" si="3"/>
        <v>4.8522131306717162E-2</v>
      </c>
      <c r="G28">
        <f t="shared" ref="G28:G34" si="5">(F28-E28)^2</f>
        <v>6.0899720324290928E-4</v>
      </c>
      <c r="H28">
        <f t="shared" ref="H28:H34" si="6">1/E28</f>
        <v>13.66120218579235</v>
      </c>
      <c r="I28">
        <f t="shared" ref="I28:I34" si="7">G28*H28</f>
        <v>8.3196339240834607E-3</v>
      </c>
      <c r="L28">
        <v>2</v>
      </c>
      <c r="M28" s="1">
        <f t="shared" ref="M28:M34" si="8">E28+M27</f>
        <v>0.75420000000000009</v>
      </c>
      <c r="N28">
        <f t="shared" si="4"/>
        <v>0.77541010343731964</v>
      </c>
      <c r="O28">
        <f t="shared" ref="O28:O34" si="9">(N28-M28)^2</f>
        <v>4.4986848782179459E-4</v>
      </c>
    </row>
    <row r="29" spans="3:23" x14ac:dyDescent="0.3">
      <c r="C29" s="6" t="s">
        <v>7</v>
      </c>
      <c r="D29">
        <v>2.5</v>
      </c>
      <c r="E29" s="5">
        <v>4.6800000000000001E-2</v>
      </c>
      <c r="F29">
        <f t="shared" si="3"/>
        <v>2.5924649985766695E-2</v>
      </c>
      <c r="G29">
        <f t="shared" si="5"/>
        <v>4.357802382167505E-4</v>
      </c>
      <c r="H29">
        <f t="shared" si="6"/>
        <v>21.367521367521366</v>
      </c>
      <c r="I29">
        <f t="shared" si="7"/>
        <v>9.3115435516399666E-3</v>
      </c>
      <c r="L29">
        <v>3</v>
      </c>
      <c r="M29" s="1">
        <f t="shared" si="8"/>
        <v>0.80100000000000005</v>
      </c>
      <c r="N29">
        <f t="shared" si="4"/>
        <v>0.82370097389732355</v>
      </c>
      <c r="O29">
        <f t="shared" si="9"/>
        <v>5.1533421588696314E-4</v>
      </c>
    </row>
    <row r="30" spans="3:23" x14ac:dyDescent="0.3">
      <c r="C30" s="6" t="s">
        <v>8</v>
      </c>
      <c r="D30">
        <v>4</v>
      </c>
      <c r="E30" s="5">
        <v>5.7500000000000002E-2</v>
      </c>
      <c r="F30">
        <f>((G$24-1)/0.01)*(D30/0.01)^(-G$24)</f>
        <v>1.456265678183089E-2</v>
      </c>
      <c r="G30">
        <f t="shared" si="5"/>
        <v>1.8436154426348529E-3</v>
      </c>
      <c r="H30">
        <f t="shared" si="6"/>
        <v>17.391304347826086</v>
      </c>
      <c r="I30">
        <f t="shared" si="7"/>
        <v>3.2062877263214828E-2</v>
      </c>
      <c r="L30">
        <v>5</v>
      </c>
      <c r="M30" s="1">
        <f t="shared" si="8"/>
        <v>0.85850000000000004</v>
      </c>
      <c r="N30">
        <f t="shared" si="4"/>
        <v>0.87004625537922387</v>
      </c>
      <c r="O30">
        <f t="shared" si="9"/>
        <v>1.3331601328225509E-4</v>
      </c>
    </row>
    <row r="31" spans="3:23" x14ac:dyDescent="0.3">
      <c r="C31" s="6" t="s">
        <v>9</v>
      </c>
      <c r="D31">
        <v>7.5</v>
      </c>
      <c r="E31" s="5">
        <v>6.7400000000000002E-2</v>
      </c>
      <c r="F31">
        <f t="shared" si="3"/>
        <v>6.7335675983025674E-3</v>
      </c>
      <c r="G31">
        <f t="shared" si="5"/>
        <v>3.6804160203497238E-3</v>
      </c>
      <c r="H31">
        <f t="shared" si="6"/>
        <v>14.836795252225519</v>
      </c>
      <c r="I31">
        <f t="shared" si="7"/>
        <v>5.4605578936939521E-2</v>
      </c>
      <c r="L31">
        <v>10</v>
      </c>
      <c r="M31" s="1">
        <f t="shared" si="8"/>
        <v>0.92590000000000006</v>
      </c>
      <c r="N31">
        <f t="shared" si="4"/>
        <v>0.91408870511384777</v>
      </c>
      <c r="O31">
        <f t="shared" si="9"/>
        <v>1.3950668688764725E-4</v>
      </c>
    </row>
    <row r="32" spans="3:23" x14ac:dyDescent="0.3">
      <c r="C32" s="6" t="s">
        <v>10</v>
      </c>
      <c r="D32">
        <v>15</v>
      </c>
      <c r="E32" s="5">
        <v>3.85E-2</v>
      </c>
      <c r="F32">
        <f t="shared" si="3"/>
        <v>2.8764461436255238E-3</v>
      </c>
      <c r="G32">
        <f t="shared" si="5"/>
        <v>1.2690375893580127E-3</v>
      </c>
      <c r="H32">
        <f t="shared" si="6"/>
        <v>25.974025974025974</v>
      </c>
      <c r="I32">
        <f t="shared" si="7"/>
        <v>3.2962015308000331E-2</v>
      </c>
      <c r="L32">
        <v>20</v>
      </c>
      <c r="M32" s="1">
        <f t="shared" si="8"/>
        <v>0.96440000000000003</v>
      </c>
      <c r="N32">
        <f t="shared" si="4"/>
        <v>0.94320478712980915</v>
      </c>
      <c r="O32">
        <f t="shared" si="9"/>
        <v>4.4923704861270523E-4</v>
      </c>
    </row>
    <row r="33" spans="3:15" x14ac:dyDescent="0.3">
      <c r="C33" s="6" t="s">
        <v>11</v>
      </c>
      <c r="D33">
        <v>35</v>
      </c>
      <c r="E33" s="5">
        <v>2.2800000000000001E-2</v>
      </c>
      <c r="F33">
        <f t="shared" si="3"/>
        <v>1.0169929929004318E-3</v>
      </c>
      <c r="G33">
        <f t="shared" si="5"/>
        <v>4.7449939427134888E-4</v>
      </c>
      <c r="H33">
        <f t="shared" si="6"/>
        <v>43.859649122807014</v>
      </c>
      <c r="I33">
        <f t="shared" si="7"/>
        <v>2.0811376941725825E-2</v>
      </c>
      <c r="L33">
        <v>50</v>
      </c>
      <c r="M33" s="1">
        <f t="shared" si="8"/>
        <v>0.98720000000000008</v>
      </c>
      <c r="N33">
        <f t="shared" si="4"/>
        <v>0.96713676482345445</v>
      </c>
      <c r="O33">
        <f t="shared" si="9"/>
        <v>4.0253340574937773E-4</v>
      </c>
    </row>
    <row r="34" spans="3:15" x14ac:dyDescent="0.3">
      <c r="C34" s="6" t="s">
        <v>14</v>
      </c>
      <c r="D34">
        <v>75</v>
      </c>
      <c r="E34" s="5">
        <v>7.0000000000000001E-3</v>
      </c>
      <c r="F34">
        <f>((G$24-1)/0.01)*(D34/0.01)^(-G$24)</f>
        <v>3.9917340869769023E-4</v>
      </c>
      <c r="G34">
        <f t="shared" si="5"/>
        <v>4.357091168844367E-5</v>
      </c>
      <c r="H34">
        <f t="shared" si="6"/>
        <v>142.85714285714286</v>
      </c>
      <c r="I34">
        <f t="shared" si="7"/>
        <v>6.2244159554919534E-3</v>
      </c>
      <c r="L34">
        <v>100</v>
      </c>
      <c r="M34" s="1">
        <f t="shared" si="8"/>
        <v>0.99420000000000008</v>
      </c>
      <c r="N34">
        <f t="shared" si="4"/>
        <v>0.97827439989202281</v>
      </c>
      <c r="O34">
        <f t="shared" si="9"/>
        <v>2.5362473879920588E-4</v>
      </c>
    </row>
    <row r="35" spans="3:15" ht="15" thickBot="1" x14ac:dyDescent="0.35">
      <c r="C35" s="7" t="s">
        <v>12</v>
      </c>
      <c r="D35" s="14" t="s">
        <v>22</v>
      </c>
      <c r="E35" s="8">
        <v>5.7000000000000002E-3</v>
      </c>
      <c r="F35" s="15" t="s">
        <v>30</v>
      </c>
      <c r="G35">
        <f>SUM(G27:G34)</f>
        <v>0.25257651593085384</v>
      </c>
      <c r="I35">
        <f>SUM(I27:I34)</f>
        <v>0.52291799860810284</v>
      </c>
      <c r="N35" s="15" t="s">
        <v>30</v>
      </c>
      <c r="O35">
        <f>SUM(O27:O34)</f>
        <v>2.772986464779849E-3</v>
      </c>
    </row>
    <row r="36" spans="3:15" x14ac:dyDescent="0.3">
      <c r="D36" t="s">
        <v>16</v>
      </c>
      <c r="E36" s="1">
        <f>SUM(E27:E35)</f>
        <v>0.99990000000000012</v>
      </c>
    </row>
    <row r="37" spans="3:15" x14ac:dyDescent="0.3">
      <c r="D37" t="s">
        <v>17</v>
      </c>
      <c r="E37" s="12">
        <f>SUMPRODUCT(D27:D35,E27:E35)</f>
        <v>3.2033</v>
      </c>
    </row>
    <row r="38" spans="3:15" x14ac:dyDescent="0.3">
      <c r="I38" s="15" t="s">
        <v>19</v>
      </c>
      <c r="J38" s="15" t="s">
        <v>34</v>
      </c>
      <c r="K38" s="15" t="s">
        <v>18</v>
      </c>
    </row>
    <row r="39" spans="3:15" x14ac:dyDescent="0.3">
      <c r="I39">
        <v>0.5</v>
      </c>
      <c r="J39">
        <f t="shared" ref="J39:J46" si="10">((O$24-1)/O$25)*(I39/O$25)^(-O$24)</f>
        <v>0.61366124731647809</v>
      </c>
      <c r="K39">
        <f>(J39-E27)^2</f>
        <v>4.5345076129725366E-3</v>
      </c>
    </row>
    <row r="40" spans="3:15" x14ac:dyDescent="0.3">
      <c r="I40">
        <v>1.5</v>
      </c>
      <c r="J40">
        <f t="shared" si="10"/>
        <v>0.10615210448160389</v>
      </c>
      <c r="K40">
        <f t="shared" ref="K40:K46" si="11">(J40-E28)^2</f>
        <v>1.0858411897665392E-3</v>
      </c>
    </row>
    <row r="41" spans="3:15" x14ac:dyDescent="0.3">
      <c r="I41">
        <v>2.5</v>
      </c>
      <c r="J41">
        <f t="shared" si="10"/>
        <v>4.6948178155197001E-2</v>
      </c>
      <c r="K41">
        <f t="shared" si="11"/>
        <v>2.1956765677586187E-8</v>
      </c>
    </row>
    <row r="42" spans="3:15" x14ac:dyDescent="0.3">
      <c r="I42">
        <v>4</v>
      </c>
      <c r="J42">
        <f t="shared" si="10"/>
        <v>2.2162722648559313E-2</v>
      </c>
      <c r="K42">
        <f t="shared" si="11"/>
        <v>1.2487231706126431E-3</v>
      </c>
    </row>
    <row r="43" spans="3:15" x14ac:dyDescent="0.3">
      <c r="I43">
        <v>7.5</v>
      </c>
      <c r="J43">
        <f t="shared" si="10"/>
        <v>8.1211709791758364E-3</v>
      </c>
      <c r="K43">
        <f t="shared" si="11"/>
        <v>3.5139795700801055E-3</v>
      </c>
    </row>
    <row r="44" spans="3:15" x14ac:dyDescent="0.3">
      <c r="I44">
        <v>15</v>
      </c>
      <c r="J44">
        <f t="shared" si="10"/>
        <v>2.6844178936468021E-3</v>
      </c>
      <c r="K44">
        <f t="shared" si="11"/>
        <v>1.2827559216169273E-3</v>
      </c>
    </row>
    <row r="45" spans="3:15" x14ac:dyDescent="0.3">
      <c r="I45">
        <v>35</v>
      </c>
      <c r="J45">
        <f t="shared" si="10"/>
        <v>6.9368502437754901E-4</v>
      </c>
      <c r="K45">
        <f t="shared" si="11"/>
        <v>4.8868916180142951E-4</v>
      </c>
    </row>
    <row r="46" spans="3:15" x14ac:dyDescent="0.3">
      <c r="I46">
        <v>75</v>
      </c>
      <c r="J46">
        <f t="shared" si="10"/>
        <v>2.0537149781748107E-4</v>
      </c>
      <c r="K46">
        <f t="shared" si="11"/>
        <v>4.616697648267106E-5</v>
      </c>
    </row>
    <row r="47" spans="3:15" x14ac:dyDescent="0.3">
      <c r="J47" s="15" t="s">
        <v>30</v>
      </c>
      <c r="K47">
        <f>SUM(K39:K46)</f>
        <v>1.2200685560098528E-2</v>
      </c>
    </row>
    <row r="76" spans="4:12" x14ac:dyDescent="0.3">
      <c r="D76" t="s">
        <v>33</v>
      </c>
    </row>
    <row r="77" spans="4:12" x14ac:dyDescent="0.3">
      <c r="F77" t="s">
        <v>25</v>
      </c>
      <c r="G77">
        <v>2.5</v>
      </c>
      <c r="K77" t="s">
        <v>25</v>
      </c>
      <c r="L77">
        <v>1.5</v>
      </c>
    </row>
    <row r="78" spans="4:12" x14ac:dyDescent="0.3">
      <c r="F78" t="s">
        <v>26</v>
      </c>
      <c r="G78">
        <v>4</v>
      </c>
      <c r="K78" t="s">
        <v>26</v>
      </c>
      <c r="L78">
        <v>0.5</v>
      </c>
    </row>
    <row r="79" spans="4:12" x14ac:dyDescent="0.3">
      <c r="D79" s="15" t="s">
        <v>19</v>
      </c>
      <c r="E79" s="15" t="s">
        <v>31</v>
      </c>
      <c r="F79" s="15" t="s">
        <v>28</v>
      </c>
      <c r="G79" s="15" t="s">
        <v>18</v>
      </c>
      <c r="I79" s="15" t="s">
        <v>24</v>
      </c>
      <c r="J79" s="15" t="s">
        <v>32</v>
      </c>
      <c r="K79" s="15" t="s">
        <v>29</v>
      </c>
      <c r="L79" s="15" t="s">
        <v>18</v>
      </c>
    </row>
    <row r="80" spans="4:12" x14ac:dyDescent="0.3">
      <c r="D80">
        <v>0.5</v>
      </c>
      <c r="E80">
        <f t="shared" ref="E80:E87" si="12">E27*100</f>
        <v>68.100000000000009</v>
      </c>
      <c r="F80">
        <f t="shared" ref="F80:F87" si="13">((G$77-1)/G$78)*(D80/G$78)^(-G$77)</f>
        <v>67.882250993908542</v>
      </c>
      <c r="G80">
        <f>(F80-E80)^2</f>
        <v>4.7414629653821476E-2</v>
      </c>
      <c r="I80">
        <v>1</v>
      </c>
      <c r="J80">
        <f t="shared" ref="J80:J87" si="14">M27*100</f>
        <v>68.100000000000009</v>
      </c>
      <c r="K80">
        <f t="shared" ref="K80:K87" si="15">1-($L$78/I80)^($L$77-1)</f>
        <v>0.29289321881345243</v>
      </c>
      <c r="L80">
        <f>(K80-J80)^2</f>
        <v>4597.8037300352362</v>
      </c>
    </row>
    <row r="81" spans="4:12" x14ac:dyDescent="0.3">
      <c r="D81">
        <v>1.5</v>
      </c>
      <c r="E81">
        <f t="shared" si="12"/>
        <v>7.32</v>
      </c>
      <c r="F81">
        <f t="shared" si="13"/>
        <v>4.354648431614538</v>
      </c>
      <c r="G81">
        <f t="shared" ref="G81:G87" si="16">(F81-E81)^2</f>
        <v>8.7933099241261221</v>
      </c>
      <c r="I81">
        <v>2</v>
      </c>
      <c r="J81">
        <f t="shared" si="14"/>
        <v>75.420000000000016</v>
      </c>
      <c r="K81">
        <f t="shared" si="15"/>
        <v>0.5</v>
      </c>
      <c r="L81">
        <f t="shared" ref="L81:L87" si="17">(K81-J81)^2</f>
        <v>5613.006400000002</v>
      </c>
    </row>
    <row r="82" spans="4:12" x14ac:dyDescent="0.3">
      <c r="D82">
        <v>2.5</v>
      </c>
      <c r="E82">
        <f t="shared" si="12"/>
        <v>4.68</v>
      </c>
      <c r="F82">
        <f t="shared" si="13"/>
        <v>1.2143146215046579</v>
      </c>
      <c r="G82">
        <f t="shared" si="16"/>
        <v>12.010975142716401</v>
      </c>
      <c r="I82">
        <v>3</v>
      </c>
      <c r="J82">
        <f t="shared" si="14"/>
        <v>80.100000000000009</v>
      </c>
      <c r="K82">
        <f t="shared" si="15"/>
        <v>0.59175170953613698</v>
      </c>
      <c r="L82">
        <f t="shared" si="17"/>
        <v>6321.5615462180504</v>
      </c>
    </row>
    <row r="83" spans="4:12" x14ac:dyDescent="0.3">
      <c r="D83">
        <v>4</v>
      </c>
      <c r="E83">
        <f t="shared" si="12"/>
        <v>5.75</v>
      </c>
      <c r="F83">
        <f t="shared" si="13"/>
        <v>0.375</v>
      </c>
      <c r="G83">
        <f t="shared" si="16"/>
        <v>28.890625</v>
      </c>
      <c r="I83">
        <v>5</v>
      </c>
      <c r="J83">
        <f t="shared" si="14"/>
        <v>85.850000000000009</v>
      </c>
      <c r="K83">
        <f t="shared" si="15"/>
        <v>0.683772233983162</v>
      </c>
      <c r="L83">
        <f t="shared" si="17"/>
        <v>7253.286351893059</v>
      </c>
    </row>
    <row r="84" spans="4:12" x14ac:dyDescent="0.3">
      <c r="D84">
        <v>7.5</v>
      </c>
      <c r="E84">
        <f t="shared" si="12"/>
        <v>6.74</v>
      </c>
      <c r="F84">
        <f t="shared" si="13"/>
        <v>7.7898319289623624E-2</v>
      </c>
      <c r="G84">
        <f t="shared" si="16"/>
        <v>44.383598804124027</v>
      </c>
      <c r="I84">
        <v>10</v>
      </c>
      <c r="J84">
        <f t="shared" si="14"/>
        <v>92.59</v>
      </c>
      <c r="K84">
        <f t="shared" si="15"/>
        <v>0.77639320225002106</v>
      </c>
      <c r="L84">
        <f t="shared" si="17"/>
        <v>8429.7383932118428</v>
      </c>
    </row>
    <row r="85" spans="4:12" x14ac:dyDescent="0.3">
      <c r="D85">
        <v>15</v>
      </c>
      <c r="E85">
        <f t="shared" si="12"/>
        <v>3.85</v>
      </c>
      <c r="F85">
        <f t="shared" si="13"/>
        <v>1.3770607453181923E-2</v>
      </c>
      <c r="G85">
        <f t="shared" si="16"/>
        <v>14.716655952240128</v>
      </c>
      <c r="I85">
        <v>20</v>
      </c>
      <c r="J85">
        <f t="shared" si="14"/>
        <v>96.44</v>
      </c>
      <c r="K85">
        <f t="shared" si="15"/>
        <v>0.841886116991581</v>
      </c>
      <c r="L85">
        <f t="shared" si="17"/>
        <v>9138.9993779886481</v>
      </c>
    </row>
    <row r="86" spans="4:12" x14ac:dyDescent="0.3">
      <c r="D86">
        <v>35</v>
      </c>
      <c r="E86">
        <f t="shared" si="12"/>
        <v>2.2800000000000002</v>
      </c>
      <c r="F86">
        <f t="shared" si="13"/>
        <v>1.6558124174272965E-3</v>
      </c>
      <c r="G86">
        <f t="shared" si="16"/>
        <v>5.1908522370912937</v>
      </c>
      <c r="I86">
        <v>50</v>
      </c>
      <c r="J86">
        <f t="shared" si="14"/>
        <v>98.720000000000013</v>
      </c>
      <c r="K86">
        <f t="shared" si="15"/>
        <v>0.9</v>
      </c>
      <c r="L86">
        <f t="shared" si="17"/>
        <v>9568.7524000000012</v>
      </c>
    </row>
    <row r="87" spans="4:12" x14ac:dyDescent="0.3">
      <c r="D87">
        <v>75</v>
      </c>
      <c r="E87">
        <f t="shared" si="12"/>
        <v>0.70000000000000007</v>
      </c>
      <c r="F87">
        <f t="shared" si="13"/>
        <v>2.4633611485424042E-4</v>
      </c>
      <c r="G87">
        <f t="shared" si="16"/>
        <v>0.48965519012068565</v>
      </c>
      <c r="I87">
        <v>100</v>
      </c>
      <c r="J87">
        <f t="shared" si="14"/>
        <v>99.42</v>
      </c>
      <c r="K87">
        <f t="shared" si="15"/>
        <v>0.92928932188134528</v>
      </c>
      <c r="L87">
        <f t="shared" si="17"/>
        <v>9700.4200898808776</v>
      </c>
    </row>
    <row r="88" spans="4:12" x14ac:dyDescent="0.3">
      <c r="F88" s="15" t="s">
        <v>30</v>
      </c>
      <c r="G88">
        <f>SUM(G80:G87)</f>
        <v>114.52308688007248</v>
      </c>
      <c r="K88" s="15" t="s">
        <v>30</v>
      </c>
      <c r="L88">
        <f>SUM(L80:L87)</f>
        <v>60623.568289227711</v>
      </c>
    </row>
  </sheetData>
  <mergeCells count="4">
    <mergeCell ref="C25:E25"/>
    <mergeCell ref="C5:E5"/>
    <mergeCell ref="Q5:S5"/>
    <mergeCell ref="J5:L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5400-0ECE-4D46-9909-5B19E81A0758}">
  <dimension ref="A1:Y47"/>
  <sheetViews>
    <sheetView zoomScale="81" zoomScaleNormal="70" workbookViewId="0">
      <selection activeCell="G19" sqref="G19"/>
    </sheetView>
  </sheetViews>
  <sheetFormatPr defaultRowHeight="14.4" x14ac:dyDescent="0.3"/>
  <cols>
    <col min="1" max="1" width="40.109375" bestFit="1" customWidth="1"/>
    <col min="3" max="3" width="13.33203125" bestFit="1" customWidth="1"/>
    <col min="4" max="4" width="17.33203125" bestFit="1" customWidth="1"/>
    <col min="5" max="5" width="12.5546875" customWidth="1"/>
    <col min="6" max="6" width="20.6640625" bestFit="1" customWidth="1"/>
    <col min="7" max="7" width="20.44140625" customWidth="1"/>
    <col min="8" max="8" width="15.44140625" bestFit="1" customWidth="1"/>
    <col min="9" max="9" width="7.109375" bestFit="1" customWidth="1"/>
    <col min="11" max="11" width="13.33203125" bestFit="1" customWidth="1"/>
    <col min="12" max="12" width="17.33203125" bestFit="1" customWidth="1"/>
    <col min="13" max="13" width="10.44140625" bestFit="1" customWidth="1"/>
    <col min="14" max="14" width="17.5546875" bestFit="1" customWidth="1"/>
    <col min="15" max="15" width="18.77734375" bestFit="1" customWidth="1"/>
    <col min="16" max="16" width="15.44140625" bestFit="1" customWidth="1"/>
    <col min="17" max="17" width="15.21875" customWidth="1"/>
    <col min="19" max="19" width="13.33203125" bestFit="1" customWidth="1"/>
    <col min="20" max="20" width="17.33203125" bestFit="1" customWidth="1"/>
    <col min="21" max="21" width="10.44140625" bestFit="1" customWidth="1"/>
    <col min="22" max="22" width="17.5546875" bestFit="1" customWidth="1"/>
    <col min="23" max="23" width="18.77734375" bestFit="1" customWidth="1"/>
    <col min="24" max="24" width="15.44140625" bestFit="1" customWidth="1"/>
    <col min="25" max="25" width="7.109375" bestFit="1" customWidth="1"/>
  </cols>
  <sheetData>
    <row r="1" spans="1:25" ht="15" thickBot="1" x14ac:dyDescent="0.35"/>
    <row r="2" spans="1:25" x14ac:dyDescent="0.3">
      <c r="C2" s="64" t="s">
        <v>0</v>
      </c>
      <c r="D2" s="65"/>
      <c r="E2" s="66"/>
      <c r="F2" s="13"/>
      <c r="K2" s="64" t="s">
        <v>38</v>
      </c>
      <c r="L2" s="65"/>
      <c r="M2" s="66"/>
      <c r="S2" s="64" t="s">
        <v>39</v>
      </c>
      <c r="T2" s="65"/>
      <c r="U2" s="66"/>
    </row>
    <row r="3" spans="1:25" x14ac:dyDescent="0.3">
      <c r="C3" s="2" t="s">
        <v>1</v>
      </c>
      <c r="D3" s="9" t="s">
        <v>15</v>
      </c>
      <c r="E3" s="3" t="s">
        <v>2</v>
      </c>
      <c r="F3" s="13"/>
      <c r="G3" s="13" t="s">
        <v>37</v>
      </c>
      <c r="H3" s="13" t="s">
        <v>40</v>
      </c>
      <c r="I3" s="13"/>
      <c r="K3" s="2" t="s">
        <v>1</v>
      </c>
      <c r="L3" s="9" t="s">
        <v>15</v>
      </c>
      <c r="M3" s="3" t="s">
        <v>2</v>
      </c>
      <c r="O3" s="13" t="s">
        <v>37</v>
      </c>
      <c r="P3" s="13" t="s">
        <v>40</v>
      </c>
      <c r="S3" s="2" t="s">
        <v>1</v>
      </c>
      <c r="T3" s="9" t="s">
        <v>15</v>
      </c>
      <c r="U3" s="3" t="s">
        <v>2</v>
      </c>
      <c r="W3" s="13" t="s">
        <v>37</v>
      </c>
      <c r="X3" s="13" t="s">
        <v>40</v>
      </c>
    </row>
    <row r="4" spans="1:25" x14ac:dyDescent="0.3">
      <c r="C4" s="4">
        <v>0</v>
      </c>
      <c r="D4" s="11">
        <v>0</v>
      </c>
      <c r="E4" s="5">
        <v>0.51970000000000005</v>
      </c>
      <c r="F4" s="1">
        <f>E4-0.2</f>
        <v>0.31970000000000004</v>
      </c>
      <c r="G4" s="1">
        <f>F4/SUM($F$4:$F$16)</f>
        <v>0.39967495936992126</v>
      </c>
      <c r="H4" s="1"/>
      <c r="I4" s="1"/>
      <c r="K4" s="4">
        <v>0</v>
      </c>
      <c r="L4" s="11">
        <v>0</v>
      </c>
      <c r="M4" s="5">
        <v>0.43609999999999999</v>
      </c>
      <c r="N4" s="1">
        <f>M4-0.2</f>
        <v>0.23609999999999998</v>
      </c>
      <c r="O4" s="1">
        <f>N4/SUM($N$4:$N$16)</f>
        <v>0.29512499999999992</v>
      </c>
      <c r="S4" s="4">
        <v>0</v>
      </c>
      <c r="T4" s="11">
        <v>0</v>
      </c>
      <c r="U4" s="5">
        <v>0.37409999999999999</v>
      </c>
      <c r="V4" s="1">
        <f>U4-0.2</f>
        <v>0.17409999999999998</v>
      </c>
      <c r="W4" s="1">
        <f>V4/SUM($V$4:$V$16)</f>
        <v>0.21765220652581571</v>
      </c>
    </row>
    <row r="5" spans="1:25" x14ac:dyDescent="0.3">
      <c r="C5" s="6" t="s">
        <v>3</v>
      </c>
      <c r="D5">
        <v>0.125</v>
      </c>
      <c r="E5" s="5">
        <v>7.0400000000000004E-2</v>
      </c>
      <c r="F5" s="1">
        <f>E5</f>
        <v>7.0400000000000004E-2</v>
      </c>
      <c r="G5" s="1">
        <f t="shared" ref="G5:G16" si="0">F5/SUM($F$4:$F$16)</f>
        <v>8.8011001375171899E-2</v>
      </c>
      <c r="H5" s="1">
        <f>G5+G4</f>
        <v>0.48768596074509318</v>
      </c>
      <c r="I5" s="1"/>
      <c r="K5" s="6" t="s">
        <v>3</v>
      </c>
      <c r="L5">
        <v>0.125</v>
      </c>
      <c r="M5" s="5">
        <v>0.1149</v>
      </c>
      <c r="N5" s="1">
        <f>M5</f>
        <v>0.1149</v>
      </c>
      <c r="O5" s="1">
        <f t="shared" ref="O5:O16" si="1">N5/SUM($N$4:$N$16)</f>
        <v>0.14362499999999997</v>
      </c>
      <c r="P5" s="1">
        <f>O5+O4</f>
        <v>0.43874999999999986</v>
      </c>
      <c r="S5" s="6" t="s">
        <v>3</v>
      </c>
      <c r="T5">
        <v>0.125</v>
      </c>
      <c r="U5" s="5">
        <v>0.12970000000000001</v>
      </c>
      <c r="V5" s="1">
        <f>U5</f>
        <v>0.12970000000000001</v>
      </c>
      <c r="W5" s="1">
        <f t="shared" ref="W5:W16" si="2">V5/SUM($V$4:$V$16)</f>
        <v>0.16214526815851985</v>
      </c>
      <c r="X5" s="1">
        <f>W5+W4</f>
        <v>0.37979747468433556</v>
      </c>
    </row>
    <row r="6" spans="1:25" x14ac:dyDescent="0.3">
      <c r="C6" s="6" t="s">
        <v>4</v>
      </c>
      <c r="D6">
        <v>0.375</v>
      </c>
      <c r="E6" s="5">
        <v>3.61E-2</v>
      </c>
      <c r="F6" s="1">
        <f t="shared" ref="F6:F16" si="3">E6</f>
        <v>3.61E-2</v>
      </c>
      <c r="G6" s="1">
        <f t="shared" si="0"/>
        <v>4.5130641330166268E-2</v>
      </c>
      <c r="H6" s="1">
        <f>G6</f>
        <v>4.5130641330166268E-2</v>
      </c>
      <c r="I6" s="1"/>
      <c r="K6" s="6" t="s">
        <v>4</v>
      </c>
      <c r="L6">
        <v>0.375</v>
      </c>
      <c r="M6" s="5">
        <v>5.1999999999999998E-2</v>
      </c>
      <c r="N6" s="1">
        <f t="shared" ref="N6:N16" si="4">M6</f>
        <v>5.1999999999999998E-2</v>
      </c>
      <c r="O6" s="1">
        <f t="shared" si="1"/>
        <v>6.4999999999999988E-2</v>
      </c>
      <c r="P6" s="1">
        <f>O6</f>
        <v>6.4999999999999988E-2</v>
      </c>
      <c r="S6" s="6" t="s">
        <v>4</v>
      </c>
      <c r="T6">
        <v>0.375</v>
      </c>
      <c r="U6" s="5">
        <v>6.8000000000000005E-2</v>
      </c>
      <c r="V6" s="1">
        <f t="shared" ref="V6:V16" si="5">U6</f>
        <v>6.8000000000000005E-2</v>
      </c>
      <c r="W6" s="1">
        <f t="shared" si="2"/>
        <v>8.5010626328291053E-2</v>
      </c>
      <c r="X6" s="1">
        <f>W6</f>
        <v>8.5010626328291053E-2</v>
      </c>
    </row>
    <row r="7" spans="1:25" x14ac:dyDescent="0.3">
      <c r="A7" t="s">
        <v>47</v>
      </c>
      <c r="C7" s="6" t="s">
        <v>5</v>
      </c>
      <c r="D7">
        <v>0.75</v>
      </c>
      <c r="E7" s="5">
        <v>5.4800000000000001E-2</v>
      </c>
      <c r="F7" s="1">
        <f t="shared" si="3"/>
        <v>5.4800000000000001E-2</v>
      </c>
      <c r="G7" s="1">
        <f t="shared" si="0"/>
        <v>6.850856357044631E-2</v>
      </c>
      <c r="H7" s="1">
        <f t="shared" ref="H7:H14" si="6">G7</f>
        <v>6.850856357044631E-2</v>
      </c>
      <c r="I7" s="1">
        <f>SUM(G4:G7)</f>
        <v>0.60132516564570582</v>
      </c>
      <c r="K7" s="6" t="s">
        <v>5</v>
      </c>
      <c r="L7">
        <v>0.75</v>
      </c>
      <c r="M7" s="5">
        <v>7.0300000000000001E-2</v>
      </c>
      <c r="N7" s="1">
        <f t="shared" si="4"/>
        <v>7.0300000000000001E-2</v>
      </c>
      <c r="O7" s="1">
        <f t="shared" si="1"/>
        <v>8.7874999999999981E-2</v>
      </c>
      <c r="P7" s="1">
        <f t="shared" ref="P7:P14" si="7">O7</f>
        <v>8.7874999999999981E-2</v>
      </c>
      <c r="Q7" s="1">
        <f>SUM(O4:O7)</f>
        <v>0.59162499999999985</v>
      </c>
      <c r="S7" s="6" t="s">
        <v>5</v>
      </c>
      <c r="T7">
        <v>0.75</v>
      </c>
      <c r="U7" s="5">
        <v>8.6300000000000002E-2</v>
      </c>
      <c r="V7" s="1">
        <f t="shared" si="5"/>
        <v>8.6300000000000002E-2</v>
      </c>
      <c r="W7" s="1">
        <f t="shared" si="2"/>
        <v>0.1078884860607576</v>
      </c>
      <c r="X7" s="1">
        <f t="shared" ref="X7:X14" si="8">W7</f>
        <v>0.1078884860607576</v>
      </c>
      <c r="Y7" s="1">
        <f>SUM(W4:W7)</f>
        <v>0.57269658707338422</v>
      </c>
    </row>
    <row r="8" spans="1:25" x14ac:dyDescent="0.3">
      <c r="C8" s="6" t="s">
        <v>13</v>
      </c>
      <c r="D8">
        <v>1.25</v>
      </c>
      <c r="E8" s="5">
        <v>3.95E-2</v>
      </c>
      <c r="F8" s="1">
        <f t="shared" si="3"/>
        <v>3.95E-2</v>
      </c>
      <c r="G8" s="1">
        <f t="shared" si="0"/>
        <v>4.9381172646580818E-2</v>
      </c>
      <c r="H8" s="1">
        <f t="shared" si="6"/>
        <v>4.9381172646580818E-2</v>
      </c>
      <c r="I8" s="1"/>
      <c r="K8" s="6" t="s">
        <v>13</v>
      </c>
      <c r="L8">
        <v>1.25</v>
      </c>
      <c r="M8" s="5">
        <v>5.33E-2</v>
      </c>
      <c r="N8" s="1">
        <f t="shared" si="4"/>
        <v>5.33E-2</v>
      </c>
      <c r="O8" s="1">
        <f t="shared" si="1"/>
        <v>6.662499999999999E-2</v>
      </c>
      <c r="P8" s="1">
        <f t="shared" si="7"/>
        <v>6.662499999999999E-2</v>
      </c>
      <c r="S8" s="6" t="s">
        <v>13</v>
      </c>
      <c r="T8">
        <v>1.25</v>
      </c>
      <c r="U8" s="5">
        <v>6.3E-2</v>
      </c>
      <c r="V8" s="1">
        <f t="shared" si="5"/>
        <v>6.3E-2</v>
      </c>
      <c r="W8" s="1">
        <f t="shared" si="2"/>
        <v>7.8759844980622579E-2</v>
      </c>
      <c r="X8" s="1">
        <f t="shared" si="8"/>
        <v>7.8759844980622579E-2</v>
      </c>
    </row>
    <row r="9" spans="1:25" x14ac:dyDescent="0.3">
      <c r="C9" s="6" t="s">
        <v>6</v>
      </c>
      <c r="D9">
        <v>1.75</v>
      </c>
      <c r="E9" s="5">
        <v>3.3700000000000001E-2</v>
      </c>
      <c r="F9" s="1">
        <f t="shared" si="3"/>
        <v>3.3700000000000001E-2</v>
      </c>
      <c r="G9" s="1">
        <f t="shared" si="0"/>
        <v>4.2130266283285409E-2</v>
      </c>
      <c r="H9" s="1">
        <f t="shared" si="6"/>
        <v>4.2130266283285409E-2</v>
      </c>
      <c r="I9" s="1"/>
      <c r="K9" s="6" t="s">
        <v>6</v>
      </c>
      <c r="L9">
        <v>1.75</v>
      </c>
      <c r="M9" s="5">
        <v>4.41E-2</v>
      </c>
      <c r="N9" s="1">
        <f t="shared" si="4"/>
        <v>4.41E-2</v>
      </c>
      <c r="O9" s="1">
        <f t="shared" si="1"/>
        <v>5.5124999999999987E-2</v>
      </c>
      <c r="P9" s="1">
        <f t="shared" si="7"/>
        <v>5.5124999999999987E-2</v>
      </c>
      <c r="S9" s="6" t="s">
        <v>6</v>
      </c>
      <c r="T9">
        <v>1.75</v>
      </c>
      <c r="U9" s="5">
        <v>4.6699999999999998E-2</v>
      </c>
      <c r="V9" s="1">
        <f t="shared" si="5"/>
        <v>4.6699999999999998E-2</v>
      </c>
      <c r="W9" s="1">
        <f t="shared" si="2"/>
        <v>5.8382297787223404E-2</v>
      </c>
      <c r="X9" s="1">
        <f t="shared" si="8"/>
        <v>5.8382297787223404E-2</v>
      </c>
    </row>
    <row r="10" spans="1:25" x14ac:dyDescent="0.3">
      <c r="C10" s="6" t="s">
        <v>7</v>
      </c>
      <c r="D10">
        <v>2.5</v>
      </c>
      <c r="E10" s="5">
        <v>4.6800000000000001E-2</v>
      </c>
      <c r="F10" s="1">
        <f t="shared" si="3"/>
        <v>4.6800000000000001E-2</v>
      </c>
      <c r="G10" s="1">
        <f t="shared" si="0"/>
        <v>5.8507313414176768E-2</v>
      </c>
      <c r="H10" s="1">
        <f t="shared" si="6"/>
        <v>5.8507313414176768E-2</v>
      </c>
      <c r="I10" s="1"/>
      <c r="K10" s="6" t="s">
        <v>7</v>
      </c>
      <c r="L10">
        <v>2.5</v>
      </c>
      <c r="M10" s="5">
        <v>5.7000000000000002E-2</v>
      </c>
      <c r="N10" s="1">
        <f t="shared" si="4"/>
        <v>5.7000000000000002E-2</v>
      </c>
      <c r="O10" s="1">
        <f t="shared" si="1"/>
        <v>7.1249999999999994E-2</v>
      </c>
      <c r="P10" s="1">
        <f t="shared" si="7"/>
        <v>7.1249999999999994E-2</v>
      </c>
      <c r="S10" s="6" t="s">
        <v>7</v>
      </c>
      <c r="T10">
        <v>2.5</v>
      </c>
      <c r="U10" s="5">
        <v>7.3200000000000001E-2</v>
      </c>
      <c r="V10" s="1">
        <f t="shared" si="5"/>
        <v>7.3200000000000001E-2</v>
      </c>
      <c r="W10" s="1">
        <f t="shared" si="2"/>
        <v>9.151143892986624E-2</v>
      </c>
      <c r="X10" s="1">
        <f t="shared" si="8"/>
        <v>9.151143892986624E-2</v>
      </c>
    </row>
    <row r="11" spans="1:25" x14ac:dyDescent="0.3">
      <c r="C11" s="6" t="s">
        <v>8</v>
      </c>
      <c r="D11">
        <v>4</v>
      </c>
      <c r="E11" s="5">
        <v>5.7500000000000002E-2</v>
      </c>
      <c r="F11" s="1">
        <f t="shared" si="3"/>
        <v>5.7500000000000002E-2</v>
      </c>
      <c r="G11" s="1">
        <f t="shared" si="0"/>
        <v>7.1883985498187267E-2</v>
      </c>
      <c r="H11" s="1">
        <f t="shared" si="6"/>
        <v>7.1883985498187267E-2</v>
      </c>
      <c r="I11" s="1"/>
      <c r="K11" s="6" t="s">
        <v>8</v>
      </c>
      <c r="L11">
        <v>4</v>
      </c>
      <c r="M11" s="5">
        <v>6.9400000000000003E-2</v>
      </c>
      <c r="N11" s="1">
        <f t="shared" si="4"/>
        <v>6.9400000000000003E-2</v>
      </c>
      <c r="O11" s="1">
        <f t="shared" si="1"/>
        <v>8.6749999999999994E-2</v>
      </c>
      <c r="P11" s="1">
        <f t="shared" si="7"/>
        <v>8.6749999999999994E-2</v>
      </c>
      <c r="S11" s="6" t="s">
        <v>8</v>
      </c>
      <c r="T11">
        <v>4</v>
      </c>
      <c r="U11" s="5">
        <v>7.3800000000000004E-2</v>
      </c>
      <c r="V11" s="1">
        <f t="shared" si="5"/>
        <v>7.3800000000000004E-2</v>
      </c>
      <c r="W11" s="1">
        <f t="shared" si="2"/>
        <v>9.2261532691586462E-2</v>
      </c>
      <c r="X11" s="1">
        <f t="shared" si="8"/>
        <v>9.2261532691586462E-2</v>
      </c>
    </row>
    <row r="12" spans="1:25" x14ac:dyDescent="0.3">
      <c r="C12" s="6" t="s">
        <v>9</v>
      </c>
      <c r="D12">
        <v>7.5</v>
      </c>
      <c r="E12" s="5">
        <v>6.7400000000000002E-2</v>
      </c>
      <c r="F12" s="1">
        <f t="shared" si="3"/>
        <v>6.7400000000000002E-2</v>
      </c>
      <c r="G12" s="1">
        <f t="shared" si="0"/>
        <v>8.4260532566570817E-2</v>
      </c>
      <c r="H12" s="1">
        <f t="shared" si="6"/>
        <v>8.4260532566570817E-2</v>
      </c>
      <c r="I12" s="1"/>
      <c r="K12" s="6" t="s">
        <v>9</v>
      </c>
      <c r="L12">
        <v>7.5</v>
      </c>
      <c r="M12" s="5">
        <v>5.6000000000000001E-2</v>
      </c>
      <c r="N12" s="1">
        <f t="shared" si="4"/>
        <v>5.6000000000000001E-2</v>
      </c>
      <c r="O12" s="1">
        <f t="shared" si="1"/>
        <v>6.9999999999999993E-2</v>
      </c>
      <c r="P12" s="1">
        <f t="shared" si="7"/>
        <v>6.9999999999999993E-2</v>
      </c>
      <c r="S12" s="6" t="s">
        <v>9</v>
      </c>
      <c r="T12">
        <v>7.5</v>
      </c>
      <c r="U12" s="5">
        <v>5.2299999999999999E-2</v>
      </c>
      <c r="V12" s="1">
        <f t="shared" si="5"/>
        <v>5.2299999999999999E-2</v>
      </c>
      <c r="W12" s="1">
        <f t="shared" si="2"/>
        <v>6.538317289661208E-2</v>
      </c>
      <c r="X12" s="1">
        <f t="shared" si="8"/>
        <v>6.538317289661208E-2</v>
      </c>
    </row>
    <row r="13" spans="1:25" x14ac:dyDescent="0.3">
      <c r="C13" s="6" t="s">
        <v>10</v>
      </c>
      <c r="D13">
        <v>15</v>
      </c>
      <c r="E13" s="5">
        <v>3.85E-2</v>
      </c>
      <c r="F13" s="1">
        <f t="shared" si="3"/>
        <v>3.85E-2</v>
      </c>
      <c r="G13" s="1">
        <f t="shared" si="0"/>
        <v>4.8131016377047128E-2</v>
      </c>
      <c r="H13" s="1">
        <f t="shared" si="6"/>
        <v>4.8131016377047128E-2</v>
      </c>
      <c r="I13" s="1"/>
      <c r="K13" s="6" t="s">
        <v>10</v>
      </c>
      <c r="L13">
        <v>15</v>
      </c>
      <c r="M13" s="5">
        <v>2.8400000000000002E-2</v>
      </c>
      <c r="N13" s="1">
        <f t="shared" si="4"/>
        <v>2.8400000000000002E-2</v>
      </c>
      <c r="O13" s="1">
        <f t="shared" si="1"/>
        <v>3.5499999999999997E-2</v>
      </c>
      <c r="P13" s="1">
        <f t="shared" si="7"/>
        <v>3.5499999999999997E-2</v>
      </c>
      <c r="S13" s="6" t="s">
        <v>10</v>
      </c>
      <c r="T13">
        <v>15</v>
      </c>
      <c r="U13" s="5">
        <v>2.0899999999999998E-2</v>
      </c>
      <c r="V13" s="1">
        <f t="shared" si="5"/>
        <v>2.0899999999999998E-2</v>
      </c>
      <c r="W13" s="1">
        <f t="shared" si="2"/>
        <v>2.6128266033254157E-2</v>
      </c>
      <c r="X13" s="1">
        <f t="shared" si="8"/>
        <v>2.6128266033254157E-2</v>
      </c>
    </row>
    <row r="14" spans="1:25" x14ac:dyDescent="0.3">
      <c r="C14" s="6" t="s">
        <v>11</v>
      </c>
      <c r="D14">
        <v>35</v>
      </c>
      <c r="E14" s="5">
        <v>2.2800000000000001E-2</v>
      </c>
      <c r="F14" s="1">
        <f t="shared" si="3"/>
        <v>2.2800000000000001E-2</v>
      </c>
      <c r="G14" s="1">
        <f t="shared" si="0"/>
        <v>2.8503562945368169E-2</v>
      </c>
      <c r="H14" s="1">
        <f t="shared" si="6"/>
        <v>2.8503562945368169E-2</v>
      </c>
      <c r="I14" s="1"/>
      <c r="K14" s="6" t="s">
        <v>11</v>
      </c>
      <c r="L14">
        <v>35</v>
      </c>
      <c r="M14" s="5">
        <v>1.41E-2</v>
      </c>
      <c r="N14" s="1">
        <f t="shared" si="4"/>
        <v>1.41E-2</v>
      </c>
      <c r="O14" s="1">
        <f t="shared" si="1"/>
        <v>1.7624999999999995E-2</v>
      </c>
      <c r="P14" s="1">
        <f t="shared" si="7"/>
        <v>1.7624999999999995E-2</v>
      </c>
      <c r="S14" s="6" t="s">
        <v>11</v>
      </c>
      <c r="T14">
        <v>35</v>
      </c>
      <c r="U14" s="5">
        <v>9.1999999999999998E-3</v>
      </c>
      <c r="V14" s="1">
        <f t="shared" si="5"/>
        <v>9.1999999999999998E-3</v>
      </c>
      <c r="W14" s="1">
        <f t="shared" si="2"/>
        <v>1.1501437679709965E-2</v>
      </c>
      <c r="X14" s="1">
        <f t="shared" si="8"/>
        <v>1.1501437679709965E-2</v>
      </c>
    </row>
    <row r="15" spans="1:25" x14ac:dyDescent="0.3">
      <c r="C15" s="6" t="s">
        <v>14</v>
      </c>
      <c r="D15">
        <v>75</v>
      </c>
      <c r="E15" s="5">
        <v>7.0000000000000001E-3</v>
      </c>
      <c r="F15" s="1">
        <f t="shared" si="3"/>
        <v>7.0000000000000001E-3</v>
      </c>
      <c r="G15" s="1">
        <f t="shared" si="0"/>
        <v>8.7510938867358407E-3</v>
      </c>
      <c r="H15" s="1">
        <f>G15+G16</f>
        <v>1.5876984623077885E-2</v>
      </c>
      <c r="I15" s="1"/>
      <c r="K15" s="6" t="s">
        <v>14</v>
      </c>
      <c r="L15">
        <v>75</v>
      </c>
      <c r="M15" s="5">
        <v>2.5999999999999999E-3</v>
      </c>
      <c r="N15" s="1">
        <f t="shared" si="4"/>
        <v>2.5999999999999999E-3</v>
      </c>
      <c r="O15" s="1">
        <f t="shared" si="1"/>
        <v>3.2499999999999994E-3</v>
      </c>
      <c r="P15" s="1">
        <f>O15+O16</f>
        <v>5.4999999999999988E-3</v>
      </c>
      <c r="S15" s="6" t="s">
        <v>14</v>
      </c>
      <c r="T15">
        <v>75</v>
      </c>
      <c r="U15" s="5">
        <v>2.0999999999999999E-3</v>
      </c>
      <c r="V15" s="1">
        <f t="shared" si="5"/>
        <v>2.0999999999999999E-3</v>
      </c>
      <c r="W15" s="1">
        <f t="shared" si="2"/>
        <v>2.6253281660207528E-3</v>
      </c>
      <c r="X15" s="1">
        <f>W15+W16</f>
        <v>3.3754219277409678E-3</v>
      </c>
    </row>
    <row r="16" spans="1:25" ht="15" thickBot="1" x14ac:dyDescent="0.35">
      <c r="C16" s="7" t="s">
        <v>12</v>
      </c>
      <c r="D16" s="10">
        <v>100</v>
      </c>
      <c r="E16" s="8">
        <v>5.7000000000000002E-3</v>
      </c>
      <c r="F16" s="1">
        <f t="shared" si="3"/>
        <v>5.7000000000000002E-3</v>
      </c>
      <c r="G16" s="1">
        <f t="shared" si="0"/>
        <v>7.1258907363420422E-3</v>
      </c>
      <c r="H16" s="1"/>
      <c r="I16" s="1"/>
      <c r="K16" s="7" t="s">
        <v>12</v>
      </c>
      <c r="L16" s="10">
        <v>100</v>
      </c>
      <c r="M16" s="8">
        <v>1.8E-3</v>
      </c>
      <c r="N16" s="1">
        <f t="shared" si="4"/>
        <v>1.8E-3</v>
      </c>
      <c r="O16" s="1">
        <f t="shared" si="1"/>
        <v>2.2499999999999994E-3</v>
      </c>
      <c r="S16" s="7" t="s">
        <v>12</v>
      </c>
      <c r="T16" s="10">
        <v>100</v>
      </c>
      <c r="U16" s="8">
        <v>5.9999999999999995E-4</v>
      </c>
      <c r="V16" s="1">
        <f t="shared" si="5"/>
        <v>5.9999999999999995E-4</v>
      </c>
      <c r="W16" s="1">
        <f t="shared" si="2"/>
        <v>7.5009376172021497E-4</v>
      </c>
    </row>
    <row r="17" spans="1:24" x14ac:dyDescent="0.3">
      <c r="D17" t="s">
        <v>16</v>
      </c>
      <c r="E17" s="1">
        <f>SUM(E4:E16)</f>
        <v>0.99990000000000001</v>
      </c>
      <c r="F17" s="1"/>
      <c r="G17" s="1">
        <f>SUM(G4:G16)</f>
        <v>1.0000000000000002</v>
      </c>
      <c r="L17" t="s">
        <v>16</v>
      </c>
      <c r="M17" s="1">
        <f>SUM(M4:M16)</f>
        <v>1.0000000000000002</v>
      </c>
      <c r="O17" s="1">
        <f>SUM(O4:O16)</f>
        <v>0.99999999999999967</v>
      </c>
      <c r="T17" t="s">
        <v>16</v>
      </c>
      <c r="U17" s="1">
        <f>SUM(U4:U16)</f>
        <v>0.99990000000000012</v>
      </c>
      <c r="W17" s="1">
        <f>SUM(W4:W16)</f>
        <v>1.0000000000000002</v>
      </c>
    </row>
    <row r="18" spans="1:24" x14ac:dyDescent="0.3">
      <c r="D18" t="s">
        <v>17</v>
      </c>
      <c r="E18" s="12">
        <f>SUMPRODUCT(D4:D16,E4:E16)</f>
        <v>3.4947875000000002</v>
      </c>
      <c r="G18" s="12"/>
      <c r="L18" t="s">
        <v>17</v>
      </c>
      <c r="M18" s="12">
        <f>SUMPRODUCT(L4:L16,M4:M16)</f>
        <v>2.3649875000000002</v>
      </c>
      <c r="T18" t="s">
        <v>17</v>
      </c>
      <c r="U18" s="12">
        <f>SUMPRODUCT(T4:T16,U4:U16)</f>
        <v>1.9903625</v>
      </c>
    </row>
    <row r="21" spans="1:24" x14ac:dyDescent="0.3">
      <c r="C21" s="67" t="s">
        <v>41</v>
      </c>
      <c r="D21" s="68"/>
      <c r="E21" s="68"/>
      <c r="F21" s="68"/>
      <c r="G21" t="s">
        <v>25</v>
      </c>
      <c r="H21">
        <v>1.3596203329890417</v>
      </c>
      <c r="K21" s="67" t="s">
        <v>45</v>
      </c>
      <c r="L21" s="68"/>
      <c r="M21" s="68"/>
      <c r="N21" s="68"/>
      <c r="O21" t="s">
        <v>25</v>
      </c>
      <c r="P21">
        <v>1.4464344441639334</v>
      </c>
      <c r="S21" s="67" t="s">
        <v>46</v>
      </c>
      <c r="T21" s="68"/>
      <c r="U21" s="68"/>
      <c r="V21" s="68"/>
      <c r="W21" t="s">
        <v>25</v>
      </c>
      <c r="X21">
        <v>1.3001792004203034</v>
      </c>
    </row>
    <row r="22" spans="1:24" x14ac:dyDescent="0.3">
      <c r="C22" s="2" t="s">
        <v>1</v>
      </c>
      <c r="D22" s="9" t="s">
        <v>15</v>
      </c>
      <c r="E22" s="3" t="s">
        <v>43</v>
      </c>
      <c r="F22" s="13" t="s">
        <v>44</v>
      </c>
      <c r="G22" s="13" t="s">
        <v>51</v>
      </c>
      <c r="H22" s="13" t="s">
        <v>52</v>
      </c>
      <c r="K22" s="2" t="s">
        <v>1</v>
      </c>
      <c r="L22" s="9" t="s">
        <v>15</v>
      </c>
      <c r="M22" s="3" t="s">
        <v>43</v>
      </c>
      <c r="N22" s="13" t="s">
        <v>44</v>
      </c>
      <c r="O22" s="13" t="s">
        <v>51</v>
      </c>
      <c r="P22" s="13" t="s">
        <v>53</v>
      </c>
      <c r="Q22" s="13" t="s">
        <v>52</v>
      </c>
      <c r="S22" s="2" t="s">
        <v>1</v>
      </c>
      <c r="T22" s="9" t="s">
        <v>15</v>
      </c>
      <c r="U22" s="3" t="s">
        <v>43</v>
      </c>
      <c r="V22" s="13" t="s">
        <v>44</v>
      </c>
      <c r="W22" s="13" t="s">
        <v>51</v>
      </c>
      <c r="X22" s="13" t="s">
        <v>52</v>
      </c>
    </row>
    <row r="23" spans="1:24" x14ac:dyDescent="0.3">
      <c r="C23" s="6" t="s">
        <v>42</v>
      </c>
      <c r="D23">
        <v>0.125</v>
      </c>
      <c r="E23">
        <v>0.25</v>
      </c>
      <c r="F23" s="16">
        <f>H5/E23</f>
        <v>1.9507438429803727</v>
      </c>
      <c r="G23" s="12">
        <f>10^(-LOG10(F23))</f>
        <v>0.51262496795693402</v>
      </c>
      <c r="H23">
        <f>(((((H$21-1)/0.01)*(D23/0.01)^(-H$21))-F23)^2)*G23</f>
        <v>0.32052097265140372</v>
      </c>
      <c r="K23" s="6" t="s">
        <v>42</v>
      </c>
      <c r="L23">
        <v>0.125</v>
      </c>
      <c r="M23">
        <v>0.25</v>
      </c>
      <c r="N23" s="16">
        <f>P5/M23</f>
        <v>1.7549999999999994</v>
      </c>
      <c r="O23" s="12">
        <f>10^(-LOG10(N23))</f>
        <v>0.56980056980056992</v>
      </c>
      <c r="P23">
        <f>((P$21-1)/0.01)*(L23/0.01)^(-P$21)</f>
        <v>1.1565096736234906</v>
      </c>
      <c r="Q23">
        <f>(((P23-N23)/N23)*O23)^2</f>
        <v>3.7757722218485446E-2</v>
      </c>
      <c r="S23" s="6" t="s">
        <v>42</v>
      </c>
      <c r="T23">
        <v>0.125</v>
      </c>
      <c r="U23">
        <v>0.25</v>
      </c>
      <c r="V23" s="16">
        <f>X5/U23</f>
        <v>1.5191898987373422</v>
      </c>
      <c r="W23" s="12">
        <f>10^(-LOG10(V23))</f>
        <v>0.65824555628703096</v>
      </c>
      <c r="X23">
        <f>(((((X$21-1)/0.01)*(T23/0.01)^(-X$21))-V23)^2)*W23</f>
        <v>0.10221675276006055</v>
      </c>
    </row>
    <row r="24" spans="1:24" x14ac:dyDescent="0.3">
      <c r="C24" s="6" t="s">
        <v>4</v>
      </c>
      <c r="D24">
        <v>0.375</v>
      </c>
      <c r="E24">
        <v>0.25</v>
      </c>
      <c r="F24" s="16">
        <f t="shared" ref="F24:F33" si="9">H6/E24</f>
        <v>0.18052256532066507</v>
      </c>
      <c r="G24" s="12">
        <f t="shared" ref="G24:G33" si="10">10^(-LOG10(F24))</f>
        <v>5.5394736842105274</v>
      </c>
      <c r="H24">
        <f t="shared" ref="H24:H33" si="11">(((((H$21-1)/0.01)*(D24/0.01)^(-H$21))-F24)^2)*G24</f>
        <v>3.5406913979068831E-2</v>
      </c>
      <c r="K24" s="6" t="s">
        <v>4</v>
      </c>
      <c r="L24">
        <v>0.375</v>
      </c>
      <c r="M24">
        <v>0.25</v>
      </c>
      <c r="N24" s="16">
        <f t="shared" ref="N24:N33" si="12">P6/M24</f>
        <v>0.25999999999999995</v>
      </c>
      <c r="O24" s="12">
        <f t="shared" ref="O24:O33" si="13">10^(-LOG10(N24))</f>
        <v>3.8461538461538476</v>
      </c>
      <c r="P24">
        <f t="shared" ref="P24:P33" si="14">((P$21-1)/0.01)*(L24/0.01)^(-P$21)</f>
        <v>0.23606122305193036</v>
      </c>
      <c r="Q24">
        <f t="shared" ref="Q24:Q33" si="15">(((P24-N24)/N24)*O24)^2</f>
        <v>0.12540375025590594</v>
      </c>
      <c r="S24" s="6" t="s">
        <v>4</v>
      </c>
      <c r="T24">
        <v>0.375</v>
      </c>
      <c r="U24">
        <v>0.25</v>
      </c>
      <c r="V24" s="16">
        <f t="shared" ref="V24:V33" si="16">X6/U24</f>
        <v>0.34004250531316421</v>
      </c>
      <c r="W24" s="12">
        <f t="shared" ref="W24:W33" si="17">10^(-LOG10(V24))</f>
        <v>2.9408088235294119</v>
      </c>
      <c r="X24">
        <f t="shared" ref="X24:X33" si="18">(((((X$21-1)/0.01)*(T24/0.01)^(-X$21))-V24)^2)*W24</f>
        <v>1.4557248709005686E-2</v>
      </c>
    </row>
    <row r="25" spans="1:24" x14ac:dyDescent="0.3">
      <c r="A25" t="s">
        <v>49</v>
      </c>
      <c r="C25" s="6" t="s">
        <v>5</v>
      </c>
      <c r="D25">
        <v>0.75</v>
      </c>
      <c r="E25">
        <v>0.5</v>
      </c>
      <c r="F25" s="16">
        <f t="shared" si="9"/>
        <v>0.13701712714089262</v>
      </c>
      <c r="G25" s="12">
        <f t="shared" si="10"/>
        <v>7.2983576642335786</v>
      </c>
      <c r="H25">
        <f t="shared" si="11"/>
        <v>9.2058112352503153E-3</v>
      </c>
      <c r="K25" s="6" t="s">
        <v>5</v>
      </c>
      <c r="L25">
        <v>0.75</v>
      </c>
      <c r="M25">
        <v>0.5</v>
      </c>
      <c r="N25" s="16">
        <f t="shared" si="12"/>
        <v>0.17574999999999996</v>
      </c>
      <c r="O25" s="12">
        <f t="shared" si="13"/>
        <v>5.6899004267425344</v>
      </c>
      <c r="P25">
        <f t="shared" si="14"/>
        <v>8.6617271380467042E-2</v>
      </c>
      <c r="Q25">
        <f t="shared" si="15"/>
        <v>8.3270863610511672</v>
      </c>
      <c r="S25" s="6" t="s">
        <v>5</v>
      </c>
      <c r="T25">
        <v>0.75</v>
      </c>
      <c r="U25">
        <v>0.5</v>
      </c>
      <c r="V25" s="16">
        <f t="shared" si="16"/>
        <v>0.2157769721215152</v>
      </c>
      <c r="W25" s="12">
        <f t="shared" si="17"/>
        <v>4.6344148319814611</v>
      </c>
      <c r="X25">
        <f t="shared" si="18"/>
        <v>5.2332141803148588E-2</v>
      </c>
    </row>
    <row r="26" spans="1:24" x14ac:dyDescent="0.3">
      <c r="C26" s="6" t="s">
        <v>13</v>
      </c>
      <c r="D26">
        <v>1.25</v>
      </c>
      <c r="E26">
        <v>0.5</v>
      </c>
      <c r="F26" s="16">
        <f t="shared" si="9"/>
        <v>9.8762345293161635E-2</v>
      </c>
      <c r="G26" s="12">
        <f t="shared" si="10"/>
        <v>10.125316455696204</v>
      </c>
      <c r="H26">
        <f t="shared" si="11"/>
        <v>2.3408141953670341E-2</v>
      </c>
      <c r="K26" s="6" t="s">
        <v>13</v>
      </c>
      <c r="L26">
        <v>1.25</v>
      </c>
      <c r="M26">
        <v>0.5</v>
      </c>
      <c r="N26" s="16">
        <f t="shared" si="12"/>
        <v>0.13324999999999998</v>
      </c>
      <c r="O26" s="12">
        <f t="shared" si="13"/>
        <v>7.5046904315197018</v>
      </c>
      <c r="P26">
        <f t="shared" si="14"/>
        <v>4.1372791601402302E-2</v>
      </c>
      <c r="Q26">
        <f t="shared" si="15"/>
        <v>26.776062397330076</v>
      </c>
      <c r="S26" s="6" t="s">
        <v>13</v>
      </c>
      <c r="T26">
        <v>1.25</v>
      </c>
      <c r="U26">
        <v>0.5</v>
      </c>
      <c r="V26" s="16">
        <f t="shared" si="16"/>
        <v>0.15751968996124516</v>
      </c>
      <c r="W26" s="12">
        <f t="shared" si="17"/>
        <v>6.3484126984126981</v>
      </c>
      <c r="X26">
        <f t="shared" si="18"/>
        <v>6.495663060267251E-2</v>
      </c>
    </row>
    <row r="27" spans="1:24" x14ac:dyDescent="0.3">
      <c r="C27" s="6" t="s">
        <v>6</v>
      </c>
      <c r="D27">
        <v>1.75</v>
      </c>
      <c r="E27">
        <v>0.5</v>
      </c>
      <c r="F27" s="16">
        <f t="shared" si="9"/>
        <v>8.4260532566570817E-2</v>
      </c>
      <c r="G27" s="12">
        <f t="shared" si="10"/>
        <v>11.867952522255193</v>
      </c>
      <c r="H27">
        <f t="shared" si="11"/>
        <v>3.2320583519888667E-2</v>
      </c>
      <c r="K27" s="6" t="s">
        <v>6</v>
      </c>
      <c r="L27">
        <v>1.75</v>
      </c>
      <c r="M27">
        <v>0.5</v>
      </c>
      <c r="N27" s="16">
        <f t="shared" si="12"/>
        <v>0.11024999999999997</v>
      </c>
      <c r="O27" s="12">
        <f t="shared" si="13"/>
        <v>9.0702947845805024</v>
      </c>
      <c r="P27">
        <f t="shared" si="14"/>
        <v>2.5430224931689401E-2</v>
      </c>
      <c r="Q27">
        <f t="shared" si="15"/>
        <v>48.694492093705108</v>
      </c>
      <c r="S27" s="6" t="s">
        <v>6</v>
      </c>
      <c r="T27">
        <v>1.75</v>
      </c>
      <c r="U27">
        <v>0.5</v>
      </c>
      <c r="V27" s="16">
        <f t="shared" si="16"/>
        <v>0.11676459557444681</v>
      </c>
      <c r="W27" s="12">
        <f t="shared" si="17"/>
        <v>8.5642398286937915</v>
      </c>
      <c r="X27">
        <f t="shared" si="18"/>
        <v>5.5320200706370247E-2</v>
      </c>
    </row>
    <row r="28" spans="1:24" x14ac:dyDescent="0.3">
      <c r="C28" s="6" t="s">
        <v>7</v>
      </c>
      <c r="D28">
        <v>2.5</v>
      </c>
      <c r="E28">
        <v>1</v>
      </c>
      <c r="F28" s="16">
        <f t="shared" si="9"/>
        <v>5.8507313414176768E-2</v>
      </c>
      <c r="G28" s="12">
        <f t="shared" si="10"/>
        <v>17.091880341880344</v>
      </c>
      <c r="H28">
        <f t="shared" si="11"/>
        <v>2.5674868950948806E-2</v>
      </c>
      <c r="K28" s="6" t="s">
        <v>7</v>
      </c>
      <c r="L28">
        <v>2.5</v>
      </c>
      <c r="M28">
        <v>1</v>
      </c>
      <c r="N28" s="16">
        <f t="shared" si="12"/>
        <v>7.1249999999999994E-2</v>
      </c>
      <c r="O28" s="12">
        <f t="shared" si="13"/>
        <v>14.035087719298254</v>
      </c>
      <c r="P28">
        <f t="shared" si="14"/>
        <v>1.5180800436325054E-2</v>
      </c>
      <c r="Q28">
        <f t="shared" si="15"/>
        <v>121.98578848426709</v>
      </c>
      <c r="S28" s="6" t="s">
        <v>7</v>
      </c>
      <c r="T28">
        <v>2.5</v>
      </c>
      <c r="U28">
        <v>1</v>
      </c>
      <c r="V28" s="16">
        <f t="shared" si="16"/>
        <v>9.151143892986624E-2</v>
      </c>
      <c r="W28" s="12">
        <f t="shared" si="17"/>
        <v>10.927595628415304</v>
      </c>
      <c r="X28">
        <f t="shared" si="18"/>
        <v>5.1458312985121206E-2</v>
      </c>
    </row>
    <row r="29" spans="1:24" x14ac:dyDescent="0.3">
      <c r="C29" s="6" t="s">
        <v>8</v>
      </c>
      <c r="D29">
        <v>4</v>
      </c>
      <c r="E29">
        <v>2</v>
      </c>
      <c r="F29" s="16">
        <f t="shared" si="9"/>
        <v>3.5941992749093633E-2</v>
      </c>
      <c r="G29" s="12">
        <f t="shared" si="10"/>
        <v>27.822608695652193</v>
      </c>
      <c r="H29">
        <f t="shared" si="11"/>
        <v>1.8117321906824937E-2</v>
      </c>
      <c r="K29" s="6" t="s">
        <v>8</v>
      </c>
      <c r="L29">
        <v>4</v>
      </c>
      <c r="M29">
        <v>2</v>
      </c>
      <c r="N29" s="16">
        <f t="shared" si="12"/>
        <v>4.3374999999999997E-2</v>
      </c>
      <c r="O29" s="12">
        <f t="shared" si="13"/>
        <v>23.054755043227676</v>
      </c>
      <c r="P29">
        <f t="shared" si="14"/>
        <v>7.6921633359188788E-3</v>
      </c>
      <c r="Q29">
        <f t="shared" si="15"/>
        <v>359.71685922186072</v>
      </c>
      <c r="S29" s="6" t="s">
        <v>8</v>
      </c>
      <c r="T29">
        <v>4</v>
      </c>
      <c r="U29">
        <v>2</v>
      </c>
      <c r="V29" s="16">
        <f t="shared" si="16"/>
        <v>4.6130766345793231E-2</v>
      </c>
      <c r="W29" s="12">
        <f t="shared" si="17"/>
        <v>21.677506775067762</v>
      </c>
      <c r="X29">
        <f t="shared" si="18"/>
        <v>2.4629865080209114E-2</v>
      </c>
    </row>
    <row r="30" spans="1:24" x14ac:dyDescent="0.3">
      <c r="C30" s="6" t="s">
        <v>9</v>
      </c>
      <c r="D30">
        <v>7.5</v>
      </c>
      <c r="E30">
        <v>5</v>
      </c>
      <c r="F30" s="16">
        <f t="shared" si="9"/>
        <v>1.6852106513314164E-2</v>
      </c>
      <c r="G30" s="12">
        <f t="shared" si="10"/>
        <v>59.339762611276001</v>
      </c>
      <c r="H30">
        <f t="shared" si="11"/>
        <v>9.1498927139112354E-3</v>
      </c>
      <c r="K30" s="6" t="s">
        <v>9</v>
      </c>
      <c r="L30">
        <v>7.5</v>
      </c>
      <c r="M30">
        <v>5</v>
      </c>
      <c r="N30" s="16">
        <f t="shared" si="12"/>
        <v>1.3999999999999999E-2</v>
      </c>
      <c r="O30" s="12">
        <f t="shared" si="13"/>
        <v>71.428571428571459</v>
      </c>
      <c r="P30">
        <f t="shared" si="14"/>
        <v>3.0986323760512145E-3</v>
      </c>
      <c r="Q30">
        <f t="shared" si="15"/>
        <v>3093.4979194210459</v>
      </c>
      <c r="S30" s="6" t="s">
        <v>9</v>
      </c>
      <c r="T30">
        <v>7.5</v>
      </c>
      <c r="U30">
        <v>5</v>
      </c>
      <c r="V30" s="16">
        <f t="shared" si="16"/>
        <v>1.3076634579322417E-2</v>
      </c>
      <c r="W30" s="12">
        <f t="shared" si="17"/>
        <v>76.472275334608042</v>
      </c>
      <c r="X30">
        <f t="shared" si="18"/>
        <v>4.4057201112816542E-3</v>
      </c>
    </row>
    <row r="31" spans="1:24" x14ac:dyDescent="0.3">
      <c r="C31" s="6" t="s">
        <v>10</v>
      </c>
      <c r="D31">
        <v>15</v>
      </c>
      <c r="E31">
        <v>10</v>
      </c>
      <c r="F31" s="16">
        <f t="shared" si="9"/>
        <v>4.813101637704713E-3</v>
      </c>
      <c r="G31" s="12">
        <f t="shared" si="10"/>
        <v>207.76623376623382</v>
      </c>
      <c r="H31">
        <f t="shared" si="11"/>
        <v>1.9773748177658057E-3</v>
      </c>
      <c r="K31" s="6" t="s">
        <v>10</v>
      </c>
      <c r="L31">
        <v>15</v>
      </c>
      <c r="M31">
        <v>10</v>
      </c>
      <c r="N31" s="16">
        <f t="shared" si="12"/>
        <v>3.5499999999999998E-3</v>
      </c>
      <c r="O31" s="12">
        <f t="shared" si="13"/>
        <v>281.69014084507046</v>
      </c>
      <c r="P31">
        <f t="shared" si="14"/>
        <v>1.1369723411357808E-3</v>
      </c>
      <c r="Q31">
        <f t="shared" si="15"/>
        <v>36661.580837214104</v>
      </c>
      <c r="S31" s="6" t="s">
        <v>10</v>
      </c>
      <c r="T31">
        <v>15</v>
      </c>
      <c r="U31">
        <v>10</v>
      </c>
      <c r="V31" s="16">
        <f t="shared" si="16"/>
        <v>2.6128266033254156E-3</v>
      </c>
      <c r="W31" s="12">
        <f t="shared" si="17"/>
        <v>382.72727272727298</v>
      </c>
      <c r="X31">
        <f t="shared" si="18"/>
        <v>5.6712491437273412E-5</v>
      </c>
    </row>
    <row r="32" spans="1:24" x14ac:dyDescent="0.3">
      <c r="C32" s="6" t="s">
        <v>11</v>
      </c>
      <c r="D32">
        <v>35</v>
      </c>
      <c r="E32">
        <v>30</v>
      </c>
      <c r="F32" s="16">
        <f t="shared" si="9"/>
        <v>9.5011876484560559E-4</v>
      </c>
      <c r="G32" s="12">
        <f t="shared" si="10"/>
        <v>1052.5000000000007</v>
      </c>
      <c r="H32">
        <f t="shared" si="11"/>
        <v>1.7181674572752008E-4</v>
      </c>
      <c r="K32" s="6" t="s">
        <v>11</v>
      </c>
      <c r="L32">
        <v>35</v>
      </c>
      <c r="M32">
        <v>30</v>
      </c>
      <c r="N32" s="16">
        <f t="shared" si="12"/>
        <v>5.8749999999999981E-4</v>
      </c>
      <c r="O32" s="12">
        <f t="shared" si="13"/>
        <v>1702.1276595744703</v>
      </c>
      <c r="P32">
        <f t="shared" si="14"/>
        <v>3.3380712547720207E-4</v>
      </c>
      <c r="Q32">
        <f t="shared" si="15"/>
        <v>540237.90795871755</v>
      </c>
      <c r="S32" s="6" t="s">
        <v>11</v>
      </c>
      <c r="T32">
        <v>35</v>
      </c>
      <c r="U32">
        <v>30</v>
      </c>
      <c r="V32" s="16">
        <f t="shared" si="16"/>
        <v>3.833812559903322E-4</v>
      </c>
      <c r="W32" s="12">
        <f t="shared" si="17"/>
        <v>2608.369565217391</v>
      </c>
      <c r="X32">
        <f t="shared" si="18"/>
        <v>3.3243925203932877E-4</v>
      </c>
    </row>
    <row r="33" spans="1:24" x14ac:dyDescent="0.3">
      <c r="C33" s="6" t="s">
        <v>14</v>
      </c>
      <c r="D33">
        <v>75</v>
      </c>
      <c r="E33">
        <v>50</v>
      </c>
      <c r="F33" s="16">
        <f t="shared" si="9"/>
        <v>3.175396924615577E-4</v>
      </c>
      <c r="G33" s="12">
        <f t="shared" si="10"/>
        <v>3149.2125984251966</v>
      </c>
      <c r="H33">
        <f t="shared" si="11"/>
        <v>4.8261505523525775E-5</v>
      </c>
      <c r="K33" s="6" t="s">
        <v>14</v>
      </c>
      <c r="L33">
        <v>75</v>
      </c>
      <c r="M33">
        <v>50</v>
      </c>
      <c r="N33" s="16">
        <f t="shared" si="12"/>
        <v>1.0999999999999998E-4</v>
      </c>
      <c r="O33" s="12">
        <f t="shared" si="13"/>
        <v>9090.9090909091083</v>
      </c>
      <c r="P33">
        <f t="shared" si="14"/>
        <v>1.1084997771100428E-4</v>
      </c>
      <c r="Q33">
        <f t="shared" si="15"/>
        <v>4934.5134157783605</v>
      </c>
      <c r="S33" s="6" t="s">
        <v>14</v>
      </c>
      <c r="T33">
        <v>75</v>
      </c>
      <c r="U33">
        <v>50</v>
      </c>
      <c r="V33" s="16">
        <f t="shared" si="16"/>
        <v>6.750843855481935E-5</v>
      </c>
      <c r="W33" s="12">
        <f t="shared" si="17"/>
        <v>14812.962962962987</v>
      </c>
      <c r="X33">
        <f t="shared" si="18"/>
        <v>6.3685901313571412E-4</v>
      </c>
    </row>
    <row r="34" spans="1:24" x14ac:dyDescent="0.3">
      <c r="H34">
        <f>SUM(H23:H33)</f>
        <v>0.47600195997998368</v>
      </c>
      <c r="Q34">
        <f>SUM(Q23:Q33)</f>
        <v>585493.16358116176</v>
      </c>
      <c r="X34">
        <f>SUM(X23:X33)</f>
        <v>0.37090288351448186</v>
      </c>
    </row>
    <row r="38" spans="1:24" x14ac:dyDescent="0.3">
      <c r="C38" s="67" t="s">
        <v>0</v>
      </c>
      <c r="D38" s="68"/>
      <c r="E38" s="68"/>
      <c r="F38" s="68"/>
      <c r="K38" s="67" t="s">
        <v>0</v>
      </c>
      <c r="L38" s="68"/>
      <c r="M38" s="68"/>
      <c r="N38" s="68"/>
      <c r="S38" s="67" t="s">
        <v>0</v>
      </c>
      <c r="T38" s="68"/>
      <c r="U38" s="68"/>
      <c r="V38" s="68"/>
    </row>
    <row r="39" spans="1:24" x14ac:dyDescent="0.3">
      <c r="C39" s="2" t="s">
        <v>1</v>
      </c>
      <c r="D39" s="9" t="s">
        <v>15</v>
      </c>
      <c r="E39" s="3" t="s">
        <v>43</v>
      </c>
      <c r="F39" s="13" t="s">
        <v>44</v>
      </c>
      <c r="K39" s="2" t="s">
        <v>1</v>
      </c>
      <c r="L39" s="9" t="s">
        <v>15</v>
      </c>
      <c r="M39" s="3" t="s">
        <v>43</v>
      </c>
      <c r="N39" s="13" t="s">
        <v>44</v>
      </c>
      <c r="S39" s="2" t="s">
        <v>1</v>
      </c>
      <c r="T39" s="9" t="s">
        <v>15</v>
      </c>
      <c r="U39" s="3" t="s">
        <v>43</v>
      </c>
      <c r="V39" s="13" t="s">
        <v>44</v>
      </c>
    </row>
    <row r="40" spans="1:24" x14ac:dyDescent="0.3">
      <c r="C40" s="6" t="s">
        <v>20</v>
      </c>
      <c r="D40">
        <v>0.5</v>
      </c>
      <c r="E40">
        <v>1</v>
      </c>
      <c r="F40" s="5">
        <f>SUM(H5:H7)/E40</f>
        <v>0.60132516564570582</v>
      </c>
      <c r="K40" s="6" t="s">
        <v>20</v>
      </c>
      <c r="L40">
        <v>0.5</v>
      </c>
      <c r="M40">
        <v>1</v>
      </c>
      <c r="N40" s="5">
        <f>SUM(P5:P7)/M40</f>
        <v>0.59162499999999985</v>
      </c>
      <c r="S40" s="6" t="s">
        <v>20</v>
      </c>
      <c r="T40">
        <v>0.5</v>
      </c>
      <c r="U40">
        <v>1</v>
      </c>
      <c r="V40" s="5">
        <f>SUM(X5:X7)/U40</f>
        <v>0.57269658707338422</v>
      </c>
    </row>
    <row r="41" spans="1:24" x14ac:dyDescent="0.3">
      <c r="C41" s="6" t="s">
        <v>21</v>
      </c>
      <c r="D41">
        <v>1.5</v>
      </c>
      <c r="E41">
        <v>1</v>
      </c>
      <c r="F41" s="5" cm="1">
        <f t="array" ref="F41">SUM(H8:H9/E41)</f>
        <v>9.1511438929866226E-2</v>
      </c>
      <c r="K41" s="6" t="s">
        <v>21</v>
      </c>
      <c r="L41">
        <v>1.5</v>
      </c>
      <c r="M41">
        <v>1</v>
      </c>
      <c r="N41" s="5" cm="1">
        <f t="array" ref="N41">SUM(P8:P9/M41)</f>
        <v>0.12174999999999997</v>
      </c>
      <c r="S41" s="6" t="s">
        <v>21</v>
      </c>
      <c r="T41">
        <v>1.5</v>
      </c>
      <c r="U41">
        <v>1</v>
      </c>
      <c r="V41" s="5" cm="1">
        <f t="array" ref="V41">SUM(X8:X9/U41)</f>
        <v>0.13714214276784598</v>
      </c>
    </row>
    <row r="42" spans="1:24" x14ac:dyDescent="0.3">
      <c r="C42" s="6" t="s">
        <v>7</v>
      </c>
      <c r="D42">
        <v>2.5</v>
      </c>
      <c r="E42">
        <v>1</v>
      </c>
      <c r="F42" s="5">
        <f>H10/E42</f>
        <v>5.8507313414176768E-2</v>
      </c>
      <c r="K42" s="6" t="s">
        <v>7</v>
      </c>
      <c r="L42">
        <v>2.5</v>
      </c>
      <c r="M42">
        <v>1</v>
      </c>
      <c r="N42" s="5">
        <f>P10/M42</f>
        <v>7.1249999999999994E-2</v>
      </c>
      <c r="S42" s="6" t="s">
        <v>7</v>
      </c>
      <c r="T42">
        <v>2.5</v>
      </c>
      <c r="U42">
        <v>1</v>
      </c>
      <c r="V42" s="5">
        <f>X10/U42</f>
        <v>9.151143892986624E-2</v>
      </c>
    </row>
    <row r="43" spans="1:24" x14ac:dyDescent="0.3">
      <c r="C43" s="6" t="s">
        <v>8</v>
      </c>
      <c r="D43">
        <v>4</v>
      </c>
      <c r="E43">
        <v>2</v>
      </c>
      <c r="F43" s="5">
        <f t="shared" ref="F43:F47" si="19">H11/E43</f>
        <v>3.5941992749093633E-2</v>
      </c>
      <c r="K43" s="6" t="s">
        <v>8</v>
      </c>
      <c r="L43">
        <v>4</v>
      </c>
      <c r="M43">
        <v>2</v>
      </c>
      <c r="N43" s="5">
        <f t="shared" ref="N43:N47" si="20">P11/M43</f>
        <v>4.3374999999999997E-2</v>
      </c>
      <c r="S43" s="6" t="s">
        <v>8</v>
      </c>
      <c r="T43">
        <v>4</v>
      </c>
      <c r="U43">
        <v>2</v>
      </c>
      <c r="V43" s="5">
        <f t="shared" ref="V43:V47" si="21">X11/U43</f>
        <v>4.6130766345793231E-2</v>
      </c>
    </row>
    <row r="44" spans="1:24" x14ac:dyDescent="0.3">
      <c r="C44" s="6" t="s">
        <v>9</v>
      </c>
      <c r="D44">
        <v>7.5</v>
      </c>
      <c r="E44">
        <v>5</v>
      </c>
      <c r="F44" s="5">
        <f t="shared" si="19"/>
        <v>1.6852106513314164E-2</v>
      </c>
      <c r="K44" s="6" t="s">
        <v>9</v>
      </c>
      <c r="L44">
        <v>7.5</v>
      </c>
      <c r="M44">
        <v>5</v>
      </c>
      <c r="N44" s="5">
        <f t="shared" si="20"/>
        <v>1.3999999999999999E-2</v>
      </c>
      <c r="S44" s="6" t="s">
        <v>9</v>
      </c>
      <c r="T44">
        <v>7.5</v>
      </c>
      <c r="U44">
        <v>5</v>
      </c>
      <c r="V44" s="5">
        <f t="shared" si="21"/>
        <v>1.3076634579322417E-2</v>
      </c>
    </row>
    <row r="45" spans="1:24" x14ac:dyDescent="0.3">
      <c r="A45" t="s">
        <v>50</v>
      </c>
      <c r="C45" s="6" t="s">
        <v>10</v>
      </c>
      <c r="D45">
        <v>15</v>
      </c>
      <c r="E45">
        <v>10</v>
      </c>
      <c r="F45" s="5">
        <f t="shared" si="19"/>
        <v>4.813101637704713E-3</v>
      </c>
      <c r="K45" s="6" t="s">
        <v>10</v>
      </c>
      <c r="L45">
        <v>15</v>
      </c>
      <c r="M45">
        <v>10</v>
      </c>
      <c r="N45" s="5">
        <f t="shared" si="20"/>
        <v>3.5499999999999998E-3</v>
      </c>
      <c r="S45" s="6" t="s">
        <v>10</v>
      </c>
      <c r="T45">
        <v>15</v>
      </c>
      <c r="U45">
        <v>10</v>
      </c>
      <c r="V45" s="5">
        <f t="shared" si="21"/>
        <v>2.6128266033254156E-3</v>
      </c>
    </row>
    <row r="46" spans="1:24" x14ac:dyDescent="0.3">
      <c r="C46" s="6" t="s">
        <v>11</v>
      </c>
      <c r="D46">
        <v>35</v>
      </c>
      <c r="E46">
        <v>30</v>
      </c>
      <c r="F46" s="5">
        <f t="shared" si="19"/>
        <v>9.5011876484560559E-4</v>
      </c>
      <c r="K46" s="6" t="s">
        <v>11</v>
      </c>
      <c r="L46">
        <v>35</v>
      </c>
      <c r="M46">
        <v>30</v>
      </c>
      <c r="N46" s="5">
        <f t="shared" si="20"/>
        <v>5.8749999999999981E-4</v>
      </c>
      <c r="S46" s="6" t="s">
        <v>11</v>
      </c>
      <c r="T46">
        <v>35</v>
      </c>
      <c r="U46">
        <v>30</v>
      </c>
      <c r="V46" s="5">
        <f t="shared" si="21"/>
        <v>3.833812559903322E-4</v>
      </c>
    </row>
    <row r="47" spans="1:24" x14ac:dyDescent="0.3">
      <c r="C47" s="6" t="s">
        <v>14</v>
      </c>
      <c r="D47">
        <v>75</v>
      </c>
      <c r="E47">
        <v>50</v>
      </c>
      <c r="F47" s="5">
        <f t="shared" si="19"/>
        <v>3.175396924615577E-4</v>
      </c>
      <c r="K47" s="6" t="s">
        <v>14</v>
      </c>
      <c r="L47">
        <v>75</v>
      </c>
      <c r="M47">
        <v>50</v>
      </c>
      <c r="N47" s="5">
        <f t="shared" si="20"/>
        <v>1.0999999999999998E-4</v>
      </c>
      <c r="S47" s="6" t="s">
        <v>14</v>
      </c>
      <c r="T47">
        <v>75</v>
      </c>
      <c r="U47">
        <v>50</v>
      </c>
      <c r="V47" s="5">
        <f t="shared" si="21"/>
        <v>6.750843855481935E-5</v>
      </c>
    </row>
  </sheetData>
  <mergeCells count="9">
    <mergeCell ref="S21:V21"/>
    <mergeCell ref="C38:F38"/>
    <mergeCell ref="K38:N38"/>
    <mergeCell ref="S38:V38"/>
    <mergeCell ref="C2:E2"/>
    <mergeCell ref="K2:M2"/>
    <mergeCell ref="S2:U2"/>
    <mergeCell ref="C21:F21"/>
    <mergeCell ref="K21:N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8345-2513-4984-ABAE-9182B50FE23D}">
  <dimension ref="B2:P31"/>
  <sheetViews>
    <sheetView topLeftCell="C1" zoomScale="68" workbookViewId="0">
      <selection activeCell="H22" sqref="H22"/>
    </sheetView>
  </sheetViews>
  <sheetFormatPr defaultRowHeight="14.4" x14ac:dyDescent="0.3"/>
  <cols>
    <col min="5" max="5" width="15.6640625" bestFit="1" customWidth="1"/>
    <col min="6" max="6" width="14.109375" bestFit="1" customWidth="1"/>
    <col min="7" max="7" width="15.44140625" bestFit="1" customWidth="1"/>
    <col min="8" max="8" width="8.5546875" bestFit="1" customWidth="1"/>
    <col min="9" max="9" width="19.77734375" bestFit="1" customWidth="1"/>
    <col min="10" max="10" width="18.33203125" bestFit="1" customWidth="1"/>
    <col min="11" max="11" width="20.88671875" bestFit="1" customWidth="1"/>
    <col min="12" max="12" width="19.44140625" bestFit="1" customWidth="1"/>
    <col min="13" max="13" width="30.77734375" bestFit="1" customWidth="1"/>
    <col min="14" max="14" width="7.6640625" customWidth="1"/>
    <col min="15" max="15" width="16" bestFit="1" customWidth="1"/>
    <col min="16" max="16" width="14.5546875" bestFit="1" customWidth="1"/>
  </cols>
  <sheetData>
    <row r="2" spans="2:16" x14ac:dyDescent="0.3">
      <c r="B2" s="17" t="s">
        <v>54</v>
      </c>
    </row>
    <row r="4" spans="2:16" x14ac:dyDescent="0.3">
      <c r="H4" s="68" t="s">
        <v>60</v>
      </c>
      <c r="I4" s="68"/>
      <c r="J4" s="68"/>
      <c r="K4" s="68"/>
      <c r="M4" s="68" t="s">
        <v>60</v>
      </c>
      <c r="N4" s="68"/>
      <c r="O4" s="68"/>
      <c r="P4" s="68"/>
    </row>
    <row r="5" spans="2:16" x14ac:dyDescent="0.3">
      <c r="C5" s="13" t="s">
        <v>55</v>
      </c>
      <c r="D5" s="13" t="s">
        <v>56</v>
      </c>
      <c r="E5" s="13" t="s">
        <v>57</v>
      </c>
      <c r="F5" s="13" t="s">
        <v>58</v>
      </c>
      <c r="H5" s="13" t="s">
        <v>55</v>
      </c>
      <c r="I5" s="13" t="s">
        <v>56</v>
      </c>
      <c r="J5" s="13" t="s">
        <v>57</v>
      </c>
      <c r="K5" s="13" t="s">
        <v>58</v>
      </c>
      <c r="M5" s="13" t="s">
        <v>55</v>
      </c>
      <c r="N5" s="13" t="s">
        <v>56</v>
      </c>
      <c r="O5" s="13" t="s">
        <v>57</v>
      </c>
      <c r="P5" s="13" t="s">
        <v>58</v>
      </c>
    </row>
    <row r="6" spans="2:16" x14ac:dyDescent="0.3">
      <c r="C6" s="19">
        <v>-22.9</v>
      </c>
      <c r="D6" s="12">
        <v>0.46</v>
      </c>
      <c r="E6" s="19">
        <v>46.4</v>
      </c>
      <c r="F6" s="20">
        <v>3.1E-2</v>
      </c>
      <c r="H6" s="19">
        <f>C6-C$16</f>
        <v>-36.67</v>
      </c>
      <c r="I6" s="12">
        <f t="shared" ref="I6:K6" si="0">D6-D$16</f>
        <v>-1.3789999999999998</v>
      </c>
      <c r="J6" s="19">
        <f t="shared" si="0"/>
        <v>-19.009999999999998</v>
      </c>
      <c r="K6" s="20">
        <f t="shared" si="0"/>
        <v>-3.3700000000000008E-2</v>
      </c>
      <c r="M6" s="19">
        <f>H6^2</f>
        <v>1344.6889000000001</v>
      </c>
      <c r="N6" s="12">
        <f t="shared" ref="N6:P6" si="1">I6^2</f>
        <v>1.9016409999999995</v>
      </c>
      <c r="O6" s="19">
        <f t="shared" si="1"/>
        <v>361.38009999999991</v>
      </c>
      <c r="P6" s="20">
        <f t="shared" si="1"/>
        <v>1.1356900000000006E-3</v>
      </c>
    </row>
    <row r="7" spans="2:16" x14ac:dyDescent="0.3">
      <c r="C7" s="19">
        <v>-8.4</v>
      </c>
      <c r="D7" s="12">
        <v>0.74</v>
      </c>
      <c r="E7" s="19">
        <v>60.6</v>
      </c>
      <c r="F7" s="20">
        <v>3.9E-2</v>
      </c>
      <c r="H7" s="19">
        <f t="shared" ref="H7:H15" si="2">C7-C$16</f>
        <v>-22.17</v>
      </c>
      <c r="I7" s="12">
        <f t="shared" ref="I7:I15" si="3">D7-D$16</f>
        <v>-1.0989999999999998</v>
      </c>
      <c r="J7" s="19">
        <f t="shared" ref="J7:J15" si="4">E7-E$16</f>
        <v>-4.8099999999999952</v>
      </c>
      <c r="K7" s="20">
        <f t="shared" ref="K7:K15" si="5">F7-F$16</f>
        <v>-2.5700000000000008E-2</v>
      </c>
      <c r="M7" s="19">
        <f t="shared" ref="M7:M15" si="6">H7^2</f>
        <v>491.5089000000001</v>
      </c>
      <c r="N7" s="12">
        <f t="shared" ref="N7:N15" si="7">I7^2</f>
        <v>1.2078009999999995</v>
      </c>
      <c r="O7" s="19">
        <f t="shared" ref="O7:O15" si="8">J7^2</f>
        <v>23.136099999999953</v>
      </c>
      <c r="P7" s="20">
        <f t="shared" ref="P7:P15" si="9">K7^2</f>
        <v>6.6049000000000034E-4</v>
      </c>
    </row>
    <row r="8" spans="2:16" x14ac:dyDescent="0.3">
      <c r="C8" s="19">
        <v>-1.8</v>
      </c>
      <c r="D8" s="12">
        <v>0.94</v>
      </c>
      <c r="E8" s="19">
        <v>52.7</v>
      </c>
      <c r="F8" s="20">
        <v>5.3999999999999999E-2</v>
      </c>
      <c r="H8" s="19">
        <f t="shared" si="2"/>
        <v>-15.57</v>
      </c>
      <c r="I8" s="12">
        <f t="shared" si="3"/>
        <v>-0.8989999999999998</v>
      </c>
      <c r="J8" s="19">
        <f t="shared" si="4"/>
        <v>-12.709999999999994</v>
      </c>
      <c r="K8" s="20">
        <f t="shared" si="5"/>
        <v>-1.0700000000000008E-2</v>
      </c>
      <c r="M8" s="19">
        <f t="shared" si="6"/>
        <v>242.42490000000001</v>
      </c>
      <c r="N8" s="12">
        <f t="shared" si="7"/>
        <v>0.80820099999999961</v>
      </c>
      <c r="O8" s="19">
        <f t="shared" si="8"/>
        <v>161.54409999999984</v>
      </c>
      <c r="P8" s="20">
        <f t="shared" si="9"/>
        <v>1.1449000000000017E-4</v>
      </c>
    </row>
    <row r="9" spans="2:16" x14ac:dyDescent="0.3">
      <c r="C9" s="19">
        <v>3.2</v>
      </c>
      <c r="D9" s="12">
        <v>1.17</v>
      </c>
      <c r="E9" s="19">
        <v>49.4</v>
      </c>
      <c r="F9" s="20">
        <v>7.8E-2</v>
      </c>
      <c r="H9" s="19">
        <f t="shared" si="2"/>
        <v>-10.57</v>
      </c>
      <c r="I9" s="12">
        <f t="shared" si="3"/>
        <v>-0.66899999999999982</v>
      </c>
      <c r="J9" s="19">
        <f t="shared" si="4"/>
        <v>-16.009999999999998</v>
      </c>
      <c r="K9" s="20">
        <f t="shared" si="5"/>
        <v>1.3299999999999992E-2</v>
      </c>
      <c r="M9" s="19">
        <f t="shared" si="6"/>
        <v>111.72490000000001</v>
      </c>
      <c r="N9" s="12">
        <f t="shared" si="7"/>
        <v>0.44756099999999976</v>
      </c>
      <c r="O9" s="19">
        <f t="shared" si="8"/>
        <v>256.32009999999991</v>
      </c>
      <c r="P9" s="20">
        <f t="shared" si="9"/>
        <v>1.7688999999999981E-4</v>
      </c>
    </row>
    <row r="10" spans="2:16" x14ac:dyDescent="0.3">
      <c r="C10" s="19">
        <v>7.9</v>
      </c>
      <c r="D10" s="12">
        <v>1.43</v>
      </c>
      <c r="E10" s="19">
        <v>60</v>
      </c>
      <c r="F10" s="20">
        <v>3.1E-2</v>
      </c>
      <c r="H10" s="19">
        <f t="shared" si="2"/>
        <v>-5.8699999999999992</v>
      </c>
      <c r="I10" s="12">
        <f t="shared" si="3"/>
        <v>-0.40899999999999981</v>
      </c>
      <c r="J10" s="19">
        <f t="shared" si="4"/>
        <v>-5.4099999999999966</v>
      </c>
      <c r="K10" s="20">
        <f t="shared" si="5"/>
        <v>-3.3700000000000008E-2</v>
      </c>
      <c r="M10" s="19">
        <f t="shared" si="6"/>
        <v>34.45689999999999</v>
      </c>
      <c r="N10" s="12">
        <f t="shared" si="7"/>
        <v>0.16728099999999985</v>
      </c>
      <c r="O10" s="19">
        <f t="shared" si="8"/>
        <v>29.268099999999961</v>
      </c>
      <c r="P10" s="20">
        <f t="shared" si="9"/>
        <v>1.1356900000000006E-3</v>
      </c>
    </row>
    <row r="11" spans="2:16" x14ac:dyDescent="0.3">
      <c r="C11" s="19">
        <v>11.3</v>
      </c>
      <c r="D11" s="12">
        <v>1.64</v>
      </c>
      <c r="E11" s="19">
        <v>75.8</v>
      </c>
      <c r="F11" s="20">
        <v>7.0000000000000007E-2</v>
      </c>
      <c r="H11" s="19">
        <f t="shared" si="2"/>
        <v>-2.4699999999999989</v>
      </c>
      <c r="I11" s="12">
        <f t="shared" si="3"/>
        <v>-0.19899999999999984</v>
      </c>
      <c r="J11" s="19">
        <f t="shared" si="4"/>
        <v>10.39</v>
      </c>
      <c r="K11" s="20">
        <f t="shared" si="5"/>
        <v>5.2999999999999992E-3</v>
      </c>
      <c r="M11" s="19">
        <f t="shared" si="6"/>
        <v>6.100899999999994</v>
      </c>
      <c r="N11" s="12">
        <f t="shared" si="7"/>
        <v>3.9600999999999935E-2</v>
      </c>
      <c r="O11" s="19">
        <f t="shared" si="8"/>
        <v>107.95210000000002</v>
      </c>
      <c r="P11" s="20">
        <f t="shared" si="9"/>
        <v>2.808999999999999E-5</v>
      </c>
    </row>
    <row r="12" spans="2:16" x14ac:dyDescent="0.3">
      <c r="C12" s="19">
        <v>15.3</v>
      </c>
      <c r="D12" s="12">
        <v>1.88</v>
      </c>
      <c r="E12" s="19">
        <v>54.7</v>
      </c>
      <c r="F12" s="20">
        <v>3.9E-2</v>
      </c>
      <c r="H12" s="19">
        <f t="shared" si="2"/>
        <v>1.5300000000000011</v>
      </c>
      <c r="I12" s="12">
        <f t="shared" si="3"/>
        <v>4.1000000000000147E-2</v>
      </c>
      <c r="J12" s="19">
        <f t="shared" si="4"/>
        <v>-10.709999999999994</v>
      </c>
      <c r="K12" s="20">
        <f t="shared" si="5"/>
        <v>-2.5700000000000008E-2</v>
      </c>
      <c r="M12" s="19">
        <f t="shared" si="6"/>
        <v>2.3409000000000035</v>
      </c>
      <c r="N12" s="12">
        <f t="shared" si="7"/>
        <v>1.6810000000000121E-3</v>
      </c>
      <c r="O12" s="19">
        <f t="shared" si="8"/>
        <v>114.70409999999987</v>
      </c>
      <c r="P12" s="20">
        <f t="shared" si="9"/>
        <v>6.6049000000000034E-4</v>
      </c>
    </row>
    <row r="13" spans="2:16" x14ac:dyDescent="0.3">
      <c r="C13" s="19">
        <v>21</v>
      </c>
      <c r="D13" s="12">
        <v>2.13</v>
      </c>
      <c r="E13" s="19">
        <v>55.3</v>
      </c>
      <c r="F13" s="20">
        <v>4.7E-2</v>
      </c>
      <c r="H13" s="19">
        <f t="shared" si="2"/>
        <v>7.23</v>
      </c>
      <c r="I13" s="12">
        <f t="shared" si="3"/>
        <v>0.29100000000000015</v>
      </c>
      <c r="J13" s="19">
        <f t="shared" si="4"/>
        <v>-10.11</v>
      </c>
      <c r="K13" s="20">
        <f t="shared" si="5"/>
        <v>-1.7700000000000007E-2</v>
      </c>
      <c r="M13" s="19">
        <f t="shared" si="6"/>
        <v>52.272900000000007</v>
      </c>
      <c r="N13" s="12">
        <f t="shared" si="7"/>
        <v>8.468100000000009E-2</v>
      </c>
      <c r="O13" s="19">
        <f t="shared" si="8"/>
        <v>102.21209999999999</v>
      </c>
      <c r="P13" s="20">
        <f t="shared" si="9"/>
        <v>3.1329000000000025E-4</v>
      </c>
    </row>
    <row r="14" spans="2:16" x14ac:dyDescent="0.3">
      <c r="C14" s="19">
        <v>31</v>
      </c>
      <c r="D14" s="12">
        <v>2.82</v>
      </c>
      <c r="E14" s="19">
        <v>75.099999999999994</v>
      </c>
      <c r="F14" s="20">
        <v>5.5E-2</v>
      </c>
      <c r="H14" s="19">
        <f t="shared" si="2"/>
        <v>17.23</v>
      </c>
      <c r="I14" s="12">
        <f t="shared" si="3"/>
        <v>0.98100000000000009</v>
      </c>
      <c r="J14" s="19">
        <f t="shared" si="4"/>
        <v>9.6899999999999977</v>
      </c>
      <c r="K14" s="20">
        <f t="shared" si="5"/>
        <v>-9.7000000000000072E-3</v>
      </c>
      <c r="M14" s="19">
        <f t="shared" si="6"/>
        <v>296.87290000000002</v>
      </c>
      <c r="N14" s="12">
        <f t="shared" si="7"/>
        <v>0.96236100000000013</v>
      </c>
      <c r="O14" s="19">
        <f t="shared" si="8"/>
        <v>93.896099999999961</v>
      </c>
      <c r="P14" s="20">
        <f t="shared" si="9"/>
        <v>9.4090000000000138E-5</v>
      </c>
    </row>
    <row r="15" spans="2:16" x14ac:dyDescent="0.3">
      <c r="C15" s="19">
        <v>81.099999999999994</v>
      </c>
      <c r="D15" s="12">
        <v>5.18</v>
      </c>
      <c r="E15" s="19">
        <v>124.1</v>
      </c>
      <c r="F15" s="20">
        <v>0.20300000000000001</v>
      </c>
      <c r="H15" s="19">
        <f t="shared" si="2"/>
        <v>67.33</v>
      </c>
      <c r="I15" s="12">
        <f t="shared" si="3"/>
        <v>3.3410000000000002</v>
      </c>
      <c r="J15" s="19">
        <f t="shared" si="4"/>
        <v>58.69</v>
      </c>
      <c r="K15" s="20">
        <f t="shared" si="5"/>
        <v>0.13830000000000001</v>
      </c>
      <c r="M15" s="19">
        <f t="shared" si="6"/>
        <v>4533.3288999999995</v>
      </c>
      <c r="N15" s="12">
        <f t="shared" si="7"/>
        <v>11.162281000000002</v>
      </c>
      <c r="O15" s="19">
        <f t="shared" si="8"/>
        <v>3444.5160999999998</v>
      </c>
      <c r="P15" s="20">
        <f t="shared" si="9"/>
        <v>1.9126890000000001E-2</v>
      </c>
    </row>
    <row r="16" spans="2:16" x14ac:dyDescent="0.3">
      <c r="B16" s="15" t="s">
        <v>59</v>
      </c>
      <c r="C16" s="21">
        <f>AVERAGE(C6:C15)</f>
        <v>13.77</v>
      </c>
      <c r="D16" s="22">
        <f t="shared" ref="D16:F16" si="10">AVERAGE(D6:D15)</f>
        <v>1.8389999999999997</v>
      </c>
      <c r="E16" s="21">
        <f t="shared" si="10"/>
        <v>65.41</v>
      </c>
      <c r="F16" s="23">
        <f t="shared" si="10"/>
        <v>6.4700000000000008E-2</v>
      </c>
      <c r="K16" s="15"/>
      <c r="L16" s="15" t="s">
        <v>68</v>
      </c>
      <c r="M16" s="19">
        <f>SQRT(SUM(M6:M15)/9)</f>
        <v>28.11824437383434</v>
      </c>
      <c r="N16" s="12">
        <f t="shared" ref="N16:P16" si="11">SQRT(SUM(N6:N15)/9)</f>
        <v>1.3655723260881416</v>
      </c>
      <c r="O16" s="19">
        <f t="shared" si="11"/>
        <v>22.839850651389508</v>
      </c>
      <c r="P16" s="20">
        <f t="shared" si="11"/>
        <v>5.104039794341559E-2</v>
      </c>
    </row>
    <row r="18" spans="7:13" x14ac:dyDescent="0.3">
      <c r="H18" s="68" t="s">
        <v>67</v>
      </c>
      <c r="I18" s="68"/>
      <c r="J18" s="68"/>
      <c r="K18" s="68"/>
      <c r="L18" s="68"/>
      <c r="M18" s="68"/>
    </row>
    <row r="19" spans="7:13" x14ac:dyDescent="0.3">
      <c r="H19" s="15" t="s">
        <v>61</v>
      </c>
      <c r="I19" s="15" t="s">
        <v>62</v>
      </c>
      <c r="J19" s="15" t="s">
        <v>63</v>
      </c>
      <c r="K19" s="15" t="s">
        <v>64</v>
      </c>
      <c r="L19" s="15" t="s">
        <v>65</v>
      </c>
      <c r="M19" s="15" t="s">
        <v>66</v>
      </c>
    </row>
    <row r="20" spans="7:13" x14ac:dyDescent="0.3">
      <c r="H20" s="12">
        <f t="shared" ref="H20:H29" si="12">H6*I6</f>
        <v>50.567929999999997</v>
      </c>
      <c r="I20" s="12">
        <f t="shared" ref="I20:I29" si="13">H6*J6</f>
        <v>697.09669999999994</v>
      </c>
      <c r="J20" s="12">
        <f t="shared" ref="J20:J29" si="14">H6*K6</f>
        <v>1.2357790000000004</v>
      </c>
      <c r="K20" s="12">
        <f t="shared" ref="K20:K29" si="15">I6*J6</f>
        <v>26.214789999999994</v>
      </c>
      <c r="L20" s="12">
        <f t="shared" ref="L20:L29" si="16">I6*K6</f>
        <v>4.6472300000000001E-2</v>
      </c>
      <c r="M20" s="12">
        <f t="shared" ref="M20:M29" si="17">J6*K6</f>
        <v>0.64063700000000012</v>
      </c>
    </row>
    <row r="21" spans="7:13" x14ac:dyDescent="0.3">
      <c r="H21" s="12">
        <f t="shared" si="12"/>
        <v>24.364829999999998</v>
      </c>
      <c r="I21" s="12">
        <f t="shared" si="13"/>
        <v>106.6376999999999</v>
      </c>
      <c r="J21" s="12">
        <f t="shared" si="14"/>
        <v>0.56976900000000019</v>
      </c>
      <c r="K21" s="12">
        <f t="shared" si="15"/>
        <v>5.2861899999999933</v>
      </c>
      <c r="L21" s="12">
        <f t="shared" si="16"/>
        <v>2.8244300000000003E-2</v>
      </c>
      <c r="M21" s="12">
        <f t="shared" si="17"/>
        <v>0.12361699999999991</v>
      </c>
    </row>
    <row r="22" spans="7:13" x14ac:dyDescent="0.3">
      <c r="H22" s="12">
        <f t="shared" si="12"/>
        <v>13.997429999999998</v>
      </c>
      <c r="I22" s="12">
        <f t="shared" si="13"/>
        <v>197.89469999999992</v>
      </c>
      <c r="J22" s="12">
        <f t="shared" si="14"/>
        <v>0.16659900000000014</v>
      </c>
      <c r="K22" s="12">
        <f t="shared" si="15"/>
        <v>11.426289999999991</v>
      </c>
      <c r="L22" s="12">
        <f t="shared" si="16"/>
        <v>9.619300000000006E-3</v>
      </c>
      <c r="M22" s="12">
        <f t="shared" si="17"/>
        <v>0.13599700000000003</v>
      </c>
    </row>
    <row r="23" spans="7:13" x14ac:dyDescent="0.3">
      <c r="H23" s="12">
        <f t="shared" si="12"/>
        <v>7.0713299999999979</v>
      </c>
      <c r="I23" s="12">
        <f t="shared" si="13"/>
        <v>169.22569999999999</v>
      </c>
      <c r="J23" s="12">
        <f t="shared" si="14"/>
        <v>-0.14058099999999993</v>
      </c>
      <c r="K23" s="12">
        <f t="shared" si="15"/>
        <v>10.710689999999996</v>
      </c>
      <c r="L23" s="12">
        <f t="shared" si="16"/>
        <v>-8.8976999999999928E-3</v>
      </c>
      <c r="M23" s="12">
        <f t="shared" si="17"/>
        <v>-0.21293299999999984</v>
      </c>
    </row>
    <row r="24" spans="7:13" x14ac:dyDescent="0.3">
      <c r="H24" s="12">
        <f t="shared" si="12"/>
        <v>2.4008299999999987</v>
      </c>
      <c r="I24" s="12">
        <f t="shared" si="13"/>
        <v>31.756699999999977</v>
      </c>
      <c r="J24" s="12">
        <f t="shared" si="14"/>
        <v>0.19781900000000002</v>
      </c>
      <c r="K24" s="12">
        <f t="shared" si="15"/>
        <v>2.2126899999999976</v>
      </c>
      <c r="L24" s="12">
        <f t="shared" si="16"/>
        <v>1.3783299999999997E-2</v>
      </c>
      <c r="M24" s="12">
        <f t="shared" si="17"/>
        <v>0.18231699999999992</v>
      </c>
    </row>
    <row r="25" spans="7:13" x14ac:dyDescent="0.3">
      <c r="H25" s="12">
        <f t="shared" si="12"/>
        <v>0.49152999999999941</v>
      </c>
      <c r="I25" s="12">
        <f t="shared" si="13"/>
        <v>-25.663299999999989</v>
      </c>
      <c r="J25" s="12">
        <f t="shared" si="14"/>
        <v>-1.3090999999999992E-2</v>
      </c>
      <c r="K25" s="12">
        <f t="shared" si="15"/>
        <v>-2.0676099999999984</v>
      </c>
      <c r="L25" s="12">
        <f t="shared" si="16"/>
        <v>-1.0546999999999989E-3</v>
      </c>
      <c r="M25" s="12">
        <f t="shared" si="17"/>
        <v>5.5066999999999991E-2</v>
      </c>
    </row>
    <row r="26" spans="7:13" x14ac:dyDescent="0.3">
      <c r="H26" s="12">
        <f t="shared" si="12"/>
        <v>6.2730000000000272E-2</v>
      </c>
      <c r="I26" s="12">
        <f t="shared" si="13"/>
        <v>-16.386300000000002</v>
      </c>
      <c r="J26" s="12">
        <f t="shared" si="14"/>
        <v>-3.9321000000000043E-2</v>
      </c>
      <c r="K26" s="12">
        <f t="shared" si="15"/>
        <v>-0.43911000000000133</v>
      </c>
      <c r="L26" s="12">
        <f t="shared" si="16"/>
        <v>-1.0537000000000042E-3</v>
      </c>
      <c r="M26" s="12">
        <f t="shared" si="17"/>
        <v>0.27524699999999991</v>
      </c>
    </row>
    <row r="27" spans="7:13" x14ac:dyDescent="0.3">
      <c r="H27" s="12">
        <f t="shared" si="12"/>
        <v>2.1039300000000014</v>
      </c>
      <c r="I27" s="12">
        <f t="shared" si="13"/>
        <v>-73.095299999999995</v>
      </c>
      <c r="J27" s="12">
        <f t="shared" si="14"/>
        <v>-0.12797100000000006</v>
      </c>
      <c r="K27" s="12">
        <f t="shared" si="15"/>
        <v>-2.9420100000000011</v>
      </c>
      <c r="L27" s="12">
        <f t="shared" si="16"/>
        <v>-5.1507000000000046E-3</v>
      </c>
      <c r="M27" s="12">
        <f t="shared" si="17"/>
        <v>0.17894700000000008</v>
      </c>
    </row>
    <row r="28" spans="7:13" x14ac:dyDescent="0.3">
      <c r="H28" s="12">
        <f t="shared" si="12"/>
        <v>16.902630000000002</v>
      </c>
      <c r="I28" s="12">
        <f t="shared" si="13"/>
        <v>166.95869999999996</v>
      </c>
      <c r="J28" s="12">
        <f t="shared" si="14"/>
        <v>-0.16713100000000014</v>
      </c>
      <c r="K28" s="12">
        <f t="shared" si="15"/>
        <v>9.5058899999999991</v>
      </c>
      <c r="L28" s="12">
        <f t="shared" si="16"/>
        <v>-9.5157000000000071E-3</v>
      </c>
      <c r="M28" s="12">
        <f t="shared" si="17"/>
        <v>-9.3993000000000049E-2</v>
      </c>
    </row>
    <row r="29" spans="7:13" x14ac:dyDescent="0.3">
      <c r="H29" s="12">
        <f t="shared" si="12"/>
        <v>224.94953000000001</v>
      </c>
      <c r="I29" s="12">
        <f t="shared" si="13"/>
        <v>3951.5976999999998</v>
      </c>
      <c r="J29" s="12">
        <f t="shared" si="14"/>
        <v>9.3117389999999993</v>
      </c>
      <c r="K29" s="12">
        <f t="shared" si="15"/>
        <v>196.08329000000001</v>
      </c>
      <c r="L29" s="12">
        <f t="shared" si="16"/>
        <v>0.46206030000000003</v>
      </c>
      <c r="M29" s="12">
        <f t="shared" si="17"/>
        <v>8.1168270000000007</v>
      </c>
    </row>
    <row r="30" spans="7:13" x14ac:dyDescent="0.3">
      <c r="G30" s="15" t="s">
        <v>69</v>
      </c>
      <c r="H30" s="12">
        <f>SUM(H20:H29)/9</f>
        <v>38.101411111111112</v>
      </c>
      <c r="I30" s="12">
        <f t="shared" ref="I30:M30" si="18">SUM(I20:I29)/9</f>
        <v>578.44699999999989</v>
      </c>
      <c r="J30" s="12">
        <f t="shared" si="18"/>
        <v>1.2215122222222223</v>
      </c>
      <c r="K30" s="12">
        <f t="shared" si="18"/>
        <v>28.443455555555552</v>
      </c>
      <c r="L30" s="12">
        <f t="shared" si="18"/>
        <v>5.9389666666666674E-2</v>
      </c>
      <c r="M30" s="12">
        <f t="shared" si="18"/>
        <v>1.0446366666666667</v>
      </c>
    </row>
    <row r="31" spans="7:13" x14ac:dyDescent="0.3">
      <c r="G31" s="15" t="s">
        <v>70</v>
      </c>
      <c r="H31" s="22">
        <f>H30/(M16*N16)</f>
        <v>0.99228894350068308</v>
      </c>
      <c r="I31" s="22">
        <f>I30/(M16*O16)</f>
        <v>0.90070404315157349</v>
      </c>
      <c r="J31" s="22">
        <f>J30/(M16*P16)</f>
        <v>0.85112934449837663</v>
      </c>
      <c r="K31" s="22">
        <f>K30/(N16*O16)</f>
        <v>0.9119570610311506</v>
      </c>
      <c r="L31" s="22">
        <f>L30/(N16*P16)</f>
        <v>0.85208344774979583</v>
      </c>
      <c r="M31" s="22">
        <f>M30/(O16*P16)</f>
        <v>0.89610304680753128</v>
      </c>
    </row>
  </sheetData>
  <mergeCells count="3">
    <mergeCell ref="H4:K4"/>
    <mergeCell ref="H18:M18"/>
    <mergeCell ref="M4:P4"/>
  </mergeCells>
  <hyperlinks>
    <hyperlink ref="B2" r:id="rId1" xr:uid="{84D260BB-B1C1-45A6-A704-2282DEB25B2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137C-7B98-4AD5-8F91-7030ADC79597}">
  <dimension ref="B1:T26"/>
  <sheetViews>
    <sheetView zoomScale="53" workbookViewId="0">
      <selection activeCell="Z22" sqref="Z22"/>
    </sheetView>
  </sheetViews>
  <sheetFormatPr defaultRowHeight="14.4" x14ac:dyDescent="0.3"/>
  <cols>
    <col min="4" max="4" width="11.88671875" bestFit="1" customWidth="1"/>
    <col min="10" max="10" width="11.88671875" bestFit="1" customWidth="1"/>
    <col min="17" max="17" width="11.88671875" bestFit="1" customWidth="1"/>
  </cols>
  <sheetData>
    <row r="1" spans="2:20" x14ac:dyDescent="0.3">
      <c r="B1" s="70" t="s">
        <v>388</v>
      </c>
      <c r="C1" s="69"/>
      <c r="D1" s="69"/>
      <c r="E1" s="69"/>
      <c r="F1" s="69"/>
      <c r="H1" s="70" t="s">
        <v>389</v>
      </c>
      <c r="I1" s="69"/>
      <c r="J1" s="69"/>
      <c r="K1" s="69"/>
      <c r="L1" s="69"/>
      <c r="M1" s="45" t="s">
        <v>55</v>
      </c>
      <c r="O1" s="70" t="s">
        <v>389</v>
      </c>
      <c r="P1" s="69"/>
      <c r="Q1" s="69"/>
      <c r="R1" s="69"/>
      <c r="S1" s="69"/>
      <c r="T1" t="s">
        <v>56</v>
      </c>
    </row>
    <row r="2" spans="2:20" x14ac:dyDescent="0.3">
      <c r="B2" s="69" t="s">
        <v>15</v>
      </c>
      <c r="C2" s="69"/>
      <c r="D2" t="s">
        <v>379</v>
      </c>
      <c r="E2" s="69" t="s">
        <v>380</v>
      </c>
      <c r="F2" s="69"/>
      <c r="H2" s="69" t="s">
        <v>15</v>
      </c>
      <c r="I2" s="69"/>
      <c r="J2" t="s">
        <v>379</v>
      </c>
      <c r="K2" s="69" t="s">
        <v>380</v>
      </c>
      <c r="L2" s="69"/>
      <c r="M2" s="45"/>
      <c r="O2" s="69" t="s">
        <v>15</v>
      </c>
      <c r="P2" s="69"/>
      <c r="Q2" t="s">
        <v>379</v>
      </c>
      <c r="R2" s="69" t="s">
        <v>380</v>
      </c>
      <c r="S2" s="69"/>
    </row>
    <row r="3" spans="2:20" x14ac:dyDescent="0.3">
      <c r="B3">
        <v>-0.95</v>
      </c>
      <c r="C3" s="46">
        <f>B3</f>
        <v>-0.95</v>
      </c>
      <c r="D3">
        <v>4</v>
      </c>
      <c r="E3" s="16">
        <f t="shared" ref="E3:E22" si="0">D3/$D$25</f>
        <v>2.0909566126502874E-3</v>
      </c>
      <c r="F3" s="43">
        <f>E3</f>
        <v>2.0909566126502874E-3</v>
      </c>
      <c r="H3">
        <v>-0.47499999999999998</v>
      </c>
      <c r="I3" s="47">
        <f>H3</f>
        <v>-0.47499999999999998</v>
      </c>
      <c r="J3">
        <v>3</v>
      </c>
      <c r="K3" s="16">
        <f>J3/$J$25</f>
        <v>1.1737089201877935E-3</v>
      </c>
      <c r="L3" s="43">
        <f>K3</f>
        <v>1.1737089201877935E-3</v>
      </c>
      <c r="O3" s="69">
        <v>0.1</v>
      </c>
      <c r="P3" s="69"/>
      <c r="Q3">
        <v>30</v>
      </c>
      <c r="R3" s="16">
        <f>Q3/$Q$25</f>
        <v>1.0940919037199124E-2</v>
      </c>
      <c r="S3" s="43">
        <f>R3</f>
        <v>1.0940919037199124E-2</v>
      </c>
    </row>
    <row r="4" spans="2:20" x14ac:dyDescent="0.3">
      <c r="B4">
        <v>-0.85</v>
      </c>
      <c r="C4" s="46">
        <f t="shared" ref="C4:C22" si="1">B4</f>
        <v>-0.85</v>
      </c>
      <c r="D4">
        <v>3</v>
      </c>
      <c r="E4" s="16">
        <f t="shared" si="0"/>
        <v>1.5682174594877157E-3</v>
      </c>
      <c r="F4" s="43">
        <f t="shared" ref="F4:F22" si="2">E4</f>
        <v>1.5682174594877157E-3</v>
      </c>
      <c r="H4">
        <v>-0.42499999999999999</v>
      </c>
      <c r="I4" s="47">
        <f t="shared" ref="I4:I22" si="3">H4</f>
        <v>-0.42499999999999999</v>
      </c>
      <c r="J4">
        <v>10</v>
      </c>
      <c r="K4" s="16">
        <f t="shared" ref="K4:K22" si="4">J4/$J$25</f>
        <v>3.9123630672926448E-3</v>
      </c>
      <c r="L4" s="43">
        <f t="shared" ref="L4:L22" si="5">K4</f>
        <v>3.9123630672926448E-3</v>
      </c>
      <c r="O4" s="69">
        <v>0.3</v>
      </c>
      <c r="P4" s="69"/>
      <c r="Q4">
        <v>120</v>
      </c>
      <c r="R4" s="16">
        <f t="shared" ref="R4:R22" si="6">Q4/$Q$25</f>
        <v>4.3763676148796497E-2</v>
      </c>
      <c r="S4" s="43">
        <f t="shared" ref="S4:S22" si="7">R4</f>
        <v>4.3763676148796497E-2</v>
      </c>
    </row>
    <row r="5" spans="2:20" x14ac:dyDescent="0.3">
      <c r="B5">
        <v>-0.75</v>
      </c>
      <c r="C5" s="46">
        <f t="shared" si="1"/>
        <v>-0.75</v>
      </c>
      <c r="D5">
        <v>1</v>
      </c>
      <c r="E5" s="16">
        <f t="shared" si="0"/>
        <v>5.2273915316257186E-4</v>
      </c>
      <c r="F5" s="43">
        <f t="shared" si="2"/>
        <v>5.2273915316257186E-4</v>
      </c>
      <c r="H5">
        <v>-0.375</v>
      </c>
      <c r="I5" s="47">
        <f t="shared" si="3"/>
        <v>-0.375</v>
      </c>
      <c r="J5">
        <v>10</v>
      </c>
      <c r="K5" s="16">
        <f t="shared" si="4"/>
        <v>3.9123630672926448E-3</v>
      </c>
      <c r="L5" s="43">
        <f t="shared" si="5"/>
        <v>3.9123630672926448E-3</v>
      </c>
      <c r="O5" s="69">
        <v>0.5</v>
      </c>
      <c r="P5" s="69"/>
      <c r="Q5">
        <v>180</v>
      </c>
      <c r="R5" s="16">
        <f t="shared" si="6"/>
        <v>6.5645514223194742E-2</v>
      </c>
      <c r="S5" s="43">
        <f t="shared" si="7"/>
        <v>6.5645514223194742E-2</v>
      </c>
    </row>
    <row r="6" spans="2:20" x14ac:dyDescent="0.3">
      <c r="B6">
        <v>-0.65</v>
      </c>
      <c r="C6" s="46">
        <f t="shared" si="1"/>
        <v>-0.65</v>
      </c>
      <c r="D6">
        <v>1</v>
      </c>
      <c r="E6" s="16">
        <f t="shared" si="0"/>
        <v>5.2273915316257186E-4</v>
      </c>
      <c r="F6" s="43">
        <f t="shared" si="2"/>
        <v>5.2273915316257186E-4</v>
      </c>
      <c r="H6">
        <v>-0.32500000000000001</v>
      </c>
      <c r="I6" s="47">
        <f t="shared" si="3"/>
        <v>-0.32500000000000001</v>
      </c>
      <c r="J6">
        <v>15</v>
      </c>
      <c r="K6" s="16">
        <f t="shared" si="4"/>
        <v>5.8685446009389668E-3</v>
      </c>
      <c r="L6" s="43">
        <f t="shared" si="5"/>
        <v>5.8685446009389668E-3</v>
      </c>
      <c r="O6" s="69">
        <v>0.7</v>
      </c>
      <c r="P6" s="69"/>
      <c r="Q6">
        <v>220</v>
      </c>
      <c r="R6" s="16">
        <f t="shared" si="6"/>
        <v>8.0233406272793587E-2</v>
      </c>
      <c r="S6" s="43">
        <f t="shared" si="7"/>
        <v>8.0233406272793587E-2</v>
      </c>
    </row>
    <row r="7" spans="2:20" x14ac:dyDescent="0.3">
      <c r="B7">
        <v>-0.55000000000000004</v>
      </c>
      <c r="C7" s="46">
        <f t="shared" si="1"/>
        <v>-0.55000000000000004</v>
      </c>
      <c r="D7">
        <v>4</v>
      </c>
      <c r="E7" s="16">
        <f t="shared" si="0"/>
        <v>2.0909566126502874E-3</v>
      </c>
      <c r="F7" s="43">
        <f t="shared" si="2"/>
        <v>2.0909566126502874E-3</v>
      </c>
      <c r="H7">
        <v>-0.27500000000000002</v>
      </c>
      <c r="I7" s="47">
        <f t="shared" si="3"/>
        <v>-0.27500000000000002</v>
      </c>
      <c r="J7">
        <v>12</v>
      </c>
      <c r="K7" s="16">
        <f t="shared" si="4"/>
        <v>4.6948356807511738E-3</v>
      </c>
      <c r="L7" s="43">
        <f t="shared" si="5"/>
        <v>4.6948356807511738E-3</v>
      </c>
      <c r="O7" s="69">
        <v>0.9</v>
      </c>
      <c r="P7" s="69"/>
      <c r="Q7">
        <v>445</v>
      </c>
      <c r="R7" s="16">
        <f t="shared" si="6"/>
        <v>0.16229029905178702</v>
      </c>
      <c r="S7" s="43">
        <f t="shared" si="7"/>
        <v>0.16229029905178702</v>
      </c>
    </row>
    <row r="8" spans="2:20" x14ac:dyDescent="0.3">
      <c r="B8">
        <v>-0.45</v>
      </c>
      <c r="C8" s="46">
        <f t="shared" si="1"/>
        <v>-0.45</v>
      </c>
      <c r="D8">
        <v>5</v>
      </c>
      <c r="E8" s="16">
        <f t="shared" si="0"/>
        <v>2.6136957658128594E-3</v>
      </c>
      <c r="F8" s="43">
        <f t="shared" si="2"/>
        <v>2.6136957658128594E-3</v>
      </c>
      <c r="H8">
        <v>-0.22500000000000001</v>
      </c>
      <c r="I8" s="47">
        <f t="shared" si="3"/>
        <v>-0.22500000000000001</v>
      </c>
      <c r="J8">
        <v>25</v>
      </c>
      <c r="K8" s="16">
        <f t="shared" si="4"/>
        <v>9.7809076682316125E-3</v>
      </c>
      <c r="L8" s="43">
        <f t="shared" si="5"/>
        <v>9.7809076682316125E-3</v>
      </c>
      <c r="O8" s="69">
        <v>1.1000000000000001</v>
      </c>
      <c r="P8" s="69"/>
      <c r="Q8">
        <v>425</v>
      </c>
      <c r="R8" s="16">
        <f t="shared" si="6"/>
        <v>0.15499635302698761</v>
      </c>
      <c r="S8" s="43">
        <f t="shared" si="7"/>
        <v>0.15499635302698761</v>
      </c>
    </row>
    <row r="9" spans="2:20" x14ac:dyDescent="0.3">
      <c r="B9">
        <v>-0.35</v>
      </c>
      <c r="C9" s="46">
        <f t="shared" si="1"/>
        <v>-0.35</v>
      </c>
      <c r="D9">
        <v>4</v>
      </c>
      <c r="E9" s="16">
        <f t="shared" si="0"/>
        <v>2.0909566126502874E-3</v>
      </c>
      <c r="F9" s="43">
        <f t="shared" si="2"/>
        <v>2.0909566126502874E-3</v>
      </c>
      <c r="H9">
        <v>-0.17499999999999999</v>
      </c>
      <c r="I9" s="47">
        <f t="shared" si="3"/>
        <v>-0.17499999999999999</v>
      </c>
      <c r="J9">
        <v>80</v>
      </c>
      <c r="K9" s="16">
        <f t="shared" si="4"/>
        <v>3.1298904538341159E-2</v>
      </c>
      <c r="L9" s="43">
        <f t="shared" si="5"/>
        <v>3.1298904538341159E-2</v>
      </c>
      <c r="O9" s="69">
        <v>1.3</v>
      </c>
      <c r="P9" s="69"/>
      <c r="Q9">
        <v>410</v>
      </c>
      <c r="R9" s="16">
        <f t="shared" si="6"/>
        <v>0.14952589350838805</v>
      </c>
      <c r="S9" s="43">
        <f t="shared" si="7"/>
        <v>0.14952589350838805</v>
      </c>
    </row>
    <row r="10" spans="2:20" x14ac:dyDescent="0.3">
      <c r="B10">
        <v>-0.25</v>
      </c>
      <c r="C10" s="46">
        <f t="shared" si="1"/>
        <v>-0.25</v>
      </c>
      <c r="D10">
        <v>12</v>
      </c>
      <c r="E10" s="16">
        <f t="shared" si="0"/>
        <v>6.2728698379508627E-3</v>
      </c>
      <c r="F10" s="43">
        <f t="shared" si="2"/>
        <v>6.2728698379508627E-3</v>
      </c>
      <c r="H10">
        <v>-0.125</v>
      </c>
      <c r="I10" s="47">
        <f t="shared" si="3"/>
        <v>-0.125</v>
      </c>
      <c r="J10">
        <v>170</v>
      </c>
      <c r="K10" s="16">
        <f t="shared" si="4"/>
        <v>6.6510172143974963E-2</v>
      </c>
      <c r="L10" s="43">
        <f t="shared" si="5"/>
        <v>6.6510172143974963E-2</v>
      </c>
      <c r="O10" s="69">
        <v>1.5</v>
      </c>
      <c r="P10" s="69"/>
      <c r="Q10">
        <v>270</v>
      </c>
      <c r="R10" s="16">
        <f t="shared" si="6"/>
        <v>9.8468271334792121E-2</v>
      </c>
      <c r="S10" s="43">
        <f t="shared" si="7"/>
        <v>9.8468271334792121E-2</v>
      </c>
    </row>
    <row r="11" spans="2:20" x14ac:dyDescent="0.3">
      <c r="B11">
        <v>-0.15</v>
      </c>
      <c r="C11" s="46">
        <f t="shared" si="1"/>
        <v>-0.15</v>
      </c>
      <c r="D11">
        <v>120</v>
      </c>
      <c r="E11" s="16">
        <f t="shared" si="0"/>
        <v>6.2728698379508618E-2</v>
      </c>
      <c r="F11" s="43">
        <f t="shared" si="2"/>
        <v>6.2728698379508618E-2</v>
      </c>
      <c r="H11">
        <v>-7.4999999999999997E-2</v>
      </c>
      <c r="I11" s="47">
        <f t="shared" si="3"/>
        <v>-7.4999999999999997E-2</v>
      </c>
      <c r="J11">
        <v>205</v>
      </c>
      <c r="K11" s="16">
        <f t="shared" si="4"/>
        <v>8.0203442879499223E-2</v>
      </c>
      <c r="L11" s="43">
        <f t="shared" si="5"/>
        <v>8.0203442879499223E-2</v>
      </c>
      <c r="O11" s="69">
        <v>1.7</v>
      </c>
      <c r="P11" s="69"/>
      <c r="Q11">
        <v>240</v>
      </c>
      <c r="R11" s="16">
        <f t="shared" si="6"/>
        <v>8.7527352297592995E-2</v>
      </c>
      <c r="S11" s="43">
        <f t="shared" si="7"/>
        <v>8.7527352297592995E-2</v>
      </c>
    </row>
    <row r="12" spans="2:20" x14ac:dyDescent="0.3">
      <c r="B12">
        <v>-4.9999999999999899E-2</v>
      </c>
      <c r="C12" s="46">
        <f t="shared" si="1"/>
        <v>-4.9999999999999899E-2</v>
      </c>
      <c r="D12">
        <v>655</v>
      </c>
      <c r="E12" s="16">
        <f t="shared" si="0"/>
        <v>0.3423941453214846</v>
      </c>
      <c r="F12" s="43">
        <f t="shared" si="2"/>
        <v>0.3423941453214846</v>
      </c>
      <c r="H12">
        <v>-2.5000000000000001E-2</v>
      </c>
      <c r="I12" s="47">
        <f t="shared" si="3"/>
        <v>-2.5000000000000001E-2</v>
      </c>
      <c r="J12">
        <v>380</v>
      </c>
      <c r="K12" s="16">
        <f t="shared" si="4"/>
        <v>0.14866979655712051</v>
      </c>
      <c r="L12" s="43">
        <f t="shared" si="5"/>
        <v>0.14866979655712051</v>
      </c>
      <c r="O12" s="69">
        <v>1.9</v>
      </c>
      <c r="P12" s="69"/>
      <c r="Q12">
        <v>125</v>
      </c>
      <c r="R12" s="16">
        <f t="shared" si="6"/>
        <v>4.5587162654996356E-2</v>
      </c>
      <c r="S12" s="43">
        <f t="shared" si="7"/>
        <v>4.5587162654996356E-2</v>
      </c>
    </row>
    <row r="13" spans="2:20" x14ac:dyDescent="0.3">
      <c r="B13">
        <v>0.05</v>
      </c>
      <c r="C13" s="46">
        <f t="shared" si="1"/>
        <v>0.05</v>
      </c>
      <c r="D13">
        <v>630</v>
      </c>
      <c r="E13" s="16">
        <f t="shared" si="0"/>
        <v>0.32932566649242029</v>
      </c>
      <c r="F13" s="43">
        <f t="shared" si="2"/>
        <v>0.32932566649242029</v>
      </c>
      <c r="H13">
        <v>2.5000000000000001E-2</v>
      </c>
      <c r="I13" s="47">
        <f t="shared" si="3"/>
        <v>2.5000000000000001E-2</v>
      </c>
      <c r="J13">
        <v>430</v>
      </c>
      <c r="K13" s="16">
        <f t="shared" si="4"/>
        <v>0.16823161189358374</v>
      </c>
      <c r="L13" s="43">
        <f t="shared" si="5"/>
        <v>0.16823161189358374</v>
      </c>
      <c r="O13" s="69">
        <v>2.1</v>
      </c>
      <c r="P13" s="69"/>
      <c r="Q13">
        <v>80</v>
      </c>
      <c r="R13" s="16">
        <f t="shared" si="6"/>
        <v>2.9175784099197667E-2</v>
      </c>
      <c r="S13" s="43">
        <f t="shared" si="7"/>
        <v>2.9175784099197667E-2</v>
      </c>
    </row>
    <row r="14" spans="2:20" x14ac:dyDescent="0.3">
      <c r="B14">
        <v>0.15</v>
      </c>
      <c r="C14" s="46">
        <f t="shared" si="1"/>
        <v>0.15</v>
      </c>
      <c r="D14">
        <v>270</v>
      </c>
      <c r="E14" s="16">
        <f t="shared" si="0"/>
        <v>0.14113957135389441</v>
      </c>
      <c r="F14" s="43">
        <f t="shared" si="2"/>
        <v>0.14113957135389441</v>
      </c>
      <c r="H14">
        <v>7.5000000000000094E-2</v>
      </c>
      <c r="I14" s="47">
        <f t="shared" si="3"/>
        <v>7.5000000000000094E-2</v>
      </c>
      <c r="J14">
        <v>440</v>
      </c>
      <c r="K14" s="16">
        <f t="shared" si="4"/>
        <v>0.17214397496087636</v>
      </c>
      <c r="L14" s="43">
        <f t="shared" si="5"/>
        <v>0.17214397496087636</v>
      </c>
      <c r="O14" s="69">
        <v>2.2999999999999998</v>
      </c>
      <c r="P14" s="69"/>
      <c r="Q14">
        <v>70</v>
      </c>
      <c r="R14" s="16">
        <f t="shared" si="6"/>
        <v>2.5528811086797956E-2</v>
      </c>
      <c r="S14" s="43">
        <f t="shared" si="7"/>
        <v>2.5528811086797956E-2</v>
      </c>
    </row>
    <row r="15" spans="2:20" x14ac:dyDescent="0.3">
      <c r="B15">
        <v>0.25</v>
      </c>
      <c r="C15" s="46">
        <f t="shared" si="1"/>
        <v>0.25</v>
      </c>
      <c r="D15">
        <v>100</v>
      </c>
      <c r="E15" s="16">
        <f t="shared" si="0"/>
        <v>5.2273915316257184E-2</v>
      </c>
      <c r="F15" s="43">
        <f t="shared" si="2"/>
        <v>5.2273915316257184E-2</v>
      </c>
      <c r="H15">
        <v>0.125</v>
      </c>
      <c r="I15" s="47">
        <f t="shared" si="3"/>
        <v>0.125</v>
      </c>
      <c r="J15">
        <v>310</v>
      </c>
      <c r="K15" s="16">
        <f t="shared" si="4"/>
        <v>0.12128325508607199</v>
      </c>
      <c r="L15" s="43">
        <f t="shared" si="5"/>
        <v>0.12128325508607199</v>
      </c>
      <c r="O15" s="69">
        <v>2.5</v>
      </c>
      <c r="P15" s="69"/>
      <c r="Q15">
        <v>35</v>
      </c>
      <c r="R15" s="16">
        <f t="shared" si="6"/>
        <v>1.2764405543398978E-2</v>
      </c>
      <c r="S15" s="43">
        <f t="shared" si="7"/>
        <v>1.2764405543398978E-2</v>
      </c>
    </row>
    <row r="16" spans="2:20" x14ac:dyDescent="0.3">
      <c r="B16">
        <v>0.35</v>
      </c>
      <c r="C16" s="46">
        <f t="shared" si="1"/>
        <v>0.35</v>
      </c>
      <c r="D16">
        <v>30</v>
      </c>
      <c r="E16" s="16">
        <f t="shared" si="0"/>
        <v>1.5682174594877155E-2</v>
      </c>
      <c r="F16" s="43">
        <f t="shared" si="2"/>
        <v>1.5682174594877155E-2</v>
      </c>
      <c r="H16">
        <v>0.17499999999999999</v>
      </c>
      <c r="I16" s="47">
        <f t="shared" si="3"/>
        <v>0.17499999999999999</v>
      </c>
      <c r="J16">
        <v>195</v>
      </c>
      <c r="K16" s="16">
        <f t="shared" si="4"/>
        <v>7.6291079812206578E-2</v>
      </c>
      <c r="L16" s="43">
        <f t="shared" si="5"/>
        <v>7.6291079812206578E-2</v>
      </c>
      <c r="O16" s="69">
        <v>2.7</v>
      </c>
      <c r="P16" s="69"/>
      <c r="Q16">
        <v>20</v>
      </c>
      <c r="R16" s="16">
        <f t="shared" si="6"/>
        <v>7.2939460247994168E-3</v>
      </c>
      <c r="S16" s="43">
        <f t="shared" si="7"/>
        <v>7.2939460247994168E-3</v>
      </c>
    </row>
    <row r="17" spans="2:19" x14ac:dyDescent="0.3">
      <c r="B17">
        <v>0.45</v>
      </c>
      <c r="C17" s="46">
        <f t="shared" si="1"/>
        <v>0.45</v>
      </c>
      <c r="D17">
        <v>25</v>
      </c>
      <c r="E17" s="16">
        <f t="shared" si="0"/>
        <v>1.3068478829064296E-2</v>
      </c>
      <c r="F17" s="43">
        <f t="shared" si="2"/>
        <v>1.3068478829064296E-2</v>
      </c>
      <c r="H17">
        <v>0.22500000000000001</v>
      </c>
      <c r="I17" s="47">
        <f t="shared" si="3"/>
        <v>0.22500000000000001</v>
      </c>
      <c r="J17">
        <v>85</v>
      </c>
      <c r="K17" s="16">
        <f t="shared" si="4"/>
        <v>3.3255086071987482E-2</v>
      </c>
      <c r="L17" s="43">
        <f t="shared" si="5"/>
        <v>3.3255086071987482E-2</v>
      </c>
      <c r="O17" s="69">
        <v>2.9</v>
      </c>
      <c r="P17" s="69"/>
      <c r="Q17">
        <v>12</v>
      </c>
      <c r="R17" s="16">
        <f t="shared" si="6"/>
        <v>4.3763676148796497E-3</v>
      </c>
      <c r="S17" s="43">
        <f t="shared" si="7"/>
        <v>4.3763676148796497E-3</v>
      </c>
    </row>
    <row r="18" spans="2:19" x14ac:dyDescent="0.3">
      <c r="B18">
        <v>0.55000000000000004</v>
      </c>
      <c r="C18" s="46">
        <f t="shared" si="1"/>
        <v>0.55000000000000004</v>
      </c>
      <c r="D18">
        <v>18</v>
      </c>
      <c r="E18" s="16">
        <f t="shared" si="0"/>
        <v>9.4093047569262945E-3</v>
      </c>
      <c r="F18" s="43">
        <f t="shared" si="2"/>
        <v>9.4093047569262945E-3</v>
      </c>
      <c r="H18">
        <v>0.27500000000000002</v>
      </c>
      <c r="I18" s="47">
        <f t="shared" si="3"/>
        <v>0.27500000000000002</v>
      </c>
      <c r="J18">
        <v>65</v>
      </c>
      <c r="K18" s="16">
        <f t="shared" si="4"/>
        <v>2.543035993740219E-2</v>
      </c>
      <c r="L18" s="43">
        <f t="shared" si="5"/>
        <v>2.543035993740219E-2</v>
      </c>
      <c r="O18" s="69">
        <v>3.1</v>
      </c>
      <c r="P18" s="69"/>
      <c r="Q18">
        <v>20</v>
      </c>
      <c r="R18" s="16">
        <f t="shared" si="6"/>
        <v>7.2939460247994168E-3</v>
      </c>
      <c r="S18" s="43">
        <f t="shared" si="7"/>
        <v>7.2939460247994168E-3</v>
      </c>
    </row>
    <row r="19" spans="2:19" x14ac:dyDescent="0.3">
      <c r="B19">
        <v>0.65</v>
      </c>
      <c r="C19" s="46">
        <f t="shared" si="1"/>
        <v>0.65</v>
      </c>
      <c r="D19">
        <v>8</v>
      </c>
      <c r="E19" s="16">
        <f t="shared" si="0"/>
        <v>4.1819132253005748E-3</v>
      </c>
      <c r="F19" s="43">
        <f t="shared" si="2"/>
        <v>4.1819132253005748E-3</v>
      </c>
      <c r="H19">
        <v>0.32500000000000001</v>
      </c>
      <c r="I19" s="47">
        <f t="shared" si="3"/>
        <v>0.32500000000000001</v>
      </c>
      <c r="J19">
        <v>50</v>
      </c>
      <c r="K19" s="16">
        <f t="shared" si="4"/>
        <v>1.9561815336463225E-2</v>
      </c>
      <c r="L19" s="43">
        <f t="shared" si="5"/>
        <v>1.9561815336463225E-2</v>
      </c>
      <c r="O19" s="69">
        <v>3.3</v>
      </c>
      <c r="P19" s="69"/>
      <c r="Q19">
        <v>5</v>
      </c>
      <c r="R19" s="16">
        <f t="shared" si="6"/>
        <v>1.8234865061998542E-3</v>
      </c>
      <c r="S19" s="43">
        <f t="shared" si="7"/>
        <v>1.8234865061998542E-3</v>
      </c>
    </row>
    <row r="20" spans="2:19" x14ac:dyDescent="0.3">
      <c r="B20">
        <v>0.75</v>
      </c>
      <c r="C20" s="46">
        <f t="shared" si="1"/>
        <v>0.75</v>
      </c>
      <c r="D20">
        <v>6</v>
      </c>
      <c r="E20" s="16">
        <f t="shared" si="0"/>
        <v>3.1364349189754314E-3</v>
      </c>
      <c r="F20" s="43">
        <f t="shared" si="2"/>
        <v>3.1364349189754314E-3</v>
      </c>
      <c r="H20">
        <v>0.375</v>
      </c>
      <c r="I20" s="47">
        <f t="shared" si="3"/>
        <v>0.375</v>
      </c>
      <c r="J20">
        <v>30</v>
      </c>
      <c r="K20" s="16">
        <f t="shared" si="4"/>
        <v>1.1737089201877934E-2</v>
      </c>
      <c r="L20" s="43">
        <f t="shared" si="5"/>
        <v>1.1737089201877934E-2</v>
      </c>
      <c r="O20" s="69">
        <v>3.5</v>
      </c>
      <c r="P20" s="69"/>
      <c r="Q20">
        <v>10</v>
      </c>
      <c r="R20" s="16">
        <f t="shared" si="6"/>
        <v>3.6469730123997084E-3</v>
      </c>
      <c r="S20" s="43">
        <f t="shared" si="7"/>
        <v>3.6469730123997084E-3</v>
      </c>
    </row>
    <row r="21" spans="2:19" x14ac:dyDescent="0.3">
      <c r="B21">
        <v>0.85</v>
      </c>
      <c r="C21" s="46">
        <f t="shared" si="1"/>
        <v>0.85</v>
      </c>
      <c r="D21">
        <v>7</v>
      </c>
      <c r="E21" s="16">
        <f t="shared" si="0"/>
        <v>3.6591740721380033E-3</v>
      </c>
      <c r="F21" s="43">
        <f t="shared" si="2"/>
        <v>3.6591740721380033E-3</v>
      </c>
      <c r="H21">
        <v>0.42499999999999999</v>
      </c>
      <c r="I21" s="47">
        <f t="shared" si="3"/>
        <v>0.42499999999999999</v>
      </c>
      <c r="J21">
        <v>28</v>
      </c>
      <c r="K21" s="16">
        <f t="shared" si="4"/>
        <v>1.0954616588419406E-2</v>
      </c>
      <c r="L21" s="43">
        <f t="shared" si="5"/>
        <v>1.0954616588419406E-2</v>
      </c>
      <c r="O21" s="69">
        <v>3.7</v>
      </c>
      <c r="P21" s="69"/>
      <c r="Q21">
        <v>5</v>
      </c>
      <c r="R21" s="16">
        <f t="shared" si="6"/>
        <v>1.8234865061998542E-3</v>
      </c>
      <c r="S21" s="43">
        <f t="shared" si="7"/>
        <v>1.8234865061998542E-3</v>
      </c>
    </row>
    <row r="22" spans="2:19" x14ac:dyDescent="0.3">
      <c r="B22">
        <v>0.95</v>
      </c>
      <c r="C22" s="46">
        <f t="shared" si="1"/>
        <v>0.95</v>
      </c>
      <c r="D22">
        <v>10</v>
      </c>
      <c r="E22" s="16">
        <f t="shared" si="0"/>
        <v>5.2273915316257188E-3</v>
      </c>
      <c r="F22" s="43">
        <f t="shared" si="2"/>
        <v>5.2273915316257188E-3</v>
      </c>
      <c r="H22">
        <v>0.47499999999999998</v>
      </c>
      <c r="I22" s="47">
        <f t="shared" si="3"/>
        <v>0.47499999999999998</v>
      </c>
      <c r="J22">
        <v>13</v>
      </c>
      <c r="K22" s="16">
        <f t="shared" si="4"/>
        <v>5.0860719874804379E-3</v>
      </c>
      <c r="L22" s="43">
        <f t="shared" si="5"/>
        <v>5.0860719874804379E-3</v>
      </c>
      <c r="O22" s="69">
        <v>3.9</v>
      </c>
      <c r="P22" s="69"/>
      <c r="Q22">
        <v>20</v>
      </c>
      <c r="R22" s="16">
        <f t="shared" si="6"/>
        <v>7.2939460247994168E-3</v>
      </c>
      <c r="S22" s="43">
        <f t="shared" si="7"/>
        <v>7.2939460247994168E-3</v>
      </c>
    </row>
    <row r="23" spans="2:19" x14ac:dyDescent="0.3">
      <c r="D23">
        <v>40</v>
      </c>
    </row>
    <row r="25" spans="2:19" x14ac:dyDescent="0.3">
      <c r="C25" t="s">
        <v>381</v>
      </c>
      <c r="D25">
        <f>SUM(D3:D22)</f>
        <v>1913</v>
      </c>
      <c r="I25" t="s">
        <v>390</v>
      </c>
      <c r="J25">
        <f>SUM(J3:J22)</f>
        <v>2556</v>
      </c>
      <c r="P25" t="s">
        <v>390</v>
      </c>
      <c r="Q25">
        <f>SUM(Q3:Q22)</f>
        <v>2742</v>
      </c>
    </row>
    <row r="26" spans="2:19" x14ac:dyDescent="0.3">
      <c r="C26" t="s">
        <v>391</v>
      </c>
      <c r="D26">
        <f>SUM(D3:D23)</f>
        <v>1953</v>
      </c>
    </row>
  </sheetData>
  <mergeCells count="29">
    <mergeCell ref="B1:F1"/>
    <mergeCell ref="H1:L1"/>
    <mergeCell ref="O5:P5"/>
    <mergeCell ref="B2:C2"/>
    <mergeCell ref="E2:F2"/>
    <mergeCell ref="H2:I2"/>
    <mergeCell ref="K2:L2"/>
    <mergeCell ref="O1:S1"/>
    <mergeCell ref="O2:P2"/>
    <mergeCell ref="R2:S2"/>
    <mergeCell ref="O3:P3"/>
    <mergeCell ref="O4:P4"/>
    <mergeCell ref="O17:P17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8:P18"/>
    <mergeCell ref="O19:P19"/>
    <mergeCell ref="O20:P20"/>
    <mergeCell ref="O21:P21"/>
    <mergeCell ref="O22:P22"/>
  </mergeCells>
  <hyperlinks>
    <hyperlink ref="B1" r:id="rId1" xr:uid="{85F230DA-AA06-4BB6-80F2-87BC28968713}"/>
    <hyperlink ref="H1" r:id="rId2" display="https://deliverypdf.ssrn.com/delivery.php?ID=097121094120017104106017090094068023000008008093019054002069103099086029124106003108098036006047039023098029002106109088075104012044036045000027094097078116008035066026099084086027094009093065064087024084109022110125112098123091019024119116073&amp;EXT=pdf&amp;INDEX=TRUE" xr:uid="{2314779C-D1E4-4CF2-943C-BDA9C5B13334}"/>
    <hyperlink ref="O1" r:id="rId3" display="https://deliverypdf.ssrn.com/delivery.php?ID=097121094120017104106017090094068023000008008093019054002069103099086029124106003108098036006047039023098029002106109088075104012044036045000027094097078116008035066026099084086027094009093065064087024084109022110125112098123091019024119116073&amp;EXT=pdf&amp;INDEX=TRUE" xr:uid="{6D35E1E2-A618-4A33-B854-AD6CA2239F7C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2500-5FE3-4A5C-8351-D7DA6B96F601}">
  <dimension ref="A1:CF410"/>
  <sheetViews>
    <sheetView topLeftCell="A208" zoomScale="76" zoomScaleNormal="130" workbookViewId="0">
      <selection activeCell="Q270" sqref="P270:Q282"/>
    </sheetView>
  </sheetViews>
  <sheetFormatPr defaultRowHeight="14.4" x14ac:dyDescent="0.3"/>
  <cols>
    <col min="1" max="1" width="39.21875" bestFit="1" customWidth="1"/>
    <col min="2" max="13" width="0" hidden="1" customWidth="1"/>
    <col min="15" max="15" width="31.77734375" customWidth="1"/>
    <col min="16" max="16" width="19.33203125" bestFit="1" customWidth="1"/>
    <col min="19" max="19" width="11.88671875" customWidth="1"/>
    <col min="22" max="22" width="15.5546875" bestFit="1" customWidth="1"/>
    <col min="23" max="23" width="10.6640625" customWidth="1"/>
    <col min="24" max="24" width="18.6640625" bestFit="1" customWidth="1"/>
    <col min="26" max="26" width="28.88671875" bestFit="1" customWidth="1"/>
    <col min="27" max="27" width="18.33203125" bestFit="1" customWidth="1"/>
    <col min="28" max="28" width="16" bestFit="1" customWidth="1"/>
    <col min="29" max="29" width="19.33203125" bestFit="1" customWidth="1"/>
    <col min="32" max="32" width="11.88671875" customWidth="1"/>
    <col min="33" max="33" width="15" bestFit="1" customWidth="1"/>
    <col min="35" max="35" width="15.5546875" bestFit="1" customWidth="1"/>
    <col min="36" max="36" width="9.44140625" bestFit="1" customWidth="1"/>
    <col min="47" max="51" width="0" hidden="1" customWidth="1"/>
  </cols>
  <sheetData>
    <row r="1" spans="1:51" x14ac:dyDescent="0.3">
      <c r="A1" s="24" t="s">
        <v>71</v>
      </c>
      <c r="B1" s="24" t="s">
        <v>299</v>
      </c>
      <c r="C1" s="24">
        <v>1980</v>
      </c>
      <c r="D1" s="24">
        <v>1981</v>
      </c>
      <c r="E1" s="24">
        <v>1982</v>
      </c>
      <c r="F1" s="24">
        <v>1983</v>
      </c>
      <c r="G1" s="24">
        <v>1984</v>
      </c>
      <c r="H1" s="24">
        <v>1985</v>
      </c>
      <c r="I1" s="24">
        <v>1986</v>
      </c>
      <c r="J1" s="24">
        <v>1987</v>
      </c>
      <c r="K1" s="24">
        <v>1988</v>
      </c>
      <c r="L1" s="24">
        <v>1989</v>
      </c>
      <c r="M1" s="24">
        <v>1990</v>
      </c>
      <c r="N1" s="24">
        <v>1991</v>
      </c>
      <c r="O1" s="24">
        <v>1992</v>
      </c>
      <c r="P1" s="24">
        <v>1993</v>
      </c>
      <c r="Q1" s="24">
        <v>1994</v>
      </c>
      <c r="R1" s="24">
        <v>1995</v>
      </c>
      <c r="S1" s="24">
        <v>1996</v>
      </c>
      <c r="T1" s="24">
        <v>1997</v>
      </c>
      <c r="U1" s="24">
        <v>1998</v>
      </c>
      <c r="V1" s="24">
        <v>1999</v>
      </c>
      <c r="W1" s="24">
        <v>2000</v>
      </c>
      <c r="X1" s="24">
        <v>2001</v>
      </c>
      <c r="Y1" s="24">
        <v>2002</v>
      </c>
      <c r="Z1" s="24">
        <v>2003</v>
      </c>
      <c r="AA1" s="24">
        <v>2004</v>
      </c>
      <c r="AB1" s="24">
        <v>2005</v>
      </c>
      <c r="AC1" s="24">
        <v>2006</v>
      </c>
      <c r="AD1" s="24">
        <v>2007</v>
      </c>
      <c r="AE1" s="24">
        <v>2008</v>
      </c>
      <c r="AF1" s="24">
        <v>2009</v>
      </c>
      <c r="AG1" s="24">
        <v>2010</v>
      </c>
      <c r="AH1" s="24">
        <v>2011</v>
      </c>
      <c r="AI1" s="24">
        <v>2012</v>
      </c>
      <c r="AJ1" s="24">
        <v>2013</v>
      </c>
      <c r="AK1" s="24">
        <v>2014</v>
      </c>
      <c r="AL1" s="24">
        <v>2015</v>
      </c>
      <c r="AM1" s="24">
        <v>2016</v>
      </c>
      <c r="AN1" s="24">
        <v>2017</v>
      </c>
      <c r="AO1" s="24">
        <v>2018</v>
      </c>
      <c r="AP1" s="24">
        <v>2019</v>
      </c>
      <c r="AQ1" s="24">
        <v>2020</v>
      </c>
      <c r="AR1" s="24">
        <v>2021</v>
      </c>
      <c r="AS1" s="24">
        <v>2022</v>
      </c>
      <c r="AT1" s="24">
        <v>2023</v>
      </c>
      <c r="AU1" s="24">
        <v>2024</v>
      </c>
      <c r="AV1" s="24">
        <v>2025</v>
      </c>
      <c r="AW1" s="24">
        <v>2026</v>
      </c>
      <c r="AX1" s="24">
        <v>2027</v>
      </c>
      <c r="AY1" s="24">
        <v>2028</v>
      </c>
    </row>
    <row r="3" spans="1:51" hidden="1" x14ac:dyDescent="0.3">
      <c r="A3" s="24" t="s">
        <v>72</v>
      </c>
      <c r="B3" s="24" t="s">
        <v>302</v>
      </c>
      <c r="C3" s="24" t="s">
        <v>73</v>
      </c>
      <c r="D3" s="24" t="s">
        <v>73</v>
      </c>
      <c r="E3" s="24" t="s">
        <v>73</v>
      </c>
      <c r="F3" s="24" t="s">
        <v>73</v>
      </c>
      <c r="G3" s="24" t="s">
        <v>73</v>
      </c>
      <c r="H3" s="24" t="s">
        <v>73</v>
      </c>
      <c r="I3" s="24" t="s">
        <v>73</v>
      </c>
      <c r="J3" s="24" t="s">
        <v>73</v>
      </c>
      <c r="K3" s="24" t="s">
        <v>73</v>
      </c>
      <c r="L3" s="24" t="s">
        <v>73</v>
      </c>
      <c r="M3" s="24" t="s">
        <v>73</v>
      </c>
      <c r="N3" s="24" t="s">
        <v>73</v>
      </c>
      <c r="O3" s="24" t="s">
        <v>73</v>
      </c>
      <c r="P3" s="24" t="s">
        <v>73</v>
      </c>
      <c r="Q3" s="24" t="s">
        <v>73</v>
      </c>
      <c r="R3" s="24" t="s">
        <v>73</v>
      </c>
      <c r="S3" s="24" t="s">
        <v>73</v>
      </c>
      <c r="T3" s="24" t="s">
        <v>73</v>
      </c>
      <c r="U3" s="24" t="s">
        <v>73</v>
      </c>
      <c r="V3" s="24" t="s">
        <v>73</v>
      </c>
      <c r="W3" s="24" t="s">
        <v>73</v>
      </c>
      <c r="X3" s="24" t="s">
        <v>73</v>
      </c>
      <c r="Y3" s="24" t="s">
        <v>73</v>
      </c>
      <c r="Z3" s="24">
        <v>8.6999999999999993</v>
      </c>
      <c r="AA3" s="24">
        <v>0.7</v>
      </c>
      <c r="AB3" s="24">
        <v>11.8</v>
      </c>
      <c r="AC3" s="24">
        <v>5.4</v>
      </c>
      <c r="AD3" s="24">
        <v>13.3</v>
      </c>
      <c r="AE3" s="24">
        <v>3.9</v>
      </c>
      <c r="AF3" s="24">
        <v>20.6</v>
      </c>
      <c r="AG3" s="24">
        <v>8.4</v>
      </c>
      <c r="AH3" s="24">
        <v>6.5</v>
      </c>
      <c r="AI3" s="24">
        <v>14</v>
      </c>
      <c r="AJ3" s="24">
        <v>5.7</v>
      </c>
      <c r="AK3" s="24">
        <v>2.7</v>
      </c>
      <c r="AL3" s="24">
        <v>1</v>
      </c>
      <c r="AM3" s="24">
        <v>2.2000000000000002</v>
      </c>
      <c r="AN3" s="24">
        <v>2.6</v>
      </c>
      <c r="AO3" s="24">
        <v>1.2</v>
      </c>
      <c r="AP3" s="24">
        <v>3.9</v>
      </c>
      <c r="AQ3" s="24">
        <v>-2.4</v>
      </c>
      <c r="AR3" s="24">
        <v>-20.7</v>
      </c>
      <c r="AS3" s="24" t="s">
        <v>73</v>
      </c>
      <c r="AT3" s="24" t="s">
        <v>73</v>
      </c>
      <c r="AU3" s="24" t="s">
        <v>73</v>
      </c>
      <c r="AV3" s="24" t="s">
        <v>73</v>
      </c>
      <c r="AW3" s="24" t="s">
        <v>73</v>
      </c>
      <c r="AX3" s="24" t="s">
        <v>73</v>
      </c>
      <c r="AY3" s="24" t="s">
        <v>73</v>
      </c>
    </row>
    <row r="4" spans="1:51" hidden="1" x14ac:dyDescent="0.3">
      <c r="A4" s="24" t="s">
        <v>74</v>
      </c>
      <c r="B4" s="24" t="s">
        <v>276</v>
      </c>
      <c r="C4" s="24">
        <v>2.7</v>
      </c>
      <c r="D4" s="24">
        <v>5.7</v>
      </c>
      <c r="E4" s="24">
        <v>2.9</v>
      </c>
      <c r="F4" s="24">
        <v>1.1000000000000001</v>
      </c>
      <c r="G4" s="24">
        <v>2</v>
      </c>
      <c r="H4" s="24">
        <v>-1.5</v>
      </c>
      <c r="I4" s="24">
        <v>5.6</v>
      </c>
      <c r="J4" s="24">
        <v>-0.8</v>
      </c>
      <c r="K4" s="24">
        <v>-1.4</v>
      </c>
      <c r="L4" s="24">
        <v>9.8000000000000007</v>
      </c>
      <c r="M4" s="24">
        <v>-10</v>
      </c>
      <c r="N4" s="24">
        <v>-28</v>
      </c>
      <c r="O4" s="24">
        <v>-7.2</v>
      </c>
      <c r="P4" s="24">
        <v>9.6</v>
      </c>
      <c r="Q4" s="24">
        <v>9.4</v>
      </c>
      <c r="R4" s="24">
        <v>8.9</v>
      </c>
      <c r="S4" s="24">
        <v>9.1</v>
      </c>
      <c r="T4" s="24">
        <v>-10.9</v>
      </c>
      <c r="U4" s="24">
        <v>8.8000000000000007</v>
      </c>
      <c r="V4" s="24">
        <v>12.9</v>
      </c>
      <c r="W4" s="24">
        <v>6.9</v>
      </c>
      <c r="X4" s="24">
        <v>8.3000000000000007</v>
      </c>
      <c r="Y4" s="24">
        <v>4.5</v>
      </c>
      <c r="Z4" s="24">
        <v>5.5</v>
      </c>
      <c r="AA4" s="24">
        <v>5.5</v>
      </c>
      <c r="AB4" s="24">
        <v>5.5</v>
      </c>
      <c r="AC4" s="24">
        <v>5.9</v>
      </c>
      <c r="AD4" s="24">
        <v>6</v>
      </c>
      <c r="AE4" s="24">
        <v>7.5</v>
      </c>
      <c r="AF4" s="24">
        <v>3.4</v>
      </c>
      <c r="AG4" s="24">
        <v>3.7</v>
      </c>
      <c r="AH4" s="24">
        <v>2.5</v>
      </c>
      <c r="AI4" s="24">
        <v>1.4</v>
      </c>
      <c r="AJ4" s="24">
        <v>1</v>
      </c>
      <c r="AK4" s="24">
        <v>1.8</v>
      </c>
      <c r="AL4" s="24">
        <v>2.2000000000000002</v>
      </c>
      <c r="AM4" s="24">
        <v>3.3</v>
      </c>
      <c r="AN4" s="24">
        <v>3.8</v>
      </c>
      <c r="AO4" s="24">
        <v>4</v>
      </c>
      <c r="AP4" s="24">
        <v>2.1</v>
      </c>
      <c r="AQ4" s="24">
        <v>-3.3</v>
      </c>
      <c r="AR4" s="24">
        <v>8.9</v>
      </c>
      <c r="AS4" s="24">
        <v>4.8</v>
      </c>
      <c r="AT4" s="24">
        <v>3.6</v>
      </c>
      <c r="AU4" s="24">
        <v>3.3</v>
      </c>
      <c r="AV4" s="24">
        <v>3.4</v>
      </c>
      <c r="AW4" s="24">
        <v>3.5</v>
      </c>
      <c r="AX4" s="24">
        <v>3.5</v>
      </c>
      <c r="AY4" s="24">
        <v>3.5</v>
      </c>
    </row>
    <row r="5" spans="1:51" hidden="1" x14ac:dyDescent="0.3">
      <c r="A5" s="24" t="s">
        <v>75</v>
      </c>
      <c r="B5" s="24" t="s">
        <v>300</v>
      </c>
      <c r="C5" s="24">
        <v>-5.4</v>
      </c>
      <c r="D5" s="24">
        <v>3</v>
      </c>
      <c r="E5" s="24">
        <v>6.4</v>
      </c>
      <c r="F5" s="24">
        <v>5.4</v>
      </c>
      <c r="G5" s="24">
        <v>5.6</v>
      </c>
      <c r="H5" s="24">
        <v>5.6</v>
      </c>
      <c r="I5" s="24">
        <v>-0.2</v>
      </c>
      <c r="J5" s="24">
        <v>-0.7</v>
      </c>
      <c r="K5" s="24">
        <v>-1.9</v>
      </c>
      <c r="L5" s="24">
        <v>4.8</v>
      </c>
      <c r="M5" s="24">
        <v>0.8</v>
      </c>
      <c r="N5" s="24">
        <v>-1.2</v>
      </c>
      <c r="O5" s="24">
        <v>1.6</v>
      </c>
      <c r="P5" s="24">
        <v>-2.1</v>
      </c>
      <c r="Q5" s="24">
        <v>-0.9</v>
      </c>
      <c r="R5" s="24">
        <v>3.8</v>
      </c>
      <c r="S5" s="24">
        <v>3.8</v>
      </c>
      <c r="T5" s="24">
        <v>1.1000000000000001</v>
      </c>
      <c r="U5" s="24">
        <v>5.0999999999999996</v>
      </c>
      <c r="V5" s="24">
        <v>3.2</v>
      </c>
      <c r="W5" s="24">
        <v>3.8</v>
      </c>
      <c r="X5" s="24">
        <v>3</v>
      </c>
      <c r="Y5" s="24">
        <v>5.6</v>
      </c>
      <c r="Z5" s="24">
        <v>7.2</v>
      </c>
      <c r="AA5" s="24">
        <v>4.3</v>
      </c>
      <c r="AB5" s="24">
        <v>5.9</v>
      </c>
      <c r="AC5" s="24">
        <v>1.7</v>
      </c>
      <c r="AD5" s="24">
        <v>3.4</v>
      </c>
      <c r="AE5" s="24">
        <v>2.4</v>
      </c>
      <c r="AF5" s="24">
        <v>1.6</v>
      </c>
      <c r="AG5" s="24">
        <v>3.6</v>
      </c>
      <c r="AH5" s="24">
        <v>2.9</v>
      </c>
      <c r="AI5" s="24">
        <v>3.4</v>
      </c>
      <c r="AJ5" s="24">
        <v>2.8</v>
      </c>
      <c r="AK5" s="24">
        <v>3.8</v>
      </c>
      <c r="AL5" s="24">
        <v>3.7</v>
      </c>
      <c r="AM5" s="24">
        <v>3.2</v>
      </c>
      <c r="AN5" s="24">
        <v>1.4</v>
      </c>
      <c r="AO5" s="24">
        <v>1.2</v>
      </c>
      <c r="AP5" s="24">
        <v>1</v>
      </c>
      <c r="AQ5" s="24">
        <v>-5.0999999999999996</v>
      </c>
      <c r="AR5" s="24">
        <v>3.4</v>
      </c>
      <c r="AS5" s="24">
        <v>3.2</v>
      </c>
      <c r="AT5" s="24">
        <v>3.8</v>
      </c>
      <c r="AU5" s="24">
        <v>3.1</v>
      </c>
      <c r="AV5" s="24">
        <v>2.5</v>
      </c>
      <c r="AW5" s="24">
        <v>1.9</v>
      </c>
      <c r="AX5" s="24">
        <v>1.7</v>
      </c>
      <c r="AY5" s="24">
        <v>1.7</v>
      </c>
    </row>
    <row r="6" spans="1:51" hidden="1" x14ac:dyDescent="0.3">
      <c r="A6" s="24" t="s">
        <v>76</v>
      </c>
      <c r="B6" s="24" t="s">
        <v>276</v>
      </c>
      <c r="C6" s="24" t="s">
        <v>73</v>
      </c>
      <c r="D6" s="24" t="s">
        <v>73</v>
      </c>
      <c r="E6" s="24" t="s">
        <v>73</v>
      </c>
      <c r="F6" s="24" t="s">
        <v>73</v>
      </c>
      <c r="G6" s="24" t="s">
        <v>73</v>
      </c>
      <c r="H6" s="24" t="s">
        <v>73</v>
      </c>
      <c r="I6" s="24" t="s">
        <v>73</v>
      </c>
      <c r="J6" s="24" t="s">
        <v>73</v>
      </c>
      <c r="K6" s="24" t="s">
        <v>73</v>
      </c>
      <c r="L6" s="24" t="s">
        <v>73</v>
      </c>
      <c r="M6" s="24" t="s">
        <v>73</v>
      </c>
      <c r="N6" s="24" t="s">
        <v>73</v>
      </c>
      <c r="O6" s="24" t="s">
        <v>73</v>
      </c>
      <c r="P6" s="24" t="s">
        <v>73</v>
      </c>
      <c r="Q6" s="24" t="s">
        <v>73</v>
      </c>
      <c r="R6" s="24" t="s">
        <v>73</v>
      </c>
      <c r="S6" s="24" t="s">
        <v>73</v>
      </c>
      <c r="T6" s="24" t="s">
        <v>73</v>
      </c>
      <c r="U6" s="24" t="s">
        <v>73</v>
      </c>
      <c r="V6" s="24" t="s">
        <v>73</v>
      </c>
      <c r="W6" s="24" t="s">
        <v>73</v>
      </c>
      <c r="X6" s="24">
        <v>8.1</v>
      </c>
      <c r="Y6" s="24">
        <v>4.5</v>
      </c>
      <c r="Z6" s="24">
        <v>8.6999999999999993</v>
      </c>
      <c r="AA6" s="24">
        <v>8.1</v>
      </c>
      <c r="AB6" s="24">
        <v>5.4</v>
      </c>
      <c r="AC6" s="24">
        <v>4.8</v>
      </c>
      <c r="AD6" s="24">
        <v>1.6</v>
      </c>
      <c r="AE6" s="24">
        <v>-5.6</v>
      </c>
      <c r="AF6" s="24">
        <v>-5.3</v>
      </c>
      <c r="AG6" s="24">
        <v>-2</v>
      </c>
      <c r="AH6" s="24">
        <v>0</v>
      </c>
      <c r="AI6" s="24">
        <v>-5</v>
      </c>
      <c r="AJ6" s="24">
        <v>-3.5</v>
      </c>
      <c r="AK6" s="24">
        <v>2.5</v>
      </c>
      <c r="AL6" s="24">
        <v>1.4</v>
      </c>
      <c r="AM6" s="24">
        <v>3.7</v>
      </c>
      <c r="AN6" s="24">
        <v>0.3</v>
      </c>
      <c r="AO6" s="24">
        <v>1.6</v>
      </c>
      <c r="AP6" s="24">
        <v>2</v>
      </c>
      <c r="AQ6" s="24">
        <v>-11.2</v>
      </c>
      <c r="AR6" s="24">
        <v>8.3000000000000007</v>
      </c>
      <c r="AS6" s="24">
        <v>8.8000000000000007</v>
      </c>
      <c r="AT6" s="24">
        <v>2.1</v>
      </c>
      <c r="AU6" s="24">
        <v>1.5</v>
      </c>
      <c r="AV6" s="24">
        <v>1.5</v>
      </c>
      <c r="AW6" s="24">
        <v>1.5</v>
      </c>
      <c r="AX6" s="24">
        <v>1.5</v>
      </c>
      <c r="AY6" s="24">
        <v>1.5</v>
      </c>
    </row>
    <row r="7" spans="1:51" hidden="1" x14ac:dyDescent="0.3">
      <c r="A7" s="24" t="s">
        <v>77</v>
      </c>
      <c r="B7" s="24" t="s">
        <v>300</v>
      </c>
      <c r="C7" s="24">
        <v>2.4</v>
      </c>
      <c r="D7" s="24">
        <v>-4.4000000000000004</v>
      </c>
      <c r="E7" s="24">
        <v>0</v>
      </c>
      <c r="F7" s="24">
        <v>4.2</v>
      </c>
      <c r="G7" s="24">
        <v>6</v>
      </c>
      <c r="H7" s="24">
        <v>3.5</v>
      </c>
      <c r="I7" s="24">
        <v>2.9</v>
      </c>
      <c r="J7" s="24">
        <v>4.0999999999999996</v>
      </c>
      <c r="K7" s="24">
        <v>6.1</v>
      </c>
      <c r="L7" s="24">
        <v>0</v>
      </c>
      <c r="M7" s="24">
        <v>-3.5</v>
      </c>
      <c r="N7" s="24">
        <v>12.1</v>
      </c>
      <c r="O7" s="24">
        <v>11.4</v>
      </c>
      <c r="P7" s="24">
        <v>11</v>
      </c>
      <c r="Q7" s="24">
        <v>10.5</v>
      </c>
      <c r="R7" s="24">
        <v>10.4</v>
      </c>
      <c r="S7" s="24">
        <v>11.2</v>
      </c>
      <c r="T7" s="24">
        <v>7.3</v>
      </c>
      <c r="U7" s="24">
        <v>4.7</v>
      </c>
      <c r="V7" s="24">
        <v>2.2000000000000002</v>
      </c>
      <c r="W7" s="24">
        <v>3.1</v>
      </c>
      <c r="X7" s="24">
        <v>4.2</v>
      </c>
      <c r="Y7" s="24">
        <v>13.7</v>
      </c>
      <c r="Z7" s="24">
        <v>3</v>
      </c>
      <c r="AA7" s="24">
        <v>11</v>
      </c>
      <c r="AB7" s="24">
        <v>15</v>
      </c>
      <c r="AC7" s="24">
        <v>11.5</v>
      </c>
      <c r="AD7" s="24">
        <v>14</v>
      </c>
      <c r="AE7" s="24">
        <v>11.2</v>
      </c>
      <c r="AF7" s="24">
        <v>0.9</v>
      </c>
      <c r="AG7" s="24">
        <v>4.9000000000000004</v>
      </c>
      <c r="AH7" s="24">
        <v>3.5</v>
      </c>
      <c r="AI7" s="24">
        <v>8.5</v>
      </c>
      <c r="AJ7" s="24">
        <v>5</v>
      </c>
      <c r="AK7" s="24">
        <v>4.8</v>
      </c>
      <c r="AL7" s="24">
        <v>0.9</v>
      </c>
      <c r="AM7" s="24">
        <v>-2.6</v>
      </c>
      <c r="AN7" s="24">
        <v>-0.2</v>
      </c>
      <c r="AO7" s="24">
        <v>-1.3</v>
      </c>
      <c r="AP7" s="24">
        <v>-0.7</v>
      </c>
      <c r="AQ7" s="24">
        <v>-5.6</v>
      </c>
      <c r="AR7" s="24">
        <v>1.2</v>
      </c>
      <c r="AS7" s="24">
        <v>3</v>
      </c>
      <c r="AT7" s="24">
        <v>1.3</v>
      </c>
      <c r="AU7" s="24">
        <v>3.3</v>
      </c>
      <c r="AV7" s="24">
        <v>3.4</v>
      </c>
      <c r="AW7" s="24">
        <v>3.5</v>
      </c>
      <c r="AX7" s="24">
        <v>3.5</v>
      </c>
      <c r="AY7" s="24">
        <v>3.6</v>
      </c>
    </row>
    <row r="8" spans="1:51" hidden="1" x14ac:dyDescent="0.3">
      <c r="A8" s="24" t="s">
        <v>78</v>
      </c>
      <c r="B8" s="24" t="s">
        <v>278</v>
      </c>
      <c r="C8" s="24">
        <v>8.1999999999999993</v>
      </c>
      <c r="D8" s="24">
        <v>3.8</v>
      </c>
      <c r="E8" s="24">
        <v>-0.1</v>
      </c>
      <c r="F8" s="24">
        <v>5.4</v>
      </c>
      <c r="G8" s="24">
        <v>10.199999999999999</v>
      </c>
      <c r="H8" s="24">
        <v>7.6</v>
      </c>
      <c r="I8" s="24">
        <v>11.5</v>
      </c>
      <c r="J8" s="24">
        <v>6.6</v>
      </c>
      <c r="K8" s="24">
        <v>5.2</v>
      </c>
      <c r="L8" s="24">
        <v>5.3</v>
      </c>
      <c r="M8" s="24">
        <v>3</v>
      </c>
      <c r="N8" s="24">
        <v>2.2000000000000002</v>
      </c>
      <c r="O8" s="24">
        <v>1.2</v>
      </c>
      <c r="P8" s="24">
        <v>5.3</v>
      </c>
      <c r="Q8" s="24">
        <v>6.7</v>
      </c>
      <c r="R8" s="24">
        <v>-4.4000000000000004</v>
      </c>
      <c r="S8" s="24">
        <v>6.6</v>
      </c>
      <c r="T8" s="24">
        <v>5.5</v>
      </c>
      <c r="U8" s="24">
        <v>4.7</v>
      </c>
      <c r="V8" s="24">
        <v>3.7</v>
      </c>
      <c r="W8" s="24">
        <v>6.2</v>
      </c>
      <c r="X8" s="24">
        <v>-4.5</v>
      </c>
      <c r="Y8" s="24">
        <v>1</v>
      </c>
      <c r="Z8" s="24">
        <v>6.1</v>
      </c>
      <c r="AA8" s="24">
        <v>5.8</v>
      </c>
      <c r="AB8" s="24">
        <v>6.5</v>
      </c>
      <c r="AC8" s="24">
        <v>12.7</v>
      </c>
      <c r="AD8" s="24">
        <v>9.3000000000000007</v>
      </c>
      <c r="AE8" s="24">
        <v>0</v>
      </c>
      <c r="AF8" s="24">
        <v>-12</v>
      </c>
      <c r="AG8" s="24">
        <v>-7.8</v>
      </c>
      <c r="AH8" s="24">
        <v>-2</v>
      </c>
      <c r="AI8" s="24">
        <v>3.4</v>
      </c>
      <c r="AJ8" s="24">
        <v>-0.6</v>
      </c>
      <c r="AK8" s="24">
        <v>3.8</v>
      </c>
      <c r="AL8" s="24">
        <v>3.8</v>
      </c>
      <c r="AM8" s="24">
        <v>5.5</v>
      </c>
      <c r="AN8" s="24">
        <v>3.1</v>
      </c>
      <c r="AO8" s="24">
        <v>6.8</v>
      </c>
      <c r="AP8" s="24">
        <v>4.3</v>
      </c>
      <c r="AQ8" s="24">
        <v>-17.5</v>
      </c>
      <c r="AR8" s="24">
        <v>6.6</v>
      </c>
      <c r="AS8" s="24">
        <v>8.5</v>
      </c>
      <c r="AT8" s="24">
        <v>5.6</v>
      </c>
      <c r="AU8" s="24">
        <v>5.4</v>
      </c>
      <c r="AV8" s="24">
        <v>4.2</v>
      </c>
      <c r="AW8" s="24">
        <v>2.8</v>
      </c>
      <c r="AX8" s="24">
        <v>2.8</v>
      </c>
      <c r="AY8" s="24">
        <v>2.8</v>
      </c>
    </row>
    <row r="9" spans="1:51" hidden="1" x14ac:dyDescent="0.3">
      <c r="A9" s="24" t="s">
        <v>79</v>
      </c>
      <c r="B9" s="24" t="s">
        <v>280</v>
      </c>
      <c r="C9" s="24">
        <v>0.7</v>
      </c>
      <c r="D9" s="24">
        <v>-5.7</v>
      </c>
      <c r="E9" s="24">
        <v>-3.1</v>
      </c>
      <c r="F9" s="24">
        <v>3.7</v>
      </c>
      <c r="G9" s="24">
        <v>2</v>
      </c>
      <c r="H9" s="24">
        <v>-7</v>
      </c>
      <c r="I9" s="24">
        <v>7.1</v>
      </c>
      <c r="J9" s="24">
        <v>2.5</v>
      </c>
      <c r="K9" s="24">
        <v>-2</v>
      </c>
      <c r="L9" s="24">
        <v>-7</v>
      </c>
      <c r="M9" s="24">
        <v>-1.3</v>
      </c>
      <c r="N9" s="24">
        <v>10.5</v>
      </c>
      <c r="O9" s="24">
        <v>10.3</v>
      </c>
      <c r="P9" s="24">
        <v>6.3</v>
      </c>
      <c r="Q9" s="24">
        <v>5.8</v>
      </c>
      <c r="R9" s="24">
        <v>-2.8</v>
      </c>
      <c r="S9" s="24">
        <v>5.5</v>
      </c>
      <c r="T9" s="24">
        <v>8.1</v>
      </c>
      <c r="U9" s="24">
        <v>3.9</v>
      </c>
      <c r="V9" s="24">
        <v>-3.4</v>
      </c>
      <c r="W9" s="24">
        <v>-0.8</v>
      </c>
      <c r="X9" s="24">
        <v>-4.4000000000000004</v>
      </c>
      <c r="Y9" s="24">
        <v>-10.9</v>
      </c>
      <c r="Z9" s="24">
        <v>9</v>
      </c>
      <c r="AA9" s="24">
        <v>8.9</v>
      </c>
      <c r="AB9" s="24">
        <v>8.9</v>
      </c>
      <c r="AC9" s="24">
        <v>8</v>
      </c>
      <c r="AD9" s="24">
        <v>9</v>
      </c>
      <c r="AE9" s="24">
        <v>4.0999999999999996</v>
      </c>
      <c r="AF9" s="24">
        <v>-5.9</v>
      </c>
      <c r="AG9" s="24">
        <v>10.1</v>
      </c>
      <c r="AH9" s="24">
        <v>6</v>
      </c>
      <c r="AI9" s="24">
        <v>-1</v>
      </c>
      <c r="AJ9" s="24">
        <v>2.4</v>
      </c>
      <c r="AK9" s="24">
        <v>-2.5</v>
      </c>
      <c r="AL9" s="24">
        <v>2.7</v>
      </c>
      <c r="AM9" s="24">
        <v>-2.1</v>
      </c>
      <c r="AN9" s="24">
        <v>2.8</v>
      </c>
      <c r="AO9" s="24">
        <v>-2.6</v>
      </c>
      <c r="AP9" s="24">
        <v>-2</v>
      </c>
      <c r="AQ9" s="24">
        <v>-9.9</v>
      </c>
      <c r="AR9" s="24">
        <v>10.7</v>
      </c>
      <c r="AS9" s="24">
        <v>5</v>
      </c>
      <c r="AT9" s="24">
        <v>-2.5</v>
      </c>
      <c r="AU9" s="24">
        <v>2.8</v>
      </c>
      <c r="AV9" s="24">
        <v>3.3</v>
      </c>
      <c r="AW9" s="24">
        <v>3</v>
      </c>
      <c r="AX9" s="24">
        <v>2.8</v>
      </c>
      <c r="AY9" s="24">
        <v>2.5</v>
      </c>
    </row>
    <row r="10" spans="1:51" hidden="1" x14ac:dyDescent="0.3">
      <c r="A10" s="24" t="s">
        <v>80</v>
      </c>
      <c r="B10" s="24" t="s">
        <v>302</v>
      </c>
      <c r="C10" s="24" t="s">
        <v>73</v>
      </c>
      <c r="D10" s="24" t="s">
        <v>73</v>
      </c>
      <c r="E10" s="24" t="s">
        <v>73</v>
      </c>
      <c r="F10" s="24" t="s">
        <v>73</v>
      </c>
      <c r="G10" s="24" t="s">
        <v>73</v>
      </c>
      <c r="H10" s="24" t="s">
        <v>73</v>
      </c>
      <c r="I10" s="24" t="s">
        <v>73</v>
      </c>
      <c r="J10" s="24" t="s">
        <v>73</v>
      </c>
      <c r="K10" s="24" t="s">
        <v>73</v>
      </c>
      <c r="L10" s="24" t="s">
        <v>73</v>
      </c>
      <c r="M10" s="24" t="s">
        <v>73</v>
      </c>
      <c r="N10" s="24" t="s">
        <v>73</v>
      </c>
      <c r="O10" s="24" t="s">
        <v>73</v>
      </c>
      <c r="P10" s="24">
        <v>-14.1</v>
      </c>
      <c r="Q10" s="24">
        <v>5.4</v>
      </c>
      <c r="R10" s="24">
        <v>8</v>
      </c>
      <c r="S10" s="24">
        <v>5.2</v>
      </c>
      <c r="T10" s="24">
        <v>3.4</v>
      </c>
      <c r="U10" s="24">
        <v>6.3</v>
      </c>
      <c r="V10" s="24">
        <v>3.2</v>
      </c>
      <c r="W10" s="24">
        <v>5.9</v>
      </c>
      <c r="X10" s="24">
        <v>9.5</v>
      </c>
      <c r="Y10" s="24">
        <v>14.8</v>
      </c>
      <c r="Z10" s="24">
        <v>14.1</v>
      </c>
      <c r="AA10" s="24">
        <v>10.5</v>
      </c>
      <c r="AB10" s="24">
        <v>14.1</v>
      </c>
      <c r="AC10" s="24">
        <v>13.2</v>
      </c>
      <c r="AD10" s="24">
        <v>13.7</v>
      </c>
      <c r="AE10" s="24">
        <v>6.9</v>
      </c>
      <c r="AF10" s="24">
        <v>-14.1</v>
      </c>
      <c r="AG10" s="24">
        <v>2.2000000000000002</v>
      </c>
      <c r="AH10" s="24">
        <v>4.7</v>
      </c>
      <c r="AI10" s="24">
        <v>7.1</v>
      </c>
      <c r="AJ10" s="24">
        <v>3.4</v>
      </c>
      <c r="AK10" s="24">
        <v>3.6</v>
      </c>
      <c r="AL10" s="24">
        <v>3.3</v>
      </c>
      <c r="AM10" s="24">
        <v>0.2</v>
      </c>
      <c r="AN10" s="24">
        <v>7.5</v>
      </c>
      <c r="AO10" s="24">
        <v>5.2</v>
      </c>
      <c r="AP10" s="24">
        <v>7.6</v>
      </c>
      <c r="AQ10" s="24">
        <v>-7.2</v>
      </c>
      <c r="AR10" s="24">
        <v>5.7</v>
      </c>
      <c r="AS10" s="24">
        <v>12.6</v>
      </c>
      <c r="AT10" s="24">
        <v>7</v>
      </c>
      <c r="AU10" s="24">
        <v>5</v>
      </c>
      <c r="AV10" s="24">
        <v>4.5</v>
      </c>
      <c r="AW10" s="24">
        <v>4.5</v>
      </c>
      <c r="AX10" s="24">
        <v>4.5</v>
      </c>
      <c r="AY10" s="24">
        <v>4.5</v>
      </c>
    </row>
    <row r="11" spans="1:51" hidden="1" x14ac:dyDescent="0.3">
      <c r="A11" s="24" t="s">
        <v>81</v>
      </c>
      <c r="B11" s="24" t="s">
        <v>280</v>
      </c>
      <c r="C11" s="24" t="s">
        <v>73</v>
      </c>
      <c r="D11" s="24" t="s">
        <v>73</v>
      </c>
      <c r="E11" s="24" t="s">
        <v>73</v>
      </c>
      <c r="F11" s="24" t="s">
        <v>73</v>
      </c>
      <c r="G11" s="24" t="s">
        <v>73</v>
      </c>
      <c r="H11" s="24" t="s">
        <v>73</v>
      </c>
      <c r="I11" s="24" t="s">
        <v>73</v>
      </c>
      <c r="J11" s="24">
        <v>16.100000000000001</v>
      </c>
      <c r="K11" s="24">
        <v>18.600000000000001</v>
      </c>
      <c r="L11" s="24">
        <v>12.1</v>
      </c>
      <c r="M11" s="24">
        <v>4</v>
      </c>
      <c r="N11" s="24">
        <v>8</v>
      </c>
      <c r="O11" s="24">
        <v>5.9</v>
      </c>
      <c r="P11" s="24">
        <v>7.3</v>
      </c>
      <c r="Q11" s="24">
        <v>8.1999999999999993</v>
      </c>
      <c r="R11" s="24">
        <v>2.5</v>
      </c>
      <c r="S11" s="24">
        <v>1.3</v>
      </c>
      <c r="T11" s="24">
        <v>7</v>
      </c>
      <c r="U11" s="24">
        <v>2</v>
      </c>
      <c r="V11" s="24">
        <v>1.4</v>
      </c>
      <c r="W11" s="24">
        <v>7.7</v>
      </c>
      <c r="X11" s="24">
        <v>4.2</v>
      </c>
      <c r="Y11" s="24">
        <v>-0.9</v>
      </c>
      <c r="Z11" s="24">
        <v>1.1000000000000001</v>
      </c>
      <c r="AA11" s="24">
        <v>7.3</v>
      </c>
      <c r="AB11" s="24">
        <v>-0.4</v>
      </c>
      <c r="AC11" s="24">
        <v>1.1000000000000001</v>
      </c>
      <c r="AD11" s="24">
        <v>3.1</v>
      </c>
      <c r="AE11" s="24">
        <v>1.8</v>
      </c>
      <c r="AF11" s="24">
        <v>-11.7</v>
      </c>
      <c r="AG11" s="24">
        <v>-2.7</v>
      </c>
      <c r="AH11" s="24">
        <v>3.4</v>
      </c>
      <c r="AI11" s="24">
        <v>-1</v>
      </c>
      <c r="AJ11" s="24">
        <v>6.4</v>
      </c>
      <c r="AK11" s="24">
        <v>0</v>
      </c>
      <c r="AL11" s="24">
        <v>3.6</v>
      </c>
      <c r="AM11" s="24">
        <v>2.1</v>
      </c>
      <c r="AN11" s="24">
        <v>0.7</v>
      </c>
      <c r="AO11" s="24">
        <v>2.4</v>
      </c>
      <c r="AP11" s="24">
        <v>-2.2999999999999998</v>
      </c>
      <c r="AQ11" s="24">
        <v>-24</v>
      </c>
      <c r="AR11" s="24">
        <v>27.6</v>
      </c>
      <c r="AS11" s="24">
        <v>10.5</v>
      </c>
      <c r="AT11" s="24">
        <v>2.2999999999999998</v>
      </c>
      <c r="AU11" s="24">
        <v>1.2</v>
      </c>
      <c r="AV11" s="24">
        <v>1.2</v>
      </c>
      <c r="AW11" s="24">
        <v>1.1000000000000001</v>
      </c>
      <c r="AX11" s="24">
        <v>1.1000000000000001</v>
      </c>
      <c r="AY11" s="24">
        <v>1.1000000000000001</v>
      </c>
    </row>
    <row r="12" spans="1:51" hidden="1" x14ac:dyDescent="0.3">
      <c r="A12" s="24" t="s">
        <v>82</v>
      </c>
      <c r="B12" s="24" t="s">
        <v>301</v>
      </c>
      <c r="C12" s="24">
        <v>2.9</v>
      </c>
      <c r="D12" s="24">
        <v>4.0999999999999996</v>
      </c>
      <c r="E12" s="24">
        <v>0.1</v>
      </c>
      <c r="F12" s="24">
        <v>-0.5</v>
      </c>
      <c r="G12" s="24">
        <v>6.3</v>
      </c>
      <c r="H12" s="24">
        <v>5.5</v>
      </c>
      <c r="I12" s="24">
        <v>2.4</v>
      </c>
      <c r="J12" s="24">
        <v>4.9000000000000004</v>
      </c>
      <c r="K12" s="24">
        <v>4.3</v>
      </c>
      <c r="L12" s="24">
        <v>4.5999999999999996</v>
      </c>
      <c r="M12" s="24">
        <v>1.5</v>
      </c>
      <c r="N12" s="24">
        <v>-1</v>
      </c>
      <c r="O12" s="24">
        <v>2.6</v>
      </c>
      <c r="P12" s="24">
        <v>3.9</v>
      </c>
      <c r="Q12" s="24">
        <v>4.8</v>
      </c>
      <c r="R12" s="24">
        <v>3</v>
      </c>
      <c r="S12" s="24">
        <v>4</v>
      </c>
      <c r="T12" s="24">
        <v>4.5999999999999996</v>
      </c>
      <c r="U12" s="24">
        <v>4.5999999999999996</v>
      </c>
      <c r="V12" s="24">
        <v>4.4000000000000004</v>
      </c>
      <c r="W12" s="24">
        <v>3.1</v>
      </c>
      <c r="X12" s="24">
        <v>2.7</v>
      </c>
      <c r="Y12" s="24">
        <v>4.2</v>
      </c>
      <c r="Z12" s="24">
        <v>3</v>
      </c>
      <c r="AA12" s="24">
        <v>4.0999999999999996</v>
      </c>
      <c r="AB12" s="24">
        <v>3</v>
      </c>
      <c r="AC12" s="24">
        <v>2.6</v>
      </c>
      <c r="AD12" s="24">
        <v>4.4000000000000004</v>
      </c>
      <c r="AE12" s="24">
        <v>2.5</v>
      </c>
      <c r="AF12" s="24">
        <v>1.9</v>
      </c>
      <c r="AG12" s="24">
        <v>2.4</v>
      </c>
      <c r="AH12" s="24">
        <v>2.8</v>
      </c>
      <c r="AI12" s="24">
        <v>3.8</v>
      </c>
      <c r="AJ12" s="24">
        <v>2.2000000000000002</v>
      </c>
      <c r="AK12" s="24">
        <v>2.6</v>
      </c>
      <c r="AL12" s="24">
        <v>2.2999999999999998</v>
      </c>
      <c r="AM12" s="24">
        <v>2.7</v>
      </c>
      <c r="AN12" s="24">
        <v>2.4</v>
      </c>
      <c r="AO12" s="24">
        <v>2.8</v>
      </c>
      <c r="AP12" s="24">
        <v>1.9</v>
      </c>
      <c r="AQ12" s="24">
        <v>-1.8</v>
      </c>
      <c r="AR12" s="24">
        <v>5.2</v>
      </c>
      <c r="AS12" s="24">
        <v>3.7</v>
      </c>
      <c r="AT12" s="24">
        <v>1.8</v>
      </c>
      <c r="AU12" s="24">
        <v>1.2</v>
      </c>
      <c r="AV12" s="24">
        <v>2</v>
      </c>
      <c r="AW12" s="24">
        <v>2.2000000000000002</v>
      </c>
      <c r="AX12" s="24">
        <v>2.2999999999999998</v>
      </c>
      <c r="AY12" s="24">
        <v>2.2999999999999998</v>
      </c>
    </row>
    <row r="13" spans="1:51" hidden="1" x14ac:dyDescent="0.3">
      <c r="A13" s="24" t="s">
        <v>83</v>
      </c>
      <c r="B13" s="24" t="s">
        <v>276</v>
      </c>
      <c r="C13" s="24">
        <v>2.2999999999999998</v>
      </c>
      <c r="D13" s="24">
        <v>-0.1</v>
      </c>
      <c r="E13" s="24">
        <v>1.9</v>
      </c>
      <c r="F13" s="24">
        <v>2.8</v>
      </c>
      <c r="G13" s="24">
        <v>0.3</v>
      </c>
      <c r="H13" s="24">
        <v>2.2000000000000002</v>
      </c>
      <c r="I13" s="24">
        <v>2.2999999999999998</v>
      </c>
      <c r="J13" s="24">
        <v>1.7</v>
      </c>
      <c r="K13" s="24">
        <v>1</v>
      </c>
      <c r="L13" s="24">
        <v>3.9</v>
      </c>
      <c r="M13" s="24">
        <v>4.3</v>
      </c>
      <c r="N13" s="24">
        <v>3.4</v>
      </c>
      <c r="O13" s="24">
        <v>2.1</v>
      </c>
      <c r="P13" s="24">
        <v>0.5</v>
      </c>
      <c r="Q13" s="24">
        <v>2.4</v>
      </c>
      <c r="R13" s="24">
        <v>2.7</v>
      </c>
      <c r="S13" s="24">
        <v>2.4</v>
      </c>
      <c r="T13" s="24">
        <v>2.1</v>
      </c>
      <c r="U13" s="24">
        <v>3.6</v>
      </c>
      <c r="V13" s="24">
        <v>3.6</v>
      </c>
      <c r="W13" s="24">
        <v>3.4</v>
      </c>
      <c r="X13" s="24">
        <v>1.3</v>
      </c>
      <c r="Y13" s="24">
        <v>1.7</v>
      </c>
      <c r="Z13" s="24">
        <v>0.9</v>
      </c>
      <c r="AA13" s="24">
        <v>2.7</v>
      </c>
      <c r="AB13" s="24">
        <v>2.2000000000000002</v>
      </c>
      <c r="AC13" s="24">
        <v>3.5</v>
      </c>
      <c r="AD13" s="24">
        <v>3.7</v>
      </c>
      <c r="AE13" s="24">
        <v>1.5</v>
      </c>
      <c r="AF13" s="24">
        <v>-3.8</v>
      </c>
      <c r="AG13" s="24">
        <v>1.8</v>
      </c>
      <c r="AH13" s="24">
        <v>2.9</v>
      </c>
      <c r="AI13" s="24">
        <v>0.7</v>
      </c>
      <c r="AJ13" s="24">
        <v>0</v>
      </c>
      <c r="AK13" s="24">
        <v>0.7</v>
      </c>
      <c r="AL13" s="24">
        <v>1</v>
      </c>
      <c r="AM13" s="24">
        <v>2</v>
      </c>
      <c r="AN13" s="24">
        <v>2.2999999999999998</v>
      </c>
      <c r="AO13" s="24">
        <v>2.4</v>
      </c>
      <c r="AP13" s="24">
        <v>1.5</v>
      </c>
      <c r="AQ13" s="24">
        <v>-6.5</v>
      </c>
      <c r="AR13" s="24">
        <v>4.5999999999999996</v>
      </c>
      <c r="AS13" s="24">
        <v>4.8</v>
      </c>
      <c r="AT13" s="24">
        <v>0.1</v>
      </c>
      <c r="AU13" s="24">
        <v>0.8</v>
      </c>
      <c r="AV13" s="24">
        <v>1.7</v>
      </c>
      <c r="AW13" s="24">
        <v>1.9</v>
      </c>
      <c r="AX13" s="24">
        <v>1.7</v>
      </c>
      <c r="AY13" s="24">
        <v>1.3</v>
      </c>
    </row>
    <row r="14" spans="1:51" hidden="1" x14ac:dyDescent="0.3">
      <c r="A14" s="24" t="s">
        <v>84</v>
      </c>
      <c r="B14" s="24" t="s">
        <v>302</v>
      </c>
      <c r="C14" s="24" t="s">
        <v>73</v>
      </c>
      <c r="D14" s="24" t="s">
        <v>73</v>
      </c>
      <c r="E14" s="24" t="s">
        <v>73</v>
      </c>
      <c r="F14" s="24" t="s">
        <v>73</v>
      </c>
      <c r="G14" s="24" t="s">
        <v>73</v>
      </c>
      <c r="H14" s="24" t="s">
        <v>73</v>
      </c>
      <c r="I14" s="24" t="s">
        <v>73</v>
      </c>
      <c r="J14" s="24" t="s">
        <v>73</v>
      </c>
      <c r="K14" s="24" t="s">
        <v>73</v>
      </c>
      <c r="L14" s="24" t="s">
        <v>73</v>
      </c>
      <c r="M14" s="24" t="s">
        <v>73</v>
      </c>
      <c r="N14" s="24" t="s">
        <v>73</v>
      </c>
      <c r="O14" s="24" t="s">
        <v>73</v>
      </c>
      <c r="P14" s="24">
        <v>-23.1</v>
      </c>
      <c r="Q14" s="24">
        <v>-19.7</v>
      </c>
      <c r="R14" s="24">
        <v>-13</v>
      </c>
      <c r="S14" s="24">
        <v>2.5</v>
      </c>
      <c r="T14" s="24">
        <v>8.9</v>
      </c>
      <c r="U14" s="24">
        <v>6</v>
      </c>
      <c r="V14" s="24">
        <v>11.4</v>
      </c>
      <c r="W14" s="24">
        <v>6.2</v>
      </c>
      <c r="X14" s="24">
        <v>6.5</v>
      </c>
      <c r="Y14" s="24">
        <v>9.4</v>
      </c>
      <c r="Z14" s="24">
        <v>10.199999999999999</v>
      </c>
      <c r="AA14" s="24">
        <v>9.3000000000000007</v>
      </c>
      <c r="AB14" s="24">
        <v>26.4</v>
      </c>
      <c r="AC14" s="24">
        <v>34.5</v>
      </c>
      <c r="AD14" s="24">
        <v>25</v>
      </c>
      <c r="AE14" s="24">
        <v>10.8</v>
      </c>
      <c r="AF14" s="24">
        <v>9.3000000000000007</v>
      </c>
      <c r="AG14" s="24">
        <v>5</v>
      </c>
      <c r="AH14" s="24">
        <v>0.1</v>
      </c>
      <c r="AI14" s="24">
        <v>2.2000000000000002</v>
      </c>
      <c r="AJ14" s="24">
        <v>5.8</v>
      </c>
      <c r="AK14" s="24">
        <v>2.8</v>
      </c>
      <c r="AL14" s="24">
        <v>1.1000000000000001</v>
      </c>
      <c r="AM14" s="24">
        <v>-3.1</v>
      </c>
      <c r="AN14" s="24">
        <v>0.2</v>
      </c>
      <c r="AO14" s="24">
        <v>1.5</v>
      </c>
      <c r="AP14" s="24">
        <v>2.5</v>
      </c>
      <c r="AQ14" s="24">
        <v>-4.2</v>
      </c>
      <c r="AR14" s="24">
        <v>5.6</v>
      </c>
      <c r="AS14" s="24">
        <v>4.5999999999999996</v>
      </c>
      <c r="AT14" s="24">
        <v>2.5</v>
      </c>
      <c r="AU14" s="24">
        <v>2.5</v>
      </c>
      <c r="AV14" s="24">
        <v>2.5</v>
      </c>
      <c r="AW14" s="24">
        <v>2.5</v>
      </c>
      <c r="AX14" s="24">
        <v>2.5</v>
      </c>
      <c r="AY14" s="24">
        <v>2.5</v>
      </c>
    </row>
    <row r="15" spans="1:51" hidden="1" x14ac:dyDescent="0.3">
      <c r="A15" s="24" t="s">
        <v>85</v>
      </c>
      <c r="B15" s="24"/>
      <c r="C15" s="24">
        <v>7.1</v>
      </c>
      <c r="D15" s="24">
        <v>-2.9</v>
      </c>
      <c r="E15" s="24">
        <v>6.3</v>
      </c>
      <c r="F15" s="24">
        <v>6.8</v>
      </c>
      <c r="G15" s="24">
        <v>2.4</v>
      </c>
      <c r="H15" s="24">
        <v>4.0999999999999996</v>
      </c>
      <c r="I15" s="24">
        <v>2.6</v>
      </c>
      <c r="J15" s="24">
        <v>3.7</v>
      </c>
      <c r="K15" s="24">
        <v>2.2999999999999998</v>
      </c>
      <c r="L15" s="24">
        <v>2.2999999999999998</v>
      </c>
      <c r="M15" s="24">
        <v>1.1000000000000001</v>
      </c>
      <c r="N15" s="24">
        <v>-4.2</v>
      </c>
      <c r="O15" s="24">
        <v>-3.8</v>
      </c>
      <c r="P15" s="24">
        <v>0.3</v>
      </c>
      <c r="Q15" s="24">
        <v>3.1</v>
      </c>
      <c r="R15" s="24">
        <v>4.4000000000000004</v>
      </c>
      <c r="S15" s="24">
        <v>4.2</v>
      </c>
      <c r="T15" s="24">
        <v>4.9000000000000004</v>
      </c>
      <c r="U15" s="24">
        <v>4.7</v>
      </c>
      <c r="V15" s="24">
        <v>7.1</v>
      </c>
      <c r="W15" s="24">
        <v>4.0999999999999996</v>
      </c>
      <c r="X15" s="24">
        <v>2.6</v>
      </c>
      <c r="Y15" s="24">
        <v>2.7</v>
      </c>
      <c r="Z15" s="24">
        <v>-1.3</v>
      </c>
      <c r="AA15" s="24">
        <v>0.9</v>
      </c>
      <c r="AB15" s="24">
        <v>3.4</v>
      </c>
      <c r="AC15" s="24">
        <v>2.5</v>
      </c>
      <c r="AD15" s="24">
        <v>1.4</v>
      </c>
      <c r="AE15" s="24">
        <v>-2.2999999999999998</v>
      </c>
      <c r="AF15" s="24">
        <v>-4.2</v>
      </c>
      <c r="AG15" s="24">
        <v>1.5</v>
      </c>
      <c r="AH15" s="24">
        <v>0.6</v>
      </c>
      <c r="AI15" s="24">
        <v>3.5</v>
      </c>
      <c r="AJ15" s="24">
        <v>-2.9</v>
      </c>
      <c r="AK15" s="24">
        <v>1.8</v>
      </c>
      <c r="AL15" s="24">
        <v>1</v>
      </c>
      <c r="AM15" s="24">
        <v>-0.8</v>
      </c>
      <c r="AN15" s="24">
        <v>2.5</v>
      </c>
      <c r="AO15" s="24">
        <v>2.9</v>
      </c>
      <c r="AP15" s="24">
        <v>-0.7</v>
      </c>
      <c r="AQ15" s="24">
        <v>-23.5</v>
      </c>
      <c r="AR15" s="24">
        <v>17</v>
      </c>
      <c r="AS15" s="24">
        <v>14.4</v>
      </c>
      <c r="AT15" s="24">
        <v>4.3</v>
      </c>
      <c r="AU15" s="24">
        <v>1.8</v>
      </c>
      <c r="AV15" s="24">
        <v>1.6</v>
      </c>
      <c r="AW15" s="24">
        <v>1.6</v>
      </c>
      <c r="AX15" s="24">
        <v>1.5</v>
      </c>
      <c r="AY15" s="24">
        <v>1.5</v>
      </c>
    </row>
    <row r="16" spans="1:51" hidden="1" x14ac:dyDescent="0.3">
      <c r="A16" s="24" t="s">
        <v>86</v>
      </c>
      <c r="B16" s="24" t="s">
        <v>302</v>
      </c>
      <c r="C16" s="24">
        <v>7.5</v>
      </c>
      <c r="D16" s="24">
        <v>2.8</v>
      </c>
      <c r="E16" s="24">
        <v>6.4</v>
      </c>
      <c r="F16" s="24">
        <v>7</v>
      </c>
      <c r="G16" s="24">
        <v>4.2</v>
      </c>
      <c r="H16" s="24">
        <v>-0.9</v>
      </c>
      <c r="I16" s="24">
        <v>0.5</v>
      </c>
      <c r="J16" s="24">
        <v>-1.2</v>
      </c>
      <c r="K16" s="24">
        <v>6</v>
      </c>
      <c r="L16" s="24">
        <v>1</v>
      </c>
      <c r="M16" s="24">
        <v>3.5</v>
      </c>
      <c r="N16" s="24">
        <v>2.2999999999999998</v>
      </c>
      <c r="O16" s="24">
        <v>7.1</v>
      </c>
      <c r="P16" s="24">
        <v>7.6</v>
      </c>
      <c r="Q16" s="24">
        <v>3.2</v>
      </c>
      <c r="R16" s="24">
        <v>1.9</v>
      </c>
      <c r="S16" s="24">
        <v>3.2</v>
      </c>
      <c r="T16" s="24">
        <v>2.2999999999999998</v>
      </c>
      <c r="U16" s="24">
        <v>4.8</v>
      </c>
      <c r="V16" s="24">
        <v>6</v>
      </c>
      <c r="W16" s="24">
        <v>7</v>
      </c>
      <c r="X16" s="24">
        <v>2.5</v>
      </c>
      <c r="Y16" s="24">
        <v>3.3</v>
      </c>
      <c r="Z16" s="24">
        <v>6.3</v>
      </c>
      <c r="AA16" s="24">
        <v>7</v>
      </c>
      <c r="AB16" s="24">
        <v>6.8</v>
      </c>
      <c r="AC16" s="24">
        <v>6.5</v>
      </c>
      <c r="AD16" s="24">
        <v>8.3000000000000007</v>
      </c>
      <c r="AE16" s="24">
        <v>6.2</v>
      </c>
      <c r="AF16" s="24">
        <v>2.5</v>
      </c>
      <c r="AG16" s="24">
        <v>4.3</v>
      </c>
      <c r="AH16" s="24">
        <v>2</v>
      </c>
      <c r="AI16" s="24">
        <v>3.7</v>
      </c>
      <c r="AJ16" s="24">
        <v>5.4</v>
      </c>
      <c r="AK16" s="24">
        <v>4.4000000000000004</v>
      </c>
      <c r="AL16" s="24">
        <v>2.5</v>
      </c>
      <c r="AM16" s="24">
        <v>3.6</v>
      </c>
      <c r="AN16" s="24">
        <v>4.3</v>
      </c>
      <c r="AO16" s="24">
        <v>2.1</v>
      </c>
      <c r="AP16" s="24">
        <v>2.2000000000000002</v>
      </c>
      <c r="AQ16" s="24">
        <v>-4.5999999999999996</v>
      </c>
      <c r="AR16" s="24">
        <v>2.6</v>
      </c>
      <c r="AS16" s="24">
        <v>4.9000000000000004</v>
      </c>
      <c r="AT16" s="24">
        <v>2.7</v>
      </c>
      <c r="AU16" s="24">
        <v>3.6</v>
      </c>
      <c r="AV16" s="24">
        <v>3.2</v>
      </c>
      <c r="AW16" s="24">
        <v>2.7</v>
      </c>
      <c r="AX16" s="24">
        <v>2.7</v>
      </c>
      <c r="AY16" s="24">
        <v>2.7</v>
      </c>
    </row>
    <row r="17" spans="1:51" hidden="1" x14ac:dyDescent="0.3">
      <c r="A17" s="24" t="s">
        <v>87</v>
      </c>
      <c r="B17" s="24" t="s">
        <v>303</v>
      </c>
      <c r="C17" s="24" t="s">
        <v>73</v>
      </c>
      <c r="D17" s="24">
        <v>3.8</v>
      </c>
      <c r="E17" s="24">
        <v>2.4</v>
      </c>
      <c r="F17" s="24">
        <v>4</v>
      </c>
      <c r="G17" s="24">
        <v>5.2</v>
      </c>
      <c r="H17" s="24">
        <v>3.2</v>
      </c>
      <c r="I17" s="24">
        <v>4.2</v>
      </c>
      <c r="J17" s="24">
        <v>3.7</v>
      </c>
      <c r="K17" s="24">
        <v>2.2000000000000002</v>
      </c>
      <c r="L17" s="24">
        <v>2.6</v>
      </c>
      <c r="M17" s="24">
        <v>5.9</v>
      </c>
      <c r="N17" s="24">
        <v>3.3</v>
      </c>
      <c r="O17" s="24">
        <v>5</v>
      </c>
      <c r="P17" s="24">
        <v>4.5999999999999996</v>
      </c>
      <c r="Q17" s="24">
        <v>4.0999999999999996</v>
      </c>
      <c r="R17" s="24">
        <v>4.9000000000000004</v>
      </c>
      <c r="S17" s="24">
        <v>4.5999999999999996</v>
      </c>
      <c r="T17" s="24">
        <v>4.5</v>
      </c>
      <c r="U17" s="24">
        <v>5.2</v>
      </c>
      <c r="V17" s="24">
        <v>4.7</v>
      </c>
      <c r="W17" s="24">
        <v>5.3</v>
      </c>
      <c r="X17" s="24">
        <v>5.0999999999999996</v>
      </c>
      <c r="Y17" s="24">
        <v>3.8</v>
      </c>
      <c r="Z17" s="24">
        <v>4.7</v>
      </c>
      <c r="AA17" s="24">
        <v>5.2</v>
      </c>
      <c r="AB17" s="24">
        <v>6.5</v>
      </c>
      <c r="AC17" s="24">
        <v>6.7</v>
      </c>
      <c r="AD17" s="24">
        <v>7.1</v>
      </c>
      <c r="AE17" s="24">
        <v>6</v>
      </c>
      <c r="AF17" s="24">
        <v>5</v>
      </c>
      <c r="AG17" s="24">
        <v>5.6</v>
      </c>
      <c r="AH17" s="24">
        <v>6.5</v>
      </c>
      <c r="AI17" s="24">
        <v>6.5</v>
      </c>
      <c r="AJ17" s="24">
        <v>6</v>
      </c>
      <c r="AK17" s="24">
        <v>6.1</v>
      </c>
      <c r="AL17" s="24">
        <v>6.6</v>
      </c>
      <c r="AM17" s="24">
        <v>7.1</v>
      </c>
      <c r="AN17" s="24">
        <v>6.6</v>
      </c>
      <c r="AO17" s="24">
        <v>7.3</v>
      </c>
      <c r="AP17" s="24">
        <v>7.9</v>
      </c>
      <c r="AQ17" s="24">
        <v>3.4</v>
      </c>
      <c r="AR17" s="24">
        <v>6.9</v>
      </c>
      <c r="AS17" s="24">
        <v>7.1</v>
      </c>
      <c r="AT17" s="24">
        <v>6</v>
      </c>
      <c r="AU17" s="24">
        <v>6</v>
      </c>
      <c r="AV17" s="24">
        <v>6.6</v>
      </c>
      <c r="AW17" s="24">
        <v>7.1</v>
      </c>
      <c r="AX17" s="24">
        <v>7.2</v>
      </c>
      <c r="AY17" s="24">
        <v>7</v>
      </c>
    </row>
    <row r="18" spans="1:51" hidden="1" x14ac:dyDescent="0.3">
      <c r="A18" s="24" t="s">
        <v>88</v>
      </c>
      <c r="B18" s="24"/>
      <c r="C18" s="24">
        <v>4.4000000000000004</v>
      </c>
      <c r="D18" s="24">
        <v>-1.9</v>
      </c>
      <c r="E18" s="24">
        <v>-4.9000000000000004</v>
      </c>
      <c r="F18" s="24">
        <v>0.5</v>
      </c>
      <c r="G18" s="24">
        <v>3.6</v>
      </c>
      <c r="H18" s="24">
        <v>1.1000000000000001</v>
      </c>
      <c r="I18" s="24">
        <v>5.0999999999999996</v>
      </c>
      <c r="J18" s="24">
        <v>2.6</v>
      </c>
      <c r="K18" s="24">
        <v>3.5</v>
      </c>
      <c r="L18" s="24">
        <v>3.6</v>
      </c>
      <c r="M18" s="24">
        <v>-3.3</v>
      </c>
      <c r="N18" s="24">
        <v>-3.9</v>
      </c>
      <c r="O18" s="24">
        <v>-5.7</v>
      </c>
      <c r="P18" s="24">
        <v>0.8</v>
      </c>
      <c r="Q18" s="24">
        <v>2</v>
      </c>
      <c r="R18" s="24">
        <v>2</v>
      </c>
      <c r="S18" s="24">
        <v>4</v>
      </c>
      <c r="T18" s="24">
        <v>4.7</v>
      </c>
      <c r="U18" s="24">
        <v>3.7</v>
      </c>
      <c r="V18" s="24">
        <v>0.3</v>
      </c>
      <c r="W18" s="24">
        <v>4.5</v>
      </c>
      <c r="X18" s="24">
        <v>-2.4</v>
      </c>
      <c r="Y18" s="24">
        <v>0.8</v>
      </c>
      <c r="Z18" s="24">
        <v>2.2000000000000002</v>
      </c>
      <c r="AA18" s="24">
        <v>1.4</v>
      </c>
      <c r="AB18" s="24">
        <v>4</v>
      </c>
      <c r="AC18" s="24">
        <v>5.7</v>
      </c>
      <c r="AD18" s="24">
        <v>2.2000000000000002</v>
      </c>
      <c r="AE18" s="24">
        <v>0.7</v>
      </c>
      <c r="AF18" s="24">
        <v>-5.0999999999999996</v>
      </c>
      <c r="AG18" s="24">
        <v>-2.2999999999999998</v>
      </c>
      <c r="AH18" s="24">
        <v>-0.7</v>
      </c>
      <c r="AI18" s="24">
        <v>-0.4</v>
      </c>
      <c r="AJ18" s="24">
        <v>-1.4</v>
      </c>
      <c r="AK18" s="24">
        <v>-0.1</v>
      </c>
      <c r="AL18" s="24">
        <v>2.4</v>
      </c>
      <c r="AM18" s="24">
        <v>2.5</v>
      </c>
      <c r="AN18" s="24">
        <v>0.5</v>
      </c>
      <c r="AO18" s="24">
        <v>-0.6</v>
      </c>
      <c r="AP18" s="24">
        <v>-0.5</v>
      </c>
      <c r="AQ18" s="24">
        <v>-13.3</v>
      </c>
      <c r="AR18" s="24">
        <v>-0.2</v>
      </c>
      <c r="AS18" s="24">
        <v>9.8000000000000007</v>
      </c>
      <c r="AT18" s="24">
        <v>4.5</v>
      </c>
      <c r="AU18" s="24">
        <v>3.9</v>
      </c>
      <c r="AV18" s="24">
        <v>2.8</v>
      </c>
      <c r="AW18" s="24">
        <v>2.2999999999999998</v>
      </c>
      <c r="AX18" s="24">
        <v>2</v>
      </c>
      <c r="AY18" s="24">
        <v>2</v>
      </c>
    </row>
    <row r="19" spans="1:51" hidden="1" x14ac:dyDescent="0.3">
      <c r="A19" s="24" t="s">
        <v>89</v>
      </c>
      <c r="B19" s="24" t="s">
        <v>276</v>
      </c>
      <c r="C19" s="24" t="s">
        <v>73</v>
      </c>
      <c r="D19" s="24" t="s">
        <v>73</v>
      </c>
      <c r="E19" s="24">
        <v>4</v>
      </c>
      <c r="F19" s="24">
        <v>4.3</v>
      </c>
      <c r="G19" s="24">
        <v>3</v>
      </c>
      <c r="H19" s="24">
        <v>1.7</v>
      </c>
      <c r="I19" s="24">
        <v>3.6</v>
      </c>
      <c r="J19" s="24">
        <v>2.8</v>
      </c>
      <c r="K19" s="24">
        <v>5.3</v>
      </c>
      <c r="L19" s="24">
        <v>3</v>
      </c>
      <c r="M19" s="24">
        <v>-2.2999999999999998</v>
      </c>
      <c r="N19" s="24">
        <v>-1.2</v>
      </c>
      <c r="O19" s="24">
        <v>-9.6</v>
      </c>
      <c r="P19" s="24">
        <v>-7.6</v>
      </c>
      <c r="Q19" s="24">
        <v>-11.7</v>
      </c>
      <c r="R19" s="24">
        <v>-11.1</v>
      </c>
      <c r="S19" s="24">
        <v>2.8</v>
      </c>
      <c r="T19" s="24">
        <v>11.4</v>
      </c>
      <c r="U19" s="24">
        <v>8.4</v>
      </c>
      <c r="V19" s="24">
        <v>3.4</v>
      </c>
      <c r="W19" s="24">
        <v>5.8</v>
      </c>
      <c r="X19" s="24">
        <v>4.7</v>
      </c>
      <c r="Y19" s="24">
        <v>5</v>
      </c>
      <c r="Z19" s="24">
        <v>7</v>
      </c>
      <c r="AA19" s="24">
        <v>11.4</v>
      </c>
      <c r="AB19" s="24">
        <v>9.5</v>
      </c>
      <c r="AC19" s="24">
        <v>10</v>
      </c>
      <c r="AD19" s="24">
        <v>8.6</v>
      </c>
      <c r="AE19" s="24">
        <v>10.199999999999999</v>
      </c>
      <c r="AF19" s="24">
        <v>0.2</v>
      </c>
      <c r="AG19" s="24">
        <v>7.8</v>
      </c>
      <c r="AH19" s="24">
        <v>5.3</v>
      </c>
      <c r="AI19" s="24">
        <v>1.6</v>
      </c>
      <c r="AJ19" s="24">
        <v>1</v>
      </c>
      <c r="AK19" s="24">
        <v>1.7</v>
      </c>
      <c r="AL19" s="24">
        <v>-3.8</v>
      </c>
      <c r="AM19" s="24">
        <v>-2.5</v>
      </c>
      <c r="AN19" s="24">
        <v>2.5</v>
      </c>
      <c r="AO19" s="24">
        <v>3.1</v>
      </c>
      <c r="AP19" s="24">
        <v>1.4</v>
      </c>
      <c r="AQ19" s="24">
        <v>-0.7</v>
      </c>
      <c r="AR19" s="24">
        <v>2.2999999999999998</v>
      </c>
      <c r="AS19" s="24">
        <v>-3.7</v>
      </c>
      <c r="AT19" s="24">
        <v>1.6</v>
      </c>
      <c r="AU19" s="24">
        <v>1.3</v>
      </c>
      <c r="AV19" s="24">
        <v>0.6</v>
      </c>
      <c r="AW19" s="24">
        <v>0.7</v>
      </c>
      <c r="AX19" s="24">
        <v>0.9</v>
      </c>
      <c r="AY19" s="24">
        <v>0.6</v>
      </c>
    </row>
    <row r="20" spans="1:51" hidden="1" x14ac:dyDescent="0.3">
      <c r="A20" s="24" t="s">
        <v>90</v>
      </c>
      <c r="B20" s="24" t="s">
        <v>276</v>
      </c>
      <c r="C20" s="24">
        <v>4.4000000000000004</v>
      </c>
      <c r="D20" s="24">
        <v>-0.3</v>
      </c>
      <c r="E20" s="24">
        <v>0.6</v>
      </c>
      <c r="F20" s="24">
        <v>0.3</v>
      </c>
      <c r="G20" s="24">
        <v>2.5</v>
      </c>
      <c r="H20" s="24">
        <v>1.7</v>
      </c>
      <c r="I20" s="24">
        <v>1.8</v>
      </c>
      <c r="J20" s="24">
        <v>2.2999999999999998</v>
      </c>
      <c r="K20" s="24">
        <v>4.7</v>
      </c>
      <c r="L20" s="24">
        <v>3.5</v>
      </c>
      <c r="M20" s="24">
        <v>3.1</v>
      </c>
      <c r="N20" s="24">
        <v>1.8</v>
      </c>
      <c r="O20" s="24">
        <v>1.5</v>
      </c>
      <c r="P20" s="24">
        <v>-1</v>
      </c>
      <c r="Q20" s="24">
        <v>3.2</v>
      </c>
      <c r="R20" s="24">
        <v>2.4</v>
      </c>
      <c r="S20" s="24">
        <v>1.3</v>
      </c>
      <c r="T20" s="24">
        <v>3.8</v>
      </c>
      <c r="U20" s="24">
        <v>2</v>
      </c>
      <c r="V20" s="24">
        <v>3.5</v>
      </c>
      <c r="W20" s="24">
        <v>3.7</v>
      </c>
      <c r="X20" s="24">
        <v>1.1000000000000001</v>
      </c>
      <c r="Y20" s="24">
        <v>1.7</v>
      </c>
      <c r="Z20" s="24">
        <v>1</v>
      </c>
      <c r="AA20" s="24">
        <v>3.6</v>
      </c>
      <c r="AB20" s="24">
        <v>2.2999999999999998</v>
      </c>
      <c r="AC20" s="24">
        <v>2.6</v>
      </c>
      <c r="AD20" s="24">
        <v>3.7</v>
      </c>
      <c r="AE20" s="24">
        <v>0.4</v>
      </c>
      <c r="AF20" s="24">
        <v>-2</v>
      </c>
      <c r="AG20" s="24">
        <v>2.9</v>
      </c>
      <c r="AH20" s="24">
        <v>1.7</v>
      </c>
      <c r="AI20" s="24">
        <v>0.7</v>
      </c>
      <c r="AJ20" s="24">
        <v>0.5</v>
      </c>
      <c r="AK20" s="24">
        <v>1.6</v>
      </c>
      <c r="AL20" s="24">
        <v>2</v>
      </c>
      <c r="AM20" s="24">
        <v>1.3</v>
      </c>
      <c r="AN20" s="24">
        <v>1.6</v>
      </c>
      <c r="AO20" s="24">
        <v>1.8</v>
      </c>
      <c r="AP20" s="24">
        <v>2.2999999999999998</v>
      </c>
      <c r="AQ20" s="24">
        <v>-5.4</v>
      </c>
      <c r="AR20" s="24">
        <v>6.3</v>
      </c>
      <c r="AS20" s="24">
        <v>3.2</v>
      </c>
      <c r="AT20" s="24">
        <v>1</v>
      </c>
      <c r="AU20" s="24">
        <v>0.9</v>
      </c>
      <c r="AV20" s="24">
        <v>1.2</v>
      </c>
      <c r="AW20" s="24">
        <v>1.2</v>
      </c>
      <c r="AX20" s="24">
        <v>1.2</v>
      </c>
      <c r="AY20" s="24">
        <v>1.3</v>
      </c>
    </row>
    <row r="21" spans="1:51" hidden="1" x14ac:dyDescent="0.3">
      <c r="A21" s="24" t="s">
        <v>91</v>
      </c>
      <c r="B21" s="24" t="s">
        <v>280</v>
      </c>
      <c r="C21" s="24">
        <v>5</v>
      </c>
      <c r="D21" s="24">
        <v>0.2</v>
      </c>
      <c r="E21" s="24">
        <v>-7.6</v>
      </c>
      <c r="F21" s="24">
        <v>6.1</v>
      </c>
      <c r="G21" s="24">
        <v>11.3</v>
      </c>
      <c r="H21" s="24">
        <v>-1.4</v>
      </c>
      <c r="I21" s="24">
        <v>7.3</v>
      </c>
      <c r="J21" s="24">
        <v>22</v>
      </c>
      <c r="K21" s="24">
        <v>10.9</v>
      </c>
      <c r="L21" s="24">
        <v>15.5</v>
      </c>
      <c r="M21" s="24">
        <v>11.2</v>
      </c>
      <c r="N21" s="24">
        <v>11.5</v>
      </c>
      <c r="O21" s="24">
        <v>12</v>
      </c>
      <c r="P21" s="24">
        <v>6.3</v>
      </c>
      <c r="Q21" s="24">
        <v>0.2</v>
      </c>
      <c r="R21" s="24">
        <v>0.6</v>
      </c>
      <c r="S21" s="24">
        <v>1.1000000000000001</v>
      </c>
      <c r="T21" s="24">
        <v>3.6</v>
      </c>
      <c r="U21" s="24">
        <v>3.9</v>
      </c>
      <c r="V21" s="24">
        <v>9</v>
      </c>
      <c r="W21" s="24">
        <v>13</v>
      </c>
      <c r="X21" s="24">
        <v>5</v>
      </c>
      <c r="Y21" s="24">
        <v>5.0999999999999996</v>
      </c>
      <c r="Z21" s="24">
        <v>9.3000000000000007</v>
      </c>
      <c r="AA21" s="24">
        <v>4.5999999999999996</v>
      </c>
      <c r="AB21" s="24">
        <v>2.4</v>
      </c>
      <c r="AC21" s="24">
        <v>4.4000000000000004</v>
      </c>
      <c r="AD21" s="24">
        <v>3.3</v>
      </c>
      <c r="AE21" s="24">
        <v>-1.5</v>
      </c>
      <c r="AF21" s="24">
        <v>-0.4</v>
      </c>
      <c r="AG21" s="24">
        <v>1.3</v>
      </c>
      <c r="AH21" s="24">
        <v>-0.1</v>
      </c>
      <c r="AI21" s="24">
        <v>3.9</v>
      </c>
      <c r="AJ21" s="24">
        <v>4.5</v>
      </c>
      <c r="AK21" s="24">
        <v>4.0999999999999996</v>
      </c>
      <c r="AL21" s="24">
        <v>3.4</v>
      </c>
      <c r="AM21" s="24">
        <v>0.1</v>
      </c>
      <c r="AN21" s="24">
        <v>-1.7</v>
      </c>
      <c r="AO21" s="24">
        <v>1.1000000000000001</v>
      </c>
      <c r="AP21" s="24">
        <v>4.5</v>
      </c>
      <c r="AQ21" s="24">
        <v>-13.4</v>
      </c>
      <c r="AR21" s="24">
        <v>15.2</v>
      </c>
      <c r="AS21" s="24">
        <v>12.7</v>
      </c>
      <c r="AT21" s="24">
        <v>4</v>
      </c>
      <c r="AU21" s="24">
        <v>3</v>
      </c>
      <c r="AV21" s="24">
        <v>2.5</v>
      </c>
      <c r="AW21" s="24">
        <v>2.5</v>
      </c>
      <c r="AX21" s="24">
        <v>2.5</v>
      </c>
      <c r="AY21" s="24">
        <v>2.5</v>
      </c>
    </row>
    <row r="22" spans="1:51" hidden="1" x14ac:dyDescent="0.3">
      <c r="A22" s="24" t="s">
        <v>92</v>
      </c>
      <c r="B22" s="24"/>
      <c r="C22" s="24">
        <v>9.3000000000000007</v>
      </c>
      <c r="D22" s="24">
        <v>1.9</v>
      </c>
      <c r="E22" s="24">
        <v>1.7</v>
      </c>
      <c r="F22" s="24">
        <v>-2</v>
      </c>
      <c r="G22" s="24">
        <v>0.4</v>
      </c>
      <c r="H22" s="24">
        <v>4.3</v>
      </c>
      <c r="I22" s="24">
        <v>2.7</v>
      </c>
      <c r="J22" s="24">
        <v>-2.1</v>
      </c>
      <c r="K22" s="24">
        <v>3.4</v>
      </c>
      <c r="L22" s="24">
        <v>-2.8</v>
      </c>
      <c r="M22" s="24">
        <v>9</v>
      </c>
      <c r="N22" s="24">
        <v>4.2</v>
      </c>
      <c r="O22" s="24">
        <v>3</v>
      </c>
      <c r="P22" s="24">
        <v>5.8</v>
      </c>
      <c r="Q22" s="24">
        <v>2</v>
      </c>
      <c r="R22" s="24">
        <v>6</v>
      </c>
      <c r="S22" s="24">
        <v>4.3</v>
      </c>
      <c r="T22" s="24">
        <v>5.7</v>
      </c>
      <c r="U22" s="24">
        <v>4</v>
      </c>
      <c r="V22" s="24">
        <v>4.4000000000000004</v>
      </c>
      <c r="W22" s="24">
        <v>5.9</v>
      </c>
      <c r="X22" s="24">
        <v>5.3</v>
      </c>
      <c r="Y22" s="24">
        <v>4.5999999999999996</v>
      </c>
      <c r="Z22" s="24">
        <v>3.4</v>
      </c>
      <c r="AA22" s="24">
        <v>4.4000000000000004</v>
      </c>
      <c r="AB22" s="24">
        <v>1.7</v>
      </c>
      <c r="AC22" s="24">
        <v>3.9</v>
      </c>
      <c r="AD22" s="24">
        <v>6</v>
      </c>
      <c r="AE22" s="24">
        <v>4.9000000000000004</v>
      </c>
      <c r="AF22" s="24">
        <v>2.2999999999999998</v>
      </c>
      <c r="AG22" s="24">
        <v>2.1</v>
      </c>
      <c r="AH22" s="24">
        <v>3</v>
      </c>
      <c r="AI22" s="24">
        <v>4.8</v>
      </c>
      <c r="AJ22" s="24">
        <v>7.2</v>
      </c>
      <c r="AK22" s="24">
        <v>6.4</v>
      </c>
      <c r="AL22" s="24">
        <v>1.8</v>
      </c>
      <c r="AM22" s="24">
        <v>3.3</v>
      </c>
      <c r="AN22" s="24">
        <v>5.7</v>
      </c>
      <c r="AO22" s="24">
        <v>6.7</v>
      </c>
      <c r="AP22" s="24">
        <v>6.9</v>
      </c>
      <c r="AQ22" s="24">
        <v>3.8</v>
      </c>
      <c r="AR22" s="24">
        <v>7.2</v>
      </c>
      <c r="AS22" s="24">
        <v>6.3</v>
      </c>
      <c r="AT22" s="24">
        <v>5.5</v>
      </c>
      <c r="AU22" s="24">
        <v>6.3</v>
      </c>
      <c r="AV22" s="24">
        <v>6</v>
      </c>
      <c r="AW22" s="24">
        <v>6</v>
      </c>
      <c r="AX22" s="24">
        <v>6</v>
      </c>
      <c r="AY22" s="24">
        <v>6</v>
      </c>
    </row>
    <row r="23" spans="1:51" hidden="1" x14ac:dyDescent="0.3">
      <c r="A23" s="24" t="s">
        <v>93</v>
      </c>
      <c r="B23" s="24" t="s">
        <v>303</v>
      </c>
      <c r="C23" s="24">
        <v>5</v>
      </c>
      <c r="D23" s="24">
        <v>13.6</v>
      </c>
      <c r="E23" s="24">
        <v>8.1999999999999993</v>
      </c>
      <c r="F23" s="24">
        <v>7.3</v>
      </c>
      <c r="G23" s="24">
        <v>7.6</v>
      </c>
      <c r="H23" s="24">
        <v>4.3</v>
      </c>
      <c r="I23" s="24">
        <v>8</v>
      </c>
      <c r="J23" s="24">
        <v>20.2</v>
      </c>
      <c r="K23" s="24">
        <v>15.1</v>
      </c>
      <c r="L23" s="24">
        <v>6.2</v>
      </c>
      <c r="M23" s="24">
        <v>9.1</v>
      </c>
      <c r="N23" s="24">
        <v>4.9000000000000004</v>
      </c>
      <c r="O23" s="24">
        <v>2.1</v>
      </c>
      <c r="P23" s="24">
        <v>3.2</v>
      </c>
      <c r="Q23" s="24">
        <v>2.2000000000000002</v>
      </c>
      <c r="R23" s="24">
        <v>6</v>
      </c>
      <c r="S23" s="24">
        <v>6</v>
      </c>
      <c r="T23" s="24">
        <v>5.5</v>
      </c>
      <c r="U23" s="24">
        <v>6</v>
      </c>
      <c r="V23" s="24">
        <v>7.1</v>
      </c>
      <c r="W23" s="24">
        <v>6.9</v>
      </c>
      <c r="X23" s="24">
        <v>7</v>
      </c>
      <c r="Y23" s="24">
        <v>9.5</v>
      </c>
      <c r="Z23" s="24">
        <v>9.3000000000000007</v>
      </c>
      <c r="AA23" s="24">
        <v>6.9</v>
      </c>
      <c r="AB23" s="24">
        <v>6.7</v>
      </c>
      <c r="AC23" s="24">
        <v>7.1</v>
      </c>
      <c r="AD23" s="24">
        <v>12.9</v>
      </c>
      <c r="AE23" s="24">
        <v>11</v>
      </c>
      <c r="AF23" s="24">
        <v>5.8</v>
      </c>
      <c r="AG23" s="24">
        <v>9.5</v>
      </c>
      <c r="AH23" s="24">
        <v>9.9</v>
      </c>
      <c r="AI23" s="24">
        <v>6.5</v>
      </c>
      <c r="AJ23" s="24">
        <v>3.6</v>
      </c>
      <c r="AK23" s="24">
        <v>4</v>
      </c>
      <c r="AL23" s="24">
        <v>6.2</v>
      </c>
      <c r="AM23" s="24">
        <v>7.4</v>
      </c>
      <c r="AN23" s="24">
        <v>6.3</v>
      </c>
      <c r="AO23" s="24">
        <v>3.8</v>
      </c>
      <c r="AP23" s="24">
        <v>4.4000000000000004</v>
      </c>
      <c r="AQ23" s="24">
        <v>-2.2999999999999998</v>
      </c>
      <c r="AR23" s="24">
        <v>-3.3</v>
      </c>
      <c r="AS23" s="24">
        <v>4.8</v>
      </c>
      <c r="AT23" s="24">
        <v>5.3</v>
      </c>
      <c r="AU23" s="24">
        <v>3</v>
      </c>
      <c r="AV23" s="24">
        <v>4.5999999999999996</v>
      </c>
      <c r="AW23" s="24">
        <v>5.5</v>
      </c>
      <c r="AX23" s="24">
        <v>3.1</v>
      </c>
      <c r="AY23" s="24">
        <v>3.6</v>
      </c>
    </row>
    <row r="24" spans="1:51" hidden="1" x14ac:dyDescent="0.3">
      <c r="A24" s="24" t="s">
        <v>94</v>
      </c>
      <c r="B24" s="24" t="s">
        <v>280</v>
      </c>
      <c r="C24" s="24">
        <v>0.6</v>
      </c>
      <c r="D24" s="24">
        <v>0.3</v>
      </c>
      <c r="E24" s="24">
        <v>-3.9</v>
      </c>
      <c r="F24" s="24">
        <v>-4</v>
      </c>
      <c r="G24" s="24">
        <v>-0.2</v>
      </c>
      <c r="H24" s="24">
        <v>-1.7</v>
      </c>
      <c r="I24" s="24">
        <v>-2.6</v>
      </c>
      <c r="J24" s="24">
        <v>2.5</v>
      </c>
      <c r="K24" s="24">
        <v>2.9</v>
      </c>
      <c r="L24" s="24">
        <v>3.8</v>
      </c>
      <c r="M24" s="24">
        <v>4.5999999999999996</v>
      </c>
      <c r="N24" s="24">
        <v>5.3</v>
      </c>
      <c r="O24" s="24">
        <v>1.6</v>
      </c>
      <c r="P24" s="24">
        <v>4.3</v>
      </c>
      <c r="Q24" s="24">
        <v>4.7</v>
      </c>
      <c r="R24" s="24">
        <v>4.7</v>
      </c>
      <c r="S24" s="24">
        <v>4.4000000000000004</v>
      </c>
      <c r="T24" s="24">
        <v>5</v>
      </c>
      <c r="U24" s="24">
        <v>5</v>
      </c>
      <c r="V24" s="24">
        <v>0.4</v>
      </c>
      <c r="W24" s="24">
        <v>2.5</v>
      </c>
      <c r="X24" s="24">
        <v>1.7</v>
      </c>
      <c r="Y24" s="24">
        <v>2.5</v>
      </c>
      <c r="Z24" s="24">
        <v>2.7</v>
      </c>
      <c r="AA24" s="24">
        <v>4.2</v>
      </c>
      <c r="AB24" s="24">
        <v>4.4000000000000004</v>
      </c>
      <c r="AC24" s="24">
        <v>4.8</v>
      </c>
      <c r="AD24" s="24">
        <v>4.5999999999999996</v>
      </c>
      <c r="AE24" s="24">
        <v>6.1</v>
      </c>
      <c r="AF24" s="24">
        <v>3.4</v>
      </c>
      <c r="AG24" s="24">
        <v>4.0999999999999996</v>
      </c>
      <c r="AH24" s="24">
        <v>5.2</v>
      </c>
      <c r="AI24" s="24">
        <v>5.0999999999999996</v>
      </c>
      <c r="AJ24" s="24">
        <v>6.8</v>
      </c>
      <c r="AK24" s="24">
        <v>5.5</v>
      </c>
      <c r="AL24" s="24">
        <v>4.9000000000000004</v>
      </c>
      <c r="AM24" s="24">
        <v>4.3</v>
      </c>
      <c r="AN24" s="24">
        <v>4.2</v>
      </c>
      <c r="AO24" s="24">
        <v>4.2</v>
      </c>
      <c r="AP24" s="24">
        <v>2.2000000000000002</v>
      </c>
      <c r="AQ24" s="24">
        <v>-8.6999999999999993</v>
      </c>
      <c r="AR24" s="24">
        <v>6.1</v>
      </c>
      <c r="AS24" s="24">
        <v>3.5</v>
      </c>
      <c r="AT24" s="24">
        <v>1.8</v>
      </c>
      <c r="AU24" s="24">
        <v>1.8</v>
      </c>
      <c r="AV24" s="24">
        <v>2.1</v>
      </c>
      <c r="AW24" s="24">
        <v>2.2000000000000002</v>
      </c>
      <c r="AX24" s="24">
        <v>2.2999999999999998</v>
      </c>
      <c r="AY24" s="24">
        <v>2.2999999999999998</v>
      </c>
    </row>
    <row r="25" spans="1:51" hidden="1" x14ac:dyDescent="0.3">
      <c r="A25" s="24" t="s">
        <v>95</v>
      </c>
      <c r="B25" s="24" t="s">
        <v>276</v>
      </c>
      <c r="C25" s="24" t="s">
        <v>73</v>
      </c>
      <c r="D25" s="24" t="s">
        <v>73</v>
      </c>
      <c r="E25" s="24" t="s">
        <v>73</v>
      </c>
      <c r="F25" s="24" t="s">
        <v>73</v>
      </c>
      <c r="G25" s="24" t="s">
        <v>73</v>
      </c>
      <c r="H25" s="24" t="s">
        <v>73</v>
      </c>
      <c r="I25" s="24" t="s">
        <v>73</v>
      </c>
      <c r="J25" s="24" t="s">
        <v>73</v>
      </c>
      <c r="K25" s="24" t="s">
        <v>73</v>
      </c>
      <c r="L25" s="24" t="s">
        <v>73</v>
      </c>
      <c r="M25" s="24" t="s">
        <v>73</v>
      </c>
      <c r="N25" s="24" t="s">
        <v>73</v>
      </c>
      <c r="O25" s="24" t="s">
        <v>73</v>
      </c>
      <c r="P25" s="24" t="s">
        <v>73</v>
      </c>
      <c r="Q25" s="24" t="s">
        <v>73</v>
      </c>
      <c r="R25" s="24">
        <v>20.7</v>
      </c>
      <c r="S25" s="24">
        <v>62.2</v>
      </c>
      <c r="T25" s="24">
        <v>22.9</v>
      </c>
      <c r="U25" s="24">
        <v>13.8</v>
      </c>
      <c r="V25" s="24">
        <v>10.7</v>
      </c>
      <c r="W25" s="24">
        <v>4.4000000000000004</v>
      </c>
      <c r="X25" s="24">
        <v>2.4</v>
      </c>
      <c r="Y25" s="24">
        <v>5.0999999999999996</v>
      </c>
      <c r="Z25" s="24">
        <v>3.9</v>
      </c>
      <c r="AA25" s="24">
        <v>6.3</v>
      </c>
      <c r="AB25" s="24">
        <v>4.2</v>
      </c>
      <c r="AC25" s="24">
        <v>5.7</v>
      </c>
      <c r="AD25" s="24">
        <v>6</v>
      </c>
      <c r="AE25" s="24">
        <v>5.6</v>
      </c>
      <c r="AF25" s="24">
        <v>-0.8</v>
      </c>
      <c r="AG25" s="24">
        <v>0.8</v>
      </c>
      <c r="AH25" s="24">
        <v>0.9</v>
      </c>
      <c r="AI25" s="24">
        <v>-0.7</v>
      </c>
      <c r="AJ25" s="24">
        <v>2.4</v>
      </c>
      <c r="AK25" s="24">
        <v>1.1000000000000001</v>
      </c>
      <c r="AL25" s="24">
        <v>4.3</v>
      </c>
      <c r="AM25" s="24">
        <v>3.2</v>
      </c>
      <c r="AN25" s="24">
        <v>3.2</v>
      </c>
      <c r="AO25" s="24">
        <v>3.8</v>
      </c>
      <c r="AP25" s="24">
        <v>2.9</v>
      </c>
      <c r="AQ25" s="24">
        <v>-3</v>
      </c>
      <c r="AR25" s="24">
        <v>7.4</v>
      </c>
      <c r="AS25" s="24">
        <v>4.0999999999999996</v>
      </c>
      <c r="AT25" s="24">
        <v>2</v>
      </c>
      <c r="AU25" s="24">
        <v>3</v>
      </c>
      <c r="AV25" s="24">
        <v>3</v>
      </c>
      <c r="AW25" s="24">
        <v>3</v>
      </c>
      <c r="AX25" s="24">
        <v>3</v>
      </c>
      <c r="AY25" s="24">
        <v>3</v>
      </c>
    </row>
    <row r="26" spans="1:51" hidden="1" x14ac:dyDescent="0.3">
      <c r="A26" s="24" t="s">
        <v>96</v>
      </c>
      <c r="B26" s="24" t="s">
        <v>300</v>
      </c>
      <c r="C26" s="24">
        <v>12</v>
      </c>
      <c r="D26" s="24">
        <v>8.1999999999999993</v>
      </c>
      <c r="E26" s="24">
        <v>15.9</v>
      </c>
      <c r="F26" s="24">
        <v>10.8</v>
      </c>
      <c r="G26" s="24">
        <v>6.5</v>
      </c>
      <c r="H26" s="24">
        <v>7.7</v>
      </c>
      <c r="I26" s="24">
        <v>8.6</v>
      </c>
      <c r="J26" s="24">
        <v>14.9</v>
      </c>
      <c r="K26" s="24">
        <v>23.4</v>
      </c>
      <c r="L26" s="24">
        <v>4.7</v>
      </c>
      <c r="M26" s="24">
        <v>8.8000000000000007</v>
      </c>
      <c r="N26" s="24">
        <v>6.2</v>
      </c>
      <c r="O26" s="24">
        <v>-0.2</v>
      </c>
      <c r="P26" s="24">
        <v>4</v>
      </c>
      <c r="Q26" s="24">
        <v>-0.8</v>
      </c>
      <c r="R26" s="24">
        <v>8.5</v>
      </c>
      <c r="S26" s="24">
        <v>2.5</v>
      </c>
      <c r="T26" s="24">
        <v>7.1</v>
      </c>
      <c r="U26" s="24">
        <v>-1.6</v>
      </c>
      <c r="V26" s="24">
        <v>8</v>
      </c>
      <c r="W26" s="24">
        <v>4.3</v>
      </c>
      <c r="X26" s="24">
        <v>2.2999999999999998</v>
      </c>
      <c r="Y26" s="24">
        <v>7.4</v>
      </c>
      <c r="Z26" s="24">
        <v>5.4</v>
      </c>
      <c r="AA26" s="24">
        <v>1.4</v>
      </c>
      <c r="AB26" s="24">
        <v>5</v>
      </c>
      <c r="AC26" s="24">
        <v>6</v>
      </c>
      <c r="AD26" s="24">
        <v>5.8</v>
      </c>
      <c r="AE26" s="24">
        <v>3.3</v>
      </c>
      <c r="AF26" s="24">
        <v>-14.1</v>
      </c>
      <c r="AG26" s="24">
        <v>10.1</v>
      </c>
      <c r="AH26" s="24">
        <v>6.8</v>
      </c>
      <c r="AI26" s="24">
        <v>-0.2</v>
      </c>
      <c r="AJ26" s="24">
        <v>11.1</v>
      </c>
      <c r="AK26" s="24">
        <v>5.7</v>
      </c>
      <c r="AL26" s="24">
        <v>-4.9000000000000004</v>
      </c>
      <c r="AM26" s="24">
        <v>7.2</v>
      </c>
      <c r="AN26" s="24">
        <v>4.0999999999999996</v>
      </c>
      <c r="AO26" s="24">
        <v>4.2</v>
      </c>
      <c r="AP26" s="24">
        <v>3</v>
      </c>
      <c r="AQ26" s="24">
        <v>-8.6999999999999993</v>
      </c>
      <c r="AR26" s="24">
        <v>11.9</v>
      </c>
      <c r="AS26" s="24">
        <v>5.8</v>
      </c>
      <c r="AT26" s="24">
        <v>3.8</v>
      </c>
      <c r="AU26" s="24">
        <v>4.0999999999999996</v>
      </c>
      <c r="AV26" s="24">
        <v>4.3</v>
      </c>
      <c r="AW26" s="24">
        <v>4</v>
      </c>
      <c r="AX26" s="24">
        <v>4</v>
      </c>
      <c r="AY26" s="24">
        <v>4</v>
      </c>
    </row>
    <row r="27" spans="1:51" hidden="1" x14ac:dyDescent="0.3">
      <c r="A27" s="24" t="s">
        <v>97</v>
      </c>
      <c r="B27" s="24" t="s">
        <v>280</v>
      </c>
      <c r="C27" s="24">
        <v>9.1999999999999993</v>
      </c>
      <c r="D27" s="24">
        <v>-4.4000000000000004</v>
      </c>
      <c r="E27" s="24">
        <v>0.6</v>
      </c>
      <c r="F27" s="24">
        <v>-3.4</v>
      </c>
      <c r="G27" s="24">
        <v>5.3</v>
      </c>
      <c r="H27" s="24">
        <v>7.9</v>
      </c>
      <c r="I27" s="24">
        <v>7.5</v>
      </c>
      <c r="J27" s="24">
        <v>3.6</v>
      </c>
      <c r="K27" s="24">
        <v>0.3</v>
      </c>
      <c r="L27" s="24">
        <v>3.2</v>
      </c>
      <c r="M27" s="24">
        <v>-4.2</v>
      </c>
      <c r="N27" s="24">
        <v>1</v>
      </c>
      <c r="O27" s="24">
        <v>-0.5</v>
      </c>
      <c r="P27" s="24">
        <v>4.7</v>
      </c>
      <c r="Q27" s="24">
        <v>5.3</v>
      </c>
      <c r="R27" s="24">
        <v>4.4000000000000004</v>
      </c>
      <c r="S27" s="24">
        <v>2.2000000000000002</v>
      </c>
      <c r="T27" s="24">
        <v>3.4</v>
      </c>
      <c r="U27" s="24">
        <v>0.3</v>
      </c>
      <c r="V27" s="24">
        <v>0.5</v>
      </c>
      <c r="W27" s="24">
        <v>4.4000000000000004</v>
      </c>
      <c r="X27" s="24">
        <v>1.4</v>
      </c>
      <c r="Y27" s="24">
        <v>3.1</v>
      </c>
      <c r="Z27" s="24">
        <v>1.1000000000000001</v>
      </c>
      <c r="AA27" s="24">
        <v>5.8</v>
      </c>
      <c r="AB27" s="24">
        <v>3.2</v>
      </c>
      <c r="AC27" s="24">
        <v>4</v>
      </c>
      <c r="AD27" s="24">
        <v>6.1</v>
      </c>
      <c r="AE27" s="24">
        <v>5.0999999999999996</v>
      </c>
      <c r="AF27" s="24">
        <v>-0.1</v>
      </c>
      <c r="AG27" s="24">
        <v>7.5</v>
      </c>
      <c r="AH27" s="24">
        <v>4</v>
      </c>
      <c r="AI27" s="24">
        <v>1.9</v>
      </c>
      <c r="AJ27" s="24">
        <v>3</v>
      </c>
      <c r="AK27" s="24">
        <v>0.5</v>
      </c>
      <c r="AL27" s="24">
        <v>-3.5</v>
      </c>
      <c r="AM27" s="24">
        <v>-3.3</v>
      </c>
      <c r="AN27" s="24">
        <v>1.3</v>
      </c>
      <c r="AO27" s="24">
        <v>1.8</v>
      </c>
      <c r="AP27" s="24">
        <v>1.2</v>
      </c>
      <c r="AQ27" s="24">
        <v>-3.3</v>
      </c>
      <c r="AR27" s="24">
        <v>5</v>
      </c>
      <c r="AS27" s="24">
        <v>2.9</v>
      </c>
      <c r="AT27" s="24">
        <v>3.1</v>
      </c>
      <c r="AU27" s="24">
        <v>1.5</v>
      </c>
      <c r="AV27" s="24">
        <v>1.9</v>
      </c>
      <c r="AW27" s="24">
        <v>1.9</v>
      </c>
      <c r="AX27" s="24">
        <v>2</v>
      </c>
      <c r="AY27" s="24">
        <v>2</v>
      </c>
    </row>
    <row r="28" spans="1:51" hidden="1" x14ac:dyDescent="0.3">
      <c r="A28" s="24" t="s">
        <v>98</v>
      </c>
      <c r="B28" s="24"/>
      <c r="C28" s="24" t="s">
        <v>73</v>
      </c>
      <c r="D28" s="24" t="s">
        <v>73</v>
      </c>
      <c r="E28" s="24" t="s">
        <v>73</v>
      </c>
      <c r="F28" s="24" t="s">
        <v>73</v>
      </c>
      <c r="G28" s="24" t="s">
        <v>73</v>
      </c>
      <c r="H28" s="24" t="s">
        <v>73</v>
      </c>
      <c r="I28" s="24">
        <v>-2.7</v>
      </c>
      <c r="J28" s="24">
        <v>2</v>
      </c>
      <c r="K28" s="24">
        <v>1.1000000000000001</v>
      </c>
      <c r="L28" s="24">
        <v>-1.1000000000000001</v>
      </c>
      <c r="M28" s="24">
        <v>1.1000000000000001</v>
      </c>
      <c r="N28" s="24">
        <v>3.1</v>
      </c>
      <c r="O28" s="24">
        <v>4.8</v>
      </c>
      <c r="P28" s="24">
        <v>0.3</v>
      </c>
      <c r="Q28" s="24">
        <v>3.1</v>
      </c>
      <c r="R28" s="24">
        <v>4.5</v>
      </c>
      <c r="S28" s="24">
        <v>2.9</v>
      </c>
      <c r="T28" s="24">
        <v>-1.5</v>
      </c>
      <c r="U28" s="24">
        <v>-0.6</v>
      </c>
      <c r="V28" s="24">
        <v>3.1</v>
      </c>
      <c r="W28" s="24">
        <v>2.9</v>
      </c>
      <c r="X28" s="24">
        <v>2.7</v>
      </c>
      <c r="Y28" s="24">
        <v>3.9</v>
      </c>
      <c r="Z28" s="24">
        <v>2.9</v>
      </c>
      <c r="AA28" s="24">
        <v>0.5</v>
      </c>
      <c r="AB28" s="24">
        <v>0.4</v>
      </c>
      <c r="AC28" s="24">
        <v>4.4000000000000004</v>
      </c>
      <c r="AD28" s="24">
        <v>0.2</v>
      </c>
      <c r="AE28" s="24">
        <v>-1.9</v>
      </c>
      <c r="AF28" s="24">
        <v>-1.8</v>
      </c>
      <c r="AG28" s="24">
        <v>2.6</v>
      </c>
      <c r="AH28" s="24">
        <v>3.7</v>
      </c>
      <c r="AI28" s="24">
        <v>0.9</v>
      </c>
      <c r="AJ28" s="24">
        <v>-2.1</v>
      </c>
      <c r="AK28" s="24">
        <v>-2.5</v>
      </c>
      <c r="AL28" s="24">
        <v>-0.4</v>
      </c>
      <c r="AM28" s="24">
        <v>-2.5</v>
      </c>
      <c r="AN28" s="24">
        <v>1.3</v>
      </c>
      <c r="AO28" s="24">
        <v>0.1</v>
      </c>
      <c r="AP28" s="24">
        <v>3.9</v>
      </c>
      <c r="AQ28" s="24">
        <v>1.1000000000000001</v>
      </c>
      <c r="AR28" s="24">
        <v>-1.6</v>
      </c>
      <c r="AS28" s="24">
        <v>-1.6</v>
      </c>
      <c r="AT28" s="24">
        <v>-0.8</v>
      </c>
      <c r="AU28" s="24">
        <v>3.5</v>
      </c>
      <c r="AV28" s="24">
        <v>2.8</v>
      </c>
      <c r="AW28" s="24">
        <v>3</v>
      </c>
      <c r="AX28" s="24">
        <v>3.1</v>
      </c>
      <c r="AY28" s="24">
        <v>3.2</v>
      </c>
    </row>
    <row r="29" spans="1:51" hidden="1" x14ac:dyDescent="0.3">
      <c r="A29" s="24" t="s">
        <v>99</v>
      </c>
      <c r="B29" s="24" t="s">
        <v>276</v>
      </c>
      <c r="C29" s="24">
        <v>5.7</v>
      </c>
      <c r="D29" s="24">
        <v>5.3</v>
      </c>
      <c r="E29" s="24">
        <v>4.2</v>
      </c>
      <c r="F29" s="24">
        <v>3</v>
      </c>
      <c r="G29" s="24">
        <v>4.5999999999999996</v>
      </c>
      <c r="H29" s="24">
        <v>1.8</v>
      </c>
      <c r="I29" s="24">
        <v>5.3</v>
      </c>
      <c r="J29" s="24">
        <v>4.7</v>
      </c>
      <c r="K29" s="24">
        <v>2.4</v>
      </c>
      <c r="L29" s="24">
        <v>-0.5</v>
      </c>
      <c r="M29" s="24">
        <v>-9.1</v>
      </c>
      <c r="N29" s="24">
        <v>-10.8</v>
      </c>
      <c r="O29" s="24">
        <v>-8.4</v>
      </c>
      <c r="P29" s="24">
        <v>-11.6</v>
      </c>
      <c r="Q29" s="24">
        <v>-3.7</v>
      </c>
      <c r="R29" s="24">
        <v>-1.6</v>
      </c>
      <c r="S29" s="24">
        <v>5.2</v>
      </c>
      <c r="T29" s="24">
        <v>-14.1</v>
      </c>
      <c r="U29" s="24">
        <v>3.8</v>
      </c>
      <c r="V29" s="24">
        <v>-8.4</v>
      </c>
      <c r="W29" s="24">
        <v>4.5999999999999996</v>
      </c>
      <c r="X29" s="24">
        <v>3.8</v>
      </c>
      <c r="Y29" s="24">
        <v>5.9</v>
      </c>
      <c r="Z29" s="24">
        <v>5.2</v>
      </c>
      <c r="AA29" s="24">
        <v>6.5</v>
      </c>
      <c r="AB29" s="24">
        <v>7.1</v>
      </c>
      <c r="AC29" s="24">
        <v>6.8</v>
      </c>
      <c r="AD29" s="24">
        <v>6.7</v>
      </c>
      <c r="AE29" s="24">
        <v>6.1</v>
      </c>
      <c r="AF29" s="24">
        <v>-3.3</v>
      </c>
      <c r="AG29" s="24">
        <v>1.5</v>
      </c>
      <c r="AH29" s="24">
        <v>2.1</v>
      </c>
      <c r="AI29" s="24">
        <v>0.8</v>
      </c>
      <c r="AJ29" s="24">
        <v>-0.6</v>
      </c>
      <c r="AK29" s="24">
        <v>1</v>
      </c>
      <c r="AL29" s="24">
        <v>3.4</v>
      </c>
      <c r="AM29" s="24">
        <v>3</v>
      </c>
      <c r="AN29" s="24">
        <v>2.8</v>
      </c>
      <c r="AO29" s="24">
        <v>2.7</v>
      </c>
      <c r="AP29" s="24">
        <v>4</v>
      </c>
      <c r="AQ29" s="24">
        <v>-4</v>
      </c>
      <c r="AR29" s="24">
        <v>7.6</v>
      </c>
      <c r="AS29" s="24">
        <v>3.4</v>
      </c>
      <c r="AT29" s="24">
        <v>1.7</v>
      </c>
      <c r="AU29" s="24">
        <v>3.2</v>
      </c>
      <c r="AV29" s="24">
        <v>3</v>
      </c>
      <c r="AW29" s="24">
        <v>2.9</v>
      </c>
      <c r="AX29" s="24">
        <v>2.8</v>
      </c>
      <c r="AY29" s="24">
        <v>2.8</v>
      </c>
    </row>
    <row r="30" spans="1:51" hidden="1" x14ac:dyDescent="0.3">
      <c r="A30" s="24" t="s">
        <v>100</v>
      </c>
      <c r="B30" s="24" t="s">
        <v>300</v>
      </c>
      <c r="C30" s="24">
        <v>4</v>
      </c>
      <c r="D30" s="24">
        <v>2.7</v>
      </c>
      <c r="E30" s="24">
        <v>1.4</v>
      </c>
      <c r="F30" s="24">
        <v>-1.2</v>
      </c>
      <c r="G30" s="24">
        <v>1.6</v>
      </c>
      <c r="H30" s="24">
        <v>11.3</v>
      </c>
      <c r="I30" s="24">
        <v>8</v>
      </c>
      <c r="J30" s="24">
        <v>-0.2</v>
      </c>
      <c r="K30" s="24">
        <v>5.8</v>
      </c>
      <c r="L30" s="24">
        <v>2.2000000000000002</v>
      </c>
      <c r="M30" s="24">
        <v>-0.6</v>
      </c>
      <c r="N30" s="24">
        <v>9.1</v>
      </c>
      <c r="O30" s="24">
        <v>0.2</v>
      </c>
      <c r="P30" s="24">
        <v>3.5</v>
      </c>
      <c r="Q30" s="24">
        <v>1.3</v>
      </c>
      <c r="R30" s="24">
        <v>5.7</v>
      </c>
      <c r="S30" s="24">
        <v>11</v>
      </c>
      <c r="T30" s="24">
        <v>6.3</v>
      </c>
      <c r="U30" s="24">
        <v>7.3</v>
      </c>
      <c r="V30" s="24">
        <v>7.3</v>
      </c>
      <c r="W30" s="24">
        <v>1.9</v>
      </c>
      <c r="X30" s="24">
        <v>6.6</v>
      </c>
      <c r="Y30" s="24">
        <v>4.4000000000000004</v>
      </c>
      <c r="Z30" s="24">
        <v>7.8</v>
      </c>
      <c r="AA30" s="24">
        <v>4.5</v>
      </c>
      <c r="AB30" s="24">
        <v>8.6999999999999993</v>
      </c>
      <c r="AC30" s="24">
        <v>6.3</v>
      </c>
      <c r="AD30" s="24">
        <v>4.0999999999999996</v>
      </c>
      <c r="AE30" s="24">
        <v>5.8</v>
      </c>
      <c r="AF30" s="24">
        <v>3</v>
      </c>
      <c r="AG30" s="24">
        <v>8.4</v>
      </c>
      <c r="AH30" s="24">
        <v>6.6</v>
      </c>
      <c r="AI30" s="24">
        <v>6.5</v>
      </c>
      <c r="AJ30" s="24">
        <v>5.8</v>
      </c>
      <c r="AK30" s="24">
        <v>4.3</v>
      </c>
      <c r="AL30" s="24">
        <v>3.9</v>
      </c>
      <c r="AM30" s="24">
        <v>6</v>
      </c>
      <c r="AN30" s="24">
        <v>6.2</v>
      </c>
      <c r="AO30" s="24">
        <v>6.6</v>
      </c>
      <c r="AP30" s="24">
        <v>5.7</v>
      </c>
      <c r="AQ30" s="24">
        <v>1.9</v>
      </c>
      <c r="AR30" s="24">
        <v>6.9</v>
      </c>
      <c r="AS30" s="24">
        <v>1.5</v>
      </c>
      <c r="AT30" s="24">
        <v>4.4000000000000004</v>
      </c>
      <c r="AU30" s="24">
        <v>6.4</v>
      </c>
      <c r="AV30" s="24">
        <v>6</v>
      </c>
      <c r="AW30" s="24">
        <v>5.6</v>
      </c>
      <c r="AX30" s="24">
        <v>5.3</v>
      </c>
      <c r="AY30" s="24">
        <v>5.3</v>
      </c>
    </row>
    <row r="31" spans="1:51" hidden="1" x14ac:dyDescent="0.3">
      <c r="A31" s="24" t="s">
        <v>101</v>
      </c>
      <c r="B31" s="24"/>
      <c r="C31" s="24">
        <v>-6.8</v>
      </c>
      <c r="D31" s="24">
        <v>12.2</v>
      </c>
      <c r="E31" s="24">
        <v>-1.1000000000000001</v>
      </c>
      <c r="F31" s="24">
        <v>3.7</v>
      </c>
      <c r="G31" s="24">
        <v>0.2</v>
      </c>
      <c r="H31" s="24">
        <v>11.8</v>
      </c>
      <c r="I31" s="24">
        <v>3.2</v>
      </c>
      <c r="J31" s="24">
        <v>5.5</v>
      </c>
      <c r="K31" s="24">
        <v>5</v>
      </c>
      <c r="L31" s="24">
        <v>1.3</v>
      </c>
      <c r="M31" s="24">
        <v>3.5</v>
      </c>
      <c r="N31" s="24">
        <v>5.8</v>
      </c>
      <c r="O31" s="24">
        <v>1</v>
      </c>
      <c r="P31" s="24">
        <v>-6.2</v>
      </c>
      <c r="Q31" s="24">
        <v>-3.8</v>
      </c>
      <c r="R31" s="24">
        <v>-7.9</v>
      </c>
      <c r="S31" s="24">
        <v>-8</v>
      </c>
      <c r="T31" s="24">
        <v>0.4</v>
      </c>
      <c r="U31" s="24">
        <v>4.8</v>
      </c>
      <c r="V31" s="24">
        <v>1.2</v>
      </c>
      <c r="W31" s="24">
        <v>1.8</v>
      </c>
      <c r="X31" s="24">
        <v>1.7</v>
      </c>
      <c r="Y31" s="24">
        <v>2.4</v>
      </c>
      <c r="Z31" s="24">
        <v>2.5</v>
      </c>
      <c r="AA31" s="24">
        <v>3.8</v>
      </c>
      <c r="AB31" s="24">
        <v>4.4000000000000004</v>
      </c>
      <c r="AC31" s="24">
        <v>5.4</v>
      </c>
      <c r="AD31" s="24">
        <v>3.5</v>
      </c>
      <c r="AE31" s="24">
        <v>4.9000000000000004</v>
      </c>
      <c r="AF31" s="24">
        <v>3.8</v>
      </c>
      <c r="AG31" s="24">
        <v>5.0999999999999996</v>
      </c>
      <c r="AH31" s="24">
        <v>4</v>
      </c>
      <c r="AI31" s="24">
        <v>4.4000000000000004</v>
      </c>
      <c r="AJ31" s="24">
        <v>4.9000000000000004</v>
      </c>
      <c r="AK31" s="24">
        <v>4.2</v>
      </c>
      <c r="AL31" s="24">
        <v>-3.9</v>
      </c>
      <c r="AM31" s="24">
        <v>-0.6</v>
      </c>
      <c r="AN31" s="24">
        <v>0.5</v>
      </c>
      <c r="AO31" s="24">
        <v>1.6</v>
      </c>
      <c r="AP31" s="24">
        <v>1.8</v>
      </c>
      <c r="AQ31" s="24">
        <v>0.3</v>
      </c>
      <c r="AR31" s="24">
        <v>3.1</v>
      </c>
      <c r="AS31" s="24">
        <v>1.8</v>
      </c>
      <c r="AT31" s="24">
        <v>3.3</v>
      </c>
      <c r="AU31" s="24">
        <v>6</v>
      </c>
      <c r="AV31" s="24">
        <v>5.9</v>
      </c>
      <c r="AW31" s="24">
        <v>5.7</v>
      </c>
      <c r="AX31" s="24">
        <v>5.9</v>
      </c>
      <c r="AY31" s="24">
        <v>5.5</v>
      </c>
    </row>
    <row r="32" spans="1:51" hidden="1" x14ac:dyDescent="0.3">
      <c r="A32" s="24" t="s">
        <v>102</v>
      </c>
      <c r="B32" s="24" t="s">
        <v>300</v>
      </c>
      <c r="C32" s="24">
        <v>5.3</v>
      </c>
      <c r="D32" s="24">
        <v>8.5</v>
      </c>
      <c r="E32" s="24">
        <v>2.8</v>
      </c>
      <c r="F32" s="24">
        <v>9.5</v>
      </c>
      <c r="G32" s="24">
        <v>3.8</v>
      </c>
      <c r="H32" s="24">
        <v>8.6</v>
      </c>
      <c r="I32" s="24">
        <v>2.9</v>
      </c>
      <c r="J32" s="24">
        <v>4.3</v>
      </c>
      <c r="K32" s="24">
        <v>6</v>
      </c>
      <c r="L32" s="24">
        <v>5.7</v>
      </c>
      <c r="M32" s="24">
        <v>0.7</v>
      </c>
      <c r="N32" s="24">
        <v>1.4</v>
      </c>
      <c r="O32" s="24">
        <v>3</v>
      </c>
      <c r="P32" s="24">
        <v>7.3</v>
      </c>
      <c r="Q32" s="24">
        <v>6.9</v>
      </c>
      <c r="R32" s="24">
        <v>7.5</v>
      </c>
      <c r="S32" s="24">
        <v>6.7</v>
      </c>
      <c r="T32" s="24">
        <v>7.6</v>
      </c>
      <c r="U32" s="24">
        <v>8.4</v>
      </c>
      <c r="V32" s="24">
        <v>11.9</v>
      </c>
      <c r="W32" s="24">
        <v>7.3</v>
      </c>
      <c r="X32" s="24">
        <v>6.1</v>
      </c>
      <c r="Y32" s="24">
        <v>5.3</v>
      </c>
      <c r="Z32" s="24">
        <v>7.5</v>
      </c>
      <c r="AA32" s="24">
        <v>4.9000000000000004</v>
      </c>
      <c r="AB32" s="24">
        <v>5.8</v>
      </c>
      <c r="AC32" s="24">
        <v>9.1</v>
      </c>
      <c r="AD32" s="24">
        <v>15.2</v>
      </c>
      <c r="AE32" s="24">
        <v>7</v>
      </c>
      <c r="AF32" s="24">
        <v>-1.5</v>
      </c>
      <c r="AG32" s="24">
        <v>1.8</v>
      </c>
      <c r="AH32" s="24">
        <v>3.9</v>
      </c>
      <c r="AI32" s="24">
        <v>1.1000000000000001</v>
      </c>
      <c r="AJ32" s="24">
        <v>0.6</v>
      </c>
      <c r="AK32" s="24">
        <v>0.7</v>
      </c>
      <c r="AL32" s="24">
        <v>0.9</v>
      </c>
      <c r="AM32" s="24">
        <v>4.3</v>
      </c>
      <c r="AN32" s="24">
        <v>4.5999999999999996</v>
      </c>
      <c r="AO32" s="24">
        <v>3.7</v>
      </c>
      <c r="AP32" s="24">
        <v>6.9</v>
      </c>
      <c r="AQ32" s="24">
        <v>-19.600000000000001</v>
      </c>
      <c r="AR32" s="24">
        <v>6.4</v>
      </c>
      <c r="AS32" s="24">
        <v>17</v>
      </c>
      <c r="AT32" s="24">
        <v>4.4000000000000004</v>
      </c>
      <c r="AU32" s="24">
        <v>4.5</v>
      </c>
      <c r="AV32" s="24">
        <v>4.5999999999999996</v>
      </c>
      <c r="AW32" s="24">
        <v>4.5999999999999996</v>
      </c>
      <c r="AX32" s="24">
        <v>4.7</v>
      </c>
      <c r="AY32" s="24">
        <v>4.7</v>
      </c>
    </row>
    <row r="33" spans="1:51" hidden="1" x14ac:dyDescent="0.3">
      <c r="A33" s="24" t="s">
        <v>103</v>
      </c>
      <c r="B33" s="24"/>
      <c r="C33" s="24" t="s">
        <v>73</v>
      </c>
      <c r="D33" s="24" t="s">
        <v>73</v>
      </c>
      <c r="E33" s="24" t="s">
        <v>73</v>
      </c>
      <c r="F33" s="24" t="s">
        <v>73</v>
      </c>
      <c r="G33" s="24" t="s">
        <v>73</v>
      </c>
      <c r="H33" s="24" t="s">
        <v>73</v>
      </c>
      <c r="I33" s="24" t="s">
        <v>73</v>
      </c>
      <c r="J33" s="24" t="s">
        <v>73</v>
      </c>
      <c r="K33" s="24">
        <v>9.6</v>
      </c>
      <c r="L33" s="24">
        <v>3.3</v>
      </c>
      <c r="M33" s="24">
        <v>1.1000000000000001</v>
      </c>
      <c r="N33" s="24">
        <v>7.6</v>
      </c>
      <c r="O33" s="24">
        <v>7.1</v>
      </c>
      <c r="P33" s="24">
        <v>4</v>
      </c>
      <c r="Q33" s="24">
        <v>8.1999999999999993</v>
      </c>
      <c r="R33" s="24">
        <v>6</v>
      </c>
      <c r="S33" s="24">
        <v>5.9</v>
      </c>
      <c r="T33" s="24">
        <v>4</v>
      </c>
      <c r="U33" s="24">
        <v>4.7</v>
      </c>
      <c r="V33" s="24">
        <v>12.7</v>
      </c>
      <c r="W33" s="24">
        <v>9.6</v>
      </c>
      <c r="X33" s="24">
        <v>8.6</v>
      </c>
      <c r="Y33" s="24">
        <v>6.6</v>
      </c>
      <c r="Z33" s="24">
        <v>8.5</v>
      </c>
      <c r="AA33" s="24">
        <v>10.3</v>
      </c>
      <c r="AB33" s="24">
        <v>13.3</v>
      </c>
      <c r="AC33" s="24">
        <v>10.8</v>
      </c>
      <c r="AD33" s="24">
        <v>10.199999999999999</v>
      </c>
      <c r="AE33" s="24">
        <v>6.7</v>
      </c>
      <c r="AF33" s="24">
        <v>0.1</v>
      </c>
      <c r="AG33" s="24">
        <v>6</v>
      </c>
      <c r="AH33" s="24">
        <v>7.1</v>
      </c>
      <c r="AI33" s="24">
        <v>7.3</v>
      </c>
      <c r="AJ33" s="24">
        <v>7.4</v>
      </c>
      <c r="AK33" s="24">
        <v>7.1</v>
      </c>
      <c r="AL33" s="24">
        <v>7</v>
      </c>
      <c r="AM33" s="24">
        <v>6.9</v>
      </c>
      <c r="AN33" s="24">
        <v>7</v>
      </c>
      <c r="AO33" s="24">
        <v>7.5</v>
      </c>
      <c r="AP33" s="24">
        <v>7.1</v>
      </c>
      <c r="AQ33" s="24">
        <v>-3.1</v>
      </c>
      <c r="AR33" s="24">
        <v>3</v>
      </c>
      <c r="AS33" s="24">
        <v>5.2</v>
      </c>
      <c r="AT33" s="24">
        <v>5.6</v>
      </c>
      <c r="AU33" s="24">
        <v>6.1</v>
      </c>
      <c r="AV33" s="24">
        <v>6.4</v>
      </c>
      <c r="AW33" s="24">
        <v>6.5</v>
      </c>
      <c r="AX33" s="24">
        <v>6.2</v>
      </c>
      <c r="AY33" s="24">
        <v>6.3</v>
      </c>
    </row>
    <row r="34" spans="1:51" hidden="1" x14ac:dyDescent="0.3">
      <c r="A34" s="24" t="s">
        <v>104</v>
      </c>
      <c r="B34" s="24" t="s">
        <v>300</v>
      </c>
      <c r="C34" s="24">
        <v>9.9</v>
      </c>
      <c r="D34" s="24">
        <v>17.100000000000001</v>
      </c>
      <c r="E34" s="24">
        <v>7.6</v>
      </c>
      <c r="F34" s="24">
        <v>6.8</v>
      </c>
      <c r="G34" s="24">
        <v>7.5</v>
      </c>
      <c r="H34" s="24">
        <v>8.1</v>
      </c>
      <c r="I34" s="24">
        <v>6.8</v>
      </c>
      <c r="J34" s="24">
        <v>-2.2000000000000002</v>
      </c>
      <c r="K34" s="24">
        <v>-7.9</v>
      </c>
      <c r="L34" s="24">
        <v>-1.8</v>
      </c>
      <c r="M34" s="24">
        <v>-6.2</v>
      </c>
      <c r="N34" s="24">
        <v>-3.8</v>
      </c>
      <c r="O34" s="24">
        <v>-3.1</v>
      </c>
      <c r="P34" s="24">
        <v>-3.2</v>
      </c>
      <c r="Q34" s="24">
        <v>-2.5</v>
      </c>
      <c r="R34" s="24">
        <v>3.3</v>
      </c>
      <c r="S34" s="24">
        <v>4.9000000000000004</v>
      </c>
      <c r="T34" s="24">
        <v>5.3</v>
      </c>
      <c r="U34" s="24">
        <v>4.9000000000000004</v>
      </c>
      <c r="V34" s="24">
        <v>4.0999999999999996</v>
      </c>
      <c r="W34" s="24">
        <v>3.4</v>
      </c>
      <c r="X34" s="24">
        <v>3.4</v>
      </c>
      <c r="Y34" s="24">
        <v>4.8</v>
      </c>
      <c r="Z34" s="24">
        <v>5</v>
      </c>
      <c r="AA34" s="24">
        <v>6.6</v>
      </c>
      <c r="AB34" s="24">
        <v>1.2</v>
      </c>
      <c r="AC34" s="24">
        <v>3.5</v>
      </c>
      <c r="AD34" s="24">
        <v>4.0999999999999996</v>
      </c>
      <c r="AE34" s="24">
        <v>2.9</v>
      </c>
      <c r="AF34" s="24">
        <v>2.6</v>
      </c>
      <c r="AG34" s="24">
        <v>2.9</v>
      </c>
      <c r="AH34" s="24">
        <v>3.5</v>
      </c>
      <c r="AI34" s="24">
        <v>4.5</v>
      </c>
      <c r="AJ34" s="24">
        <v>5</v>
      </c>
      <c r="AK34" s="24">
        <v>5.8</v>
      </c>
      <c r="AL34" s="24">
        <v>5.6</v>
      </c>
      <c r="AM34" s="24">
        <v>4.5</v>
      </c>
      <c r="AN34" s="24">
        <v>3.5</v>
      </c>
      <c r="AO34" s="24">
        <v>4</v>
      </c>
      <c r="AP34" s="24">
        <v>3.4</v>
      </c>
      <c r="AQ34" s="24">
        <v>0.5</v>
      </c>
      <c r="AR34" s="24">
        <v>3.6</v>
      </c>
      <c r="AS34" s="24">
        <v>3.8</v>
      </c>
      <c r="AT34" s="24">
        <v>4</v>
      </c>
      <c r="AU34" s="24">
        <v>4.2</v>
      </c>
      <c r="AV34" s="24">
        <v>4.4000000000000004</v>
      </c>
      <c r="AW34" s="24">
        <v>4.5</v>
      </c>
      <c r="AX34" s="24">
        <v>4.5</v>
      </c>
      <c r="AY34" s="24">
        <v>4.5999999999999996</v>
      </c>
    </row>
    <row r="35" spans="1:51" hidden="1" x14ac:dyDescent="0.3">
      <c r="A35" s="24" t="s">
        <v>105</v>
      </c>
      <c r="B35" s="24" t="s">
        <v>278</v>
      </c>
      <c r="C35" s="24">
        <v>2.2000000000000002</v>
      </c>
      <c r="D35" s="24">
        <v>3.5</v>
      </c>
      <c r="E35" s="24">
        <v>-3.2</v>
      </c>
      <c r="F35" s="24">
        <v>2.6</v>
      </c>
      <c r="G35" s="24">
        <v>5.9</v>
      </c>
      <c r="H35" s="24">
        <v>4.7</v>
      </c>
      <c r="I35" s="24">
        <v>2.1</v>
      </c>
      <c r="J35" s="24">
        <v>4.0999999999999996</v>
      </c>
      <c r="K35" s="24">
        <v>4.4000000000000004</v>
      </c>
      <c r="L35" s="24">
        <v>2.2999999999999998</v>
      </c>
      <c r="M35" s="24">
        <v>0.2</v>
      </c>
      <c r="N35" s="24">
        <v>-2.1</v>
      </c>
      <c r="O35" s="24">
        <v>0.9</v>
      </c>
      <c r="P35" s="24">
        <v>2.7</v>
      </c>
      <c r="Q35" s="24">
        <v>4.5</v>
      </c>
      <c r="R35" s="24">
        <v>2.7</v>
      </c>
      <c r="S35" s="24">
        <v>1.6</v>
      </c>
      <c r="T35" s="24">
        <v>4.3</v>
      </c>
      <c r="U35" s="24">
        <v>3.9</v>
      </c>
      <c r="V35" s="24">
        <v>5.2</v>
      </c>
      <c r="W35" s="24">
        <v>5.2</v>
      </c>
      <c r="X35" s="24">
        <v>1.8</v>
      </c>
      <c r="Y35" s="24">
        <v>3</v>
      </c>
      <c r="Z35" s="24">
        <v>1.8</v>
      </c>
      <c r="AA35" s="24">
        <v>3.1</v>
      </c>
      <c r="AB35" s="24">
        <v>3.2</v>
      </c>
      <c r="AC35" s="24">
        <v>2.6</v>
      </c>
      <c r="AD35" s="24">
        <v>2.1</v>
      </c>
      <c r="AE35" s="24">
        <v>1</v>
      </c>
      <c r="AF35" s="24">
        <v>-2.9</v>
      </c>
      <c r="AG35" s="24">
        <v>3.1</v>
      </c>
      <c r="AH35" s="24">
        <v>3.1</v>
      </c>
      <c r="AI35" s="24">
        <v>1.8</v>
      </c>
      <c r="AJ35" s="24">
        <v>2.2999999999999998</v>
      </c>
      <c r="AK35" s="24">
        <v>2.9</v>
      </c>
      <c r="AL35" s="24">
        <v>0.7</v>
      </c>
      <c r="AM35" s="24">
        <v>1</v>
      </c>
      <c r="AN35" s="24">
        <v>3</v>
      </c>
      <c r="AO35" s="24">
        <v>2.8</v>
      </c>
      <c r="AP35" s="24">
        <v>1.9</v>
      </c>
      <c r="AQ35" s="24">
        <v>-5.0999999999999996</v>
      </c>
      <c r="AR35" s="24">
        <v>5</v>
      </c>
      <c r="AS35" s="24">
        <v>3.4</v>
      </c>
      <c r="AT35" s="24">
        <v>1.3</v>
      </c>
      <c r="AU35" s="24">
        <v>1.6</v>
      </c>
      <c r="AV35" s="24">
        <v>2.4</v>
      </c>
      <c r="AW35" s="24">
        <v>1.8</v>
      </c>
      <c r="AX35" s="24">
        <v>1.7</v>
      </c>
      <c r="AY35" s="24">
        <v>1.7</v>
      </c>
    </row>
    <row r="36" spans="1:51" hidden="1" x14ac:dyDescent="0.3">
      <c r="A36" s="24" t="s">
        <v>106</v>
      </c>
      <c r="B36" s="24" t="s">
        <v>300</v>
      </c>
      <c r="C36" s="24">
        <v>-3</v>
      </c>
      <c r="D36" s="24">
        <v>13</v>
      </c>
      <c r="E36" s="24">
        <v>-3.6</v>
      </c>
      <c r="F36" s="24">
        <v>-6</v>
      </c>
      <c r="G36" s="24">
        <v>9.9</v>
      </c>
      <c r="H36" s="24">
        <v>3.7</v>
      </c>
      <c r="I36" s="24">
        <v>7.2</v>
      </c>
      <c r="J36" s="24">
        <v>0</v>
      </c>
      <c r="K36" s="24">
        <v>1.7</v>
      </c>
      <c r="L36" s="24">
        <v>3.8</v>
      </c>
      <c r="M36" s="24">
        <v>1.4</v>
      </c>
      <c r="N36" s="24">
        <v>-0.8</v>
      </c>
      <c r="O36" s="24">
        <v>-4.9000000000000004</v>
      </c>
      <c r="P36" s="24">
        <v>-1.2</v>
      </c>
      <c r="Q36" s="24">
        <v>12.6</v>
      </c>
      <c r="R36" s="24">
        <v>3.2</v>
      </c>
      <c r="S36" s="24">
        <v>-6.2</v>
      </c>
      <c r="T36" s="24">
        <v>4.0999999999999996</v>
      </c>
      <c r="U36" s="24">
        <v>3.3</v>
      </c>
      <c r="V36" s="24">
        <v>2.9</v>
      </c>
      <c r="W36" s="24">
        <v>-3.6</v>
      </c>
      <c r="X36" s="24">
        <v>2.6</v>
      </c>
      <c r="Y36" s="24">
        <v>2.1</v>
      </c>
      <c r="Z36" s="24">
        <v>-2.2000000000000002</v>
      </c>
      <c r="AA36" s="24">
        <v>-0.1</v>
      </c>
      <c r="AB36" s="24">
        <v>2.9</v>
      </c>
      <c r="AC36" s="24">
        <v>4.8</v>
      </c>
      <c r="AD36" s="24">
        <v>4</v>
      </c>
      <c r="AE36" s="24">
        <v>2.6</v>
      </c>
      <c r="AF36" s="24">
        <v>2.8</v>
      </c>
      <c r="AG36" s="24">
        <v>4.5999999999999996</v>
      </c>
      <c r="AH36" s="24">
        <v>4.2</v>
      </c>
      <c r="AI36" s="24">
        <v>5.0999999999999996</v>
      </c>
      <c r="AJ36" s="24">
        <v>-36.4</v>
      </c>
      <c r="AK36" s="24">
        <v>0.1</v>
      </c>
      <c r="AL36" s="24">
        <v>4.3</v>
      </c>
      <c r="AM36" s="24">
        <v>4.7</v>
      </c>
      <c r="AN36" s="24">
        <v>4.5</v>
      </c>
      <c r="AO36" s="24">
        <v>3.8</v>
      </c>
      <c r="AP36" s="24">
        <v>3</v>
      </c>
      <c r="AQ36" s="24">
        <v>1</v>
      </c>
      <c r="AR36" s="24">
        <v>1</v>
      </c>
      <c r="AS36" s="24">
        <v>0.5</v>
      </c>
      <c r="AT36" s="24">
        <v>1</v>
      </c>
      <c r="AU36" s="24">
        <v>2.5</v>
      </c>
      <c r="AV36" s="24">
        <v>3.8</v>
      </c>
      <c r="AW36" s="24">
        <v>3.8</v>
      </c>
      <c r="AX36" s="24">
        <v>3.7</v>
      </c>
      <c r="AY36" s="24">
        <v>3.3</v>
      </c>
    </row>
    <row r="37" spans="1:51" hidden="1" x14ac:dyDescent="0.3">
      <c r="A37" s="24" t="s">
        <v>107</v>
      </c>
      <c r="B37" s="24" t="s">
        <v>300</v>
      </c>
      <c r="C37" s="24">
        <v>-6</v>
      </c>
      <c r="D37" s="24">
        <v>-10.8</v>
      </c>
      <c r="E37" s="24">
        <v>5.4</v>
      </c>
      <c r="F37" s="24">
        <v>15.7</v>
      </c>
      <c r="G37" s="24">
        <v>5.3</v>
      </c>
      <c r="H37" s="24">
        <v>7.9</v>
      </c>
      <c r="I37" s="24">
        <v>6</v>
      </c>
      <c r="J37" s="24">
        <v>3.6</v>
      </c>
      <c r="K37" s="24">
        <v>7.5</v>
      </c>
      <c r="L37" s="24">
        <v>2</v>
      </c>
      <c r="M37" s="24">
        <v>3.2</v>
      </c>
      <c r="N37" s="24">
        <v>10.4</v>
      </c>
      <c r="O37" s="24">
        <v>2.4</v>
      </c>
      <c r="P37" s="24">
        <v>-2.1</v>
      </c>
      <c r="Q37" s="24">
        <v>5.5</v>
      </c>
      <c r="R37" s="24">
        <v>-0.8</v>
      </c>
      <c r="S37" s="24">
        <v>2.1</v>
      </c>
      <c r="T37" s="24">
        <v>5.7</v>
      </c>
      <c r="U37" s="24">
        <v>7</v>
      </c>
      <c r="V37" s="24">
        <v>-0.7</v>
      </c>
      <c r="W37" s="24">
        <v>-0.9</v>
      </c>
      <c r="X37" s="24">
        <v>11.7</v>
      </c>
      <c r="Y37" s="24">
        <v>8.5</v>
      </c>
      <c r="Z37" s="24">
        <v>14.7</v>
      </c>
      <c r="AA37" s="24">
        <v>33.6</v>
      </c>
      <c r="AB37" s="24">
        <v>8.3000000000000007</v>
      </c>
      <c r="AC37" s="24">
        <v>0.6</v>
      </c>
      <c r="AD37" s="24">
        <v>3.3</v>
      </c>
      <c r="AE37" s="24">
        <v>3.1</v>
      </c>
      <c r="AF37" s="24">
        <v>4.0999999999999996</v>
      </c>
      <c r="AG37" s="24">
        <v>13.6</v>
      </c>
      <c r="AH37" s="24">
        <v>0.1</v>
      </c>
      <c r="AI37" s="24">
        <v>8.8000000000000007</v>
      </c>
      <c r="AJ37" s="24">
        <v>5.8</v>
      </c>
      <c r="AK37" s="24">
        <v>6.9</v>
      </c>
      <c r="AL37" s="24">
        <v>1.8</v>
      </c>
      <c r="AM37" s="24">
        <v>-5.6</v>
      </c>
      <c r="AN37" s="24">
        <v>-2.4</v>
      </c>
      <c r="AO37" s="24">
        <v>2.4</v>
      </c>
      <c r="AP37" s="24">
        <v>3.4</v>
      </c>
      <c r="AQ37" s="24">
        <v>-2.1</v>
      </c>
      <c r="AR37" s="24">
        <v>-1.2</v>
      </c>
      <c r="AS37" s="24">
        <v>3.4</v>
      </c>
      <c r="AT37" s="24">
        <v>4</v>
      </c>
      <c r="AU37" s="24">
        <v>3.7</v>
      </c>
      <c r="AV37" s="24">
        <v>3</v>
      </c>
      <c r="AW37" s="24">
        <v>2.9</v>
      </c>
      <c r="AX37" s="24">
        <v>2.9</v>
      </c>
      <c r="AY37" s="24">
        <v>3</v>
      </c>
    </row>
    <row r="38" spans="1:51" hidden="1" x14ac:dyDescent="0.3">
      <c r="A38" s="24" t="s">
        <v>108</v>
      </c>
      <c r="B38" s="24" t="s">
        <v>280</v>
      </c>
      <c r="C38" s="24">
        <v>7.9</v>
      </c>
      <c r="D38" s="24">
        <v>6.2</v>
      </c>
      <c r="E38" s="24">
        <v>-13.6</v>
      </c>
      <c r="F38" s="24">
        <v>-2.8</v>
      </c>
      <c r="G38" s="24">
        <v>5.9</v>
      </c>
      <c r="H38" s="24">
        <v>2</v>
      </c>
      <c r="I38" s="24">
        <v>5.6</v>
      </c>
      <c r="J38" s="24">
        <v>6.6</v>
      </c>
      <c r="K38" s="24">
        <v>7.3</v>
      </c>
      <c r="L38" s="24">
        <v>10.6</v>
      </c>
      <c r="M38" s="24">
        <v>3.7</v>
      </c>
      <c r="N38" s="24">
        <v>7.8</v>
      </c>
      <c r="O38" s="24">
        <v>11.2</v>
      </c>
      <c r="P38" s="24">
        <v>6.6</v>
      </c>
      <c r="Q38" s="24">
        <v>5</v>
      </c>
      <c r="R38" s="24">
        <v>8.9</v>
      </c>
      <c r="S38" s="24">
        <v>5</v>
      </c>
      <c r="T38" s="24">
        <v>7.4</v>
      </c>
      <c r="U38" s="24">
        <v>4.2</v>
      </c>
      <c r="V38" s="24">
        <v>-0.3</v>
      </c>
      <c r="W38" s="24">
        <v>5</v>
      </c>
      <c r="X38" s="24">
        <v>3.2</v>
      </c>
      <c r="Y38" s="24">
        <v>3.2</v>
      </c>
      <c r="Z38" s="24">
        <v>4.7</v>
      </c>
      <c r="AA38" s="24">
        <v>6.7</v>
      </c>
      <c r="AB38" s="24">
        <v>5.8</v>
      </c>
      <c r="AC38" s="24">
        <v>6</v>
      </c>
      <c r="AD38" s="24">
        <v>5.2</v>
      </c>
      <c r="AE38" s="24">
        <v>3.8</v>
      </c>
      <c r="AF38" s="24">
        <v>-1.1000000000000001</v>
      </c>
      <c r="AG38" s="24">
        <v>5.9</v>
      </c>
      <c r="AH38" s="24">
        <v>6.2</v>
      </c>
      <c r="AI38" s="24">
        <v>6.2</v>
      </c>
      <c r="AJ38" s="24">
        <v>3.3</v>
      </c>
      <c r="AK38" s="24">
        <v>1.8</v>
      </c>
      <c r="AL38" s="24">
        <v>2.2000000000000002</v>
      </c>
      <c r="AM38" s="24">
        <v>1.8</v>
      </c>
      <c r="AN38" s="24">
        <v>1.4</v>
      </c>
      <c r="AO38" s="24">
        <v>4</v>
      </c>
      <c r="AP38" s="24">
        <v>0.7</v>
      </c>
      <c r="AQ38" s="24">
        <v>-6.1</v>
      </c>
      <c r="AR38" s="24">
        <v>11.7</v>
      </c>
      <c r="AS38" s="24">
        <v>2.4</v>
      </c>
      <c r="AT38" s="24">
        <v>-0.5</v>
      </c>
      <c r="AU38" s="24">
        <v>1.6</v>
      </c>
      <c r="AV38" s="24">
        <v>2.2999999999999998</v>
      </c>
      <c r="AW38" s="24">
        <v>2.4</v>
      </c>
      <c r="AX38" s="24">
        <v>2.4</v>
      </c>
      <c r="AY38" s="24">
        <v>2.4</v>
      </c>
    </row>
    <row r="39" spans="1:51" hidden="1" x14ac:dyDescent="0.3">
      <c r="A39" s="24" t="s">
        <v>109</v>
      </c>
      <c r="B39" s="24" t="s">
        <v>303</v>
      </c>
      <c r="C39" s="24">
        <v>7.9</v>
      </c>
      <c r="D39" s="24">
        <v>5.0999999999999996</v>
      </c>
      <c r="E39" s="24">
        <v>9</v>
      </c>
      <c r="F39" s="24">
        <v>10.8</v>
      </c>
      <c r="G39" s="24">
        <v>15.2</v>
      </c>
      <c r="H39" s="24">
        <v>13.5</v>
      </c>
      <c r="I39" s="24">
        <v>8.9</v>
      </c>
      <c r="J39" s="24">
        <v>11.7</v>
      </c>
      <c r="K39" s="24">
        <v>11.2</v>
      </c>
      <c r="L39" s="24">
        <v>4.2</v>
      </c>
      <c r="M39" s="24">
        <v>3.9</v>
      </c>
      <c r="N39" s="24">
        <v>9</v>
      </c>
      <c r="O39" s="24">
        <v>14.3</v>
      </c>
      <c r="P39" s="24">
        <v>13.9</v>
      </c>
      <c r="Q39" s="24">
        <v>13</v>
      </c>
      <c r="R39" s="24">
        <v>11</v>
      </c>
      <c r="S39" s="24">
        <v>9.9</v>
      </c>
      <c r="T39" s="24">
        <v>9.1999999999999993</v>
      </c>
      <c r="U39" s="24">
        <v>7.9</v>
      </c>
      <c r="V39" s="24">
        <v>7.7</v>
      </c>
      <c r="W39" s="24">
        <v>8.5</v>
      </c>
      <c r="X39" s="24">
        <v>8.3000000000000007</v>
      </c>
      <c r="Y39" s="24">
        <v>9.1</v>
      </c>
      <c r="Z39" s="24">
        <v>10</v>
      </c>
      <c r="AA39" s="24">
        <v>10.1</v>
      </c>
      <c r="AB39" s="24">
        <v>11.4</v>
      </c>
      <c r="AC39" s="24">
        <v>12.7</v>
      </c>
      <c r="AD39" s="24">
        <v>14.2</v>
      </c>
      <c r="AE39" s="24">
        <v>9.6</v>
      </c>
      <c r="AF39" s="24">
        <v>9.4</v>
      </c>
      <c r="AG39" s="24">
        <v>10.6</v>
      </c>
      <c r="AH39" s="24">
        <v>9.6</v>
      </c>
      <c r="AI39" s="24">
        <v>7.8</v>
      </c>
      <c r="AJ39" s="24">
        <v>7.8</v>
      </c>
      <c r="AK39" s="24">
        <v>7.4</v>
      </c>
      <c r="AL39" s="24">
        <v>7</v>
      </c>
      <c r="AM39" s="24">
        <v>6.9</v>
      </c>
      <c r="AN39" s="24">
        <v>6.9</v>
      </c>
      <c r="AO39" s="24">
        <v>6.8</v>
      </c>
      <c r="AP39" s="24">
        <v>6</v>
      </c>
      <c r="AQ39" s="24">
        <v>2.2000000000000002</v>
      </c>
      <c r="AR39" s="24">
        <v>8.4</v>
      </c>
      <c r="AS39" s="24">
        <v>3</v>
      </c>
      <c r="AT39" s="24">
        <v>5</v>
      </c>
      <c r="AU39" s="24">
        <v>4.2</v>
      </c>
      <c r="AV39" s="24">
        <v>4.0999999999999996</v>
      </c>
      <c r="AW39" s="24">
        <v>4.0999999999999996</v>
      </c>
      <c r="AX39" s="24">
        <v>3.7</v>
      </c>
      <c r="AY39" s="24">
        <v>3.4</v>
      </c>
    </row>
    <row r="40" spans="1:51" hidden="1" x14ac:dyDescent="0.3">
      <c r="A40" s="24" t="s">
        <v>110</v>
      </c>
      <c r="B40" s="24" t="s">
        <v>280</v>
      </c>
      <c r="C40" s="24">
        <v>4.4000000000000004</v>
      </c>
      <c r="D40" s="24">
        <v>2.2999999999999998</v>
      </c>
      <c r="E40" s="24">
        <v>0.9</v>
      </c>
      <c r="F40" s="24">
        <v>1.6</v>
      </c>
      <c r="G40" s="24">
        <v>3.4</v>
      </c>
      <c r="H40" s="24">
        <v>3.1</v>
      </c>
      <c r="I40" s="24">
        <v>5.8</v>
      </c>
      <c r="J40" s="24">
        <v>5.4</v>
      </c>
      <c r="K40" s="24">
        <v>4.0999999999999996</v>
      </c>
      <c r="L40" s="24">
        <v>3.4</v>
      </c>
      <c r="M40" s="24">
        <v>4.3</v>
      </c>
      <c r="N40" s="24">
        <v>2.4</v>
      </c>
      <c r="O40" s="24">
        <v>4.4000000000000004</v>
      </c>
      <c r="P40" s="24">
        <v>5.7</v>
      </c>
      <c r="Q40" s="24">
        <v>5.0999999999999996</v>
      </c>
      <c r="R40" s="24">
        <v>5.2</v>
      </c>
      <c r="S40" s="24">
        <v>2.1</v>
      </c>
      <c r="T40" s="24">
        <v>3.4</v>
      </c>
      <c r="U40" s="24">
        <v>0.6</v>
      </c>
      <c r="V40" s="24">
        <v>-4.2</v>
      </c>
      <c r="W40" s="24">
        <v>2.9</v>
      </c>
      <c r="X40" s="24">
        <v>1.7</v>
      </c>
      <c r="Y40" s="24">
        <v>2.5</v>
      </c>
      <c r="Z40" s="24">
        <v>3.9</v>
      </c>
      <c r="AA40" s="24">
        <v>5.3</v>
      </c>
      <c r="AB40" s="24">
        <v>4.4000000000000004</v>
      </c>
      <c r="AC40" s="24">
        <v>6.7</v>
      </c>
      <c r="AD40" s="24">
        <v>6.7</v>
      </c>
      <c r="AE40" s="24">
        <v>3.3</v>
      </c>
      <c r="AF40" s="24">
        <v>1.1000000000000001</v>
      </c>
      <c r="AG40" s="24">
        <v>4.5</v>
      </c>
      <c r="AH40" s="24">
        <v>6.9</v>
      </c>
      <c r="AI40" s="24">
        <v>3.9</v>
      </c>
      <c r="AJ40" s="24">
        <v>5.0999999999999996</v>
      </c>
      <c r="AK40" s="24">
        <v>4.5</v>
      </c>
      <c r="AL40" s="24">
        <v>3</v>
      </c>
      <c r="AM40" s="24">
        <v>2.1</v>
      </c>
      <c r="AN40" s="24">
        <v>1.4</v>
      </c>
      <c r="AO40" s="24">
        <v>2.6</v>
      </c>
      <c r="AP40" s="24">
        <v>3.2</v>
      </c>
      <c r="AQ40" s="24">
        <v>-7.3</v>
      </c>
      <c r="AR40" s="24">
        <v>11</v>
      </c>
      <c r="AS40" s="24">
        <v>7.3</v>
      </c>
      <c r="AT40" s="24">
        <v>1.4</v>
      </c>
      <c r="AU40" s="24">
        <v>2</v>
      </c>
      <c r="AV40" s="24">
        <v>2.9</v>
      </c>
      <c r="AW40" s="24">
        <v>3.3</v>
      </c>
      <c r="AX40" s="24">
        <v>3.3</v>
      </c>
      <c r="AY40" s="24">
        <v>3.3</v>
      </c>
    </row>
    <row r="41" spans="1:51" hidden="1" x14ac:dyDescent="0.3">
      <c r="A41" s="24" t="s">
        <v>111</v>
      </c>
      <c r="B41" s="24"/>
      <c r="C41" s="24">
        <v>7.4</v>
      </c>
      <c r="D41" s="24">
        <v>5.5</v>
      </c>
      <c r="E41" s="24">
        <v>4.0999999999999996</v>
      </c>
      <c r="F41" s="24">
        <v>3.1</v>
      </c>
      <c r="G41" s="24">
        <v>4.2</v>
      </c>
      <c r="H41" s="24">
        <v>2.9</v>
      </c>
      <c r="I41" s="24">
        <v>2.2000000000000002</v>
      </c>
      <c r="J41" s="24">
        <v>2.2000000000000002</v>
      </c>
      <c r="K41" s="24">
        <v>5.0999999999999996</v>
      </c>
      <c r="L41" s="24">
        <v>-0.8</v>
      </c>
      <c r="M41" s="24">
        <v>7.4</v>
      </c>
      <c r="N41" s="24">
        <v>-6.2</v>
      </c>
      <c r="O41" s="24">
        <v>7.4</v>
      </c>
      <c r="P41" s="24">
        <v>2.5</v>
      </c>
      <c r="Q41" s="24">
        <v>-4</v>
      </c>
      <c r="R41" s="24">
        <v>5.6</v>
      </c>
      <c r="S41" s="24">
        <v>-0.5</v>
      </c>
      <c r="T41" s="24">
        <v>4.4000000000000004</v>
      </c>
      <c r="U41" s="24">
        <v>0</v>
      </c>
      <c r="V41" s="24">
        <v>2.7</v>
      </c>
      <c r="W41" s="24">
        <v>-1</v>
      </c>
      <c r="X41" s="24">
        <v>5.4</v>
      </c>
      <c r="Y41" s="24">
        <v>4.5999999999999996</v>
      </c>
      <c r="Z41" s="24">
        <v>2</v>
      </c>
      <c r="AA41" s="24">
        <v>3.1</v>
      </c>
      <c r="AB41" s="24">
        <v>5.7</v>
      </c>
      <c r="AC41" s="24">
        <v>-1.8</v>
      </c>
      <c r="AD41" s="24">
        <v>0.8</v>
      </c>
      <c r="AE41" s="24">
        <v>4</v>
      </c>
      <c r="AF41" s="24">
        <v>3.2</v>
      </c>
      <c r="AG41" s="24">
        <v>3.8</v>
      </c>
      <c r="AH41" s="24">
        <v>4.0999999999999996</v>
      </c>
      <c r="AI41" s="24">
        <v>3.2</v>
      </c>
      <c r="AJ41" s="24">
        <v>4.5</v>
      </c>
      <c r="AK41" s="24">
        <v>2.1</v>
      </c>
      <c r="AL41" s="24">
        <v>1.1000000000000001</v>
      </c>
      <c r="AM41" s="24">
        <v>3.3</v>
      </c>
      <c r="AN41" s="24">
        <v>3.8</v>
      </c>
      <c r="AO41" s="24">
        <v>3.6</v>
      </c>
      <c r="AP41" s="24">
        <v>1.8</v>
      </c>
      <c r="AQ41" s="24">
        <v>-0.2</v>
      </c>
      <c r="AR41" s="24">
        <v>2.1</v>
      </c>
      <c r="AS41" s="24">
        <v>2.6</v>
      </c>
      <c r="AT41" s="24">
        <v>3</v>
      </c>
      <c r="AU41" s="24">
        <v>3.5</v>
      </c>
      <c r="AV41" s="24">
        <v>4</v>
      </c>
      <c r="AW41" s="24">
        <v>4.3</v>
      </c>
      <c r="AX41" s="24">
        <v>4.5</v>
      </c>
      <c r="AY41" s="24">
        <v>4.3</v>
      </c>
    </row>
    <row r="42" spans="1:51" hidden="1" x14ac:dyDescent="0.3">
      <c r="A42" s="24" t="s">
        <v>112</v>
      </c>
      <c r="B42" s="24" t="s">
        <v>300</v>
      </c>
      <c r="C42" s="24">
        <v>2.4</v>
      </c>
      <c r="D42" s="24">
        <v>0.9</v>
      </c>
      <c r="E42" s="24">
        <v>-0.5</v>
      </c>
      <c r="F42" s="24">
        <v>1.4</v>
      </c>
      <c r="G42" s="24">
        <v>4.8</v>
      </c>
      <c r="H42" s="24">
        <v>0.5</v>
      </c>
      <c r="I42" s="24">
        <v>4.7</v>
      </c>
      <c r="J42" s="24">
        <v>2.7</v>
      </c>
      <c r="K42" s="24">
        <v>0.5</v>
      </c>
      <c r="L42" s="24">
        <v>-1.3</v>
      </c>
      <c r="M42" s="24">
        <v>-6.6</v>
      </c>
      <c r="N42" s="24">
        <v>-8.4</v>
      </c>
      <c r="O42" s="24">
        <v>-10.5</v>
      </c>
      <c r="P42" s="24">
        <v>-13.5</v>
      </c>
      <c r="Q42" s="24">
        <v>-6.1</v>
      </c>
      <c r="R42" s="24">
        <v>2.8</v>
      </c>
      <c r="S42" s="24">
        <v>-1.9</v>
      </c>
      <c r="T42" s="24">
        <v>-7.8</v>
      </c>
      <c r="U42" s="24">
        <v>-3.9</v>
      </c>
      <c r="V42" s="24">
        <v>-3.8</v>
      </c>
      <c r="W42" s="24">
        <v>-8.1</v>
      </c>
      <c r="X42" s="24">
        <v>-2.1</v>
      </c>
      <c r="Y42" s="24">
        <v>2.9</v>
      </c>
      <c r="Z42" s="24">
        <v>6.6</v>
      </c>
      <c r="AA42" s="24">
        <v>7.7</v>
      </c>
      <c r="AB42" s="24">
        <v>9.8000000000000007</v>
      </c>
      <c r="AC42" s="24">
        <v>5.0999999999999996</v>
      </c>
      <c r="AD42" s="24">
        <v>8.5</v>
      </c>
      <c r="AE42" s="24">
        <v>7.4</v>
      </c>
      <c r="AF42" s="24">
        <v>0.6</v>
      </c>
      <c r="AG42" s="24">
        <v>7.8</v>
      </c>
      <c r="AH42" s="24">
        <v>7.6</v>
      </c>
      <c r="AI42" s="24">
        <v>8.6999999999999993</v>
      </c>
      <c r="AJ42" s="24">
        <v>9.6</v>
      </c>
      <c r="AK42" s="24">
        <v>7.3</v>
      </c>
      <c r="AL42" s="24">
        <v>6.4</v>
      </c>
      <c r="AM42" s="24">
        <v>0.4</v>
      </c>
      <c r="AN42" s="24">
        <v>3.7</v>
      </c>
      <c r="AO42" s="24">
        <v>4.8</v>
      </c>
      <c r="AP42" s="24">
        <v>4.5</v>
      </c>
      <c r="AQ42" s="24">
        <v>1.7</v>
      </c>
      <c r="AR42" s="24">
        <v>6.2</v>
      </c>
      <c r="AS42" s="24">
        <v>8.9</v>
      </c>
      <c r="AT42" s="24">
        <v>6.7</v>
      </c>
      <c r="AU42" s="24">
        <v>4.7</v>
      </c>
      <c r="AV42" s="24">
        <v>5.3</v>
      </c>
      <c r="AW42" s="24">
        <v>5.2</v>
      </c>
      <c r="AX42" s="24">
        <v>5.7</v>
      </c>
      <c r="AY42" s="24">
        <v>5.2</v>
      </c>
    </row>
    <row r="43" spans="1:51" hidden="1" x14ac:dyDescent="0.3">
      <c r="A43" s="24" t="s">
        <v>113</v>
      </c>
      <c r="B43" s="24" t="s">
        <v>300</v>
      </c>
      <c r="C43" s="24">
        <v>12.7</v>
      </c>
      <c r="D43" s="24">
        <v>2.6</v>
      </c>
      <c r="E43" s="24">
        <v>2.4</v>
      </c>
      <c r="F43" s="24">
        <v>2.4</v>
      </c>
      <c r="G43" s="24">
        <v>2.4</v>
      </c>
      <c r="H43" s="24">
        <v>2.4</v>
      </c>
      <c r="I43" s="24">
        <v>2.2999999999999998</v>
      </c>
      <c r="J43" s="24">
        <v>2.2999999999999998</v>
      </c>
      <c r="K43" s="24">
        <v>21.9</v>
      </c>
      <c r="L43" s="24">
        <v>21.3</v>
      </c>
      <c r="M43" s="24">
        <v>1</v>
      </c>
      <c r="N43" s="24">
        <v>3.4</v>
      </c>
      <c r="O43" s="24">
        <v>4.2</v>
      </c>
      <c r="P43" s="24">
        <v>1.3</v>
      </c>
      <c r="Q43" s="24">
        <v>-1.4</v>
      </c>
      <c r="R43" s="24">
        <v>4</v>
      </c>
      <c r="S43" s="24">
        <v>3.5</v>
      </c>
      <c r="T43" s="24">
        <v>-1</v>
      </c>
      <c r="U43" s="24">
        <v>8.9</v>
      </c>
      <c r="V43" s="24">
        <v>-3.7</v>
      </c>
      <c r="W43" s="24">
        <v>11.8</v>
      </c>
      <c r="X43" s="24">
        <v>-4.8</v>
      </c>
      <c r="Y43" s="24">
        <v>1</v>
      </c>
      <c r="Z43" s="24">
        <v>0.5</v>
      </c>
      <c r="AA43" s="24">
        <v>-0.2</v>
      </c>
      <c r="AB43" s="24">
        <v>9.1999999999999993</v>
      </c>
      <c r="AC43" s="24">
        <v>8</v>
      </c>
      <c r="AD43" s="24">
        <v>-6.6</v>
      </c>
      <c r="AE43" s="24">
        <v>6.3</v>
      </c>
      <c r="AF43" s="24">
        <v>11.6</v>
      </c>
      <c r="AG43" s="24">
        <v>9.9</v>
      </c>
      <c r="AH43" s="24">
        <v>2.2000000000000002</v>
      </c>
      <c r="AI43" s="24">
        <v>9.9</v>
      </c>
      <c r="AJ43" s="24">
        <v>-0.7</v>
      </c>
      <c r="AK43" s="24">
        <v>6.7</v>
      </c>
      <c r="AL43" s="24">
        <v>-3.6</v>
      </c>
      <c r="AM43" s="24">
        <v>-5</v>
      </c>
      <c r="AN43" s="24">
        <v>-5.6</v>
      </c>
      <c r="AO43" s="24">
        <v>-2.2999999999999998</v>
      </c>
      <c r="AP43" s="24">
        <v>1.1000000000000001</v>
      </c>
      <c r="AQ43" s="24">
        <v>-6.3</v>
      </c>
      <c r="AR43" s="24">
        <v>1.1000000000000001</v>
      </c>
      <c r="AS43" s="24">
        <v>1.7</v>
      </c>
      <c r="AT43" s="24">
        <v>4</v>
      </c>
      <c r="AU43" s="24">
        <v>4.4000000000000004</v>
      </c>
      <c r="AV43" s="24">
        <v>3.3</v>
      </c>
      <c r="AW43" s="24">
        <v>3.8</v>
      </c>
      <c r="AX43" s="24">
        <v>3.9</v>
      </c>
      <c r="AY43" s="24">
        <v>4</v>
      </c>
    </row>
    <row r="44" spans="1:51" hidden="1" x14ac:dyDescent="0.3">
      <c r="A44" s="24" t="s">
        <v>114</v>
      </c>
      <c r="B44" s="24" t="s">
        <v>280</v>
      </c>
      <c r="C44" s="24">
        <v>0.8</v>
      </c>
      <c r="D44" s="24">
        <v>-2.2999999999999998</v>
      </c>
      <c r="E44" s="24">
        <v>-7.3</v>
      </c>
      <c r="F44" s="24">
        <v>2.9</v>
      </c>
      <c r="G44" s="24">
        <v>8</v>
      </c>
      <c r="H44" s="24">
        <v>0.7</v>
      </c>
      <c r="I44" s="24">
        <v>5.5</v>
      </c>
      <c r="J44" s="24">
        <v>4.8</v>
      </c>
      <c r="K44" s="24">
        <v>3.4</v>
      </c>
      <c r="L44" s="24">
        <v>5.7</v>
      </c>
      <c r="M44" s="24">
        <v>3.6</v>
      </c>
      <c r="N44" s="24">
        <v>2.2999999999999998</v>
      </c>
      <c r="O44" s="24">
        <v>9.1999999999999993</v>
      </c>
      <c r="P44" s="24">
        <v>7.1</v>
      </c>
      <c r="Q44" s="24">
        <v>4.5</v>
      </c>
      <c r="R44" s="24">
        <v>4.2</v>
      </c>
      <c r="S44" s="24">
        <v>1.4</v>
      </c>
      <c r="T44" s="24">
        <v>5.5</v>
      </c>
      <c r="U44" s="24">
        <v>7.2</v>
      </c>
      <c r="V44" s="24">
        <v>4.2</v>
      </c>
      <c r="W44" s="24">
        <v>3.9</v>
      </c>
      <c r="X44" s="24">
        <v>3.5</v>
      </c>
      <c r="Y44" s="24">
        <v>3.4</v>
      </c>
      <c r="Z44" s="24">
        <v>4.3</v>
      </c>
      <c r="AA44" s="24">
        <v>4.4000000000000004</v>
      </c>
      <c r="AB44" s="24">
        <v>4</v>
      </c>
      <c r="AC44" s="24">
        <v>7.3</v>
      </c>
      <c r="AD44" s="24">
        <v>8.1999999999999993</v>
      </c>
      <c r="AE44" s="24">
        <v>4.7</v>
      </c>
      <c r="AF44" s="24">
        <v>-0.9</v>
      </c>
      <c r="AG44" s="24">
        <v>5.4</v>
      </c>
      <c r="AH44" s="24">
        <v>4.4000000000000004</v>
      </c>
      <c r="AI44" s="24">
        <v>4.9000000000000004</v>
      </c>
      <c r="AJ44" s="24">
        <v>2.5</v>
      </c>
      <c r="AK44" s="24">
        <v>3.5</v>
      </c>
      <c r="AL44" s="24">
        <v>3.7</v>
      </c>
      <c r="AM44" s="24">
        <v>4.2</v>
      </c>
      <c r="AN44" s="24">
        <v>4.2</v>
      </c>
      <c r="AO44" s="24">
        <v>2.6</v>
      </c>
      <c r="AP44" s="24">
        <v>2.4</v>
      </c>
      <c r="AQ44" s="24">
        <v>-4.3</v>
      </c>
      <c r="AR44" s="24">
        <v>7.8</v>
      </c>
      <c r="AS44" s="24">
        <v>4.3</v>
      </c>
      <c r="AT44" s="24">
        <v>4.4000000000000004</v>
      </c>
      <c r="AU44" s="24">
        <v>3.2</v>
      </c>
      <c r="AV44" s="24">
        <v>3.2</v>
      </c>
      <c r="AW44" s="24">
        <v>3.2</v>
      </c>
      <c r="AX44" s="24">
        <v>3.2</v>
      </c>
      <c r="AY44" s="24">
        <v>3.2</v>
      </c>
    </row>
    <row r="45" spans="1:51" hidden="1" x14ac:dyDescent="0.3">
      <c r="A45" s="24" t="s">
        <v>115</v>
      </c>
      <c r="B45" s="24" t="s">
        <v>276</v>
      </c>
      <c r="C45" s="24" t="s">
        <v>73</v>
      </c>
      <c r="D45" s="24" t="s">
        <v>73</v>
      </c>
      <c r="E45" s="24" t="s">
        <v>73</v>
      </c>
      <c r="F45" s="24" t="s">
        <v>73</v>
      </c>
      <c r="G45" s="24" t="s">
        <v>73</v>
      </c>
      <c r="H45" s="24" t="s">
        <v>73</v>
      </c>
      <c r="I45" s="24" t="s">
        <v>73</v>
      </c>
      <c r="J45" s="24" t="s">
        <v>73</v>
      </c>
      <c r="K45" s="24" t="s">
        <v>73</v>
      </c>
      <c r="L45" s="24" t="s">
        <v>73</v>
      </c>
      <c r="M45" s="24" t="s">
        <v>73</v>
      </c>
      <c r="N45" s="24" t="s">
        <v>73</v>
      </c>
      <c r="O45" s="24" t="s">
        <v>73</v>
      </c>
      <c r="P45" s="24">
        <v>-8</v>
      </c>
      <c r="Q45" s="24">
        <v>5.9</v>
      </c>
      <c r="R45" s="24">
        <v>6.6</v>
      </c>
      <c r="S45" s="24">
        <v>5.9</v>
      </c>
      <c r="T45" s="24">
        <v>6.6</v>
      </c>
      <c r="U45" s="24">
        <v>1.9</v>
      </c>
      <c r="V45" s="24">
        <v>-0.9</v>
      </c>
      <c r="W45" s="24">
        <v>3.7</v>
      </c>
      <c r="X45" s="24">
        <v>3.1</v>
      </c>
      <c r="Y45" s="24">
        <v>5.8</v>
      </c>
      <c r="Z45" s="24">
        <v>5.6</v>
      </c>
      <c r="AA45" s="24">
        <v>4.2</v>
      </c>
      <c r="AB45" s="24">
        <v>4.3</v>
      </c>
      <c r="AC45" s="24">
        <v>4.9000000000000004</v>
      </c>
      <c r="AD45" s="24">
        <v>5</v>
      </c>
      <c r="AE45" s="24">
        <v>2</v>
      </c>
      <c r="AF45" s="24">
        <v>-7.2</v>
      </c>
      <c r="AG45" s="24">
        <v>-1.2</v>
      </c>
      <c r="AH45" s="24">
        <v>-0.1</v>
      </c>
      <c r="AI45" s="24">
        <v>-2.2999999999999998</v>
      </c>
      <c r="AJ45" s="24">
        <v>-0.4</v>
      </c>
      <c r="AK45" s="24">
        <v>-0.4</v>
      </c>
      <c r="AL45" s="24">
        <v>2.5</v>
      </c>
      <c r="AM45" s="24">
        <v>3.6</v>
      </c>
      <c r="AN45" s="24">
        <v>3.4</v>
      </c>
      <c r="AO45" s="24">
        <v>2.8</v>
      </c>
      <c r="AP45" s="24">
        <v>3.4</v>
      </c>
      <c r="AQ45" s="24">
        <v>-8.5</v>
      </c>
      <c r="AR45" s="24">
        <v>13.1</v>
      </c>
      <c r="AS45" s="24">
        <v>6.2</v>
      </c>
      <c r="AT45" s="24">
        <v>2.7</v>
      </c>
      <c r="AU45" s="24">
        <v>2.6</v>
      </c>
      <c r="AV45" s="24">
        <v>2.7</v>
      </c>
      <c r="AW45" s="24">
        <v>2.9</v>
      </c>
      <c r="AX45" s="24">
        <v>2.8</v>
      </c>
      <c r="AY45" s="24">
        <v>2.8</v>
      </c>
    </row>
    <row r="46" spans="1:51" hidden="1" x14ac:dyDescent="0.3">
      <c r="A46" s="24" t="s">
        <v>116</v>
      </c>
      <c r="B46" s="24"/>
      <c r="C46" s="24">
        <v>5.9</v>
      </c>
      <c r="D46" s="24">
        <v>3.1</v>
      </c>
      <c r="E46" s="24">
        <v>6.3</v>
      </c>
      <c r="F46" s="24">
        <v>5.3</v>
      </c>
      <c r="G46" s="24">
        <v>8.8000000000000007</v>
      </c>
      <c r="H46" s="24">
        <v>4.7</v>
      </c>
      <c r="I46" s="24">
        <v>3.6</v>
      </c>
      <c r="J46" s="24">
        <v>7.1</v>
      </c>
      <c r="K46" s="24">
        <v>8.3000000000000007</v>
      </c>
      <c r="L46" s="24">
        <v>8.1</v>
      </c>
      <c r="M46" s="24">
        <v>7.4</v>
      </c>
      <c r="N46" s="24">
        <v>0.7</v>
      </c>
      <c r="O46" s="24">
        <v>9.4</v>
      </c>
      <c r="P46" s="24">
        <v>0.7</v>
      </c>
      <c r="Q46" s="24">
        <v>5.9</v>
      </c>
      <c r="R46" s="24">
        <v>9.9</v>
      </c>
      <c r="S46" s="24">
        <v>1.2</v>
      </c>
      <c r="T46" s="24">
        <v>2.6</v>
      </c>
      <c r="U46" s="24">
        <v>6.1</v>
      </c>
      <c r="V46" s="24">
        <v>5</v>
      </c>
      <c r="W46" s="24">
        <v>6</v>
      </c>
      <c r="X46" s="24">
        <v>4</v>
      </c>
      <c r="Y46" s="24">
        <v>3.7</v>
      </c>
      <c r="Z46" s="24">
        <v>2.6</v>
      </c>
      <c r="AA46" s="24">
        <v>5</v>
      </c>
      <c r="AB46" s="24">
        <v>4.9000000000000004</v>
      </c>
      <c r="AC46" s="24">
        <v>4.7</v>
      </c>
      <c r="AD46" s="24">
        <v>5.0999999999999996</v>
      </c>
      <c r="AE46" s="24">
        <v>3.6</v>
      </c>
      <c r="AF46" s="24">
        <v>-2</v>
      </c>
      <c r="AG46" s="24">
        <v>2.2999999999999998</v>
      </c>
      <c r="AH46" s="24">
        <v>0.4</v>
      </c>
      <c r="AI46" s="24">
        <v>-3.4</v>
      </c>
      <c r="AJ46" s="24">
        <v>-6.6</v>
      </c>
      <c r="AK46" s="24">
        <v>-1.8</v>
      </c>
      <c r="AL46" s="24">
        <v>3.4</v>
      </c>
      <c r="AM46" s="24">
        <v>6.6</v>
      </c>
      <c r="AN46" s="24">
        <v>5.7</v>
      </c>
      <c r="AO46" s="24">
        <v>5.6</v>
      </c>
      <c r="AP46" s="24">
        <v>5.5</v>
      </c>
      <c r="AQ46" s="24">
        <v>-4.4000000000000004</v>
      </c>
      <c r="AR46" s="24">
        <v>6.6</v>
      </c>
      <c r="AS46" s="24">
        <v>5.6</v>
      </c>
      <c r="AT46" s="24">
        <v>2.2000000000000002</v>
      </c>
      <c r="AU46" s="24">
        <v>2.7</v>
      </c>
      <c r="AV46" s="24">
        <v>3</v>
      </c>
      <c r="AW46" s="24">
        <v>3</v>
      </c>
      <c r="AX46" s="24">
        <v>3</v>
      </c>
      <c r="AY46" s="24">
        <v>2.9</v>
      </c>
    </row>
    <row r="47" spans="1:51" hidden="1" x14ac:dyDescent="0.3">
      <c r="A47" s="24" t="s">
        <v>117</v>
      </c>
      <c r="B47" s="24" t="s">
        <v>276</v>
      </c>
      <c r="C47" s="24" t="s">
        <v>73</v>
      </c>
      <c r="D47" s="24" t="s">
        <v>73</v>
      </c>
      <c r="E47" s="24" t="s">
        <v>73</v>
      </c>
      <c r="F47" s="24" t="s">
        <v>73</v>
      </c>
      <c r="G47" s="24" t="s">
        <v>73</v>
      </c>
      <c r="H47" s="24" t="s">
        <v>73</v>
      </c>
      <c r="I47" s="24" t="s">
        <v>73</v>
      </c>
      <c r="J47" s="24" t="s">
        <v>73</v>
      </c>
      <c r="K47" s="24" t="s">
        <v>73</v>
      </c>
      <c r="L47" s="24" t="s">
        <v>73</v>
      </c>
      <c r="M47" s="24" t="s">
        <v>73</v>
      </c>
      <c r="N47" s="24" t="s">
        <v>73</v>
      </c>
      <c r="O47" s="24" t="s">
        <v>73</v>
      </c>
      <c r="P47" s="24" t="s">
        <v>73</v>
      </c>
      <c r="Q47" s="24" t="s">
        <v>73</v>
      </c>
      <c r="R47" s="24" t="s">
        <v>73</v>
      </c>
      <c r="S47" s="24">
        <v>4.5</v>
      </c>
      <c r="T47" s="24">
        <v>-0.5</v>
      </c>
      <c r="U47" s="24">
        <v>-0.4</v>
      </c>
      <c r="V47" s="24">
        <v>1.4</v>
      </c>
      <c r="W47" s="24">
        <v>4</v>
      </c>
      <c r="X47" s="24">
        <v>3</v>
      </c>
      <c r="Y47" s="24">
        <v>1.6</v>
      </c>
      <c r="Z47" s="24">
        <v>3.6</v>
      </c>
      <c r="AA47" s="24">
        <v>4.8</v>
      </c>
      <c r="AB47" s="24">
        <v>6.6</v>
      </c>
      <c r="AC47" s="24">
        <v>6.8</v>
      </c>
      <c r="AD47" s="24">
        <v>5.6</v>
      </c>
      <c r="AE47" s="24">
        <v>2.7</v>
      </c>
      <c r="AF47" s="24">
        <v>-4.7</v>
      </c>
      <c r="AG47" s="24">
        <v>2.4</v>
      </c>
      <c r="AH47" s="24">
        <v>1.8</v>
      </c>
      <c r="AI47" s="24">
        <v>-0.8</v>
      </c>
      <c r="AJ47" s="24">
        <v>0</v>
      </c>
      <c r="AK47" s="24">
        <v>2.2999999999999998</v>
      </c>
      <c r="AL47" s="24">
        <v>5.4</v>
      </c>
      <c r="AM47" s="24">
        <v>2.5</v>
      </c>
      <c r="AN47" s="24">
        <v>5.2</v>
      </c>
      <c r="AO47" s="24">
        <v>3.2</v>
      </c>
      <c r="AP47" s="24">
        <v>3</v>
      </c>
      <c r="AQ47" s="24">
        <v>-5.5</v>
      </c>
      <c r="AR47" s="24">
        <v>3.6</v>
      </c>
      <c r="AS47" s="24">
        <v>2.2999999999999998</v>
      </c>
      <c r="AT47" s="24">
        <v>0.2</v>
      </c>
      <c r="AU47" s="24">
        <v>2.2999999999999998</v>
      </c>
      <c r="AV47" s="24">
        <v>2.9</v>
      </c>
      <c r="AW47" s="24">
        <v>2.7</v>
      </c>
      <c r="AX47" s="24">
        <v>2.5</v>
      </c>
      <c r="AY47" s="24">
        <v>2.5</v>
      </c>
    </row>
    <row r="48" spans="1:51" hidden="1" x14ac:dyDescent="0.3">
      <c r="A48" s="24" t="s">
        <v>118</v>
      </c>
      <c r="B48" s="24"/>
      <c r="C48" s="24">
        <v>5.2</v>
      </c>
      <c r="D48" s="24">
        <v>3.5</v>
      </c>
      <c r="E48" s="24">
        <v>0.2</v>
      </c>
      <c r="F48" s="24">
        <v>-2.5</v>
      </c>
      <c r="G48" s="24">
        <v>-2</v>
      </c>
      <c r="H48" s="24">
        <v>3.6</v>
      </c>
      <c r="I48" s="24">
        <v>4.8</v>
      </c>
      <c r="J48" s="24">
        <v>-0.5</v>
      </c>
      <c r="K48" s="24">
        <v>1.1000000000000001</v>
      </c>
      <c r="L48" s="24">
        <v>3</v>
      </c>
      <c r="M48" s="24">
        <v>-1.1000000000000001</v>
      </c>
      <c r="N48" s="24">
        <v>0</v>
      </c>
      <c r="O48" s="24">
        <v>-0.3</v>
      </c>
      <c r="P48" s="24">
        <v>-0.2</v>
      </c>
      <c r="Q48" s="24">
        <v>0.2</v>
      </c>
      <c r="R48" s="24">
        <v>5.6</v>
      </c>
      <c r="S48" s="24">
        <v>8.1</v>
      </c>
      <c r="T48" s="24">
        <v>5.7</v>
      </c>
      <c r="U48" s="24">
        <v>4.9000000000000004</v>
      </c>
      <c r="V48" s="24">
        <v>1.6</v>
      </c>
      <c r="W48" s="24">
        <v>-2.1</v>
      </c>
      <c r="X48" s="24">
        <v>0.1</v>
      </c>
      <c r="Y48" s="24">
        <v>-1.7</v>
      </c>
      <c r="Z48" s="24">
        <v>-1.4</v>
      </c>
      <c r="AA48" s="24">
        <v>1.2</v>
      </c>
      <c r="AB48" s="24">
        <v>1.7</v>
      </c>
      <c r="AC48" s="24">
        <v>1.5</v>
      </c>
      <c r="AD48" s="24">
        <v>1.8</v>
      </c>
      <c r="AE48" s="24">
        <v>2.5</v>
      </c>
      <c r="AF48" s="24">
        <v>3.3</v>
      </c>
      <c r="AG48" s="24">
        <v>2</v>
      </c>
      <c r="AH48" s="24">
        <v>-4.9000000000000004</v>
      </c>
      <c r="AI48" s="24">
        <v>10.9</v>
      </c>
      <c r="AJ48" s="24">
        <v>9.3000000000000007</v>
      </c>
      <c r="AK48" s="24">
        <v>8.8000000000000007</v>
      </c>
      <c r="AL48" s="24">
        <v>8.8000000000000007</v>
      </c>
      <c r="AM48" s="24">
        <v>7.2</v>
      </c>
      <c r="AN48" s="24">
        <v>7.4</v>
      </c>
      <c r="AO48" s="24">
        <v>4.8</v>
      </c>
      <c r="AP48" s="24">
        <v>6.5</v>
      </c>
      <c r="AQ48" s="24">
        <v>1.7</v>
      </c>
      <c r="AR48" s="24">
        <v>7</v>
      </c>
      <c r="AS48" s="24">
        <v>6.7</v>
      </c>
      <c r="AT48" s="24">
        <v>6.2</v>
      </c>
      <c r="AU48" s="24">
        <v>6.6</v>
      </c>
      <c r="AV48" s="24">
        <v>6.4</v>
      </c>
      <c r="AW48" s="24">
        <v>6.3</v>
      </c>
      <c r="AX48" s="24">
        <v>6.1</v>
      </c>
      <c r="AY48" s="24">
        <v>6</v>
      </c>
    </row>
    <row r="49" spans="1:51" hidden="1" x14ac:dyDescent="0.3">
      <c r="A49" s="24" t="s">
        <v>119</v>
      </c>
      <c r="B49" s="24" t="s">
        <v>276</v>
      </c>
      <c r="C49" s="24">
        <v>-0.5</v>
      </c>
      <c r="D49" s="24">
        <v>-0.7</v>
      </c>
      <c r="E49" s="24">
        <v>3.7</v>
      </c>
      <c r="F49" s="24">
        <v>2.6</v>
      </c>
      <c r="G49" s="24">
        <v>4.2</v>
      </c>
      <c r="H49" s="24">
        <v>4</v>
      </c>
      <c r="I49" s="24">
        <v>4.9000000000000004</v>
      </c>
      <c r="J49" s="24">
        <v>0.3</v>
      </c>
      <c r="K49" s="24">
        <v>0</v>
      </c>
      <c r="L49" s="24">
        <v>0.6</v>
      </c>
      <c r="M49" s="24">
        <v>1.5</v>
      </c>
      <c r="N49" s="24">
        <v>1.4</v>
      </c>
      <c r="O49" s="24">
        <v>2</v>
      </c>
      <c r="P49" s="24">
        <v>0</v>
      </c>
      <c r="Q49" s="24">
        <v>5.3</v>
      </c>
      <c r="R49" s="24">
        <v>3</v>
      </c>
      <c r="S49" s="24">
        <v>2.9</v>
      </c>
      <c r="T49" s="24">
        <v>3.3</v>
      </c>
      <c r="U49" s="24">
        <v>2.2000000000000002</v>
      </c>
      <c r="V49" s="24">
        <v>2.9</v>
      </c>
      <c r="W49" s="24">
        <v>3.7</v>
      </c>
      <c r="X49" s="24">
        <v>0.8</v>
      </c>
      <c r="Y49" s="24">
        <v>0.5</v>
      </c>
      <c r="Z49" s="24">
        <v>0.4</v>
      </c>
      <c r="AA49" s="24">
        <v>2.7</v>
      </c>
      <c r="AB49" s="24">
        <v>2.2999999999999998</v>
      </c>
      <c r="AC49" s="24">
        <v>3.9</v>
      </c>
      <c r="AD49" s="24">
        <v>0.9</v>
      </c>
      <c r="AE49" s="24">
        <v>-0.5</v>
      </c>
      <c r="AF49" s="24">
        <v>-4.9000000000000004</v>
      </c>
      <c r="AG49" s="24">
        <v>1.9</v>
      </c>
      <c r="AH49" s="24">
        <v>1.3</v>
      </c>
      <c r="AI49" s="24">
        <v>0.2</v>
      </c>
      <c r="AJ49" s="24">
        <v>0.9</v>
      </c>
      <c r="AK49" s="24">
        <v>1.6</v>
      </c>
      <c r="AL49" s="24">
        <v>2.2999999999999998</v>
      </c>
      <c r="AM49" s="24">
        <v>3.2</v>
      </c>
      <c r="AN49" s="24">
        <v>2.8</v>
      </c>
      <c r="AO49" s="24">
        <v>2</v>
      </c>
      <c r="AP49" s="24">
        <v>1.5</v>
      </c>
      <c r="AQ49" s="24">
        <v>-2.4</v>
      </c>
      <c r="AR49" s="24">
        <v>6.8</v>
      </c>
      <c r="AS49" s="24">
        <v>2.7</v>
      </c>
      <c r="AT49" s="24">
        <v>1.7</v>
      </c>
      <c r="AU49" s="24">
        <v>1.4</v>
      </c>
      <c r="AV49" s="24">
        <v>1.2</v>
      </c>
      <c r="AW49" s="24">
        <v>1.3</v>
      </c>
      <c r="AX49" s="24">
        <v>1.3</v>
      </c>
      <c r="AY49" s="24">
        <v>1.3</v>
      </c>
    </row>
    <row r="50" spans="1:51" hidden="1" x14ac:dyDescent="0.3">
      <c r="A50" s="24" t="s">
        <v>120</v>
      </c>
      <c r="B50" s="24"/>
      <c r="C50" s="24" t="s">
        <v>73</v>
      </c>
      <c r="D50" s="24" t="s">
        <v>73</v>
      </c>
      <c r="E50" s="24" t="s">
        <v>73</v>
      </c>
      <c r="F50" s="24" t="s">
        <v>73</v>
      </c>
      <c r="G50" s="24" t="s">
        <v>73</v>
      </c>
      <c r="H50" s="24" t="s">
        <v>73</v>
      </c>
      <c r="I50" s="24" t="s">
        <v>73</v>
      </c>
      <c r="J50" s="24" t="s">
        <v>73</v>
      </c>
      <c r="K50" s="24" t="s">
        <v>73</v>
      </c>
      <c r="L50" s="24" t="s">
        <v>73</v>
      </c>
      <c r="M50" s="24" t="s">
        <v>73</v>
      </c>
      <c r="N50" s="24">
        <v>-4.5</v>
      </c>
      <c r="O50" s="24">
        <v>0.6</v>
      </c>
      <c r="P50" s="24">
        <v>-6.8</v>
      </c>
      <c r="Q50" s="24">
        <v>-1.4</v>
      </c>
      <c r="R50" s="24">
        <v>-3.5</v>
      </c>
      <c r="S50" s="24">
        <v>-3.7</v>
      </c>
      <c r="T50" s="24">
        <v>-1.2</v>
      </c>
      <c r="U50" s="24">
        <v>0.1</v>
      </c>
      <c r="V50" s="24">
        <v>2.9</v>
      </c>
      <c r="W50" s="24">
        <v>0.7</v>
      </c>
      <c r="X50" s="24">
        <v>1.8</v>
      </c>
      <c r="Y50" s="24">
        <v>3.2</v>
      </c>
      <c r="Z50" s="24">
        <v>3.2</v>
      </c>
      <c r="AA50" s="24">
        <v>2.8</v>
      </c>
      <c r="AB50" s="24">
        <v>3.1</v>
      </c>
      <c r="AC50" s="24">
        <v>4.8</v>
      </c>
      <c r="AD50" s="24">
        <v>5</v>
      </c>
      <c r="AE50" s="24">
        <v>5.8</v>
      </c>
      <c r="AF50" s="24">
        <v>1.6</v>
      </c>
      <c r="AG50" s="24">
        <v>4.0999999999999996</v>
      </c>
      <c r="AH50" s="24">
        <v>7.3</v>
      </c>
      <c r="AI50" s="24">
        <v>4.8</v>
      </c>
      <c r="AJ50" s="24">
        <v>5</v>
      </c>
      <c r="AK50" s="24">
        <v>7.2</v>
      </c>
      <c r="AL50" s="24">
        <v>7.3</v>
      </c>
      <c r="AM50" s="24">
        <v>7.1</v>
      </c>
      <c r="AN50" s="24">
        <v>5.5</v>
      </c>
      <c r="AO50" s="24">
        <v>4.8</v>
      </c>
      <c r="AP50" s="24">
        <v>5.5</v>
      </c>
      <c r="AQ50" s="24">
        <v>1.3</v>
      </c>
      <c r="AR50" s="24">
        <v>4.5</v>
      </c>
      <c r="AS50" s="24">
        <v>3.2</v>
      </c>
      <c r="AT50" s="24">
        <v>5</v>
      </c>
      <c r="AU50" s="24">
        <v>6</v>
      </c>
      <c r="AV50" s="24">
        <v>5.5</v>
      </c>
      <c r="AW50" s="24">
        <v>5</v>
      </c>
      <c r="AX50" s="24">
        <v>5</v>
      </c>
      <c r="AY50" s="24">
        <v>5</v>
      </c>
    </row>
    <row r="51" spans="1:51" hidden="1" x14ac:dyDescent="0.3">
      <c r="A51" s="24" t="s">
        <v>121</v>
      </c>
      <c r="B51" s="24"/>
      <c r="C51" s="24">
        <v>13.4</v>
      </c>
      <c r="D51" s="24">
        <v>10.8</v>
      </c>
      <c r="E51" s="24">
        <v>4.0999999999999996</v>
      </c>
      <c r="F51" s="24">
        <v>2.6</v>
      </c>
      <c r="G51" s="24">
        <v>4.2</v>
      </c>
      <c r="H51" s="24">
        <v>1.4</v>
      </c>
      <c r="I51" s="24">
        <v>7.1</v>
      </c>
      <c r="J51" s="24">
        <v>6.3</v>
      </c>
      <c r="K51" s="24">
        <v>7.8</v>
      </c>
      <c r="L51" s="24">
        <v>-0.2</v>
      </c>
      <c r="M51" s="24">
        <v>5.4</v>
      </c>
      <c r="N51" s="24">
        <v>1.3</v>
      </c>
      <c r="O51" s="24">
        <v>2</v>
      </c>
      <c r="P51" s="24">
        <v>2.2000000000000002</v>
      </c>
      <c r="Q51" s="24">
        <v>0</v>
      </c>
      <c r="R51" s="24">
        <v>3</v>
      </c>
      <c r="S51" s="24">
        <v>3.1</v>
      </c>
      <c r="T51" s="24">
        <v>2.2000000000000002</v>
      </c>
      <c r="U51" s="24">
        <v>3.8</v>
      </c>
      <c r="V51" s="24">
        <v>0.4</v>
      </c>
      <c r="W51" s="24">
        <v>2.2999999999999998</v>
      </c>
      <c r="X51" s="24">
        <v>-0.1</v>
      </c>
      <c r="Y51" s="24">
        <v>-2.8</v>
      </c>
      <c r="Z51" s="24">
        <v>6.4</v>
      </c>
      <c r="AA51" s="24">
        <v>3.1</v>
      </c>
      <c r="AB51" s="24">
        <v>0.7</v>
      </c>
      <c r="AC51" s="24">
        <v>4.7</v>
      </c>
      <c r="AD51" s="24">
        <v>6.4</v>
      </c>
      <c r="AE51" s="24">
        <v>7.1</v>
      </c>
      <c r="AF51" s="24">
        <v>-1.2</v>
      </c>
      <c r="AG51" s="24">
        <v>0.7</v>
      </c>
      <c r="AH51" s="24">
        <v>-0.2</v>
      </c>
      <c r="AI51" s="24">
        <v>-1.1000000000000001</v>
      </c>
      <c r="AJ51" s="24">
        <v>-1</v>
      </c>
      <c r="AK51" s="24">
        <v>4.8</v>
      </c>
      <c r="AL51" s="24">
        <v>-2.7</v>
      </c>
      <c r="AM51" s="24">
        <v>2.8</v>
      </c>
      <c r="AN51" s="24">
        <v>-6.6</v>
      </c>
      <c r="AO51" s="24">
        <v>3.5</v>
      </c>
      <c r="AP51" s="24">
        <v>5.5</v>
      </c>
      <c r="AQ51" s="24">
        <v>-16.600000000000001</v>
      </c>
      <c r="AR51" s="24">
        <v>6.9</v>
      </c>
      <c r="AS51" s="24">
        <v>5.7</v>
      </c>
      <c r="AT51" s="24">
        <v>4.5999999999999996</v>
      </c>
      <c r="AU51" s="24">
        <v>4.5999999999999996</v>
      </c>
      <c r="AV51" s="24">
        <v>4.2</v>
      </c>
      <c r="AW51" s="24">
        <v>2.9</v>
      </c>
      <c r="AX51" s="24">
        <v>2.7</v>
      </c>
      <c r="AY51" s="24">
        <v>2.7</v>
      </c>
    </row>
    <row r="52" spans="1:51" hidden="1" x14ac:dyDescent="0.3">
      <c r="A52" s="24" t="s">
        <v>122</v>
      </c>
      <c r="B52" s="24"/>
      <c r="C52" s="24">
        <v>8</v>
      </c>
      <c r="D52" s="24">
        <v>4.3</v>
      </c>
      <c r="E52" s="24">
        <v>1.7</v>
      </c>
      <c r="F52" s="24">
        <v>4.5999999999999996</v>
      </c>
      <c r="G52" s="24">
        <v>1.3</v>
      </c>
      <c r="H52" s="24">
        <v>-2.1</v>
      </c>
      <c r="I52" s="24">
        <v>3.5</v>
      </c>
      <c r="J52" s="24">
        <v>10.1</v>
      </c>
      <c r="K52" s="24">
        <v>2.2000000000000002</v>
      </c>
      <c r="L52" s="24">
        <v>4.4000000000000004</v>
      </c>
      <c r="M52" s="24">
        <v>-5.5</v>
      </c>
      <c r="N52" s="24">
        <v>0.9</v>
      </c>
      <c r="O52" s="24">
        <v>11.2</v>
      </c>
      <c r="P52" s="24">
        <v>7.4</v>
      </c>
      <c r="Q52" s="24">
        <v>2.6</v>
      </c>
      <c r="R52" s="24">
        <v>5.7</v>
      </c>
      <c r="S52" s="24">
        <v>6</v>
      </c>
      <c r="T52" s="24">
        <v>8.9</v>
      </c>
      <c r="U52" s="24">
        <v>6.7</v>
      </c>
      <c r="V52" s="24">
        <v>5.9</v>
      </c>
      <c r="W52" s="24">
        <v>4.7</v>
      </c>
      <c r="X52" s="24">
        <v>2.5</v>
      </c>
      <c r="Y52" s="24">
        <v>4.5</v>
      </c>
      <c r="Z52" s="24">
        <v>-1.3</v>
      </c>
      <c r="AA52" s="24">
        <v>2.6</v>
      </c>
      <c r="AB52" s="24">
        <v>9.4</v>
      </c>
      <c r="AC52" s="24">
        <v>9.1999999999999993</v>
      </c>
      <c r="AD52" s="24">
        <v>7.4</v>
      </c>
      <c r="AE52" s="24">
        <v>3.2</v>
      </c>
      <c r="AF52" s="24">
        <v>0.9</v>
      </c>
      <c r="AG52" s="24">
        <v>8.3000000000000007</v>
      </c>
      <c r="AH52" s="24">
        <v>3.1</v>
      </c>
      <c r="AI52" s="24">
        <v>2.7</v>
      </c>
      <c r="AJ52" s="24">
        <v>4.9000000000000004</v>
      </c>
      <c r="AK52" s="24">
        <v>7.1</v>
      </c>
      <c r="AL52" s="24">
        <v>6.9</v>
      </c>
      <c r="AM52" s="24">
        <v>6.7</v>
      </c>
      <c r="AN52" s="24">
        <v>4.7</v>
      </c>
      <c r="AO52" s="24">
        <v>7</v>
      </c>
      <c r="AP52" s="24">
        <v>5.0999999999999996</v>
      </c>
      <c r="AQ52" s="24">
        <v>-6.7</v>
      </c>
      <c r="AR52" s="24">
        <v>12.3</v>
      </c>
      <c r="AS52" s="24">
        <v>4.9000000000000004</v>
      </c>
      <c r="AT52" s="24">
        <v>3</v>
      </c>
      <c r="AU52" s="24">
        <v>5.2</v>
      </c>
      <c r="AV52" s="24">
        <v>5.0999999999999996</v>
      </c>
      <c r="AW52" s="24">
        <v>5</v>
      </c>
      <c r="AX52" s="24">
        <v>5</v>
      </c>
      <c r="AY52" s="24">
        <v>5</v>
      </c>
    </row>
    <row r="53" spans="1:51" hidden="1" x14ac:dyDescent="0.3">
      <c r="A53" s="24" t="s">
        <v>123</v>
      </c>
      <c r="B53" s="24" t="s">
        <v>280</v>
      </c>
      <c r="C53" s="24">
        <v>4.9000000000000004</v>
      </c>
      <c r="D53" s="24">
        <v>3.9</v>
      </c>
      <c r="E53" s="24">
        <v>1.2</v>
      </c>
      <c r="F53" s="24">
        <v>-2.8</v>
      </c>
      <c r="G53" s="24">
        <v>4.2</v>
      </c>
      <c r="H53" s="24">
        <v>4.4000000000000004</v>
      </c>
      <c r="I53" s="24">
        <v>3.1</v>
      </c>
      <c r="J53" s="24">
        <v>-6</v>
      </c>
      <c r="K53" s="24">
        <v>10.5</v>
      </c>
      <c r="L53" s="24">
        <v>0.3</v>
      </c>
      <c r="M53" s="24">
        <v>3</v>
      </c>
      <c r="N53" s="24">
        <v>5.0999999999999996</v>
      </c>
      <c r="O53" s="24">
        <v>3.6</v>
      </c>
      <c r="P53" s="24">
        <v>2</v>
      </c>
      <c r="Q53" s="24">
        <v>4.3</v>
      </c>
      <c r="R53" s="24">
        <v>2.2999999999999998</v>
      </c>
      <c r="S53" s="24">
        <v>1.7</v>
      </c>
      <c r="T53" s="24">
        <v>4.3</v>
      </c>
      <c r="U53" s="24">
        <v>3.3</v>
      </c>
      <c r="V53" s="24">
        <v>-4.7</v>
      </c>
      <c r="W53" s="24">
        <v>1.1000000000000001</v>
      </c>
      <c r="X53" s="24">
        <v>4</v>
      </c>
      <c r="Y53" s="24">
        <v>4.0999999999999996</v>
      </c>
      <c r="Z53" s="24">
        <v>2.7</v>
      </c>
      <c r="AA53" s="24">
        <v>8.1999999999999993</v>
      </c>
      <c r="AB53" s="24">
        <v>5.3</v>
      </c>
      <c r="AC53" s="24">
        <v>4.4000000000000004</v>
      </c>
      <c r="AD53" s="24">
        <v>2.2000000000000002</v>
      </c>
      <c r="AE53" s="24">
        <v>6.4</v>
      </c>
      <c r="AF53" s="24">
        <v>0.6</v>
      </c>
      <c r="AG53" s="24">
        <v>3.5</v>
      </c>
      <c r="AH53" s="24">
        <v>7.9</v>
      </c>
      <c r="AI53" s="24">
        <v>5.6</v>
      </c>
      <c r="AJ53" s="24">
        <v>4.9000000000000004</v>
      </c>
      <c r="AK53" s="24">
        <v>3.8</v>
      </c>
      <c r="AL53" s="24">
        <v>0.1</v>
      </c>
      <c r="AM53" s="24">
        <v>-1.2</v>
      </c>
      <c r="AN53" s="24">
        <v>2.4</v>
      </c>
      <c r="AO53" s="24">
        <v>1.3</v>
      </c>
      <c r="AP53" s="24">
        <v>0</v>
      </c>
      <c r="AQ53" s="24">
        <v>-7.8</v>
      </c>
      <c r="AR53" s="24">
        <v>4.2</v>
      </c>
      <c r="AS53" s="24">
        <v>2.9</v>
      </c>
      <c r="AT53" s="24">
        <v>1.4</v>
      </c>
      <c r="AU53" s="24">
        <v>1.8</v>
      </c>
      <c r="AV53" s="24">
        <v>2</v>
      </c>
      <c r="AW53" s="24">
        <v>2.2000000000000002</v>
      </c>
      <c r="AX53" s="24">
        <v>2.8</v>
      </c>
      <c r="AY53" s="24">
        <v>2.8</v>
      </c>
    </row>
    <row r="54" spans="1:51" hidden="1" x14ac:dyDescent="0.3">
      <c r="A54" s="24" t="s">
        <v>124</v>
      </c>
      <c r="B54" s="24" t="s">
        <v>300</v>
      </c>
      <c r="C54" s="24">
        <v>3.4</v>
      </c>
      <c r="D54" s="24">
        <v>2.2000000000000002</v>
      </c>
      <c r="E54" s="24">
        <v>7.3</v>
      </c>
      <c r="F54" s="24">
        <v>8.9</v>
      </c>
      <c r="G54" s="24">
        <v>8</v>
      </c>
      <c r="H54" s="24">
        <v>7.4</v>
      </c>
      <c r="I54" s="24">
        <v>4.8</v>
      </c>
      <c r="J54" s="24">
        <v>4.3</v>
      </c>
      <c r="K54" s="24">
        <v>4</v>
      </c>
      <c r="L54" s="24">
        <v>3</v>
      </c>
      <c r="M54" s="24">
        <v>2.2999999999999998</v>
      </c>
      <c r="N54" s="24">
        <v>2.1</v>
      </c>
      <c r="O54" s="24">
        <v>0.3</v>
      </c>
      <c r="P54" s="24">
        <v>2.9</v>
      </c>
      <c r="Q54" s="24">
        <v>4.2</v>
      </c>
      <c r="R54" s="24">
        <v>4.5</v>
      </c>
      <c r="S54" s="24">
        <v>4.9000000000000004</v>
      </c>
      <c r="T54" s="24">
        <v>5.9</v>
      </c>
      <c r="U54" s="24">
        <v>7.5</v>
      </c>
      <c r="V54" s="24">
        <v>6.1</v>
      </c>
      <c r="W54" s="24">
        <v>5.4</v>
      </c>
      <c r="X54" s="24">
        <v>3.5</v>
      </c>
      <c r="Y54" s="24">
        <v>3.2</v>
      </c>
      <c r="Z54" s="24">
        <v>3.2</v>
      </c>
      <c r="AA54" s="24">
        <v>4.0999999999999996</v>
      </c>
      <c r="AB54" s="24">
        <v>4.5</v>
      </c>
      <c r="AC54" s="24">
        <v>6.8</v>
      </c>
      <c r="AD54" s="24">
        <v>7.1</v>
      </c>
      <c r="AE54" s="24">
        <v>7.2</v>
      </c>
      <c r="AF54" s="24">
        <v>4.7</v>
      </c>
      <c r="AG54" s="24">
        <v>5.0999999999999996</v>
      </c>
      <c r="AH54" s="24">
        <v>1.8</v>
      </c>
      <c r="AI54" s="24">
        <v>2.2000000000000002</v>
      </c>
      <c r="AJ54" s="24">
        <v>3.3</v>
      </c>
      <c r="AK54" s="24">
        <v>2.9</v>
      </c>
      <c r="AL54" s="24">
        <v>4.4000000000000004</v>
      </c>
      <c r="AM54" s="24">
        <v>4.3</v>
      </c>
      <c r="AN54" s="24">
        <v>4.2</v>
      </c>
      <c r="AO54" s="24">
        <v>5.3</v>
      </c>
      <c r="AP54" s="24">
        <v>5.5</v>
      </c>
      <c r="AQ54" s="24">
        <v>3.6</v>
      </c>
      <c r="AR54" s="24">
        <v>3.3</v>
      </c>
      <c r="AS54" s="24">
        <v>6.7</v>
      </c>
      <c r="AT54" s="24">
        <v>4.2</v>
      </c>
      <c r="AU54" s="24">
        <v>3.6</v>
      </c>
      <c r="AV54" s="24">
        <v>5</v>
      </c>
      <c r="AW54" s="24">
        <v>5.4</v>
      </c>
      <c r="AX54" s="24">
        <v>5.8</v>
      </c>
      <c r="AY54" s="24">
        <v>6</v>
      </c>
    </row>
    <row r="55" spans="1:51" hidden="1" x14ac:dyDescent="0.3">
      <c r="A55" s="24" t="s">
        <v>125</v>
      </c>
      <c r="B55" s="24" t="s">
        <v>280</v>
      </c>
      <c r="C55" s="24">
        <v>-8.6</v>
      </c>
      <c r="D55" s="24">
        <v>-5.7</v>
      </c>
      <c r="E55" s="24">
        <v>-6.3</v>
      </c>
      <c r="F55" s="24">
        <v>1.5</v>
      </c>
      <c r="G55" s="24">
        <v>1.3</v>
      </c>
      <c r="H55" s="24">
        <v>0.6</v>
      </c>
      <c r="I55" s="24">
        <v>0.2</v>
      </c>
      <c r="J55" s="24">
        <v>2.5</v>
      </c>
      <c r="K55" s="24">
        <v>1.9</v>
      </c>
      <c r="L55" s="24">
        <v>1</v>
      </c>
      <c r="M55" s="24">
        <v>4.8</v>
      </c>
      <c r="N55" s="24">
        <v>1.5</v>
      </c>
      <c r="O55" s="24">
        <v>7</v>
      </c>
      <c r="P55" s="24">
        <v>5.8</v>
      </c>
      <c r="Q55" s="24">
        <v>4.7</v>
      </c>
      <c r="R55" s="24">
        <v>4.7</v>
      </c>
      <c r="S55" s="24">
        <v>0.8</v>
      </c>
      <c r="T55" s="24">
        <v>3.1</v>
      </c>
      <c r="U55" s="24">
        <v>2.7</v>
      </c>
      <c r="V55" s="24">
        <v>2.2000000000000002</v>
      </c>
      <c r="W55" s="24">
        <v>1.1000000000000001</v>
      </c>
      <c r="X55" s="24">
        <v>0.9</v>
      </c>
      <c r="Y55" s="24">
        <v>1.6</v>
      </c>
      <c r="Z55" s="24">
        <v>1.6</v>
      </c>
      <c r="AA55" s="24">
        <v>0.9</v>
      </c>
      <c r="AB55" s="24">
        <v>2.7</v>
      </c>
      <c r="AC55" s="24">
        <v>4.4000000000000004</v>
      </c>
      <c r="AD55" s="24">
        <v>1.8</v>
      </c>
      <c r="AE55" s="24">
        <v>2.1</v>
      </c>
      <c r="AF55" s="24">
        <v>-2.1</v>
      </c>
      <c r="AG55" s="24">
        <v>2.1</v>
      </c>
      <c r="AH55" s="24">
        <v>3.8</v>
      </c>
      <c r="AI55" s="24">
        <v>2.8</v>
      </c>
      <c r="AJ55" s="24">
        <v>2.2000000000000002</v>
      </c>
      <c r="AK55" s="24">
        <v>1.7</v>
      </c>
      <c r="AL55" s="24">
        <v>2.4</v>
      </c>
      <c r="AM55" s="24">
        <v>2.5</v>
      </c>
      <c r="AN55" s="24">
        <v>2.2999999999999998</v>
      </c>
      <c r="AO55" s="24">
        <v>2.4</v>
      </c>
      <c r="AP55" s="24">
        <v>2.5</v>
      </c>
      <c r="AQ55" s="24">
        <v>-7.9</v>
      </c>
      <c r="AR55" s="24">
        <v>11.2</v>
      </c>
      <c r="AS55" s="24">
        <v>2.6</v>
      </c>
      <c r="AT55" s="24">
        <v>2.2000000000000002</v>
      </c>
      <c r="AU55" s="24">
        <v>1.9</v>
      </c>
      <c r="AV55" s="24">
        <v>2</v>
      </c>
      <c r="AW55" s="24">
        <v>2</v>
      </c>
      <c r="AX55" s="24">
        <v>2</v>
      </c>
      <c r="AY55" s="24">
        <v>2</v>
      </c>
    </row>
    <row r="56" spans="1:51" hidden="1" x14ac:dyDescent="0.3">
      <c r="A56" s="24" t="s">
        <v>126</v>
      </c>
      <c r="B56" s="24"/>
      <c r="C56" s="24">
        <v>4.8</v>
      </c>
      <c r="D56" s="24">
        <v>5.8</v>
      </c>
      <c r="E56" s="24">
        <v>2.2000000000000002</v>
      </c>
      <c r="F56" s="24">
        <v>5</v>
      </c>
      <c r="G56" s="24">
        <v>1</v>
      </c>
      <c r="H56" s="24">
        <v>12.9</v>
      </c>
      <c r="I56" s="24">
        <v>-2.2999999999999998</v>
      </c>
      <c r="J56" s="24">
        <v>4.4000000000000004</v>
      </c>
      <c r="K56" s="24">
        <v>2.7</v>
      </c>
      <c r="L56" s="24">
        <v>-1.2</v>
      </c>
      <c r="M56" s="24">
        <v>2.5</v>
      </c>
      <c r="N56" s="24">
        <v>-1.2</v>
      </c>
      <c r="O56" s="24">
        <v>33</v>
      </c>
      <c r="P56" s="24">
        <v>10.5</v>
      </c>
      <c r="Q56" s="24">
        <v>16.8</v>
      </c>
      <c r="R56" s="24">
        <v>26.5</v>
      </c>
      <c r="S56" s="24">
        <v>52.7</v>
      </c>
      <c r="T56" s="24">
        <v>148</v>
      </c>
      <c r="U56" s="24">
        <v>24.8</v>
      </c>
      <c r="V56" s="24">
        <v>26.4</v>
      </c>
      <c r="W56" s="24">
        <v>110.5</v>
      </c>
      <c r="X56" s="24">
        <v>60</v>
      </c>
      <c r="Y56" s="24">
        <v>19.600000000000001</v>
      </c>
      <c r="Z56" s="24">
        <v>14.5</v>
      </c>
      <c r="AA56" s="24">
        <v>30.4</v>
      </c>
      <c r="AB56" s="24">
        <v>8.1999999999999993</v>
      </c>
      <c r="AC56" s="24">
        <v>6.5</v>
      </c>
      <c r="AD56" s="24">
        <v>15.3</v>
      </c>
      <c r="AE56" s="24">
        <v>17.8</v>
      </c>
      <c r="AF56" s="24">
        <v>1.3</v>
      </c>
      <c r="AG56" s="24">
        <v>-8.9</v>
      </c>
      <c r="AH56" s="24">
        <v>6.5</v>
      </c>
      <c r="AI56" s="24">
        <v>8.3000000000000007</v>
      </c>
      <c r="AJ56" s="24">
        <v>-4.0999999999999996</v>
      </c>
      <c r="AK56" s="24">
        <v>0.4</v>
      </c>
      <c r="AL56" s="24">
        <v>-9.1</v>
      </c>
      <c r="AM56" s="24">
        <v>-8.8000000000000007</v>
      </c>
      <c r="AN56" s="24">
        <v>-5.7</v>
      </c>
      <c r="AO56" s="24">
        <v>-6.2</v>
      </c>
      <c r="AP56" s="24">
        <v>-5.5</v>
      </c>
      <c r="AQ56" s="24">
        <v>-4.8</v>
      </c>
      <c r="AR56" s="24">
        <v>-0.4</v>
      </c>
      <c r="AS56" s="24">
        <v>3.2</v>
      </c>
      <c r="AT56" s="24">
        <v>-6.2</v>
      </c>
      <c r="AU56" s="24">
        <v>-5.5</v>
      </c>
      <c r="AV56" s="24">
        <v>-4</v>
      </c>
      <c r="AW56" s="24">
        <v>-4</v>
      </c>
      <c r="AX56" s="24">
        <v>-1.7</v>
      </c>
      <c r="AY56" s="24">
        <v>-0.6</v>
      </c>
    </row>
    <row r="57" spans="1:51" hidden="1" x14ac:dyDescent="0.3">
      <c r="A57" s="24" t="s">
        <v>127</v>
      </c>
      <c r="B57" s="24"/>
      <c r="C57" s="24" t="s">
        <v>73</v>
      </c>
      <c r="D57" s="24" t="s">
        <v>73</v>
      </c>
      <c r="E57" s="24" t="s">
        <v>73</v>
      </c>
      <c r="F57" s="24" t="s">
        <v>73</v>
      </c>
      <c r="G57" s="24" t="s">
        <v>73</v>
      </c>
      <c r="H57" s="24" t="s">
        <v>73</v>
      </c>
      <c r="I57" s="24" t="s">
        <v>73</v>
      </c>
      <c r="J57" s="24" t="s">
        <v>73</v>
      </c>
      <c r="K57" s="24" t="s">
        <v>73</v>
      </c>
      <c r="L57" s="24" t="s">
        <v>73</v>
      </c>
      <c r="M57" s="24" t="s">
        <v>73</v>
      </c>
      <c r="N57" s="24" t="s">
        <v>73</v>
      </c>
      <c r="O57" s="24" t="s">
        <v>73</v>
      </c>
      <c r="P57" s="24">
        <v>12.9</v>
      </c>
      <c r="Q57" s="24">
        <v>20.9</v>
      </c>
      <c r="R57" s="24">
        <v>2.2999999999999998</v>
      </c>
      <c r="S57" s="24">
        <v>9.1</v>
      </c>
      <c r="T57" s="24">
        <v>7.9</v>
      </c>
      <c r="U57" s="24">
        <v>2</v>
      </c>
      <c r="V57" s="24">
        <v>0.2</v>
      </c>
      <c r="W57" s="24">
        <v>-12.4</v>
      </c>
      <c r="X57" s="24">
        <v>8.8000000000000007</v>
      </c>
      <c r="Y57" s="24">
        <v>3</v>
      </c>
      <c r="Z57" s="24">
        <v>-2.7</v>
      </c>
      <c r="AA57" s="24">
        <v>1.5</v>
      </c>
      <c r="AB57" s="24">
        <v>2.6</v>
      </c>
      <c r="AC57" s="24">
        <v>-1</v>
      </c>
      <c r="AD57" s="24">
        <v>1.4</v>
      </c>
      <c r="AE57" s="24">
        <v>-19.399999999999999</v>
      </c>
      <c r="AF57" s="24">
        <v>12.2</v>
      </c>
      <c r="AG57" s="24">
        <v>10.9</v>
      </c>
      <c r="AH57" s="24">
        <v>25.7</v>
      </c>
      <c r="AI57" s="24">
        <v>1.9</v>
      </c>
      <c r="AJ57" s="24">
        <v>-10.5</v>
      </c>
      <c r="AK57" s="24">
        <v>30.9</v>
      </c>
      <c r="AL57" s="24">
        <v>-20.6</v>
      </c>
      <c r="AM57" s="24">
        <v>7.4</v>
      </c>
      <c r="AN57" s="24">
        <v>-10</v>
      </c>
      <c r="AO57" s="24">
        <v>13</v>
      </c>
      <c r="AP57" s="24">
        <v>3.8</v>
      </c>
      <c r="AQ57" s="24" t="s">
        <v>73</v>
      </c>
      <c r="AR57" s="24" t="s">
        <v>73</v>
      </c>
      <c r="AS57" s="24" t="s">
        <v>73</v>
      </c>
      <c r="AT57" s="24" t="s">
        <v>73</v>
      </c>
      <c r="AU57" s="24" t="s">
        <v>73</v>
      </c>
      <c r="AV57" s="24" t="s">
        <v>73</v>
      </c>
      <c r="AW57" s="24" t="s">
        <v>73</v>
      </c>
      <c r="AX57" s="24" t="s">
        <v>73</v>
      </c>
      <c r="AY57" s="24" t="s">
        <v>73</v>
      </c>
    </row>
    <row r="58" spans="1:51" hidden="1" x14ac:dyDescent="0.3">
      <c r="A58" s="24" t="s">
        <v>128</v>
      </c>
      <c r="B58" s="24" t="s">
        <v>276</v>
      </c>
      <c r="C58" s="24" t="s">
        <v>73</v>
      </c>
      <c r="D58" s="24" t="s">
        <v>73</v>
      </c>
      <c r="E58" s="24" t="s">
        <v>73</v>
      </c>
      <c r="F58" s="24" t="s">
        <v>73</v>
      </c>
      <c r="G58" s="24" t="s">
        <v>73</v>
      </c>
      <c r="H58" s="24" t="s">
        <v>73</v>
      </c>
      <c r="I58" s="24" t="s">
        <v>73</v>
      </c>
      <c r="J58" s="24" t="s">
        <v>73</v>
      </c>
      <c r="K58" s="24" t="s">
        <v>73</v>
      </c>
      <c r="L58" s="24" t="s">
        <v>73</v>
      </c>
      <c r="M58" s="24" t="s">
        <v>73</v>
      </c>
      <c r="N58" s="24" t="s">
        <v>73</v>
      </c>
      <c r="O58" s="24" t="s">
        <v>73</v>
      </c>
      <c r="P58" s="24" t="s">
        <v>73</v>
      </c>
      <c r="Q58" s="24">
        <v>-1.6</v>
      </c>
      <c r="R58" s="24">
        <v>2.2000000000000002</v>
      </c>
      <c r="S58" s="24">
        <v>4.9000000000000004</v>
      </c>
      <c r="T58" s="24">
        <v>13</v>
      </c>
      <c r="U58" s="24">
        <v>4.3</v>
      </c>
      <c r="V58" s="24">
        <v>-0.4</v>
      </c>
      <c r="W58" s="24">
        <v>10.1</v>
      </c>
      <c r="X58" s="24">
        <v>6</v>
      </c>
      <c r="Y58" s="24">
        <v>6.8</v>
      </c>
      <c r="Z58" s="24">
        <v>7.6</v>
      </c>
      <c r="AA58" s="24">
        <v>6.8</v>
      </c>
      <c r="AB58" s="24">
        <v>9.5</v>
      </c>
      <c r="AC58" s="24">
        <v>9.8000000000000007</v>
      </c>
      <c r="AD58" s="24">
        <v>7.6</v>
      </c>
      <c r="AE58" s="24">
        <v>-5.0999999999999996</v>
      </c>
      <c r="AF58" s="24">
        <v>-14.6</v>
      </c>
      <c r="AG58" s="24">
        <v>2.4</v>
      </c>
      <c r="AH58" s="24">
        <v>7.3</v>
      </c>
      <c r="AI58" s="24">
        <v>3.2</v>
      </c>
      <c r="AJ58" s="24">
        <v>1.5</v>
      </c>
      <c r="AK58" s="24">
        <v>3</v>
      </c>
      <c r="AL58" s="24">
        <v>1.9</v>
      </c>
      <c r="AM58" s="24">
        <v>3.2</v>
      </c>
      <c r="AN58" s="24">
        <v>5.8</v>
      </c>
      <c r="AO58" s="24">
        <v>3.8</v>
      </c>
      <c r="AP58" s="24">
        <v>4</v>
      </c>
      <c r="AQ58" s="24">
        <v>-1</v>
      </c>
      <c r="AR58" s="24">
        <v>7.2</v>
      </c>
      <c r="AS58" s="24">
        <v>-0.5</v>
      </c>
      <c r="AT58" s="24">
        <v>-2.2999999999999998</v>
      </c>
      <c r="AU58" s="24">
        <v>2.4</v>
      </c>
      <c r="AV58" s="24">
        <v>2.7</v>
      </c>
      <c r="AW58" s="24">
        <v>2.9</v>
      </c>
      <c r="AX58" s="24">
        <v>3</v>
      </c>
      <c r="AY58" s="24">
        <v>2.9</v>
      </c>
    </row>
    <row r="59" spans="1:51" hidden="1" x14ac:dyDescent="0.3">
      <c r="A59" s="24" t="s">
        <v>129</v>
      </c>
      <c r="B59" s="24"/>
      <c r="C59" s="24">
        <v>-3.8</v>
      </c>
      <c r="D59" s="24">
        <v>6.9</v>
      </c>
      <c r="E59" s="24">
        <v>1.4</v>
      </c>
      <c r="F59" s="24">
        <v>-0.5</v>
      </c>
      <c r="G59" s="24">
        <v>2.5</v>
      </c>
      <c r="H59" s="24">
        <v>1.9</v>
      </c>
      <c r="I59" s="24">
        <v>18.600000000000001</v>
      </c>
      <c r="J59" s="24">
        <v>10</v>
      </c>
      <c r="K59" s="24">
        <v>7.6</v>
      </c>
      <c r="L59" s="24">
        <v>9.4</v>
      </c>
      <c r="M59" s="24">
        <v>9.9</v>
      </c>
      <c r="N59" s="24">
        <v>1.8</v>
      </c>
      <c r="O59" s="24">
        <v>3.2</v>
      </c>
      <c r="P59" s="24">
        <v>3.1</v>
      </c>
      <c r="Q59" s="24">
        <v>2.4</v>
      </c>
      <c r="R59" s="24">
        <v>4.8</v>
      </c>
      <c r="S59" s="24">
        <v>3.8</v>
      </c>
      <c r="T59" s="24">
        <v>3.1</v>
      </c>
      <c r="U59" s="24">
        <v>2.6</v>
      </c>
      <c r="V59" s="24">
        <v>3</v>
      </c>
      <c r="W59" s="24">
        <v>1.8</v>
      </c>
      <c r="X59" s="24">
        <v>1.1000000000000001</v>
      </c>
      <c r="Y59" s="24">
        <v>4.4000000000000004</v>
      </c>
      <c r="Z59" s="24">
        <v>3.9</v>
      </c>
      <c r="AA59" s="24">
        <v>3.6</v>
      </c>
      <c r="AB59" s="24">
        <v>6</v>
      </c>
      <c r="AC59" s="24">
        <v>6</v>
      </c>
      <c r="AD59" s="24">
        <v>4.4000000000000004</v>
      </c>
      <c r="AE59" s="24">
        <v>0.8</v>
      </c>
      <c r="AF59" s="24">
        <v>1.6</v>
      </c>
      <c r="AG59" s="24">
        <v>3.8</v>
      </c>
      <c r="AH59" s="24">
        <v>2.2000000000000002</v>
      </c>
      <c r="AI59" s="24">
        <v>5.4</v>
      </c>
      <c r="AJ59" s="24">
        <v>3.9</v>
      </c>
      <c r="AK59" s="24">
        <v>0.9</v>
      </c>
      <c r="AL59" s="24">
        <v>2.2000000000000002</v>
      </c>
      <c r="AM59" s="24">
        <v>1.1000000000000001</v>
      </c>
      <c r="AN59" s="24">
        <v>2</v>
      </c>
      <c r="AO59" s="24">
        <v>2.4</v>
      </c>
      <c r="AP59" s="24">
        <v>2.7</v>
      </c>
      <c r="AQ59" s="24">
        <v>-1.6</v>
      </c>
      <c r="AR59" s="24">
        <v>7.9</v>
      </c>
      <c r="AS59" s="24">
        <v>3.6</v>
      </c>
      <c r="AT59" s="24">
        <v>3.1</v>
      </c>
      <c r="AU59" s="24">
        <v>3.3</v>
      </c>
      <c r="AV59" s="24">
        <v>3.1</v>
      </c>
      <c r="AW59" s="24">
        <v>2.9</v>
      </c>
      <c r="AX59" s="24">
        <v>2.8</v>
      </c>
      <c r="AY59" s="24">
        <v>2.8</v>
      </c>
    </row>
    <row r="60" spans="1:51" hidden="1" x14ac:dyDescent="0.3">
      <c r="A60" s="24" t="s">
        <v>130</v>
      </c>
      <c r="B60" s="24" t="s">
        <v>300</v>
      </c>
      <c r="C60" s="24">
        <v>4</v>
      </c>
      <c r="D60" s="24">
        <v>0</v>
      </c>
      <c r="E60" s="24">
        <v>1</v>
      </c>
      <c r="F60" s="24">
        <v>7.8</v>
      </c>
      <c r="G60" s="24">
        <v>-2.2999999999999998</v>
      </c>
      <c r="H60" s="24">
        <v>-11.4</v>
      </c>
      <c r="I60" s="24">
        <v>9.6999999999999993</v>
      </c>
      <c r="J60" s="24">
        <v>13.9</v>
      </c>
      <c r="K60" s="24">
        <v>0.6</v>
      </c>
      <c r="L60" s="24">
        <v>-0.5</v>
      </c>
      <c r="M60" s="24">
        <v>2.6</v>
      </c>
      <c r="N60" s="24">
        <v>-7.2</v>
      </c>
      <c r="O60" s="24">
        <v>-8.9</v>
      </c>
      <c r="P60" s="24">
        <v>13.4</v>
      </c>
      <c r="Q60" s="24">
        <v>3.5</v>
      </c>
      <c r="R60" s="24">
        <v>6.1</v>
      </c>
      <c r="S60" s="24">
        <v>13.5</v>
      </c>
      <c r="T60" s="24">
        <v>2.8</v>
      </c>
      <c r="U60" s="24">
        <v>-4.2</v>
      </c>
      <c r="V60" s="24">
        <v>6.3</v>
      </c>
      <c r="W60" s="24">
        <v>9.8000000000000007</v>
      </c>
      <c r="X60" s="24">
        <v>7.4</v>
      </c>
      <c r="Y60" s="24">
        <v>1.6</v>
      </c>
      <c r="Z60" s="24">
        <v>-2.1</v>
      </c>
      <c r="AA60" s="24">
        <v>11.7</v>
      </c>
      <c r="AB60" s="24">
        <v>12.6</v>
      </c>
      <c r="AC60" s="24">
        <v>11.5</v>
      </c>
      <c r="AD60" s="24">
        <v>11.8</v>
      </c>
      <c r="AE60" s="24">
        <v>11.2</v>
      </c>
      <c r="AF60" s="24">
        <v>10</v>
      </c>
      <c r="AG60" s="24">
        <v>10.6</v>
      </c>
      <c r="AH60" s="24">
        <v>11.4</v>
      </c>
      <c r="AI60" s="24">
        <v>8.6999999999999993</v>
      </c>
      <c r="AJ60" s="24">
        <v>9.9</v>
      </c>
      <c r="AK60" s="24">
        <v>10.3</v>
      </c>
      <c r="AL60" s="24">
        <v>10.4</v>
      </c>
      <c r="AM60" s="24">
        <v>8</v>
      </c>
      <c r="AN60" s="24">
        <v>10.199999999999999</v>
      </c>
      <c r="AO60" s="24">
        <v>7.7</v>
      </c>
      <c r="AP60" s="24">
        <v>9</v>
      </c>
      <c r="AQ60" s="24">
        <v>6.1</v>
      </c>
      <c r="AR60" s="24">
        <v>6.3</v>
      </c>
      <c r="AS60" s="24">
        <v>6.4</v>
      </c>
      <c r="AT60" s="24">
        <v>6.1</v>
      </c>
      <c r="AU60" s="24">
        <v>6.2</v>
      </c>
      <c r="AV60" s="24">
        <v>6.5</v>
      </c>
      <c r="AW60" s="24">
        <v>6.7</v>
      </c>
      <c r="AX60" s="24">
        <v>6.8</v>
      </c>
      <c r="AY60" s="24">
        <v>7</v>
      </c>
    </row>
    <row r="61" spans="1:51" hidden="1" x14ac:dyDescent="0.3">
      <c r="A61" s="24" t="s">
        <v>131</v>
      </c>
      <c r="B61" s="24" t="s">
        <v>301</v>
      </c>
      <c r="C61" s="24">
        <v>-1.7</v>
      </c>
      <c r="D61" s="24">
        <v>6</v>
      </c>
      <c r="E61" s="24">
        <v>-1.1000000000000001</v>
      </c>
      <c r="F61" s="24">
        <v>-4.2</v>
      </c>
      <c r="G61" s="24">
        <v>10.1</v>
      </c>
      <c r="H61" s="24">
        <v>-3.8</v>
      </c>
      <c r="I61" s="24">
        <v>6.6</v>
      </c>
      <c r="J61" s="24">
        <v>-7.2</v>
      </c>
      <c r="K61" s="24">
        <v>3.5</v>
      </c>
      <c r="L61" s="24">
        <v>13.9</v>
      </c>
      <c r="M61" s="24">
        <v>5.8</v>
      </c>
      <c r="N61" s="24">
        <v>-2.7</v>
      </c>
      <c r="O61" s="24">
        <v>6.1</v>
      </c>
      <c r="P61" s="24">
        <v>2.6</v>
      </c>
      <c r="Q61" s="24">
        <v>5.0999999999999996</v>
      </c>
      <c r="R61" s="24">
        <v>2.6</v>
      </c>
      <c r="S61" s="24">
        <v>4.8</v>
      </c>
      <c r="T61" s="24">
        <v>-2.4</v>
      </c>
      <c r="U61" s="24">
        <v>1.3</v>
      </c>
      <c r="V61" s="24">
        <v>8.6999999999999993</v>
      </c>
      <c r="W61" s="24">
        <v>-1.7</v>
      </c>
      <c r="X61" s="24">
        <v>1.9</v>
      </c>
      <c r="Y61" s="24">
        <v>3.2</v>
      </c>
      <c r="Z61" s="24">
        <v>0.8</v>
      </c>
      <c r="AA61" s="24">
        <v>5.4</v>
      </c>
      <c r="AB61" s="24">
        <v>-1.3</v>
      </c>
      <c r="AC61" s="24">
        <v>1.9</v>
      </c>
      <c r="AD61" s="24">
        <v>-0.9</v>
      </c>
      <c r="AE61" s="24">
        <v>1</v>
      </c>
      <c r="AF61" s="24">
        <v>-1.4</v>
      </c>
      <c r="AG61" s="24">
        <v>3</v>
      </c>
      <c r="AH61" s="24">
        <v>2.7</v>
      </c>
      <c r="AI61" s="24">
        <v>1.4</v>
      </c>
      <c r="AJ61" s="24">
        <v>4.7</v>
      </c>
      <c r="AK61" s="24">
        <v>5.6</v>
      </c>
      <c r="AL61" s="24">
        <v>4.5</v>
      </c>
      <c r="AM61" s="24">
        <v>2.4</v>
      </c>
      <c r="AN61" s="24">
        <v>5.4</v>
      </c>
      <c r="AO61" s="24">
        <v>3.8</v>
      </c>
      <c r="AP61" s="24">
        <v>-0.6</v>
      </c>
      <c r="AQ61" s="24">
        <v>-17</v>
      </c>
      <c r="AR61" s="24">
        <v>-4.9000000000000004</v>
      </c>
      <c r="AS61" s="24">
        <v>20</v>
      </c>
      <c r="AT61" s="24">
        <v>7.5</v>
      </c>
      <c r="AU61" s="24">
        <v>3.9</v>
      </c>
      <c r="AV61" s="24">
        <v>3.7</v>
      </c>
      <c r="AW61" s="24">
        <v>3.5</v>
      </c>
      <c r="AX61" s="24">
        <v>3.5</v>
      </c>
      <c r="AY61" s="24">
        <v>3.3</v>
      </c>
    </row>
    <row r="62" spans="1:51" hidden="1" x14ac:dyDescent="0.3">
      <c r="A62" s="24" t="s">
        <v>132</v>
      </c>
      <c r="B62" s="24" t="s">
        <v>276</v>
      </c>
      <c r="C62" s="24">
        <v>5.7</v>
      </c>
      <c r="D62" s="24">
        <v>1.3</v>
      </c>
      <c r="E62" s="24">
        <v>3.1</v>
      </c>
      <c r="F62" s="24">
        <v>3.1</v>
      </c>
      <c r="G62" s="24">
        <v>3.2</v>
      </c>
      <c r="H62" s="24">
        <v>3.5</v>
      </c>
      <c r="I62" s="24">
        <v>2.7</v>
      </c>
      <c r="J62" s="24">
        <v>3.6</v>
      </c>
      <c r="K62" s="24">
        <v>5.2</v>
      </c>
      <c r="L62" s="24">
        <v>5.0999999999999996</v>
      </c>
      <c r="M62" s="24">
        <v>0.2</v>
      </c>
      <c r="N62" s="24">
        <v>-5.9</v>
      </c>
      <c r="O62" s="24">
        <v>-3.3</v>
      </c>
      <c r="P62" s="24">
        <v>-0.7</v>
      </c>
      <c r="Q62" s="24">
        <v>4</v>
      </c>
      <c r="R62" s="24">
        <v>4.2</v>
      </c>
      <c r="S62" s="24">
        <v>3.7</v>
      </c>
      <c r="T62" s="24">
        <v>6.3</v>
      </c>
      <c r="U62" s="24">
        <v>5.5</v>
      </c>
      <c r="V62" s="24">
        <v>4.4000000000000004</v>
      </c>
      <c r="W62" s="24">
        <v>5.8</v>
      </c>
      <c r="X62" s="24">
        <v>2.6</v>
      </c>
      <c r="Y62" s="24">
        <v>1.7</v>
      </c>
      <c r="Z62" s="24">
        <v>2</v>
      </c>
      <c r="AA62" s="24">
        <v>4</v>
      </c>
      <c r="AB62" s="24">
        <v>2.8</v>
      </c>
      <c r="AC62" s="24">
        <v>4</v>
      </c>
      <c r="AD62" s="24">
        <v>5.3</v>
      </c>
      <c r="AE62" s="24">
        <v>0.8</v>
      </c>
      <c r="AF62" s="24">
        <v>-8.1</v>
      </c>
      <c r="AG62" s="24">
        <v>3.2</v>
      </c>
      <c r="AH62" s="24">
        <v>2.5</v>
      </c>
      <c r="AI62" s="24">
        <v>-1.4</v>
      </c>
      <c r="AJ62" s="24">
        <v>-0.9</v>
      </c>
      <c r="AK62" s="24">
        <v>-0.4</v>
      </c>
      <c r="AL62" s="24">
        <v>0.5</v>
      </c>
      <c r="AM62" s="24">
        <v>2.8</v>
      </c>
      <c r="AN62" s="24">
        <v>3.2</v>
      </c>
      <c r="AO62" s="24">
        <v>1.1000000000000001</v>
      </c>
      <c r="AP62" s="24">
        <v>1.2</v>
      </c>
      <c r="AQ62" s="24">
        <v>-2.4</v>
      </c>
      <c r="AR62" s="24">
        <v>3.2</v>
      </c>
      <c r="AS62" s="24">
        <v>1.6</v>
      </c>
      <c r="AT62" s="24">
        <v>-0.1</v>
      </c>
      <c r="AU62" s="24">
        <v>1</v>
      </c>
      <c r="AV62" s="24">
        <v>1.3</v>
      </c>
      <c r="AW62" s="24">
        <v>1.6</v>
      </c>
      <c r="AX62" s="24">
        <v>1.6</v>
      </c>
      <c r="AY62" s="24">
        <v>1.6</v>
      </c>
    </row>
    <row r="63" spans="1:51" hidden="1" x14ac:dyDescent="0.3">
      <c r="A63" s="24" t="s">
        <v>133</v>
      </c>
      <c r="B63" s="24" t="s">
        <v>276</v>
      </c>
      <c r="C63" s="24">
        <v>1.8</v>
      </c>
      <c r="D63" s="24">
        <v>1.1000000000000001</v>
      </c>
      <c r="E63" s="24">
        <v>2.5</v>
      </c>
      <c r="F63" s="24">
        <v>1.2</v>
      </c>
      <c r="G63" s="24">
        <v>1.6</v>
      </c>
      <c r="H63" s="24">
        <v>1.7</v>
      </c>
      <c r="I63" s="24">
        <v>2.2999999999999998</v>
      </c>
      <c r="J63" s="24">
        <v>2.6</v>
      </c>
      <c r="K63" s="24">
        <v>4.5999999999999996</v>
      </c>
      <c r="L63" s="24">
        <v>4.5</v>
      </c>
      <c r="M63" s="24">
        <v>2.9</v>
      </c>
      <c r="N63" s="24">
        <v>1.1000000000000001</v>
      </c>
      <c r="O63" s="24">
        <v>1.5</v>
      </c>
      <c r="P63" s="24">
        <v>-0.7</v>
      </c>
      <c r="Q63" s="24">
        <v>2.4</v>
      </c>
      <c r="R63" s="24">
        <v>2.2000000000000002</v>
      </c>
      <c r="S63" s="24">
        <v>1.3</v>
      </c>
      <c r="T63" s="24">
        <v>2.4</v>
      </c>
      <c r="U63" s="24">
        <v>3.6</v>
      </c>
      <c r="V63" s="24">
        <v>3.3</v>
      </c>
      <c r="W63" s="24">
        <v>4.0999999999999996</v>
      </c>
      <c r="X63" s="24">
        <v>1.9</v>
      </c>
      <c r="Y63" s="24">
        <v>1.2</v>
      </c>
      <c r="Z63" s="24">
        <v>0.8</v>
      </c>
      <c r="AA63" s="24">
        <v>2.5</v>
      </c>
      <c r="AB63" s="24">
        <v>1.7</v>
      </c>
      <c r="AC63" s="24">
        <v>2.7</v>
      </c>
      <c r="AD63" s="24">
        <v>2.4</v>
      </c>
      <c r="AE63" s="24">
        <v>0.1</v>
      </c>
      <c r="AF63" s="24">
        <v>-2.8</v>
      </c>
      <c r="AG63" s="24">
        <v>1.8</v>
      </c>
      <c r="AH63" s="24">
        <v>2.2000000000000002</v>
      </c>
      <c r="AI63" s="24">
        <v>0.4</v>
      </c>
      <c r="AJ63" s="24">
        <v>0.7</v>
      </c>
      <c r="AK63" s="24">
        <v>1</v>
      </c>
      <c r="AL63" s="24">
        <v>1</v>
      </c>
      <c r="AM63" s="24">
        <v>1</v>
      </c>
      <c r="AN63" s="24">
        <v>2.5</v>
      </c>
      <c r="AO63" s="24">
        <v>1.8</v>
      </c>
      <c r="AP63" s="24">
        <v>1.9</v>
      </c>
      <c r="AQ63" s="24">
        <v>-7.7</v>
      </c>
      <c r="AR63" s="24">
        <v>6.4</v>
      </c>
      <c r="AS63" s="24">
        <v>2.5</v>
      </c>
      <c r="AT63" s="24">
        <v>1</v>
      </c>
      <c r="AU63" s="24">
        <v>1.3</v>
      </c>
      <c r="AV63" s="24">
        <v>1.8</v>
      </c>
      <c r="AW63" s="24">
        <v>1.7</v>
      </c>
      <c r="AX63" s="24">
        <v>1.5</v>
      </c>
      <c r="AY63" s="24">
        <v>1.4</v>
      </c>
    </row>
    <row r="64" spans="1:51" hidden="1" x14ac:dyDescent="0.3">
      <c r="A64" s="24" t="s">
        <v>134</v>
      </c>
      <c r="B64" s="24" t="s">
        <v>300</v>
      </c>
      <c r="C64" s="24">
        <v>0</v>
      </c>
      <c r="D64" s="24">
        <v>-4</v>
      </c>
      <c r="E64" s="24">
        <v>4.0999999999999996</v>
      </c>
      <c r="F64" s="24">
        <v>2</v>
      </c>
      <c r="G64" s="24">
        <v>4.9000000000000004</v>
      </c>
      <c r="H64" s="24">
        <v>5.8</v>
      </c>
      <c r="I64" s="24">
        <v>-2.1</v>
      </c>
      <c r="J64" s="24">
        <v>-15.4</v>
      </c>
      <c r="K64" s="24">
        <v>3.5</v>
      </c>
      <c r="L64" s="24">
        <v>15.4</v>
      </c>
      <c r="M64" s="24">
        <v>5.0999999999999996</v>
      </c>
      <c r="N64" s="24">
        <v>6.1</v>
      </c>
      <c r="O64" s="24">
        <v>-3.1</v>
      </c>
      <c r="P64" s="24">
        <v>3.9</v>
      </c>
      <c r="Q64" s="24">
        <v>3.7</v>
      </c>
      <c r="R64" s="24">
        <v>5</v>
      </c>
      <c r="S64" s="24">
        <v>3.6</v>
      </c>
      <c r="T64" s="24">
        <v>5.7</v>
      </c>
      <c r="U64" s="24">
        <v>3.5</v>
      </c>
      <c r="V64" s="24">
        <v>-8.9</v>
      </c>
      <c r="W64" s="24">
        <v>-1.9</v>
      </c>
      <c r="X64" s="24">
        <v>2.1</v>
      </c>
      <c r="Y64" s="24">
        <v>0.2</v>
      </c>
      <c r="Z64" s="24">
        <v>1.7</v>
      </c>
      <c r="AA64" s="24">
        <v>1.1000000000000001</v>
      </c>
      <c r="AB64" s="24">
        <v>-0.8</v>
      </c>
      <c r="AC64" s="24">
        <v>-1.9</v>
      </c>
      <c r="AD64" s="24">
        <v>6.3</v>
      </c>
      <c r="AE64" s="24">
        <v>1.7</v>
      </c>
      <c r="AF64" s="24">
        <v>-2.2999999999999998</v>
      </c>
      <c r="AG64" s="24">
        <v>6.3</v>
      </c>
      <c r="AH64" s="24">
        <v>7.1</v>
      </c>
      <c r="AI64" s="24">
        <v>5.3</v>
      </c>
      <c r="AJ64" s="24">
        <v>5.5</v>
      </c>
      <c r="AK64" s="24">
        <v>4.4000000000000004</v>
      </c>
      <c r="AL64" s="24">
        <v>3.9</v>
      </c>
      <c r="AM64" s="24">
        <v>2.1</v>
      </c>
      <c r="AN64" s="24">
        <v>0.5</v>
      </c>
      <c r="AO64" s="24">
        <v>0.9</v>
      </c>
      <c r="AP64" s="24">
        <v>3.8</v>
      </c>
      <c r="AQ64" s="24">
        <v>-1.8</v>
      </c>
      <c r="AR64" s="24">
        <v>1.5</v>
      </c>
      <c r="AS64" s="24">
        <v>3</v>
      </c>
      <c r="AT64" s="24">
        <v>2.8</v>
      </c>
      <c r="AU64" s="24">
        <v>2.6</v>
      </c>
      <c r="AV64" s="24">
        <v>2.5</v>
      </c>
      <c r="AW64" s="24">
        <v>2.8</v>
      </c>
      <c r="AX64" s="24">
        <v>2.8</v>
      </c>
      <c r="AY64" s="24">
        <v>2.8</v>
      </c>
    </row>
    <row r="65" spans="1:51" hidden="1" x14ac:dyDescent="0.3">
      <c r="A65" s="24" t="s">
        <v>135</v>
      </c>
      <c r="B65" s="24" t="s">
        <v>300</v>
      </c>
      <c r="C65" s="24">
        <v>0.7</v>
      </c>
      <c r="D65" s="24">
        <v>-9.5</v>
      </c>
      <c r="E65" s="24">
        <v>20.8</v>
      </c>
      <c r="F65" s="24">
        <v>13.5</v>
      </c>
      <c r="G65" s="24">
        <v>-7.6</v>
      </c>
      <c r="H65" s="24">
        <v>3.6</v>
      </c>
      <c r="I65" s="24">
        <v>2.4</v>
      </c>
      <c r="J65" s="24">
        <v>2.8</v>
      </c>
      <c r="K65" s="24">
        <v>1.7</v>
      </c>
      <c r="L65" s="24">
        <v>4.3</v>
      </c>
      <c r="M65" s="24">
        <v>5.7</v>
      </c>
      <c r="N65" s="24">
        <v>2.2000000000000002</v>
      </c>
      <c r="O65" s="24">
        <v>1.8</v>
      </c>
      <c r="P65" s="24">
        <v>3.8</v>
      </c>
      <c r="Q65" s="24">
        <v>-3.4</v>
      </c>
      <c r="R65" s="24">
        <v>3.3</v>
      </c>
      <c r="S65" s="24">
        <v>2.9</v>
      </c>
      <c r="T65" s="24">
        <v>1.4</v>
      </c>
      <c r="U65" s="24">
        <v>6.5</v>
      </c>
      <c r="V65" s="24">
        <v>6.4</v>
      </c>
      <c r="W65" s="24">
        <v>5.5</v>
      </c>
      <c r="X65" s="24">
        <v>5.8</v>
      </c>
      <c r="Y65" s="24">
        <v>-3.2</v>
      </c>
      <c r="Z65" s="24">
        <v>6.9</v>
      </c>
      <c r="AA65" s="24">
        <v>7</v>
      </c>
      <c r="AB65" s="24">
        <v>-2.4</v>
      </c>
      <c r="AC65" s="24">
        <v>-0.6</v>
      </c>
      <c r="AD65" s="24">
        <v>3</v>
      </c>
      <c r="AE65" s="24">
        <v>6.3</v>
      </c>
      <c r="AF65" s="24">
        <v>6.7</v>
      </c>
      <c r="AG65" s="24">
        <v>5.9</v>
      </c>
      <c r="AH65" s="24">
        <v>-8.1</v>
      </c>
      <c r="AI65" s="24">
        <v>5.2</v>
      </c>
      <c r="AJ65" s="24">
        <v>2.9</v>
      </c>
      <c r="AK65" s="24">
        <v>-1.4</v>
      </c>
      <c r="AL65" s="24">
        <v>4.0999999999999996</v>
      </c>
      <c r="AM65" s="24">
        <v>1.9</v>
      </c>
      <c r="AN65" s="24">
        <v>4.8</v>
      </c>
      <c r="AO65" s="24">
        <v>7.2</v>
      </c>
      <c r="AP65" s="24">
        <v>6.2</v>
      </c>
      <c r="AQ65" s="24">
        <v>0.6</v>
      </c>
      <c r="AR65" s="24">
        <v>5.3</v>
      </c>
      <c r="AS65" s="24">
        <v>4.9000000000000004</v>
      </c>
      <c r="AT65" s="24">
        <v>5.6</v>
      </c>
      <c r="AU65" s="24">
        <v>6.2</v>
      </c>
      <c r="AV65" s="24">
        <v>5.8</v>
      </c>
      <c r="AW65" s="24">
        <v>5</v>
      </c>
      <c r="AX65" s="24">
        <v>5</v>
      </c>
      <c r="AY65" s="24">
        <v>5</v>
      </c>
    </row>
    <row r="66" spans="1:51" hidden="1" x14ac:dyDescent="0.3">
      <c r="A66" s="24" t="s">
        <v>136</v>
      </c>
      <c r="B66" s="24" t="s">
        <v>276</v>
      </c>
      <c r="C66" s="24" t="s">
        <v>73</v>
      </c>
      <c r="D66" s="24" t="s">
        <v>73</v>
      </c>
      <c r="E66" s="24" t="s">
        <v>73</v>
      </c>
      <c r="F66" s="24" t="s">
        <v>73</v>
      </c>
      <c r="G66" s="24" t="s">
        <v>73</v>
      </c>
      <c r="H66" s="24" t="s">
        <v>73</v>
      </c>
      <c r="I66" s="24" t="s">
        <v>73</v>
      </c>
      <c r="J66" s="24" t="s">
        <v>73</v>
      </c>
      <c r="K66" s="24" t="s">
        <v>73</v>
      </c>
      <c r="L66" s="24" t="s">
        <v>73</v>
      </c>
      <c r="M66" s="24" t="s">
        <v>73</v>
      </c>
      <c r="N66" s="24">
        <v>-21.1</v>
      </c>
      <c r="O66" s="24">
        <v>-44.9</v>
      </c>
      <c r="P66" s="24">
        <v>-29.3</v>
      </c>
      <c r="Q66" s="24">
        <v>-10.4</v>
      </c>
      <c r="R66" s="24">
        <v>2.6</v>
      </c>
      <c r="S66" s="24">
        <v>10.5</v>
      </c>
      <c r="T66" s="24">
        <v>10.5</v>
      </c>
      <c r="U66" s="24">
        <v>3.1</v>
      </c>
      <c r="V66" s="24">
        <v>2.9</v>
      </c>
      <c r="W66" s="24">
        <v>1.8</v>
      </c>
      <c r="X66" s="24">
        <v>4.8</v>
      </c>
      <c r="Y66" s="24">
        <v>5.5</v>
      </c>
      <c r="Z66" s="24">
        <v>11.1</v>
      </c>
      <c r="AA66" s="24">
        <v>5.8</v>
      </c>
      <c r="AB66" s="24">
        <v>9.6</v>
      </c>
      <c r="AC66" s="24">
        <v>9.4</v>
      </c>
      <c r="AD66" s="24">
        <v>12.6</v>
      </c>
      <c r="AE66" s="24">
        <v>2.4</v>
      </c>
      <c r="AF66" s="24">
        <v>-3.7</v>
      </c>
      <c r="AG66" s="24">
        <v>6.2</v>
      </c>
      <c r="AH66" s="24">
        <v>7.4</v>
      </c>
      <c r="AI66" s="24">
        <v>6.4</v>
      </c>
      <c r="AJ66" s="24">
        <v>3.6</v>
      </c>
      <c r="AK66" s="24">
        <v>4.4000000000000004</v>
      </c>
      <c r="AL66" s="24">
        <v>3</v>
      </c>
      <c r="AM66" s="24">
        <v>2.9</v>
      </c>
      <c r="AN66" s="24">
        <v>4.8</v>
      </c>
      <c r="AO66" s="24">
        <v>4.8</v>
      </c>
      <c r="AP66" s="24">
        <v>5</v>
      </c>
      <c r="AQ66" s="24">
        <v>-6.8</v>
      </c>
      <c r="AR66" s="24">
        <v>10.5</v>
      </c>
      <c r="AS66" s="24">
        <v>10.1</v>
      </c>
      <c r="AT66" s="24">
        <v>6.2</v>
      </c>
      <c r="AU66" s="24">
        <v>4.8</v>
      </c>
      <c r="AV66" s="24">
        <v>5.2</v>
      </c>
      <c r="AW66" s="24">
        <v>5.2</v>
      </c>
      <c r="AX66" s="24">
        <v>5.2</v>
      </c>
      <c r="AY66" s="24">
        <v>5.2</v>
      </c>
    </row>
    <row r="67" spans="1:51" hidden="1" x14ac:dyDescent="0.3">
      <c r="A67" s="24" t="s">
        <v>137</v>
      </c>
      <c r="B67" s="24" t="s">
        <v>276</v>
      </c>
      <c r="C67" s="24">
        <v>1.3</v>
      </c>
      <c r="D67" s="24">
        <v>0.1</v>
      </c>
      <c r="E67" s="24">
        <v>-0.8</v>
      </c>
      <c r="F67" s="24">
        <v>1.6</v>
      </c>
      <c r="G67" s="24">
        <v>2.8</v>
      </c>
      <c r="H67" s="24">
        <v>2.2000000000000002</v>
      </c>
      <c r="I67" s="24">
        <v>2.4</v>
      </c>
      <c r="J67" s="24">
        <v>1.5</v>
      </c>
      <c r="K67" s="24">
        <v>3.7</v>
      </c>
      <c r="L67" s="24">
        <v>3.9</v>
      </c>
      <c r="M67" s="24">
        <v>5.7</v>
      </c>
      <c r="N67" s="24">
        <v>5</v>
      </c>
      <c r="O67" s="24">
        <v>1.9</v>
      </c>
      <c r="P67" s="24">
        <v>-1</v>
      </c>
      <c r="Q67" s="24">
        <v>2.4</v>
      </c>
      <c r="R67" s="24">
        <v>1.5</v>
      </c>
      <c r="S67" s="24">
        <v>0.8</v>
      </c>
      <c r="T67" s="24">
        <v>1.8</v>
      </c>
      <c r="U67" s="24">
        <v>2</v>
      </c>
      <c r="V67" s="24">
        <v>1.9</v>
      </c>
      <c r="W67" s="24">
        <v>2.9</v>
      </c>
      <c r="X67" s="24">
        <v>1.7</v>
      </c>
      <c r="Y67" s="24">
        <v>-0.2</v>
      </c>
      <c r="Z67" s="24">
        <v>-0.7</v>
      </c>
      <c r="AA67" s="24">
        <v>1.2</v>
      </c>
      <c r="AB67" s="24">
        <v>0.7</v>
      </c>
      <c r="AC67" s="24">
        <v>3.8</v>
      </c>
      <c r="AD67" s="24">
        <v>3</v>
      </c>
      <c r="AE67" s="24">
        <v>1</v>
      </c>
      <c r="AF67" s="24">
        <v>-5.7</v>
      </c>
      <c r="AG67" s="24">
        <v>4.2</v>
      </c>
      <c r="AH67" s="24">
        <v>3.9</v>
      </c>
      <c r="AI67" s="24">
        <v>0.4</v>
      </c>
      <c r="AJ67" s="24">
        <v>0.4</v>
      </c>
      <c r="AK67" s="24">
        <v>2.2000000000000002</v>
      </c>
      <c r="AL67" s="24">
        <v>1.5</v>
      </c>
      <c r="AM67" s="24">
        <v>2.2000000000000002</v>
      </c>
      <c r="AN67" s="24">
        <v>2.7</v>
      </c>
      <c r="AO67" s="24">
        <v>1</v>
      </c>
      <c r="AP67" s="24">
        <v>1.1000000000000001</v>
      </c>
      <c r="AQ67" s="24">
        <v>-3.8</v>
      </c>
      <c r="AR67" s="24">
        <v>3.2</v>
      </c>
      <c r="AS67" s="24">
        <v>1.8</v>
      </c>
      <c r="AT67" s="24">
        <v>-0.5</v>
      </c>
      <c r="AU67" s="24">
        <v>0.9</v>
      </c>
      <c r="AV67" s="24">
        <v>2</v>
      </c>
      <c r="AW67" s="24">
        <v>1.9</v>
      </c>
      <c r="AX67" s="24">
        <v>1.3</v>
      </c>
      <c r="AY67" s="24">
        <v>0.9</v>
      </c>
    </row>
    <row r="68" spans="1:51" hidden="1" x14ac:dyDescent="0.3">
      <c r="A68" s="24" t="s">
        <v>138</v>
      </c>
      <c r="B68" s="24" t="s">
        <v>300</v>
      </c>
      <c r="C68" s="24">
        <v>0.5</v>
      </c>
      <c r="D68" s="24">
        <v>-3.8</v>
      </c>
      <c r="E68" s="24">
        <v>-8.3000000000000007</v>
      </c>
      <c r="F68" s="24">
        <v>-6.2</v>
      </c>
      <c r="G68" s="24">
        <v>9.4</v>
      </c>
      <c r="H68" s="24">
        <v>6.4</v>
      </c>
      <c r="I68" s="24">
        <v>6.2</v>
      </c>
      <c r="J68" s="24">
        <v>6.7</v>
      </c>
      <c r="K68" s="24">
        <v>6.5</v>
      </c>
      <c r="L68" s="24">
        <v>4.5</v>
      </c>
      <c r="M68" s="24">
        <v>3.6</v>
      </c>
      <c r="N68" s="24">
        <v>4.8</v>
      </c>
      <c r="O68" s="24">
        <v>4.5</v>
      </c>
      <c r="P68" s="24">
        <v>4.8</v>
      </c>
      <c r="Q68" s="24">
        <v>3.5</v>
      </c>
      <c r="R68" s="24">
        <v>4.2</v>
      </c>
      <c r="S68" s="24">
        <v>4.8</v>
      </c>
      <c r="T68" s="24">
        <v>5.8</v>
      </c>
      <c r="U68" s="24">
        <v>5</v>
      </c>
      <c r="V68" s="24">
        <v>4.5</v>
      </c>
      <c r="W68" s="24">
        <v>3.6</v>
      </c>
      <c r="X68" s="24">
        <v>3.8</v>
      </c>
      <c r="Y68" s="24">
        <v>4.5999999999999996</v>
      </c>
      <c r="Z68" s="24">
        <v>5.0999999999999996</v>
      </c>
      <c r="AA68" s="24">
        <v>5.4</v>
      </c>
      <c r="AB68" s="24">
        <v>6.2</v>
      </c>
      <c r="AC68" s="24">
        <v>5.8</v>
      </c>
      <c r="AD68" s="24">
        <v>4.0999999999999996</v>
      </c>
      <c r="AE68" s="24">
        <v>9</v>
      </c>
      <c r="AF68" s="24">
        <v>5.7</v>
      </c>
      <c r="AG68" s="24">
        <v>7.8</v>
      </c>
      <c r="AH68" s="24">
        <v>13.9</v>
      </c>
      <c r="AI68" s="24">
        <v>8.4</v>
      </c>
      <c r="AJ68" s="24">
        <v>7.2</v>
      </c>
      <c r="AK68" s="24">
        <v>2.9</v>
      </c>
      <c r="AL68" s="24">
        <v>2.1</v>
      </c>
      <c r="AM68" s="24">
        <v>3.4</v>
      </c>
      <c r="AN68" s="24">
        <v>8.1</v>
      </c>
      <c r="AO68" s="24">
        <v>6.2</v>
      </c>
      <c r="AP68" s="24">
        <v>6.5</v>
      </c>
      <c r="AQ68" s="24">
        <v>0.5</v>
      </c>
      <c r="AR68" s="24">
        <v>5.0999999999999996</v>
      </c>
      <c r="AS68" s="24">
        <v>3.1</v>
      </c>
      <c r="AT68" s="24">
        <v>1.2</v>
      </c>
      <c r="AU68" s="24">
        <v>2.7</v>
      </c>
      <c r="AV68" s="24">
        <v>4.5999999999999996</v>
      </c>
      <c r="AW68" s="24">
        <v>4.9000000000000004</v>
      </c>
      <c r="AX68" s="24">
        <v>5</v>
      </c>
      <c r="AY68" s="24">
        <v>5</v>
      </c>
    </row>
    <row r="69" spans="1:51" hidden="1" x14ac:dyDescent="0.3">
      <c r="A69" s="24" t="s">
        <v>139</v>
      </c>
      <c r="B69" s="24" t="s">
        <v>276</v>
      </c>
      <c r="C69" s="24">
        <v>0.7</v>
      </c>
      <c r="D69" s="24">
        <v>-1.6</v>
      </c>
      <c r="E69" s="24">
        <v>-1.1000000000000001</v>
      </c>
      <c r="F69" s="24">
        <v>-1.1000000000000001</v>
      </c>
      <c r="G69" s="24">
        <v>2</v>
      </c>
      <c r="H69" s="24">
        <v>2.5</v>
      </c>
      <c r="I69" s="24">
        <v>0.5</v>
      </c>
      <c r="J69" s="24">
        <v>-2.2999999999999998</v>
      </c>
      <c r="K69" s="24">
        <v>4.3</v>
      </c>
      <c r="L69" s="24">
        <v>3.8</v>
      </c>
      <c r="M69" s="24">
        <v>0</v>
      </c>
      <c r="N69" s="24">
        <v>3.1</v>
      </c>
      <c r="O69" s="24">
        <v>0.7</v>
      </c>
      <c r="P69" s="24">
        <v>-1.6</v>
      </c>
      <c r="Q69" s="24">
        <v>2</v>
      </c>
      <c r="R69" s="24">
        <v>2.1</v>
      </c>
      <c r="S69" s="24">
        <v>2.9</v>
      </c>
      <c r="T69" s="24">
        <v>4.5</v>
      </c>
      <c r="U69" s="24">
        <v>3.9</v>
      </c>
      <c r="V69" s="24">
        <v>3.1</v>
      </c>
      <c r="W69" s="24">
        <v>3.9</v>
      </c>
      <c r="X69" s="24">
        <v>4.0999999999999996</v>
      </c>
      <c r="Y69" s="24">
        <v>3.9</v>
      </c>
      <c r="Z69" s="24">
        <v>5.8</v>
      </c>
      <c r="AA69" s="24">
        <v>5.0999999999999996</v>
      </c>
      <c r="AB69" s="24">
        <v>0.6</v>
      </c>
      <c r="AC69" s="24">
        <v>5.7</v>
      </c>
      <c r="AD69" s="24">
        <v>3.3</v>
      </c>
      <c r="AE69" s="24">
        <v>-0.3</v>
      </c>
      <c r="AF69" s="24">
        <v>-4.3</v>
      </c>
      <c r="AG69" s="24">
        <v>-5.5</v>
      </c>
      <c r="AH69" s="24">
        <v>-10.1</v>
      </c>
      <c r="AI69" s="24">
        <v>-7.1</v>
      </c>
      <c r="AJ69" s="24">
        <v>-2.5</v>
      </c>
      <c r="AK69" s="24">
        <v>0.5</v>
      </c>
      <c r="AL69" s="24">
        <v>-0.2</v>
      </c>
      <c r="AM69" s="24">
        <v>-0.5</v>
      </c>
      <c r="AN69" s="24">
        <v>1.1000000000000001</v>
      </c>
      <c r="AO69" s="24">
        <v>1.7</v>
      </c>
      <c r="AP69" s="24">
        <v>1.9</v>
      </c>
      <c r="AQ69" s="24">
        <v>-9</v>
      </c>
      <c r="AR69" s="24">
        <v>8.4</v>
      </c>
      <c r="AS69" s="24">
        <v>5.9</v>
      </c>
      <c r="AT69" s="24">
        <v>2.5</v>
      </c>
      <c r="AU69" s="24">
        <v>2</v>
      </c>
      <c r="AV69" s="24">
        <v>1.4</v>
      </c>
      <c r="AW69" s="24">
        <v>1.4</v>
      </c>
      <c r="AX69" s="24">
        <v>1.2</v>
      </c>
      <c r="AY69" s="24">
        <v>1.1000000000000001</v>
      </c>
    </row>
    <row r="70" spans="1:51" hidden="1" x14ac:dyDescent="0.3">
      <c r="A70" s="24" t="s">
        <v>140</v>
      </c>
      <c r="B70" s="24"/>
      <c r="C70" s="24">
        <v>15.1</v>
      </c>
      <c r="D70" s="24">
        <v>1.4</v>
      </c>
      <c r="E70" s="24">
        <v>4.0999999999999996</v>
      </c>
      <c r="F70" s="24">
        <v>3.3</v>
      </c>
      <c r="G70" s="24">
        <v>4</v>
      </c>
      <c r="H70" s="24">
        <v>6</v>
      </c>
      <c r="I70" s="24">
        <v>7.4</v>
      </c>
      <c r="J70" s="24">
        <v>9.1</v>
      </c>
      <c r="K70" s="24">
        <v>2.9</v>
      </c>
      <c r="L70" s="24">
        <v>3.8</v>
      </c>
      <c r="M70" s="24">
        <v>4.2</v>
      </c>
      <c r="N70" s="24">
        <v>1.4</v>
      </c>
      <c r="O70" s="24">
        <v>-0.8</v>
      </c>
      <c r="P70" s="24">
        <v>-2</v>
      </c>
      <c r="Q70" s="24">
        <v>1.8</v>
      </c>
      <c r="R70" s="24">
        <v>2.2000000000000002</v>
      </c>
      <c r="S70" s="24">
        <v>4.4000000000000004</v>
      </c>
      <c r="T70" s="24">
        <v>4.9000000000000004</v>
      </c>
      <c r="U70" s="24">
        <v>11.8</v>
      </c>
      <c r="V70" s="24">
        <v>7</v>
      </c>
      <c r="W70" s="24">
        <v>5.0999999999999996</v>
      </c>
      <c r="X70" s="24">
        <v>-2</v>
      </c>
      <c r="Y70" s="24">
        <v>3.4</v>
      </c>
      <c r="Z70" s="24">
        <v>9.5</v>
      </c>
      <c r="AA70" s="24">
        <v>-0.6</v>
      </c>
      <c r="AB70" s="24">
        <v>13.3</v>
      </c>
      <c r="AC70" s="24">
        <v>-4</v>
      </c>
      <c r="AD70" s="24">
        <v>6.1</v>
      </c>
      <c r="AE70" s="24">
        <v>0.9</v>
      </c>
      <c r="AF70" s="24">
        <v>-6.6</v>
      </c>
      <c r="AG70" s="24">
        <v>-0.5</v>
      </c>
      <c r="AH70" s="24">
        <v>0.8</v>
      </c>
      <c r="AI70" s="24">
        <v>-1.2</v>
      </c>
      <c r="AJ70" s="24">
        <v>2.4</v>
      </c>
      <c r="AK70" s="24">
        <v>7.3</v>
      </c>
      <c r="AL70" s="24">
        <v>6.4</v>
      </c>
      <c r="AM70" s="24">
        <v>3.7</v>
      </c>
      <c r="AN70" s="24">
        <v>4.4000000000000004</v>
      </c>
      <c r="AO70" s="24">
        <v>4.4000000000000004</v>
      </c>
      <c r="AP70" s="24">
        <v>0.7</v>
      </c>
      <c r="AQ70" s="24">
        <v>-13.8</v>
      </c>
      <c r="AR70" s="24">
        <v>4.7</v>
      </c>
      <c r="AS70" s="24">
        <v>6.4</v>
      </c>
      <c r="AT70" s="24">
        <v>3.9</v>
      </c>
      <c r="AU70" s="24">
        <v>3.8</v>
      </c>
      <c r="AV70" s="24">
        <v>3.5</v>
      </c>
      <c r="AW70" s="24">
        <v>3.2</v>
      </c>
      <c r="AX70" s="24">
        <v>2.7</v>
      </c>
      <c r="AY70" s="24">
        <v>2.7</v>
      </c>
    </row>
    <row r="71" spans="1:51" hidden="1" x14ac:dyDescent="0.3">
      <c r="A71" s="24" t="s">
        <v>141</v>
      </c>
      <c r="B71" s="24" t="s">
        <v>280</v>
      </c>
      <c r="C71" s="24">
        <v>3.7</v>
      </c>
      <c r="D71" s="24">
        <v>0.6</v>
      </c>
      <c r="E71" s="24">
        <v>-3.5</v>
      </c>
      <c r="F71" s="24">
        <v>-2.5</v>
      </c>
      <c r="G71" s="24">
        <v>0.5</v>
      </c>
      <c r="H71" s="24">
        <v>-0.6</v>
      </c>
      <c r="I71" s="24">
        <v>0.1</v>
      </c>
      <c r="J71" s="24">
        <v>3.6</v>
      </c>
      <c r="K71" s="24">
        <v>3.9</v>
      </c>
      <c r="L71" s="24">
        <v>3.9</v>
      </c>
      <c r="M71" s="24">
        <v>3.1</v>
      </c>
      <c r="N71" s="24">
        <v>3</v>
      </c>
      <c r="O71" s="24">
        <v>4.5999999999999996</v>
      </c>
      <c r="P71" s="24">
        <v>3.4</v>
      </c>
      <c r="Q71" s="24">
        <v>3.5</v>
      </c>
      <c r="R71" s="24">
        <v>4.4000000000000004</v>
      </c>
      <c r="S71" s="24">
        <v>2.8</v>
      </c>
      <c r="T71" s="24">
        <v>4.0999999999999996</v>
      </c>
      <c r="U71" s="24">
        <v>4.5999999999999996</v>
      </c>
      <c r="V71" s="24">
        <v>3.7</v>
      </c>
      <c r="W71" s="24">
        <v>2.5</v>
      </c>
      <c r="X71" s="24">
        <v>3.1</v>
      </c>
      <c r="Y71" s="24">
        <v>3.8</v>
      </c>
      <c r="Z71" s="24">
        <v>2.6</v>
      </c>
      <c r="AA71" s="24">
        <v>3.1</v>
      </c>
      <c r="AB71" s="24">
        <v>3.3</v>
      </c>
      <c r="AC71" s="24">
        <v>5.4</v>
      </c>
      <c r="AD71" s="24">
        <v>6.3</v>
      </c>
      <c r="AE71" s="24">
        <v>3.3</v>
      </c>
      <c r="AF71" s="24">
        <v>0.5</v>
      </c>
      <c r="AG71" s="24">
        <v>2.9</v>
      </c>
      <c r="AH71" s="24">
        <v>4.2</v>
      </c>
      <c r="AI71" s="24">
        <v>3</v>
      </c>
      <c r="AJ71" s="24">
        <v>3.7</v>
      </c>
      <c r="AK71" s="24">
        <v>4.4000000000000004</v>
      </c>
      <c r="AL71" s="24">
        <v>4.0999999999999996</v>
      </c>
      <c r="AM71" s="24">
        <v>2.7</v>
      </c>
      <c r="AN71" s="24">
        <v>3.1</v>
      </c>
      <c r="AO71" s="24">
        <v>3.4</v>
      </c>
      <c r="AP71" s="24">
        <v>4</v>
      </c>
      <c r="AQ71" s="24">
        <v>-1.8</v>
      </c>
      <c r="AR71" s="24">
        <v>8</v>
      </c>
      <c r="AS71" s="24">
        <v>4.0999999999999996</v>
      </c>
      <c r="AT71" s="24">
        <v>3.4</v>
      </c>
      <c r="AU71" s="24">
        <v>3.5</v>
      </c>
      <c r="AV71" s="24">
        <v>3.6</v>
      </c>
      <c r="AW71" s="24">
        <v>3.7</v>
      </c>
      <c r="AX71" s="24">
        <v>3.8</v>
      </c>
      <c r="AY71" s="24">
        <v>3.9</v>
      </c>
    </row>
    <row r="72" spans="1:51" hidden="1" x14ac:dyDescent="0.3">
      <c r="A72" s="24" t="s">
        <v>142</v>
      </c>
      <c r="B72" s="24" t="s">
        <v>300</v>
      </c>
      <c r="C72" s="24">
        <v>2.6</v>
      </c>
      <c r="D72" s="24">
        <v>0.6</v>
      </c>
      <c r="E72" s="24">
        <v>1.8</v>
      </c>
      <c r="F72" s="24">
        <v>1.3</v>
      </c>
      <c r="G72" s="24">
        <v>1.4</v>
      </c>
      <c r="H72" s="24">
        <v>5</v>
      </c>
      <c r="I72" s="24">
        <v>3.1</v>
      </c>
      <c r="J72" s="24">
        <v>3.3</v>
      </c>
      <c r="K72" s="24">
        <v>6.3</v>
      </c>
      <c r="L72" s="24">
        <v>4</v>
      </c>
      <c r="M72" s="24">
        <v>4.3</v>
      </c>
      <c r="N72" s="24">
        <v>2.5</v>
      </c>
      <c r="O72" s="24">
        <v>3.3</v>
      </c>
      <c r="P72" s="24">
        <v>5</v>
      </c>
      <c r="Q72" s="24">
        <v>4</v>
      </c>
      <c r="R72" s="24">
        <v>4.7</v>
      </c>
      <c r="S72" s="24">
        <v>4.5</v>
      </c>
      <c r="T72" s="24">
        <v>5.2</v>
      </c>
      <c r="U72" s="24">
        <v>3.6</v>
      </c>
      <c r="V72" s="24">
        <v>3.8</v>
      </c>
      <c r="W72" s="24">
        <v>2.5</v>
      </c>
      <c r="X72" s="24">
        <v>3.7</v>
      </c>
      <c r="Y72" s="24">
        <v>5.2</v>
      </c>
      <c r="Z72" s="24">
        <v>1.2</v>
      </c>
      <c r="AA72" s="24">
        <v>2.2999999999999998</v>
      </c>
      <c r="AB72" s="24">
        <v>3</v>
      </c>
      <c r="AC72" s="24">
        <v>2.5</v>
      </c>
      <c r="AD72" s="24">
        <v>6.5</v>
      </c>
      <c r="AE72" s="24">
        <v>4.0999999999999996</v>
      </c>
      <c r="AF72" s="24">
        <v>-1.5</v>
      </c>
      <c r="AG72" s="24">
        <v>4.2</v>
      </c>
      <c r="AH72" s="24">
        <v>5.6</v>
      </c>
      <c r="AI72" s="24">
        <v>5.9</v>
      </c>
      <c r="AJ72" s="24">
        <v>3.9</v>
      </c>
      <c r="AK72" s="24">
        <v>3.7</v>
      </c>
      <c r="AL72" s="24">
        <v>3.8</v>
      </c>
      <c r="AM72" s="24">
        <v>10.8</v>
      </c>
      <c r="AN72" s="24">
        <v>10.3</v>
      </c>
      <c r="AO72" s="24">
        <v>6.4</v>
      </c>
      <c r="AP72" s="24">
        <v>5.6</v>
      </c>
      <c r="AQ72" s="24">
        <v>4.7</v>
      </c>
      <c r="AR72" s="24">
        <v>5</v>
      </c>
      <c r="AS72" s="24">
        <v>4.3</v>
      </c>
      <c r="AT72" s="24">
        <v>5.9</v>
      </c>
      <c r="AU72" s="24">
        <v>5.6</v>
      </c>
      <c r="AV72" s="24">
        <v>5.6</v>
      </c>
      <c r="AW72" s="24">
        <v>5.4</v>
      </c>
      <c r="AX72" s="24">
        <v>5.4</v>
      </c>
      <c r="AY72" s="24">
        <v>5.2</v>
      </c>
    </row>
    <row r="73" spans="1:51" hidden="1" x14ac:dyDescent="0.3">
      <c r="A73" s="24" t="s">
        <v>143</v>
      </c>
      <c r="B73" s="24" t="s">
        <v>300</v>
      </c>
      <c r="C73" s="24" t="s">
        <v>73</v>
      </c>
      <c r="D73" s="24">
        <v>-0.5</v>
      </c>
      <c r="E73" s="24">
        <v>4.2</v>
      </c>
      <c r="F73" s="24">
        <v>-3.4</v>
      </c>
      <c r="G73" s="24">
        <v>5.5</v>
      </c>
      <c r="H73" s="24">
        <v>4.3</v>
      </c>
      <c r="I73" s="24">
        <v>-1</v>
      </c>
      <c r="J73" s="24">
        <v>5.6</v>
      </c>
      <c r="K73" s="24">
        <v>2</v>
      </c>
      <c r="L73" s="24">
        <v>2.9</v>
      </c>
      <c r="M73" s="24">
        <v>4.5999999999999996</v>
      </c>
      <c r="N73" s="24">
        <v>7.3</v>
      </c>
      <c r="O73" s="24">
        <v>3.1</v>
      </c>
      <c r="P73" s="24">
        <v>2.2999999999999998</v>
      </c>
      <c r="Q73" s="24">
        <v>3</v>
      </c>
      <c r="R73" s="24">
        <v>4</v>
      </c>
      <c r="S73" s="24">
        <v>3.7</v>
      </c>
      <c r="T73" s="24">
        <v>6</v>
      </c>
      <c r="U73" s="24">
        <v>-22.4</v>
      </c>
      <c r="V73" s="24">
        <v>16.8</v>
      </c>
      <c r="W73" s="24">
        <v>1.1000000000000001</v>
      </c>
      <c r="X73" s="24">
        <v>4.8</v>
      </c>
      <c r="Y73" s="24">
        <v>3.7</v>
      </c>
      <c r="Z73" s="24">
        <v>-0.3</v>
      </c>
      <c r="AA73" s="24">
        <v>1.2</v>
      </c>
      <c r="AB73" s="24">
        <v>6.6</v>
      </c>
      <c r="AC73" s="24">
        <v>2.7</v>
      </c>
      <c r="AD73" s="24">
        <v>2.6</v>
      </c>
      <c r="AE73" s="24">
        <v>4.5</v>
      </c>
      <c r="AF73" s="24">
        <v>2.4</v>
      </c>
      <c r="AG73" s="24">
        <v>5.6</v>
      </c>
      <c r="AH73" s="24">
        <v>8.1</v>
      </c>
      <c r="AI73" s="24">
        <v>-1.7</v>
      </c>
      <c r="AJ73" s="24">
        <v>3.3</v>
      </c>
      <c r="AK73" s="24">
        <v>1</v>
      </c>
      <c r="AL73" s="24">
        <v>6.1</v>
      </c>
      <c r="AM73" s="24">
        <v>5.3</v>
      </c>
      <c r="AN73" s="24">
        <v>4.8</v>
      </c>
      <c r="AO73" s="24">
        <v>3.8</v>
      </c>
      <c r="AP73" s="24">
        <v>4.5</v>
      </c>
      <c r="AQ73" s="24">
        <v>1.5</v>
      </c>
      <c r="AR73" s="24">
        <v>6.4</v>
      </c>
      <c r="AS73" s="24">
        <v>4.2</v>
      </c>
      <c r="AT73" s="24">
        <v>4.5</v>
      </c>
      <c r="AU73" s="24">
        <v>5</v>
      </c>
      <c r="AV73" s="24">
        <v>5</v>
      </c>
      <c r="AW73" s="24">
        <v>5</v>
      </c>
      <c r="AX73" s="24">
        <v>5</v>
      </c>
      <c r="AY73" s="24">
        <v>4.5</v>
      </c>
    </row>
    <row r="74" spans="1:51" hidden="1" x14ac:dyDescent="0.3">
      <c r="A74" s="24" t="s">
        <v>144</v>
      </c>
      <c r="B74" s="24"/>
      <c r="C74" s="24">
        <v>-2.1</v>
      </c>
      <c r="D74" s="24">
        <v>0.6</v>
      </c>
      <c r="E74" s="24">
        <v>-8.9</v>
      </c>
      <c r="F74" s="24">
        <v>-11.5</v>
      </c>
      <c r="G74" s="24">
        <v>2.1</v>
      </c>
      <c r="H74" s="24">
        <v>0.4</v>
      </c>
      <c r="I74" s="24">
        <v>-0.2</v>
      </c>
      <c r="J74" s="24">
        <v>-0.1</v>
      </c>
      <c r="K74" s="24">
        <v>-6</v>
      </c>
      <c r="L74" s="24">
        <v>-4.9000000000000004</v>
      </c>
      <c r="M74" s="24">
        <v>-3</v>
      </c>
      <c r="N74" s="24">
        <v>6</v>
      </c>
      <c r="O74" s="24">
        <v>7.8</v>
      </c>
      <c r="P74" s="24">
        <v>8.1999999999999993</v>
      </c>
      <c r="Q74" s="24">
        <v>8.5</v>
      </c>
      <c r="R74" s="24">
        <v>5.0999999999999996</v>
      </c>
      <c r="S74" s="24">
        <v>8</v>
      </c>
      <c r="T74" s="24">
        <v>6.2</v>
      </c>
      <c r="U74" s="24">
        <v>-1.7</v>
      </c>
      <c r="V74" s="24">
        <v>3</v>
      </c>
      <c r="W74" s="24">
        <v>-1.3</v>
      </c>
      <c r="X74" s="24">
        <v>2.2999999999999998</v>
      </c>
      <c r="Y74" s="24">
        <v>1.1000000000000001</v>
      </c>
      <c r="Z74" s="24">
        <v>-0.7</v>
      </c>
      <c r="AA74" s="24">
        <v>1.6</v>
      </c>
      <c r="AB74" s="24">
        <v>-1.9</v>
      </c>
      <c r="AC74" s="24">
        <v>5.0999999999999996</v>
      </c>
      <c r="AD74" s="24">
        <v>7</v>
      </c>
      <c r="AE74" s="24">
        <v>2</v>
      </c>
      <c r="AF74" s="24">
        <v>3.3</v>
      </c>
      <c r="AG74" s="24">
        <v>4.4000000000000004</v>
      </c>
      <c r="AH74" s="24">
        <v>5.4</v>
      </c>
      <c r="AI74" s="24">
        <v>5</v>
      </c>
      <c r="AJ74" s="24">
        <v>3.7</v>
      </c>
      <c r="AK74" s="24">
        <v>1.7</v>
      </c>
      <c r="AL74" s="24">
        <v>0.7</v>
      </c>
      <c r="AM74" s="24">
        <v>3.8</v>
      </c>
      <c r="AN74" s="24">
        <v>3.7</v>
      </c>
      <c r="AO74" s="24">
        <v>4.4000000000000004</v>
      </c>
      <c r="AP74" s="24">
        <v>5.4</v>
      </c>
      <c r="AQ74" s="24">
        <v>43.5</v>
      </c>
      <c r="AR74" s="24">
        <v>20.100000000000001</v>
      </c>
      <c r="AS74" s="24">
        <v>62.3</v>
      </c>
      <c r="AT74" s="24">
        <v>38.4</v>
      </c>
      <c r="AU74" s="24">
        <v>26.6</v>
      </c>
      <c r="AV74" s="24">
        <v>18.8</v>
      </c>
      <c r="AW74" s="24">
        <v>21.2</v>
      </c>
      <c r="AX74" s="24">
        <v>21.2</v>
      </c>
      <c r="AY74" s="24">
        <v>13.5</v>
      </c>
    </row>
    <row r="75" spans="1:51" hidden="1" x14ac:dyDescent="0.3">
      <c r="A75" s="24" t="s">
        <v>145</v>
      </c>
      <c r="B75" s="24"/>
      <c r="C75" s="24">
        <v>7.3</v>
      </c>
      <c r="D75" s="24">
        <v>1.1000000000000001</v>
      </c>
      <c r="E75" s="24">
        <v>-2.8</v>
      </c>
      <c r="F75" s="24">
        <v>-1.5</v>
      </c>
      <c r="G75" s="24">
        <v>0.2</v>
      </c>
      <c r="H75" s="24">
        <v>0.8</v>
      </c>
      <c r="I75" s="24">
        <v>0.3</v>
      </c>
      <c r="J75" s="24">
        <v>-0.4</v>
      </c>
      <c r="K75" s="24">
        <v>0.6</v>
      </c>
      <c r="L75" s="24">
        <v>-1.1000000000000001</v>
      </c>
      <c r="M75" s="24">
        <v>-0.4</v>
      </c>
      <c r="N75" s="24">
        <v>1.3</v>
      </c>
      <c r="O75" s="24">
        <v>-2.2999999999999998</v>
      </c>
      <c r="P75" s="24">
        <v>-4.9000000000000004</v>
      </c>
      <c r="Q75" s="24">
        <v>-11.6</v>
      </c>
      <c r="R75" s="24">
        <v>9.9</v>
      </c>
      <c r="S75" s="24">
        <v>4.0999999999999996</v>
      </c>
      <c r="T75" s="24">
        <v>2.7</v>
      </c>
      <c r="U75" s="24">
        <v>2.2000000000000002</v>
      </c>
      <c r="V75" s="24">
        <v>2.7</v>
      </c>
      <c r="W75" s="24">
        <v>0.9</v>
      </c>
      <c r="X75" s="24">
        <v>-0.3</v>
      </c>
      <c r="Y75" s="24">
        <v>1.1000000000000001</v>
      </c>
      <c r="Z75" s="24">
        <v>3.5</v>
      </c>
      <c r="AA75" s="24">
        <v>-1.3</v>
      </c>
      <c r="AB75" s="24">
        <v>3.1</v>
      </c>
      <c r="AC75" s="24">
        <v>1.8</v>
      </c>
      <c r="AD75" s="24">
        <v>4.7</v>
      </c>
      <c r="AE75" s="24">
        <v>2.7</v>
      </c>
      <c r="AF75" s="24">
        <v>5.9</v>
      </c>
      <c r="AG75" s="24">
        <v>-5.7</v>
      </c>
      <c r="AH75" s="24">
        <v>5.0999999999999996</v>
      </c>
      <c r="AI75" s="24">
        <v>0.5</v>
      </c>
      <c r="AJ75" s="24">
        <v>4.3</v>
      </c>
      <c r="AK75" s="24">
        <v>1.7</v>
      </c>
      <c r="AL75" s="24">
        <v>2.6</v>
      </c>
      <c r="AM75" s="24">
        <v>1.8</v>
      </c>
      <c r="AN75" s="24">
        <v>2.5</v>
      </c>
      <c r="AO75" s="24">
        <v>1.7</v>
      </c>
      <c r="AP75" s="24">
        <v>-1.7</v>
      </c>
      <c r="AQ75" s="24">
        <v>-3.3</v>
      </c>
      <c r="AR75" s="24">
        <v>-1.8</v>
      </c>
      <c r="AS75" s="24">
        <v>-1.7</v>
      </c>
      <c r="AT75" s="24">
        <v>-1.5</v>
      </c>
      <c r="AU75" s="24">
        <v>1.4</v>
      </c>
      <c r="AV75" s="24">
        <v>1.5</v>
      </c>
      <c r="AW75" s="24">
        <v>1.5</v>
      </c>
      <c r="AX75" s="24">
        <v>1.5</v>
      </c>
      <c r="AY75" s="24">
        <v>1.5</v>
      </c>
    </row>
    <row r="76" spans="1:51" hidden="1" x14ac:dyDescent="0.3">
      <c r="A76" s="24" t="s">
        <v>146</v>
      </c>
      <c r="B76" s="24" t="s">
        <v>280</v>
      </c>
      <c r="C76" s="24">
        <v>0.6</v>
      </c>
      <c r="D76" s="24">
        <v>-1.2</v>
      </c>
      <c r="E76" s="24">
        <v>-2.1</v>
      </c>
      <c r="F76" s="24">
        <v>0.9</v>
      </c>
      <c r="G76" s="24">
        <v>6.3</v>
      </c>
      <c r="H76" s="24">
        <v>5.6</v>
      </c>
      <c r="I76" s="24">
        <v>5.3</v>
      </c>
      <c r="J76" s="24">
        <v>6.6</v>
      </c>
      <c r="K76" s="24">
        <v>1.7</v>
      </c>
      <c r="L76" s="24">
        <v>2.7</v>
      </c>
      <c r="M76" s="24">
        <v>2.8</v>
      </c>
      <c r="N76" s="24">
        <v>-3.3</v>
      </c>
      <c r="O76" s="24">
        <v>6.1</v>
      </c>
      <c r="P76" s="24">
        <v>6.5</v>
      </c>
      <c r="Q76" s="24">
        <v>0.2</v>
      </c>
      <c r="R76" s="24">
        <v>6.2</v>
      </c>
      <c r="S76" s="24">
        <v>1.9</v>
      </c>
      <c r="T76" s="24">
        <v>4.5999999999999996</v>
      </c>
      <c r="U76" s="24">
        <v>3.6</v>
      </c>
      <c r="V76" s="24">
        <v>-0.7</v>
      </c>
      <c r="W76" s="24">
        <v>7.3</v>
      </c>
      <c r="X76" s="24">
        <v>2.7</v>
      </c>
      <c r="Y76" s="24">
        <v>3.8</v>
      </c>
      <c r="Z76" s="24">
        <v>4.5</v>
      </c>
      <c r="AA76" s="24">
        <v>6.2</v>
      </c>
      <c r="AB76" s="24">
        <v>6.1</v>
      </c>
      <c r="AC76" s="24">
        <v>6.6</v>
      </c>
      <c r="AD76" s="24">
        <v>6.2</v>
      </c>
      <c r="AE76" s="24">
        <v>4.2</v>
      </c>
      <c r="AF76" s="24">
        <v>-2.4</v>
      </c>
      <c r="AG76" s="24">
        <v>3.7</v>
      </c>
      <c r="AH76" s="24">
        <v>3.8</v>
      </c>
      <c r="AI76" s="24">
        <v>4.0999999999999996</v>
      </c>
      <c r="AJ76" s="24">
        <v>2.8</v>
      </c>
      <c r="AK76" s="24">
        <v>3.1</v>
      </c>
      <c r="AL76" s="24">
        <v>3.8</v>
      </c>
      <c r="AM76" s="24">
        <v>3.9</v>
      </c>
      <c r="AN76" s="24">
        <v>4.8</v>
      </c>
      <c r="AO76" s="24">
        <v>3.8</v>
      </c>
      <c r="AP76" s="24">
        <v>2.7</v>
      </c>
      <c r="AQ76" s="24">
        <v>-9</v>
      </c>
      <c r="AR76" s="24">
        <v>12.5</v>
      </c>
      <c r="AS76" s="24">
        <v>4</v>
      </c>
      <c r="AT76" s="24">
        <v>2.9</v>
      </c>
      <c r="AU76" s="24">
        <v>3.2</v>
      </c>
      <c r="AV76" s="24">
        <v>3.5</v>
      </c>
      <c r="AW76" s="24">
        <v>3.7</v>
      </c>
      <c r="AX76" s="24">
        <v>3.8</v>
      </c>
      <c r="AY76" s="24">
        <v>3.8</v>
      </c>
    </row>
    <row r="77" spans="1:51" hidden="1" x14ac:dyDescent="0.3">
      <c r="A77" s="24" t="s">
        <v>147</v>
      </c>
      <c r="B77" s="24" t="s">
        <v>303</v>
      </c>
      <c r="C77" s="24">
        <v>10.3</v>
      </c>
      <c r="D77" s="24">
        <v>9.1999999999999993</v>
      </c>
      <c r="E77" s="24">
        <v>2.9</v>
      </c>
      <c r="F77" s="24">
        <v>6</v>
      </c>
      <c r="G77" s="24">
        <v>10</v>
      </c>
      <c r="H77" s="24">
        <v>0.7</v>
      </c>
      <c r="I77" s="24">
        <v>11.1</v>
      </c>
      <c r="J77" s="24">
        <v>13.4</v>
      </c>
      <c r="K77" s="24">
        <v>8.5</v>
      </c>
      <c r="L77" s="24">
        <v>2.2999999999999998</v>
      </c>
      <c r="M77" s="24">
        <v>3.8</v>
      </c>
      <c r="N77" s="24">
        <v>5.7</v>
      </c>
      <c r="O77" s="24">
        <v>6.2</v>
      </c>
      <c r="P77" s="24">
        <v>6.2</v>
      </c>
      <c r="Q77" s="24">
        <v>6</v>
      </c>
      <c r="R77" s="24">
        <v>2.4</v>
      </c>
      <c r="S77" s="24">
        <v>4.3</v>
      </c>
      <c r="T77" s="24">
        <v>5.0999999999999996</v>
      </c>
      <c r="U77" s="24">
        <v>-5.9</v>
      </c>
      <c r="V77" s="24">
        <v>2.5</v>
      </c>
      <c r="W77" s="24">
        <v>7.7</v>
      </c>
      <c r="X77" s="24">
        <v>0.6</v>
      </c>
      <c r="Y77" s="24">
        <v>1.7</v>
      </c>
      <c r="Z77" s="24">
        <v>3.1</v>
      </c>
      <c r="AA77" s="24">
        <v>8.6999999999999993</v>
      </c>
      <c r="AB77" s="24">
        <v>7.4</v>
      </c>
      <c r="AC77" s="24">
        <v>7</v>
      </c>
      <c r="AD77" s="24">
        <v>6.5</v>
      </c>
      <c r="AE77" s="24">
        <v>2.1</v>
      </c>
      <c r="AF77" s="24">
        <v>-2.5</v>
      </c>
      <c r="AG77" s="24">
        <v>6.8</v>
      </c>
      <c r="AH77" s="24">
        <v>4.8</v>
      </c>
      <c r="AI77" s="24">
        <v>1.7</v>
      </c>
      <c r="AJ77" s="24">
        <v>3.1</v>
      </c>
      <c r="AK77" s="24">
        <v>2.8</v>
      </c>
      <c r="AL77" s="24">
        <v>2.4</v>
      </c>
      <c r="AM77" s="24">
        <v>2.2000000000000002</v>
      </c>
      <c r="AN77" s="24">
        <v>3.8</v>
      </c>
      <c r="AO77" s="24">
        <v>2.8</v>
      </c>
      <c r="AP77" s="24">
        <v>-1.7</v>
      </c>
      <c r="AQ77" s="24">
        <v>-6.5</v>
      </c>
      <c r="AR77" s="24">
        <v>6.4</v>
      </c>
      <c r="AS77" s="24">
        <v>-3.5</v>
      </c>
      <c r="AT77" s="24">
        <v>4.4000000000000004</v>
      </c>
      <c r="AU77" s="24">
        <v>2.9</v>
      </c>
      <c r="AV77" s="24">
        <v>2.9</v>
      </c>
      <c r="AW77" s="24">
        <v>2.7</v>
      </c>
      <c r="AX77" s="24">
        <v>2.6</v>
      </c>
      <c r="AY77" s="24">
        <v>2.4</v>
      </c>
    </row>
    <row r="78" spans="1:51" hidden="1" x14ac:dyDescent="0.3">
      <c r="A78" s="24" t="s">
        <v>148</v>
      </c>
      <c r="B78" s="24" t="s">
        <v>276</v>
      </c>
      <c r="C78" s="24">
        <v>0.2</v>
      </c>
      <c r="D78" s="24">
        <v>2.9</v>
      </c>
      <c r="E78" s="24">
        <v>2.8</v>
      </c>
      <c r="F78" s="24">
        <v>0.7</v>
      </c>
      <c r="G78" s="24">
        <v>2.7</v>
      </c>
      <c r="H78" s="24">
        <v>-0.3</v>
      </c>
      <c r="I78" s="24">
        <v>1.5</v>
      </c>
      <c r="J78" s="24">
        <v>4.0999999999999996</v>
      </c>
      <c r="K78" s="24">
        <v>-0.1</v>
      </c>
      <c r="L78" s="24">
        <v>0.7</v>
      </c>
      <c r="M78" s="24">
        <v>-3.5</v>
      </c>
      <c r="N78" s="24">
        <v>-11.9</v>
      </c>
      <c r="O78" s="24">
        <v>-3.1</v>
      </c>
      <c r="P78" s="24">
        <v>-0.6</v>
      </c>
      <c r="Q78" s="24">
        <v>2.9</v>
      </c>
      <c r="R78" s="24">
        <v>2.5</v>
      </c>
      <c r="S78" s="24">
        <v>0.1</v>
      </c>
      <c r="T78" s="24">
        <v>3.1</v>
      </c>
      <c r="U78" s="24">
        <v>3.9</v>
      </c>
      <c r="V78" s="24">
        <v>3.1</v>
      </c>
      <c r="W78" s="24">
        <v>4.5</v>
      </c>
      <c r="X78" s="24">
        <v>4.0999999999999996</v>
      </c>
      <c r="Y78" s="24">
        <v>4.7</v>
      </c>
      <c r="Z78" s="24">
        <v>4.0999999999999996</v>
      </c>
      <c r="AA78" s="24">
        <v>5</v>
      </c>
      <c r="AB78" s="24">
        <v>4.3</v>
      </c>
      <c r="AC78" s="24">
        <v>3.9</v>
      </c>
      <c r="AD78" s="24">
        <v>0.3</v>
      </c>
      <c r="AE78" s="24">
        <v>1</v>
      </c>
      <c r="AF78" s="24">
        <v>-6.6</v>
      </c>
      <c r="AG78" s="24">
        <v>1.1000000000000001</v>
      </c>
      <c r="AH78" s="24">
        <v>1.9</v>
      </c>
      <c r="AI78" s="24">
        <v>-1.3</v>
      </c>
      <c r="AJ78" s="24">
        <v>1.8</v>
      </c>
      <c r="AK78" s="24">
        <v>4.2</v>
      </c>
      <c r="AL78" s="24">
        <v>3.7</v>
      </c>
      <c r="AM78" s="24">
        <v>2.2000000000000002</v>
      </c>
      <c r="AN78" s="24">
        <v>4.3</v>
      </c>
      <c r="AO78" s="24">
        <v>5.4</v>
      </c>
      <c r="AP78" s="24">
        <v>4.9000000000000004</v>
      </c>
      <c r="AQ78" s="24">
        <v>-4.5</v>
      </c>
      <c r="AR78" s="24">
        <v>7.2</v>
      </c>
      <c r="AS78" s="24">
        <v>4.5999999999999996</v>
      </c>
      <c r="AT78" s="24">
        <v>-0.3</v>
      </c>
      <c r="AU78" s="24">
        <v>3.1</v>
      </c>
      <c r="AV78" s="24">
        <v>3.3</v>
      </c>
      <c r="AW78" s="24">
        <v>3.4</v>
      </c>
      <c r="AX78" s="24">
        <v>3.4</v>
      </c>
      <c r="AY78" s="24">
        <v>3.5</v>
      </c>
    </row>
    <row r="79" spans="1:51" hidden="1" x14ac:dyDescent="0.3">
      <c r="A79" s="24" t="s">
        <v>149</v>
      </c>
      <c r="B79" s="24" t="s">
        <v>276</v>
      </c>
      <c r="C79" s="24">
        <v>5.7</v>
      </c>
      <c r="D79" s="24">
        <v>4.3</v>
      </c>
      <c r="E79" s="24">
        <v>2.2000000000000002</v>
      </c>
      <c r="F79" s="24">
        <v>-2.2000000000000002</v>
      </c>
      <c r="G79" s="24">
        <v>4.0999999999999996</v>
      </c>
      <c r="H79" s="24">
        <v>3.3</v>
      </c>
      <c r="I79" s="24">
        <v>6.3</v>
      </c>
      <c r="J79" s="24">
        <v>8.5</v>
      </c>
      <c r="K79" s="24">
        <v>-0.1</v>
      </c>
      <c r="L79" s="24">
        <v>0.3</v>
      </c>
      <c r="M79" s="24">
        <v>1.2</v>
      </c>
      <c r="N79" s="24">
        <v>-0.2</v>
      </c>
      <c r="O79" s="24">
        <v>-3.4</v>
      </c>
      <c r="P79" s="24">
        <v>1.3</v>
      </c>
      <c r="Q79" s="24">
        <v>3.6</v>
      </c>
      <c r="R79" s="24">
        <v>0.1</v>
      </c>
      <c r="S79" s="24">
        <v>4.5999999999999996</v>
      </c>
      <c r="T79" s="24">
        <v>5.8</v>
      </c>
      <c r="U79" s="24">
        <v>7.4</v>
      </c>
      <c r="V79" s="24">
        <v>4</v>
      </c>
      <c r="W79" s="24">
        <v>5</v>
      </c>
      <c r="X79" s="24">
        <v>4</v>
      </c>
      <c r="Y79" s="24">
        <v>0.6</v>
      </c>
      <c r="Z79" s="24">
        <v>2.1</v>
      </c>
      <c r="AA79" s="24">
        <v>7.8</v>
      </c>
      <c r="AB79" s="24">
        <v>6.1</v>
      </c>
      <c r="AC79" s="24">
        <v>6.3</v>
      </c>
      <c r="AD79" s="24">
        <v>8.5</v>
      </c>
      <c r="AE79" s="24">
        <v>2.2000000000000002</v>
      </c>
      <c r="AF79" s="24">
        <v>-7.7</v>
      </c>
      <c r="AG79" s="24">
        <v>-2.8</v>
      </c>
      <c r="AH79" s="24">
        <v>1.8</v>
      </c>
      <c r="AI79" s="24">
        <v>1.1000000000000001</v>
      </c>
      <c r="AJ79" s="24">
        <v>4.5999999999999996</v>
      </c>
      <c r="AK79" s="24">
        <v>1.7</v>
      </c>
      <c r="AL79" s="24">
        <v>4.4000000000000004</v>
      </c>
      <c r="AM79" s="24">
        <v>6.3</v>
      </c>
      <c r="AN79" s="24">
        <v>4.2</v>
      </c>
      <c r="AO79" s="24">
        <v>4.9000000000000004</v>
      </c>
      <c r="AP79" s="24">
        <v>1.9</v>
      </c>
      <c r="AQ79" s="24">
        <v>-7.2</v>
      </c>
      <c r="AR79" s="24">
        <v>4.5</v>
      </c>
      <c r="AS79" s="24">
        <v>7.2</v>
      </c>
      <c r="AT79" s="24">
        <v>3.3</v>
      </c>
      <c r="AU79" s="24">
        <v>1.7</v>
      </c>
      <c r="AV79" s="24">
        <v>2.2000000000000002</v>
      </c>
      <c r="AW79" s="24">
        <v>2.4</v>
      </c>
      <c r="AX79" s="24">
        <v>2.2999999999999998</v>
      </c>
      <c r="AY79" s="24">
        <v>2.4</v>
      </c>
    </row>
    <row r="80" spans="1:51" hidden="1" x14ac:dyDescent="0.3">
      <c r="A80" s="24" t="s">
        <v>150</v>
      </c>
      <c r="B80" s="24" t="s">
        <v>303</v>
      </c>
      <c r="C80" s="24">
        <v>5.3</v>
      </c>
      <c r="D80" s="24">
        <v>6</v>
      </c>
      <c r="E80" s="24">
        <v>3.5</v>
      </c>
      <c r="F80" s="24">
        <v>7.3</v>
      </c>
      <c r="G80" s="24">
        <v>3.8</v>
      </c>
      <c r="H80" s="24">
        <v>5.3</v>
      </c>
      <c r="I80" s="24">
        <v>4.8</v>
      </c>
      <c r="J80" s="24">
        <v>4</v>
      </c>
      <c r="K80" s="24">
        <v>9.6</v>
      </c>
      <c r="L80" s="24">
        <v>5.9</v>
      </c>
      <c r="M80" s="24">
        <v>5.5</v>
      </c>
      <c r="N80" s="24">
        <v>1.1000000000000001</v>
      </c>
      <c r="O80" s="24">
        <v>5.5</v>
      </c>
      <c r="P80" s="24">
        <v>4.8</v>
      </c>
      <c r="Q80" s="24">
        <v>6.7</v>
      </c>
      <c r="R80" s="24">
        <v>7.6</v>
      </c>
      <c r="S80" s="24">
        <v>7.5</v>
      </c>
      <c r="T80" s="24">
        <v>4</v>
      </c>
      <c r="U80" s="24">
        <v>6.2</v>
      </c>
      <c r="V80" s="24">
        <v>8.5</v>
      </c>
      <c r="W80" s="24">
        <v>4</v>
      </c>
      <c r="X80" s="24">
        <v>4.9000000000000004</v>
      </c>
      <c r="Y80" s="24">
        <v>3.9</v>
      </c>
      <c r="Z80" s="24">
        <v>7.9</v>
      </c>
      <c r="AA80" s="24">
        <v>7.8</v>
      </c>
      <c r="AB80" s="24">
        <v>9.3000000000000007</v>
      </c>
      <c r="AC80" s="24">
        <v>9.3000000000000007</v>
      </c>
      <c r="AD80" s="24">
        <v>9.8000000000000007</v>
      </c>
      <c r="AE80" s="24">
        <v>3.9</v>
      </c>
      <c r="AF80" s="24">
        <v>8.5</v>
      </c>
      <c r="AG80" s="24">
        <v>10.3</v>
      </c>
      <c r="AH80" s="24">
        <v>6.6</v>
      </c>
      <c r="AI80" s="24">
        <v>5.5</v>
      </c>
      <c r="AJ80" s="24">
        <v>6.4</v>
      </c>
      <c r="AK80" s="24">
        <v>7.4</v>
      </c>
      <c r="AL80" s="24">
        <v>8</v>
      </c>
      <c r="AM80" s="24">
        <v>8.3000000000000007</v>
      </c>
      <c r="AN80" s="24">
        <v>6.8</v>
      </c>
      <c r="AO80" s="24">
        <v>6.5</v>
      </c>
      <c r="AP80" s="24">
        <v>3.9</v>
      </c>
      <c r="AQ80" s="24">
        <v>-5.8</v>
      </c>
      <c r="AR80" s="24">
        <v>9.1</v>
      </c>
      <c r="AS80" s="24">
        <v>7.2</v>
      </c>
      <c r="AT80" s="24">
        <v>6.3</v>
      </c>
      <c r="AU80" s="24">
        <v>6.3</v>
      </c>
      <c r="AV80" s="24">
        <v>6.3</v>
      </c>
      <c r="AW80" s="24">
        <v>6.3</v>
      </c>
      <c r="AX80" s="24">
        <v>6.3</v>
      </c>
      <c r="AY80" s="24">
        <v>6.3</v>
      </c>
    </row>
    <row r="81" spans="1:51" hidden="1" x14ac:dyDescent="0.3">
      <c r="A81" s="24" t="s">
        <v>151</v>
      </c>
      <c r="B81" s="24"/>
      <c r="C81" s="24">
        <v>9.9</v>
      </c>
      <c r="D81" s="24">
        <v>7.6</v>
      </c>
      <c r="E81" s="24">
        <v>2.2000000000000002</v>
      </c>
      <c r="F81" s="24">
        <v>4.2</v>
      </c>
      <c r="G81" s="24">
        <v>7.6</v>
      </c>
      <c r="H81" s="24">
        <v>3.9</v>
      </c>
      <c r="I81" s="24">
        <v>7.2</v>
      </c>
      <c r="J81" s="24">
        <v>6.6</v>
      </c>
      <c r="K81" s="24">
        <v>7</v>
      </c>
      <c r="L81" s="24">
        <v>9.1</v>
      </c>
      <c r="M81" s="24">
        <v>9</v>
      </c>
      <c r="N81" s="24">
        <v>8.9</v>
      </c>
      <c r="O81" s="24">
        <v>6.5</v>
      </c>
      <c r="P81" s="24">
        <v>8</v>
      </c>
      <c r="Q81" s="24">
        <v>7.5</v>
      </c>
      <c r="R81" s="24">
        <v>8.1999999999999993</v>
      </c>
      <c r="S81" s="24">
        <v>7.8</v>
      </c>
      <c r="T81" s="24">
        <v>4.7</v>
      </c>
      <c r="U81" s="24">
        <v>-13.1</v>
      </c>
      <c r="V81" s="24">
        <v>0.8</v>
      </c>
      <c r="W81" s="24">
        <v>5</v>
      </c>
      <c r="X81" s="24">
        <v>3.6</v>
      </c>
      <c r="Y81" s="24">
        <v>4.5</v>
      </c>
      <c r="Z81" s="24">
        <v>4.8</v>
      </c>
      <c r="AA81" s="24">
        <v>5</v>
      </c>
      <c r="AB81" s="24">
        <v>5.7</v>
      </c>
      <c r="AC81" s="24">
        <v>5.5</v>
      </c>
      <c r="AD81" s="24">
        <v>6.3</v>
      </c>
      <c r="AE81" s="24">
        <v>7.4</v>
      </c>
      <c r="AF81" s="24">
        <v>4.7</v>
      </c>
      <c r="AG81" s="24">
        <v>6.4</v>
      </c>
      <c r="AH81" s="24">
        <v>6.2</v>
      </c>
      <c r="AI81" s="24">
        <v>6</v>
      </c>
      <c r="AJ81" s="24">
        <v>5.6</v>
      </c>
      <c r="AK81" s="24">
        <v>5</v>
      </c>
      <c r="AL81" s="24">
        <v>4.9000000000000004</v>
      </c>
      <c r="AM81" s="24">
        <v>5</v>
      </c>
      <c r="AN81" s="24">
        <v>5.0999999999999996</v>
      </c>
      <c r="AO81" s="24">
        <v>5.2</v>
      </c>
      <c r="AP81" s="24">
        <v>5</v>
      </c>
      <c r="AQ81" s="24">
        <v>-2.1</v>
      </c>
      <c r="AR81" s="24">
        <v>3.7</v>
      </c>
      <c r="AS81" s="24">
        <v>5.3</v>
      </c>
      <c r="AT81" s="24">
        <v>5</v>
      </c>
      <c r="AU81" s="24">
        <v>5</v>
      </c>
      <c r="AV81" s="24">
        <v>5</v>
      </c>
      <c r="AW81" s="24">
        <v>5</v>
      </c>
      <c r="AX81" s="24">
        <v>5</v>
      </c>
      <c r="AY81" s="24">
        <v>5</v>
      </c>
    </row>
    <row r="82" spans="1:51" hidden="1" x14ac:dyDescent="0.3">
      <c r="A82" s="24" t="s">
        <v>152</v>
      </c>
      <c r="B82" s="24" t="s">
        <v>302</v>
      </c>
      <c r="C82" s="24">
        <v>-21.6</v>
      </c>
      <c r="D82" s="24">
        <v>-5.7</v>
      </c>
      <c r="E82" s="24">
        <v>23.2</v>
      </c>
      <c r="F82" s="24">
        <v>11.1</v>
      </c>
      <c r="G82" s="24">
        <v>-7.1</v>
      </c>
      <c r="H82" s="24">
        <v>1.9</v>
      </c>
      <c r="I82" s="24">
        <v>-9.8000000000000007</v>
      </c>
      <c r="J82" s="24">
        <v>-0.2</v>
      </c>
      <c r="K82" s="24">
        <v>-6.1</v>
      </c>
      <c r="L82" s="24">
        <v>6.1</v>
      </c>
      <c r="M82" s="24">
        <v>13.6</v>
      </c>
      <c r="N82" s="24">
        <v>12.7</v>
      </c>
      <c r="O82" s="24">
        <v>3.3</v>
      </c>
      <c r="P82" s="24">
        <v>-1.5</v>
      </c>
      <c r="Q82" s="24">
        <v>-1.7</v>
      </c>
      <c r="R82" s="24">
        <v>2.4</v>
      </c>
      <c r="S82" s="24">
        <v>6.4</v>
      </c>
      <c r="T82" s="24">
        <v>1.4</v>
      </c>
      <c r="U82" s="24">
        <v>2.1</v>
      </c>
      <c r="V82" s="24">
        <v>2</v>
      </c>
      <c r="W82" s="24">
        <v>5.8</v>
      </c>
      <c r="X82" s="24">
        <v>2.4</v>
      </c>
      <c r="Y82" s="24">
        <v>8.1</v>
      </c>
      <c r="Z82" s="24">
        <v>8.6</v>
      </c>
      <c r="AA82" s="24">
        <v>4.3</v>
      </c>
      <c r="AB82" s="24">
        <v>3.2</v>
      </c>
      <c r="AC82" s="24">
        <v>5</v>
      </c>
      <c r="AD82" s="24">
        <v>8.1999999999999993</v>
      </c>
      <c r="AE82" s="24">
        <v>0.3</v>
      </c>
      <c r="AF82" s="24">
        <v>1</v>
      </c>
      <c r="AG82" s="24">
        <v>5.8</v>
      </c>
      <c r="AH82" s="24">
        <v>2.6</v>
      </c>
      <c r="AI82" s="24">
        <v>-3.7</v>
      </c>
      <c r="AJ82" s="24">
        <v>-1.5</v>
      </c>
      <c r="AK82" s="24">
        <v>5</v>
      </c>
      <c r="AL82" s="24">
        <v>-1.4</v>
      </c>
      <c r="AM82" s="24">
        <v>8.8000000000000007</v>
      </c>
      <c r="AN82" s="24">
        <v>2.8</v>
      </c>
      <c r="AO82" s="24">
        <v>-1.8</v>
      </c>
      <c r="AP82" s="24">
        <v>-3.1</v>
      </c>
      <c r="AQ82" s="24">
        <v>3.3</v>
      </c>
      <c r="AR82" s="24">
        <v>4.7</v>
      </c>
      <c r="AS82" s="24">
        <v>3.8</v>
      </c>
      <c r="AT82" s="24">
        <v>3</v>
      </c>
      <c r="AU82" s="24">
        <v>2.5</v>
      </c>
      <c r="AV82" s="24">
        <v>2</v>
      </c>
      <c r="AW82" s="24">
        <v>2</v>
      </c>
      <c r="AX82" s="24">
        <v>2</v>
      </c>
      <c r="AY82" s="24">
        <v>2</v>
      </c>
    </row>
    <row r="83" spans="1:51" hidden="1" x14ac:dyDescent="0.3">
      <c r="A83" s="24" t="s">
        <v>153</v>
      </c>
      <c r="B83" s="24" t="s">
        <v>302</v>
      </c>
      <c r="C83" s="24" t="s">
        <v>73</v>
      </c>
      <c r="D83" s="24" t="s">
        <v>73</v>
      </c>
      <c r="E83" s="24" t="s">
        <v>73</v>
      </c>
      <c r="F83" s="24" t="s">
        <v>73</v>
      </c>
      <c r="G83" s="24" t="s">
        <v>73</v>
      </c>
      <c r="H83" s="24" t="s">
        <v>73</v>
      </c>
      <c r="I83" s="24" t="s">
        <v>73</v>
      </c>
      <c r="J83" s="24" t="s">
        <v>73</v>
      </c>
      <c r="K83" s="24" t="s">
        <v>73</v>
      </c>
      <c r="L83" s="24" t="s">
        <v>73</v>
      </c>
      <c r="M83" s="24" t="s">
        <v>73</v>
      </c>
      <c r="N83" s="24" t="s">
        <v>73</v>
      </c>
      <c r="O83" s="24" t="s">
        <v>73</v>
      </c>
      <c r="P83" s="24" t="s">
        <v>73</v>
      </c>
      <c r="Q83" s="24" t="s">
        <v>73</v>
      </c>
      <c r="R83" s="24" t="s">
        <v>73</v>
      </c>
      <c r="S83" s="24" t="s">
        <v>73</v>
      </c>
      <c r="T83" s="24" t="s">
        <v>73</v>
      </c>
      <c r="U83" s="24" t="s">
        <v>73</v>
      </c>
      <c r="V83" s="24">
        <v>24.8</v>
      </c>
      <c r="W83" s="24">
        <v>-4.3</v>
      </c>
      <c r="X83" s="24">
        <v>-6.6</v>
      </c>
      <c r="Y83" s="24">
        <v>-7.8</v>
      </c>
      <c r="Z83" s="24">
        <v>81.8</v>
      </c>
      <c r="AA83" s="24">
        <v>53.4</v>
      </c>
      <c r="AB83" s="24">
        <v>1.7</v>
      </c>
      <c r="AC83" s="24">
        <v>5.6</v>
      </c>
      <c r="AD83" s="24">
        <v>1.9</v>
      </c>
      <c r="AE83" s="24">
        <v>8.1999999999999993</v>
      </c>
      <c r="AF83" s="24">
        <v>3.4</v>
      </c>
      <c r="AG83" s="24">
        <v>6.4</v>
      </c>
      <c r="AH83" s="24">
        <v>7.5</v>
      </c>
      <c r="AI83" s="24">
        <v>13.9</v>
      </c>
      <c r="AJ83" s="24">
        <v>7.6</v>
      </c>
      <c r="AK83" s="24">
        <v>0.7</v>
      </c>
      <c r="AL83" s="24">
        <v>2.5</v>
      </c>
      <c r="AM83" s="24">
        <v>15.2</v>
      </c>
      <c r="AN83" s="24">
        <v>-3.4</v>
      </c>
      <c r="AO83" s="24">
        <v>4.7</v>
      </c>
      <c r="AP83" s="24">
        <v>5.4</v>
      </c>
      <c r="AQ83" s="24">
        <v>-12.1</v>
      </c>
      <c r="AR83" s="24">
        <v>1.6</v>
      </c>
      <c r="AS83" s="24">
        <v>7</v>
      </c>
      <c r="AT83" s="24">
        <v>-2.7</v>
      </c>
      <c r="AU83" s="24">
        <v>2.9</v>
      </c>
      <c r="AV83" s="24">
        <v>4</v>
      </c>
      <c r="AW83" s="24">
        <v>3.6</v>
      </c>
      <c r="AX83" s="24">
        <v>3.3</v>
      </c>
      <c r="AY83" s="24">
        <v>3.2</v>
      </c>
    </row>
    <row r="84" spans="1:51" hidden="1" x14ac:dyDescent="0.3">
      <c r="A84" s="24" t="s">
        <v>154</v>
      </c>
      <c r="B84" s="24" t="s">
        <v>276</v>
      </c>
      <c r="C84" s="24">
        <v>2.9</v>
      </c>
      <c r="D84" s="24">
        <v>2.5</v>
      </c>
      <c r="E84" s="24">
        <v>1.5</v>
      </c>
      <c r="F84" s="24">
        <v>-0.7</v>
      </c>
      <c r="G84" s="24">
        <v>3.2</v>
      </c>
      <c r="H84" s="24">
        <v>1.9</v>
      </c>
      <c r="I84" s="24">
        <v>0.4</v>
      </c>
      <c r="J84" s="24">
        <v>3.6</v>
      </c>
      <c r="K84" s="24">
        <v>3</v>
      </c>
      <c r="L84" s="24">
        <v>5.6</v>
      </c>
      <c r="M84" s="24">
        <v>7.7</v>
      </c>
      <c r="N84" s="24">
        <v>1.6</v>
      </c>
      <c r="O84" s="24">
        <v>3.6</v>
      </c>
      <c r="P84" s="24">
        <v>2.2999999999999998</v>
      </c>
      <c r="Q84" s="24">
        <v>5.9</v>
      </c>
      <c r="R84" s="24">
        <v>9.6</v>
      </c>
      <c r="S84" s="24">
        <v>9.1</v>
      </c>
      <c r="T84" s="24">
        <v>10.7</v>
      </c>
      <c r="U84" s="24">
        <v>8.8000000000000007</v>
      </c>
      <c r="V84" s="24">
        <v>10.5</v>
      </c>
      <c r="W84" s="24">
        <v>9.4</v>
      </c>
      <c r="X84" s="24">
        <v>5.3</v>
      </c>
      <c r="Y84" s="24">
        <v>5.9</v>
      </c>
      <c r="Z84" s="24">
        <v>3</v>
      </c>
      <c r="AA84" s="24">
        <v>6.8</v>
      </c>
      <c r="AB84" s="24">
        <v>5.7</v>
      </c>
      <c r="AC84" s="24">
        <v>5</v>
      </c>
      <c r="AD84" s="24">
        <v>5.3</v>
      </c>
      <c r="AE84" s="24">
        <v>-4.5</v>
      </c>
      <c r="AF84" s="24">
        <v>-5.0999999999999996</v>
      </c>
      <c r="AG84" s="24">
        <v>1.7</v>
      </c>
      <c r="AH84" s="24">
        <v>1.3</v>
      </c>
      <c r="AI84" s="24">
        <v>-0.1</v>
      </c>
      <c r="AJ84" s="24">
        <v>1.2</v>
      </c>
      <c r="AK84" s="24">
        <v>8.8000000000000007</v>
      </c>
      <c r="AL84" s="24">
        <v>24.5</v>
      </c>
      <c r="AM84" s="24">
        <v>1.8</v>
      </c>
      <c r="AN84" s="24">
        <v>9.3000000000000007</v>
      </c>
      <c r="AO84" s="24">
        <v>8.5</v>
      </c>
      <c r="AP84" s="24">
        <v>5.3</v>
      </c>
      <c r="AQ84" s="24">
        <v>6.6</v>
      </c>
      <c r="AR84" s="24">
        <v>15.1</v>
      </c>
      <c r="AS84" s="24">
        <v>9.4</v>
      </c>
      <c r="AT84" s="24">
        <v>2</v>
      </c>
      <c r="AU84" s="24">
        <v>3.3</v>
      </c>
      <c r="AV84" s="24">
        <v>3.2</v>
      </c>
      <c r="AW84" s="24">
        <v>2.7</v>
      </c>
      <c r="AX84" s="24">
        <v>2.7</v>
      </c>
      <c r="AY84" s="24">
        <v>2.7</v>
      </c>
    </row>
    <row r="85" spans="1:51" hidden="1" x14ac:dyDescent="0.3">
      <c r="A85" s="24" t="s">
        <v>155</v>
      </c>
      <c r="B85" s="24" t="s">
        <v>302</v>
      </c>
      <c r="C85" s="24">
        <v>3.6</v>
      </c>
      <c r="D85" s="24">
        <v>4.7</v>
      </c>
      <c r="E85" s="24">
        <v>1.4</v>
      </c>
      <c r="F85" s="24">
        <v>2.6</v>
      </c>
      <c r="G85" s="24">
        <v>2.2000000000000002</v>
      </c>
      <c r="H85" s="24">
        <v>4.5</v>
      </c>
      <c r="I85" s="24">
        <v>3.6</v>
      </c>
      <c r="J85" s="24">
        <v>7.5</v>
      </c>
      <c r="K85" s="24">
        <v>3.6</v>
      </c>
      <c r="L85" s="24">
        <v>1.4</v>
      </c>
      <c r="M85" s="24">
        <v>6.6</v>
      </c>
      <c r="N85" s="24">
        <v>4.5999999999999996</v>
      </c>
      <c r="O85" s="24">
        <v>7.2</v>
      </c>
      <c r="P85" s="24">
        <v>3.8</v>
      </c>
      <c r="Q85" s="24">
        <v>7</v>
      </c>
      <c r="R85" s="24">
        <v>9.6999999999999993</v>
      </c>
      <c r="S85" s="24">
        <v>5.9</v>
      </c>
      <c r="T85" s="24">
        <v>3.8</v>
      </c>
      <c r="U85" s="24">
        <v>4.0999999999999996</v>
      </c>
      <c r="V85" s="24">
        <v>3.3</v>
      </c>
      <c r="W85" s="24">
        <v>8.6999999999999993</v>
      </c>
      <c r="X85" s="24">
        <v>0.3</v>
      </c>
      <c r="Y85" s="24">
        <v>-0.1</v>
      </c>
      <c r="Z85" s="24">
        <v>1.4</v>
      </c>
      <c r="AA85" s="24">
        <v>4.8</v>
      </c>
      <c r="AB85" s="24">
        <v>4.0999999999999996</v>
      </c>
      <c r="AC85" s="24">
        <v>5.6</v>
      </c>
      <c r="AD85" s="24">
        <v>6</v>
      </c>
      <c r="AE85" s="24">
        <v>3.3</v>
      </c>
      <c r="AF85" s="24">
        <v>0.9</v>
      </c>
      <c r="AG85" s="24">
        <v>5.7</v>
      </c>
      <c r="AH85" s="24">
        <v>5.6</v>
      </c>
      <c r="AI85" s="24">
        <v>2.7</v>
      </c>
      <c r="AJ85" s="24">
        <v>4.2</v>
      </c>
      <c r="AK85" s="24">
        <v>3.9</v>
      </c>
      <c r="AL85" s="24">
        <v>2.2999999999999998</v>
      </c>
      <c r="AM85" s="24">
        <v>4.4000000000000004</v>
      </c>
      <c r="AN85" s="24">
        <v>4.3</v>
      </c>
      <c r="AO85" s="24">
        <v>4.0999999999999996</v>
      </c>
      <c r="AP85" s="24">
        <v>3.8</v>
      </c>
      <c r="AQ85" s="24">
        <v>-1.5</v>
      </c>
      <c r="AR85" s="24">
        <v>9.3000000000000007</v>
      </c>
      <c r="AS85" s="24">
        <v>6.5</v>
      </c>
      <c r="AT85" s="24">
        <v>3.1</v>
      </c>
      <c r="AU85" s="24">
        <v>3</v>
      </c>
      <c r="AV85" s="24">
        <v>3.3</v>
      </c>
      <c r="AW85" s="24">
        <v>3.6</v>
      </c>
      <c r="AX85" s="24">
        <v>3.7</v>
      </c>
      <c r="AY85" s="24">
        <v>3.8</v>
      </c>
    </row>
    <row r="86" spans="1:51" hidden="1" x14ac:dyDescent="0.3">
      <c r="A86" s="24" t="s">
        <v>156</v>
      </c>
      <c r="B86" s="24" t="s">
        <v>276</v>
      </c>
      <c r="C86" s="24">
        <v>3.1</v>
      </c>
      <c r="D86" s="24">
        <v>0.6</v>
      </c>
      <c r="E86" s="24">
        <v>0.2</v>
      </c>
      <c r="F86" s="24">
        <v>0.9</v>
      </c>
      <c r="G86" s="24">
        <v>3</v>
      </c>
      <c r="H86" s="24">
        <v>2.6</v>
      </c>
      <c r="I86" s="24">
        <v>2.7</v>
      </c>
      <c r="J86" s="24">
        <v>3.1</v>
      </c>
      <c r="K86" s="24">
        <v>4</v>
      </c>
      <c r="L86" s="24">
        <v>3.3</v>
      </c>
      <c r="M86" s="24">
        <v>2</v>
      </c>
      <c r="N86" s="24">
        <v>1.4</v>
      </c>
      <c r="O86" s="24">
        <v>0.7</v>
      </c>
      <c r="P86" s="24">
        <v>-0.8</v>
      </c>
      <c r="Q86" s="24">
        <v>2.1</v>
      </c>
      <c r="R86" s="24">
        <v>2.7</v>
      </c>
      <c r="S86" s="24">
        <v>1.3</v>
      </c>
      <c r="T86" s="24">
        <v>1.8</v>
      </c>
      <c r="U86" s="24">
        <v>1.8</v>
      </c>
      <c r="V86" s="24">
        <v>1.6</v>
      </c>
      <c r="W86" s="24">
        <v>3.8</v>
      </c>
      <c r="X86" s="24">
        <v>2</v>
      </c>
      <c r="Y86" s="24">
        <v>0.3</v>
      </c>
      <c r="Z86" s="24">
        <v>0.1</v>
      </c>
      <c r="AA86" s="24">
        <v>1.4</v>
      </c>
      <c r="AB86" s="24">
        <v>0.8</v>
      </c>
      <c r="AC86" s="24">
        <v>1.8</v>
      </c>
      <c r="AD86" s="24">
        <v>1.5</v>
      </c>
      <c r="AE86" s="24">
        <v>-1</v>
      </c>
      <c r="AF86" s="24">
        <v>-5.3</v>
      </c>
      <c r="AG86" s="24">
        <v>1.7</v>
      </c>
      <c r="AH86" s="24">
        <v>0.7</v>
      </c>
      <c r="AI86" s="24">
        <v>-3</v>
      </c>
      <c r="AJ86" s="24">
        <v>-1.8</v>
      </c>
      <c r="AK86" s="24">
        <v>0</v>
      </c>
      <c r="AL86" s="24">
        <v>0.8</v>
      </c>
      <c r="AM86" s="24">
        <v>1.3</v>
      </c>
      <c r="AN86" s="24">
        <v>1.7</v>
      </c>
      <c r="AO86" s="24">
        <v>0.9</v>
      </c>
      <c r="AP86" s="24">
        <v>0.5</v>
      </c>
      <c r="AQ86" s="24">
        <v>-9</v>
      </c>
      <c r="AR86" s="24">
        <v>7</v>
      </c>
      <c r="AS86" s="24">
        <v>3.7</v>
      </c>
      <c r="AT86" s="24">
        <v>0.7</v>
      </c>
      <c r="AU86" s="24">
        <v>0.7</v>
      </c>
      <c r="AV86" s="24">
        <v>1</v>
      </c>
      <c r="AW86" s="24">
        <v>1.1000000000000001</v>
      </c>
      <c r="AX86" s="24">
        <v>1</v>
      </c>
      <c r="AY86" s="24">
        <v>0.9</v>
      </c>
    </row>
    <row r="87" spans="1:51" hidden="1" x14ac:dyDescent="0.3">
      <c r="A87" s="24" t="s">
        <v>157</v>
      </c>
      <c r="B87" s="24"/>
      <c r="C87" s="24">
        <v>-4</v>
      </c>
      <c r="D87" s="24">
        <v>4.4000000000000004</v>
      </c>
      <c r="E87" s="24">
        <v>3.1</v>
      </c>
      <c r="F87" s="24">
        <v>4.2</v>
      </c>
      <c r="G87" s="24">
        <v>0.9</v>
      </c>
      <c r="H87" s="24">
        <v>-0.9</v>
      </c>
      <c r="I87" s="24">
        <v>7</v>
      </c>
      <c r="J87" s="24">
        <v>7.7</v>
      </c>
      <c r="K87" s="24">
        <v>-4</v>
      </c>
      <c r="L87" s="24">
        <v>4.7</v>
      </c>
      <c r="M87" s="24">
        <v>4.9000000000000004</v>
      </c>
      <c r="N87" s="24">
        <v>0.8</v>
      </c>
      <c r="O87" s="24">
        <v>2.8</v>
      </c>
      <c r="P87" s="24">
        <v>2.2000000000000002</v>
      </c>
      <c r="Q87" s="24">
        <v>1.9</v>
      </c>
      <c r="R87" s="24">
        <v>2.5</v>
      </c>
      <c r="S87" s="24">
        <v>0.2</v>
      </c>
      <c r="T87" s="24">
        <v>-1.6</v>
      </c>
      <c r="U87" s="24">
        <v>-1.2</v>
      </c>
      <c r="V87" s="24">
        <v>1</v>
      </c>
      <c r="W87" s="24">
        <v>0.8</v>
      </c>
      <c r="X87" s="24">
        <v>1.3</v>
      </c>
      <c r="Y87" s="24">
        <v>0.7</v>
      </c>
      <c r="Z87" s="24">
        <v>3.7</v>
      </c>
      <c r="AA87" s="24">
        <v>1.3</v>
      </c>
      <c r="AB87" s="24">
        <v>0.9</v>
      </c>
      <c r="AC87" s="24">
        <v>2.9</v>
      </c>
      <c r="AD87" s="24">
        <v>1.4</v>
      </c>
      <c r="AE87" s="24">
        <v>-0.8</v>
      </c>
      <c r="AF87" s="24">
        <v>-3.4</v>
      </c>
      <c r="AG87" s="24">
        <v>-1.4</v>
      </c>
      <c r="AH87" s="24">
        <v>1.4</v>
      </c>
      <c r="AI87" s="24">
        <v>-0.5</v>
      </c>
      <c r="AJ87" s="24">
        <v>0.2</v>
      </c>
      <c r="AK87" s="24">
        <v>0.6</v>
      </c>
      <c r="AL87" s="24">
        <v>0.9</v>
      </c>
      <c r="AM87" s="24">
        <v>1.5</v>
      </c>
      <c r="AN87" s="24">
        <v>0.7</v>
      </c>
      <c r="AO87" s="24">
        <v>1.8</v>
      </c>
      <c r="AP87" s="24">
        <v>1</v>
      </c>
      <c r="AQ87" s="24">
        <v>-9.9</v>
      </c>
      <c r="AR87" s="24">
        <v>4.5999999999999996</v>
      </c>
      <c r="AS87" s="24">
        <v>5.2</v>
      </c>
      <c r="AT87" s="24">
        <v>2</v>
      </c>
      <c r="AU87" s="24">
        <v>1.8</v>
      </c>
      <c r="AV87" s="24">
        <v>1.7</v>
      </c>
      <c r="AW87" s="24">
        <v>1.6</v>
      </c>
      <c r="AX87" s="24">
        <v>1.6</v>
      </c>
      <c r="AY87" s="24">
        <v>1.6</v>
      </c>
    </row>
    <row r="88" spans="1:51" hidden="1" x14ac:dyDescent="0.3">
      <c r="A88" s="24" t="s">
        <v>158</v>
      </c>
      <c r="B88" s="24" t="s">
        <v>303</v>
      </c>
      <c r="C88" s="24">
        <v>3.2</v>
      </c>
      <c r="D88" s="24">
        <v>4.2</v>
      </c>
      <c r="E88" s="24">
        <v>3.3</v>
      </c>
      <c r="F88" s="24">
        <v>3.5</v>
      </c>
      <c r="G88" s="24">
        <v>4.5</v>
      </c>
      <c r="H88" s="24">
        <v>5.2</v>
      </c>
      <c r="I88" s="24">
        <v>3.3</v>
      </c>
      <c r="J88" s="24">
        <v>4.7</v>
      </c>
      <c r="K88" s="24">
        <v>6.8</v>
      </c>
      <c r="L88" s="24">
        <v>4.9000000000000004</v>
      </c>
      <c r="M88" s="24">
        <v>4.9000000000000004</v>
      </c>
      <c r="N88" s="24">
        <v>3.4</v>
      </c>
      <c r="O88" s="24">
        <v>0.8</v>
      </c>
      <c r="P88" s="24">
        <v>-0.5</v>
      </c>
      <c r="Q88" s="24">
        <v>0.9</v>
      </c>
      <c r="R88" s="24">
        <v>2.6</v>
      </c>
      <c r="S88" s="24">
        <v>3.1</v>
      </c>
      <c r="T88" s="24">
        <v>1</v>
      </c>
      <c r="U88" s="24">
        <v>-1.3</v>
      </c>
      <c r="V88" s="24">
        <v>-0.3</v>
      </c>
      <c r="W88" s="24">
        <v>2.8</v>
      </c>
      <c r="X88" s="24">
        <v>0.4</v>
      </c>
      <c r="Y88" s="24">
        <v>0</v>
      </c>
      <c r="Z88" s="24">
        <v>1.5</v>
      </c>
      <c r="AA88" s="24">
        <v>2.2000000000000002</v>
      </c>
      <c r="AB88" s="24">
        <v>1.8</v>
      </c>
      <c r="AC88" s="24">
        <v>1.4</v>
      </c>
      <c r="AD88" s="24">
        <v>1.5</v>
      </c>
      <c r="AE88" s="24">
        <v>-1.2</v>
      </c>
      <c r="AF88" s="24">
        <v>-5.7</v>
      </c>
      <c r="AG88" s="24">
        <v>4.0999999999999996</v>
      </c>
      <c r="AH88" s="24">
        <v>0</v>
      </c>
      <c r="AI88" s="24">
        <v>1.4</v>
      </c>
      <c r="AJ88" s="24">
        <v>2</v>
      </c>
      <c r="AK88" s="24">
        <v>0.3</v>
      </c>
      <c r="AL88" s="24">
        <v>1.6</v>
      </c>
      <c r="AM88" s="24">
        <v>0.8</v>
      </c>
      <c r="AN88" s="24">
        <v>1.7</v>
      </c>
      <c r="AO88" s="24">
        <v>0.6</v>
      </c>
      <c r="AP88" s="24">
        <v>-0.4</v>
      </c>
      <c r="AQ88" s="24">
        <v>-4.2</v>
      </c>
      <c r="AR88" s="24">
        <v>2.2000000000000002</v>
      </c>
      <c r="AS88" s="24">
        <v>1</v>
      </c>
      <c r="AT88" s="24">
        <v>2</v>
      </c>
      <c r="AU88" s="24">
        <v>1</v>
      </c>
      <c r="AV88" s="24">
        <v>0.6</v>
      </c>
      <c r="AW88" s="24">
        <v>0.5</v>
      </c>
      <c r="AX88" s="24">
        <v>0.4</v>
      </c>
      <c r="AY88" s="24">
        <v>0.4</v>
      </c>
    </row>
    <row r="89" spans="1:51" hidden="1" x14ac:dyDescent="0.3">
      <c r="A89" s="24" t="s">
        <v>159</v>
      </c>
      <c r="B89" s="24"/>
      <c r="C89" s="24">
        <v>11.1</v>
      </c>
      <c r="D89" s="24">
        <v>15</v>
      </c>
      <c r="E89" s="24">
        <v>5.8</v>
      </c>
      <c r="F89" s="24">
        <v>1.4</v>
      </c>
      <c r="G89" s="24">
        <v>5.5</v>
      </c>
      <c r="H89" s="24">
        <v>-1.1000000000000001</v>
      </c>
      <c r="I89" s="24">
        <v>5.9</v>
      </c>
      <c r="J89" s="24">
        <v>2.7</v>
      </c>
      <c r="K89" s="24">
        <v>2.9</v>
      </c>
      <c r="L89" s="24">
        <v>-10.7</v>
      </c>
      <c r="M89" s="24">
        <v>-1.6</v>
      </c>
      <c r="N89" s="24">
        <v>-5.7</v>
      </c>
      <c r="O89" s="24">
        <v>16.899999999999999</v>
      </c>
      <c r="P89" s="24">
        <v>4.4000000000000004</v>
      </c>
      <c r="Q89" s="24">
        <v>5</v>
      </c>
      <c r="R89" s="24">
        <v>6</v>
      </c>
      <c r="S89" s="24">
        <v>1.9</v>
      </c>
      <c r="T89" s="24">
        <v>3.7</v>
      </c>
      <c r="U89" s="24">
        <v>3.2</v>
      </c>
      <c r="V89" s="24">
        <v>3.2</v>
      </c>
      <c r="W89" s="24">
        <v>4.2</v>
      </c>
      <c r="X89" s="24">
        <v>5</v>
      </c>
      <c r="Y89" s="24">
        <v>6.6</v>
      </c>
      <c r="Z89" s="24">
        <v>4</v>
      </c>
      <c r="AA89" s="24">
        <v>8.3000000000000007</v>
      </c>
      <c r="AB89" s="24">
        <v>8.8000000000000007</v>
      </c>
      <c r="AC89" s="24">
        <v>8.5</v>
      </c>
      <c r="AD89" s="24">
        <v>8.4</v>
      </c>
      <c r="AE89" s="24">
        <v>7.4</v>
      </c>
      <c r="AF89" s="24">
        <v>5</v>
      </c>
      <c r="AG89" s="24">
        <v>2.2999999999999998</v>
      </c>
      <c r="AH89" s="24">
        <v>2.7</v>
      </c>
      <c r="AI89" s="24">
        <v>2.4</v>
      </c>
      <c r="AJ89" s="24">
        <v>2.6</v>
      </c>
      <c r="AK89" s="24">
        <v>3.4</v>
      </c>
      <c r="AL89" s="24">
        <v>2.5</v>
      </c>
      <c r="AM89" s="24">
        <v>2</v>
      </c>
      <c r="AN89" s="24">
        <v>2.5</v>
      </c>
      <c r="AO89" s="24">
        <v>1.9</v>
      </c>
      <c r="AP89" s="24">
        <v>1.8</v>
      </c>
      <c r="AQ89" s="24">
        <v>-1.6</v>
      </c>
      <c r="AR89" s="24">
        <v>2.2000000000000002</v>
      </c>
      <c r="AS89" s="24">
        <v>2.5</v>
      </c>
      <c r="AT89" s="24">
        <v>2.6</v>
      </c>
      <c r="AU89" s="24">
        <v>2.7</v>
      </c>
      <c r="AV89" s="24">
        <v>3</v>
      </c>
      <c r="AW89" s="24">
        <v>3</v>
      </c>
      <c r="AX89" s="24">
        <v>3</v>
      </c>
      <c r="AY89" s="24">
        <v>3</v>
      </c>
    </row>
    <row r="90" spans="1:51" hidden="1" x14ac:dyDescent="0.3">
      <c r="A90" s="24" t="s">
        <v>160</v>
      </c>
      <c r="B90" s="24"/>
      <c r="C90" s="24" t="s">
        <v>73</v>
      </c>
      <c r="D90" s="24" t="s">
        <v>73</v>
      </c>
      <c r="E90" s="24" t="s">
        <v>73</v>
      </c>
      <c r="F90" s="24" t="s">
        <v>73</v>
      </c>
      <c r="G90" s="24" t="s">
        <v>73</v>
      </c>
      <c r="H90" s="24" t="s">
        <v>73</v>
      </c>
      <c r="I90" s="24" t="s">
        <v>73</v>
      </c>
      <c r="J90" s="24" t="s">
        <v>73</v>
      </c>
      <c r="K90" s="24" t="s">
        <v>73</v>
      </c>
      <c r="L90" s="24" t="s">
        <v>73</v>
      </c>
      <c r="M90" s="24" t="s">
        <v>73</v>
      </c>
      <c r="N90" s="24" t="s">
        <v>73</v>
      </c>
      <c r="O90" s="24" t="s">
        <v>73</v>
      </c>
      <c r="P90" s="24">
        <v>-9.1999999999999993</v>
      </c>
      <c r="Q90" s="24">
        <v>-12.6</v>
      </c>
      <c r="R90" s="24">
        <v>-8.1999999999999993</v>
      </c>
      <c r="S90" s="24">
        <v>0.5</v>
      </c>
      <c r="T90" s="24">
        <v>1.7</v>
      </c>
      <c r="U90" s="24">
        <v>-1.9</v>
      </c>
      <c r="V90" s="24">
        <v>2.7</v>
      </c>
      <c r="W90" s="24">
        <v>9.8000000000000007</v>
      </c>
      <c r="X90" s="24">
        <v>13.5</v>
      </c>
      <c r="Y90" s="24">
        <v>9.8000000000000007</v>
      </c>
      <c r="Z90" s="24">
        <v>9.3000000000000007</v>
      </c>
      <c r="AA90" s="24">
        <v>9.6</v>
      </c>
      <c r="AB90" s="24">
        <v>9.6999999999999993</v>
      </c>
      <c r="AC90" s="24">
        <v>10.7</v>
      </c>
      <c r="AD90" s="24">
        <v>8.9</v>
      </c>
      <c r="AE90" s="24">
        <v>3.3</v>
      </c>
      <c r="AF90" s="24">
        <v>1.2</v>
      </c>
      <c r="AG90" s="24">
        <v>7.3</v>
      </c>
      <c r="AH90" s="24">
        <v>7.5</v>
      </c>
      <c r="AI90" s="24">
        <v>5</v>
      </c>
      <c r="AJ90" s="24">
        <v>5.9</v>
      </c>
      <c r="AK90" s="24">
        <v>4.3</v>
      </c>
      <c r="AL90" s="24">
        <v>1</v>
      </c>
      <c r="AM90" s="24">
        <v>0.9</v>
      </c>
      <c r="AN90" s="24">
        <v>3.9</v>
      </c>
      <c r="AO90" s="24">
        <v>4.0999999999999996</v>
      </c>
      <c r="AP90" s="24">
        <v>4.5</v>
      </c>
      <c r="AQ90" s="24">
        <v>-2.6</v>
      </c>
      <c r="AR90" s="24">
        <v>4.0999999999999996</v>
      </c>
      <c r="AS90" s="24">
        <v>3.3</v>
      </c>
      <c r="AT90" s="24">
        <v>4.5999999999999996</v>
      </c>
      <c r="AU90" s="24">
        <v>4.2</v>
      </c>
      <c r="AV90" s="24">
        <v>4.5999999999999996</v>
      </c>
      <c r="AW90" s="24">
        <v>1.8</v>
      </c>
      <c r="AX90" s="24">
        <v>3.1</v>
      </c>
      <c r="AY90" s="24">
        <v>3</v>
      </c>
    </row>
    <row r="91" spans="1:51" hidden="1" x14ac:dyDescent="0.3">
      <c r="A91" s="24" t="s">
        <v>161</v>
      </c>
      <c r="B91" s="24" t="s">
        <v>300</v>
      </c>
      <c r="C91" s="24">
        <v>5.6</v>
      </c>
      <c r="D91" s="24">
        <v>4.0999999999999996</v>
      </c>
      <c r="E91" s="24">
        <v>5.0999999999999996</v>
      </c>
      <c r="F91" s="24">
        <v>1.6</v>
      </c>
      <c r="G91" s="24">
        <v>1.6</v>
      </c>
      <c r="H91" s="24">
        <v>4.0999999999999996</v>
      </c>
      <c r="I91" s="24">
        <v>7</v>
      </c>
      <c r="J91" s="24">
        <v>5.8</v>
      </c>
      <c r="K91" s="24">
        <v>6.1</v>
      </c>
      <c r="L91" s="24">
        <v>4.5999999999999996</v>
      </c>
      <c r="M91" s="24">
        <v>4.0999999999999996</v>
      </c>
      <c r="N91" s="24">
        <v>1.3</v>
      </c>
      <c r="O91" s="24">
        <v>-1.1000000000000001</v>
      </c>
      <c r="P91" s="24">
        <v>-0.1</v>
      </c>
      <c r="Q91" s="24">
        <v>2.5</v>
      </c>
      <c r="R91" s="24">
        <v>4.3</v>
      </c>
      <c r="S91" s="24">
        <v>4.5</v>
      </c>
      <c r="T91" s="24">
        <v>0.4</v>
      </c>
      <c r="U91" s="24">
        <v>3</v>
      </c>
      <c r="V91" s="24">
        <v>2.2000000000000002</v>
      </c>
      <c r="W91" s="24">
        <v>0.3</v>
      </c>
      <c r="X91" s="24">
        <v>4</v>
      </c>
      <c r="Y91" s="24">
        <v>0.5</v>
      </c>
      <c r="Z91" s="24">
        <v>2.9</v>
      </c>
      <c r="AA91" s="24">
        <v>4.5999999999999996</v>
      </c>
      <c r="AB91" s="24">
        <v>5.7</v>
      </c>
      <c r="AC91" s="24">
        <v>5.9</v>
      </c>
      <c r="AD91" s="24">
        <v>6.9</v>
      </c>
      <c r="AE91" s="24">
        <v>0.2</v>
      </c>
      <c r="AF91" s="24">
        <v>3.3</v>
      </c>
      <c r="AG91" s="24">
        <v>8.1</v>
      </c>
      <c r="AH91" s="24">
        <v>5.0999999999999996</v>
      </c>
      <c r="AI91" s="24">
        <v>4.5999999999999996</v>
      </c>
      <c r="AJ91" s="24">
        <v>3.8</v>
      </c>
      <c r="AK91" s="24">
        <v>5</v>
      </c>
      <c r="AL91" s="24">
        <v>5</v>
      </c>
      <c r="AM91" s="24">
        <v>4.2</v>
      </c>
      <c r="AN91" s="24">
        <v>3.8</v>
      </c>
      <c r="AO91" s="24">
        <v>5.7</v>
      </c>
      <c r="AP91" s="24">
        <v>5.0999999999999996</v>
      </c>
      <c r="AQ91" s="24">
        <v>-0.3</v>
      </c>
      <c r="AR91" s="24">
        <v>7.6</v>
      </c>
      <c r="AS91" s="24">
        <v>4.8</v>
      </c>
      <c r="AT91" s="24">
        <v>5</v>
      </c>
      <c r="AU91" s="24">
        <v>5.3</v>
      </c>
      <c r="AV91" s="24">
        <v>5.3</v>
      </c>
      <c r="AW91" s="24">
        <v>5.4</v>
      </c>
      <c r="AX91" s="24">
        <v>5.4</v>
      </c>
      <c r="AY91" s="24">
        <v>5.3</v>
      </c>
    </row>
    <row r="92" spans="1:51" hidden="1" x14ac:dyDescent="0.3">
      <c r="A92" s="24" t="s">
        <v>162</v>
      </c>
      <c r="B92" s="24"/>
      <c r="C92" s="24">
        <v>0.1</v>
      </c>
      <c r="D92" s="24">
        <v>0.2</v>
      </c>
      <c r="E92" s="24">
        <v>0.7</v>
      </c>
      <c r="F92" s="24">
        <v>-2.7</v>
      </c>
      <c r="G92" s="24">
        <v>2.4</v>
      </c>
      <c r="H92" s="24">
        <v>-4.5</v>
      </c>
      <c r="I92" s="24">
        <v>1</v>
      </c>
      <c r="J92" s="24">
        <v>0.4</v>
      </c>
      <c r="K92" s="24">
        <v>9.1</v>
      </c>
      <c r="L92" s="24">
        <v>-3.1</v>
      </c>
      <c r="M92" s="24">
        <v>-1.3</v>
      </c>
      <c r="N92" s="24">
        <v>0.1</v>
      </c>
      <c r="O92" s="24">
        <v>1.3</v>
      </c>
      <c r="P92" s="24">
        <v>1</v>
      </c>
      <c r="Q92" s="24">
        <v>1.8</v>
      </c>
      <c r="R92" s="24">
        <v>-0.1</v>
      </c>
      <c r="S92" s="24">
        <v>1.1000000000000001</v>
      </c>
      <c r="T92" s="24">
        <v>2</v>
      </c>
      <c r="U92" s="24">
        <v>6.9</v>
      </c>
      <c r="V92" s="24">
        <v>-1.8</v>
      </c>
      <c r="W92" s="24">
        <v>6</v>
      </c>
      <c r="X92" s="24">
        <v>-1.4</v>
      </c>
      <c r="Y92" s="24">
        <v>4</v>
      </c>
      <c r="Z92" s="24">
        <v>2</v>
      </c>
      <c r="AA92" s="24">
        <v>-1.6</v>
      </c>
      <c r="AB92" s="24">
        <v>5</v>
      </c>
      <c r="AC92" s="24">
        <v>0</v>
      </c>
      <c r="AD92" s="24">
        <v>2</v>
      </c>
      <c r="AE92" s="24">
        <v>-2.1</v>
      </c>
      <c r="AF92" s="24">
        <v>0.8</v>
      </c>
      <c r="AG92" s="24">
        <v>-1.1000000000000001</v>
      </c>
      <c r="AH92" s="24">
        <v>1.8</v>
      </c>
      <c r="AI92" s="24">
        <v>5.0999999999999996</v>
      </c>
      <c r="AJ92" s="24">
        <v>4.2</v>
      </c>
      <c r="AK92" s="24">
        <v>-1.1000000000000001</v>
      </c>
      <c r="AL92" s="24">
        <v>9.9</v>
      </c>
      <c r="AM92" s="24">
        <v>-0.5</v>
      </c>
      <c r="AN92" s="24">
        <v>-0.1</v>
      </c>
      <c r="AO92" s="24">
        <v>5.3</v>
      </c>
      <c r="AP92" s="24">
        <v>-2.1</v>
      </c>
      <c r="AQ92" s="24">
        <v>-1.4</v>
      </c>
      <c r="AR92" s="24">
        <v>7.9</v>
      </c>
      <c r="AS92" s="24">
        <v>1.2</v>
      </c>
      <c r="AT92" s="24">
        <v>2.6</v>
      </c>
      <c r="AU92" s="24">
        <v>2.4</v>
      </c>
      <c r="AV92" s="24">
        <v>2.2999999999999998</v>
      </c>
      <c r="AW92" s="24">
        <v>2.1</v>
      </c>
      <c r="AX92" s="24">
        <v>2.1</v>
      </c>
      <c r="AY92" s="24">
        <v>2.1</v>
      </c>
    </row>
    <row r="93" spans="1:51" hidden="1" x14ac:dyDescent="0.3">
      <c r="A93" s="24" t="s">
        <v>163</v>
      </c>
      <c r="B93" s="24" t="s">
        <v>303</v>
      </c>
      <c r="C93" s="24">
        <v>-1.6</v>
      </c>
      <c r="D93" s="24">
        <v>7.2</v>
      </c>
      <c r="E93" s="24">
        <v>8.3000000000000007</v>
      </c>
      <c r="F93" s="24">
        <v>13.4</v>
      </c>
      <c r="G93" s="24">
        <v>10.6</v>
      </c>
      <c r="H93" s="24">
        <v>7.8</v>
      </c>
      <c r="I93" s="24">
        <v>11.3</v>
      </c>
      <c r="J93" s="24">
        <v>12.7</v>
      </c>
      <c r="K93" s="24">
        <v>12</v>
      </c>
      <c r="L93" s="24">
        <v>7.1</v>
      </c>
      <c r="M93" s="24">
        <v>9.9</v>
      </c>
      <c r="N93" s="24">
        <v>10.8</v>
      </c>
      <c r="O93" s="24">
        <v>6.2</v>
      </c>
      <c r="P93" s="24">
        <v>6.9</v>
      </c>
      <c r="Q93" s="24">
        <v>9.3000000000000007</v>
      </c>
      <c r="R93" s="24">
        <v>9.6</v>
      </c>
      <c r="S93" s="24">
        <v>7.9</v>
      </c>
      <c r="T93" s="24">
        <v>6.2</v>
      </c>
      <c r="U93" s="24">
        <v>-5.0999999999999996</v>
      </c>
      <c r="V93" s="24">
        <v>11.5</v>
      </c>
      <c r="W93" s="24">
        <v>9.1</v>
      </c>
      <c r="X93" s="24">
        <v>4.9000000000000004</v>
      </c>
      <c r="Y93" s="24">
        <v>7.7</v>
      </c>
      <c r="Z93" s="24">
        <v>3.1</v>
      </c>
      <c r="AA93" s="24">
        <v>5.2</v>
      </c>
      <c r="AB93" s="24">
        <v>4.3</v>
      </c>
      <c r="AC93" s="24">
        <v>5.3</v>
      </c>
      <c r="AD93" s="24">
        <v>5.8</v>
      </c>
      <c r="AE93" s="24">
        <v>3</v>
      </c>
      <c r="AF93" s="24">
        <v>0.8</v>
      </c>
      <c r="AG93" s="24">
        <v>6.8</v>
      </c>
      <c r="AH93" s="24">
        <v>3.7</v>
      </c>
      <c r="AI93" s="24">
        <v>2.4</v>
      </c>
      <c r="AJ93" s="24">
        <v>3.2</v>
      </c>
      <c r="AK93" s="24">
        <v>3.2</v>
      </c>
      <c r="AL93" s="24">
        <v>2.8</v>
      </c>
      <c r="AM93" s="24">
        <v>2.9</v>
      </c>
      <c r="AN93" s="24">
        <v>3.2</v>
      </c>
      <c r="AO93" s="24">
        <v>2.9</v>
      </c>
      <c r="AP93" s="24">
        <v>2.2000000000000002</v>
      </c>
      <c r="AQ93" s="24">
        <v>-0.7</v>
      </c>
      <c r="AR93" s="24">
        <v>4.3</v>
      </c>
      <c r="AS93" s="24">
        <v>2.6</v>
      </c>
      <c r="AT93" s="24">
        <v>1.4</v>
      </c>
      <c r="AU93" s="24">
        <v>2.2000000000000002</v>
      </c>
      <c r="AV93" s="24">
        <v>2.2999999999999998</v>
      </c>
      <c r="AW93" s="24">
        <v>2.2000000000000002</v>
      </c>
      <c r="AX93" s="24">
        <v>2.2000000000000002</v>
      </c>
      <c r="AY93" s="24">
        <v>2.1</v>
      </c>
    </row>
    <row r="94" spans="1:51" hidden="1" x14ac:dyDescent="0.3">
      <c r="A94" s="24" t="s">
        <v>164</v>
      </c>
      <c r="B94" s="24"/>
      <c r="C94" s="24" t="s">
        <v>73</v>
      </c>
      <c r="D94" s="24" t="s">
        <v>73</v>
      </c>
      <c r="E94" s="24" t="s">
        <v>73</v>
      </c>
      <c r="F94" s="24" t="s">
        <v>73</v>
      </c>
      <c r="G94" s="24" t="s">
        <v>73</v>
      </c>
      <c r="H94" s="24" t="s">
        <v>73</v>
      </c>
      <c r="I94" s="24" t="s">
        <v>73</v>
      </c>
      <c r="J94" s="24" t="s">
        <v>73</v>
      </c>
      <c r="K94" s="24" t="s">
        <v>73</v>
      </c>
      <c r="L94" s="24" t="s">
        <v>73</v>
      </c>
      <c r="M94" s="24" t="s">
        <v>73</v>
      </c>
      <c r="N94" s="24" t="s">
        <v>73</v>
      </c>
      <c r="O94" s="24" t="s">
        <v>73</v>
      </c>
      <c r="P94" s="24" t="s">
        <v>73</v>
      </c>
      <c r="Q94" s="24" t="s">
        <v>73</v>
      </c>
      <c r="R94" s="24" t="s">
        <v>73</v>
      </c>
      <c r="S94" s="24" t="s">
        <v>73</v>
      </c>
      <c r="T94" s="24" t="s">
        <v>73</v>
      </c>
      <c r="U94" s="24" t="s">
        <v>73</v>
      </c>
      <c r="V94" s="24" t="s">
        <v>73</v>
      </c>
      <c r="W94" s="24" t="s">
        <v>73</v>
      </c>
      <c r="X94" s="24">
        <v>4.5999999999999996</v>
      </c>
      <c r="Y94" s="24">
        <v>-0.4</v>
      </c>
      <c r="Z94" s="24">
        <v>2.6</v>
      </c>
      <c r="AA94" s="24">
        <v>0.6</v>
      </c>
      <c r="AB94" s="24">
        <v>4.5</v>
      </c>
      <c r="AC94" s="24">
        <v>3.6</v>
      </c>
      <c r="AD94" s="24">
        <v>8.3000000000000007</v>
      </c>
      <c r="AE94" s="24">
        <v>1.8</v>
      </c>
      <c r="AF94" s="24">
        <v>5</v>
      </c>
      <c r="AG94" s="24">
        <v>4.9000000000000004</v>
      </c>
      <c r="AH94" s="24">
        <v>6.3</v>
      </c>
      <c r="AI94" s="24">
        <v>1.7</v>
      </c>
      <c r="AJ94" s="24">
        <v>5.3</v>
      </c>
      <c r="AK94" s="24">
        <v>3.3</v>
      </c>
      <c r="AL94" s="24">
        <v>5.9</v>
      </c>
      <c r="AM94" s="24">
        <v>5.6</v>
      </c>
      <c r="AN94" s="24">
        <v>4.8</v>
      </c>
      <c r="AO94" s="24">
        <v>3.4</v>
      </c>
      <c r="AP94" s="24">
        <v>4.8</v>
      </c>
      <c r="AQ94" s="24">
        <v>-5.3</v>
      </c>
      <c r="AR94" s="24">
        <v>10.7</v>
      </c>
      <c r="AS94" s="24">
        <v>3.5</v>
      </c>
      <c r="AT94" s="24">
        <v>3.8</v>
      </c>
      <c r="AU94" s="24">
        <v>4</v>
      </c>
      <c r="AV94" s="24">
        <v>4</v>
      </c>
      <c r="AW94" s="24">
        <v>3.9</v>
      </c>
      <c r="AX94" s="24">
        <v>3.8</v>
      </c>
      <c r="AY94" s="24">
        <v>3.8</v>
      </c>
    </row>
    <row r="95" spans="1:51" hidden="1" x14ac:dyDescent="0.3">
      <c r="A95" s="24" t="s">
        <v>165</v>
      </c>
      <c r="B95" s="24"/>
      <c r="C95" s="24" t="s">
        <v>73</v>
      </c>
      <c r="D95" s="24" t="s">
        <v>73</v>
      </c>
      <c r="E95" s="24">
        <v>-9.5</v>
      </c>
      <c r="F95" s="24">
        <v>5.3</v>
      </c>
      <c r="G95" s="24">
        <v>5.2</v>
      </c>
      <c r="H95" s="24">
        <v>-4.3</v>
      </c>
      <c r="I95" s="24">
        <v>8.6</v>
      </c>
      <c r="J95" s="24">
        <v>8.1</v>
      </c>
      <c r="K95" s="24">
        <v>-10</v>
      </c>
      <c r="L95" s="24">
        <v>25.9</v>
      </c>
      <c r="M95" s="24">
        <v>-26.2</v>
      </c>
      <c r="N95" s="24">
        <v>-41</v>
      </c>
      <c r="O95" s="24">
        <v>82.8</v>
      </c>
      <c r="P95" s="24">
        <v>35.1</v>
      </c>
      <c r="Q95" s="24">
        <v>8.6</v>
      </c>
      <c r="R95" s="24">
        <v>1.7</v>
      </c>
      <c r="S95" s="24">
        <v>0.6</v>
      </c>
      <c r="T95" s="24">
        <v>2.5</v>
      </c>
      <c r="U95" s="24">
        <v>3.7</v>
      </c>
      <c r="V95" s="24">
        <v>-1.8</v>
      </c>
      <c r="W95" s="24">
        <v>4.7</v>
      </c>
      <c r="X95" s="24">
        <v>0.2</v>
      </c>
      <c r="Y95" s="24">
        <v>3</v>
      </c>
      <c r="Z95" s="24">
        <v>17.3</v>
      </c>
      <c r="AA95" s="24">
        <v>10.199999999999999</v>
      </c>
      <c r="AB95" s="24">
        <v>10.6</v>
      </c>
      <c r="AC95" s="24">
        <v>7.5</v>
      </c>
      <c r="AD95" s="24">
        <v>6</v>
      </c>
      <c r="AE95" s="24">
        <v>2.5</v>
      </c>
      <c r="AF95" s="24">
        <v>-7.1</v>
      </c>
      <c r="AG95" s="24">
        <v>-2.4</v>
      </c>
      <c r="AH95" s="24">
        <v>9.6</v>
      </c>
      <c r="AI95" s="24">
        <v>6.6</v>
      </c>
      <c r="AJ95" s="24">
        <v>1.1000000000000001</v>
      </c>
      <c r="AK95" s="24">
        <v>0.5</v>
      </c>
      <c r="AL95" s="24">
        <v>0.6</v>
      </c>
      <c r="AM95" s="24">
        <v>2.9</v>
      </c>
      <c r="AN95" s="24">
        <v>-4.7</v>
      </c>
      <c r="AO95" s="24">
        <v>2.4</v>
      </c>
      <c r="AP95" s="24">
        <v>-0.6</v>
      </c>
      <c r="AQ95" s="24">
        <v>-8.9</v>
      </c>
      <c r="AR95" s="24">
        <v>1.1000000000000001</v>
      </c>
      <c r="AS95" s="24">
        <v>8.9</v>
      </c>
      <c r="AT95" s="24">
        <v>-0.6</v>
      </c>
      <c r="AU95" s="24">
        <v>3.6</v>
      </c>
      <c r="AV95" s="24">
        <v>4.0999999999999996</v>
      </c>
      <c r="AW95" s="24">
        <v>2.4</v>
      </c>
      <c r="AX95" s="24">
        <v>2.4</v>
      </c>
      <c r="AY95" s="24">
        <v>2.4</v>
      </c>
    </row>
    <row r="96" spans="1:51" hidden="1" x14ac:dyDescent="0.3">
      <c r="A96" s="24" t="s">
        <v>166</v>
      </c>
      <c r="B96" s="24"/>
      <c r="C96" s="24" t="s">
        <v>73</v>
      </c>
      <c r="D96" s="24" t="s">
        <v>73</v>
      </c>
      <c r="E96" s="24" t="s">
        <v>73</v>
      </c>
      <c r="F96" s="24" t="s">
        <v>73</v>
      </c>
      <c r="G96" s="24" t="s">
        <v>73</v>
      </c>
      <c r="H96" s="24" t="s">
        <v>73</v>
      </c>
      <c r="I96" s="24" t="s">
        <v>73</v>
      </c>
      <c r="J96" s="24" t="s">
        <v>73</v>
      </c>
      <c r="K96" s="24" t="s">
        <v>73</v>
      </c>
      <c r="L96" s="24" t="s">
        <v>73</v>
      </c>
      <c r="M96" s="24" t="s">
        <v>73</v>
      </c>
      <c r="N96" s="24" t="s">
        <v>73</v>
      </c>
      <c r="O96" s="24" t="s">
        <v>73</v>
      </c>
      <c r="P96" s="24">
        <v>-13</v>
      </c>
      <c r="Q96" s="24">
        <v>-19.8</v>
      </c>
      <c r="R96" s="24">
        <v>-5.4</v>
      </c>
      <c r="S96" s="24">
        <v>7.1</v>
      </c>
      <c r="T96" s="24">
        <v>9.9</v>
      </c>
      <c r="U96" s="24">
        <v>2.1</v>
      </c>
      <c r="V96" s="24">
        <v>3.7</v>
      </c>
      <c r="W96" s="24">
        <v>5.4</v>
      </c>
      <c r="X96" s="24">
        <v>5.3</v>
      </c>
      <c r="Y96" s="24">
        <v>0</v>
      </c>
      <c r="Z96" s="24">
        <v>7</v>
      </c>
      <c r="AA96" s="24">
        <v>7</v>
      </c>
      <c r="AB96" s="24">
        <v>-0.2</v>
      </c>
      <c r="AC96" s="24">
        <v>3.1</v>
      </c>
      <c r="AD96" s="24">
        <v>8.5</v>
      </c>
      <c r="AE96" s="24">
        <v>7.6</v>
      </c>
      <c r="AF96" s="24">
        <v>2.9</v>
      </c>
      <c r="AG96" s="24">
        <v>-0.5</v>
      </c>
      <c r="AH96" s="24">
        <v>6</v>
      </c>
      <c r="AI96" s="24">
        <v>-0.1</v>
      </c>
      <c r="AJ96" s="24">
        <v>10.9</v>
      </c>
      <c r="AK96" s="24">
        <v>4</v>
      </c>
      <c r="AL96" s="24">
        <v>3.9</v>
      </c>
      <c r="AM96" s="24">
        <v>4.3</v>
      </c>
      <c r="AN96" s="24">
        <v>4.7</v>
      </c>
      <c r="AO96" s="24">
        <v>3.5</v>
      </c>
      <c r="AP96" s="24">
        <v>4.5999999999999996</v>
      </c>
      <c r="AQ96" s="24">
        <v>-7.1</v>
      </c>
      <c r="AR96" s="24">
        <v>5.5</v>
      </c>
      <c r="AS96" s="24">
        <v>6.3</v>
      </c>
      <c r="AT96" s="24">
        <v>3.4</v>
      </c>
      <c r="AU96" s="24">
        <v>4.3</v>
      </c>
      <c r="AV96" s="24">
        <v>3.9</v>
      </c>
      <c r="AW96" s="24">
        <v>4</v>
      </c>
      <c r="AX96" s="24">
        <v>4</v>
      </c>
      <c r="AY96" s="24">
        <v>4</v>
      </c>
    </row>
    <row r="97" spans="1:51" hidden="1" x14ac:dyDescent="0.3">
      <c r="A97" s="24" t="s">
        <v>167</v>
      </c>
      <c r="B97" s="24"/>
      <c r="C97" s="24">
        <v>10</v>
      </c>
      <c r="D97" s="24">
        <v>15.3</v>
      </c>
      <c r="E97" s="24">
        <v>4.7</v>
      </c>
      <c r="F97" s="24">
        <v>3</v>
      </c>
      <c r="G97" s="24">
        <v>6.4</v>
      </c>
      <c r="H97" s="24">
        <v>9.1</v>
      </c>
      <c r="I97" s="24">
        <v>4.8</v>
      </c>
      <c r="J97" s="24">
        <v>-1</v>
      </c>
      <c r="K97" s="24">
        <v>-2.1</v>
      </c>
      <c r="L97" s="24">
        <v>9.9</v>
      </c>
      <c r="M97" s="24">
        <v>6.7</v>
      </c>
      <c r="N97" s="24">
        <v>4</v>
      </c>
      <c r="O97" s="24">
        <v>7</v>
      </c>
      <c r="P97" s="24">
        <v>5.9</v>
      </c>
      <c r="Q97" s="24">
        <v>8.1999999999999993</v>
      </c>
      <c r="R97" s="24">
        <v>7</v>
      </c>
      <c r="S97" s="24">
        <v>6.9</v>
      </c>
      <c r="T97" s="24">
        <v>6.9</v>
      </c>
      <c r="U97" s="24">
        <v>4.3</v>
      </c>
      <c r="V97" s="24">
        <v>4</v>
      </c>
      <c r="W97" s="24">
        <v>6.4</v>
      </c>
      <c r="X97" s="24">
        <v>4.8</v>
      </c>
      <c r="Y97" s="24">
        <v>6.8</v>
      </c>
      <c r="Z97" s="24">
        <v>6.2</v>
      </c>
      <c r="AA97" s="24">
        <v>7.2</v>
      </c>
      <c r="AB97" s="24">
        <v>6.9</v>
      </c>
      <c r="AC97" s="24">
        <v>9</v>
      </c>
      <c r="AD97" s="24">
        <v>7.9</v>
      </c>
      <c r="AE97" s="24">
        <v>7.8</v>
      </c>
      <c r="AF97" s="24">
        <v>7.4</v>
      </c>
      <c r="AG97" s="24">
        <v>8</v>
      </c>
      <c r="AH97" s="24">
        <v>8</v>
      </c>
      <c r="AI97" s="24">
        <v>7.8</v>
      </c>
      <c r="AJ97" s="24">
        <v>8</v>
      </c>
      <c r="AK97" s="24">
        <v>7.6</v>
      </c>
      <c r="AL97" s="24">
        <v>7.3</v>
      </c>
      <c r="AM97" s="24">
        <v>7</v>
      </c>
      <c r="AN97" s="24">
        <v>6.9</v>
      </c>
      <c r="AO97" s="24">
        <v>6.3</v>
      </c>
      <c r="AP97" s="24">
        <v>4.7</v>
      </c>
      <c r="AQ97" s="24">
        <v>-0.4</v>
      </c>
      <c r="AR97" s="24">
        <v>2.1</v>
      </c>
      <c r="AS97" s="24">
        <v>2.2999999999999998</v>
      </c>
      <c r="AT97" s="24">
        <v>4</v>
      </c>
      <c r="AU97" s="24">
        <v>4</v>
      </c>
      <c r="AV97" s="24">
        <v>4.0999999999999996</v>
      </c>
      <c r="AW97" s="24">
        <v>4.2</v>
      </c>
      <c r="AX97" s="24">
        <v>4.3</v>
      </c>
      <c r="AY97" s="24">
        <v>4.5</v>
      </c>
    </row>
    <row r="98" spans="1:51" hidden="1" x14ac:dyDescent="0.3">
      <c r="A98" s="24" t="s">
        <v>168</v>
      </c>
      <c r="B98" s="24" t="s">
        <v>276</v>
      </c>
      <c r="C98" s="24" t="s">
        <v>73</v>
      </c>
      <c r="D98" s="24" t="s">
        <v>73</v>
      </c>
      <c r="E98" s="24" t="s">
        <v>73</v>
      </c>
      <c r="F98" s="24" t="s">
        <v>73</v>
      </c>
      <c r="G98" s="24" t="s">
        <v>73</v>
      </c>
      <c r="H98" s="24" t="s">
        <v>73</v>
      </c>
      <c r="I98" s="24" t="s">
        <v>73</v>
      </c>
      <c r="J98" s="24" t="s">
        <v>73</v>
      </c>
      <c r="K98" s="24" t="s">
        <v>73</v>
      </c>
      <c r="L98" s="24" t="s">
        <v>73</v>
      </c>
      <c r="M98" s="24" t="s">
        <v>73</v>
      </c>
      <c r="N98" s="24" t="s">
        <v>73</v>
      </c>
      <c r="O98" s="24" t="s">
        <v>73</v>
      </c>
      <c r="P98" s="24">
        <v>-11.4</v>
      </c>
      <c r="Q98" s="24">
        <v>2.2000000000000002</v>
      </c>
      <c r="R98" s="24">
        <v>-2.1</v>
      </c>
      <c r="S98" s="24">
        <v>2.6</v>
      </c>
      <c r="T98" s="24">
        <v>8.8000000000000007</v>
      </c>
      <c r="U98" s="24">
        <v>6.3</v>
      </c>
      <c r="V98" s="24">
        <v>2.8</v>
      </c>
      <c r="W98" s="24">
        <v>5.7</v>
      </c>
      <c r="X98" s="24">
        <v>6.3</v>
      </c>
      <c r="Y98" s="24">
        <v>7.1</v>
      </c>
      <c r="Z98" s="24">
        <v>8.4</v>
      </c>
      <c r="AA98" s="24">
        <v>8.3000000000000007</v>
      </c>
      <c r="AB98" s="24">
        <v>10.7</v>
      </c>
      <c r="AC98" s="24">
        <v>12</v>
      </c>
      <c r="AD98" s="24">
        <v>9.9</v>
      </c>
      <c r="AE98" s="24">
        <v>-3.2</v>
      </c>
      <c r="AF98" s="24">
        <v>-14.3</v>
      </c>
      <c r="AG98" s="24">
        <v>-4.5</v>
      </c>
      <c r="AH98" s="24">
        <v>2.6</v>
      </c>
      <c r="AI98" s="24">
        <v>7</v>
      </c>
      <c r="AJ98" s="24">
        <v>2</v>
      </c>
      <c r="AK98" s="24">
        <v>1.9</v>
      </c>
      <c r="AL98" s="24">
        <v>3.9</v>
      </c>
      <c r="AM98" s="24">
        <v>2.4</v>
      </c>
      <c r="AN98" s="24">
        <v>3.3</v>
      </c>
      <c r="AO98" s="24">
        <v>4</v>
      </c>
      <c r="AP98" s="24">
        <v>2.6</v>
      </c>
      <c r="AQ98" s="24">
        <v>-2.2999999999999998</v>
      </c>
      <c r="AR98" s="24">
        <v>4.3</v>
      </c>
      <c r="AS98" s="24">
        <v>2.8</v>
      </c>
      <c r="AT98" s="24">
        <v>0.5</v>
      </c>
      <c r="AU98" s="24">
        <v>2.6</v>
      </c>
      <c r="AV98" s="24">
        <v>3.2</v>
      </c>
      <c r="AW98" s="24">
        <v>3.2</v>
      </c>
      <c r="AX98" s="24">
        <v>3.3</v>
      </c>
      <c r="AY98" s="24">
        <v>3.2</v>
      </c>
    </row>
    <row r="99" spans="1:51" hidden="1" x14ac:dyDescent="0.3">
      <c r="A99" s="24" t="s">
        <v>169</v>
      </c>
      <c r="B99" s="24" t="s">
        <v>302</v>
      </c>
      <c r="C99" s="24">
        <v>1.5</v>
      </c>
      <c r="D99" s="24">
        <v>0.5</v>
      </c>
      <c r="E99" s="24">
        <v>-36.799999999999997</v>
      </c>
      <c r="F99" s="24">
        <v>22.7</v>
      </c>
      <c r="G99" s="24">
        <v>44.5</v>
      </c>
      <c r="H99" s="24">
        <v>24.3</v>
      </c>
      <c r="I99" s="24">
        <v>-6.8</v>
      </c>
      <c r="J99" s="24">
        <v>16.7</v>
      </c>
      <c r="K99" s="24">
        <v>-28.2</v>
      </c>
      <c r="L99" s="24">
        <v>-42.2</v>
      </c>
      <c r="M99" s="24">
        <v>-13.4</v>
      </c>
      <c r="N99" s="24">
        <v>38.200000000000003</v>
      </c>
      <c r="O99" s="24">
        <v>4.5</v>
      </c>
      <c r="P99" s="24">
        <v>7</v>
      </c>
      <c r="Q99" s="24">
        <v>8</v>
      </c>
      <c r="R99" s="24">
        <v>6.5</v>
      </c>
      <c r="S99" s="24">
        <v>4</v>
      </c>
      <c r="T99" s="24">
        <v>10.199999999999999</v>
      </c>
      <c r="U99" s="24">
        <v>3.9</v>
      </c>
      <c r="V99" s="24">
        <v>-0.8</v>
      </c>
      <c r="W99" s="24">
        <v>1.1000000000000001</v>
      </c>
      <c r="X99" s="24">
        <v>3.9</v>
      </c>
      <c r="Y99" s="24">
        <v>3.4</v>
      </c>
      <c r="Z99" s="24">
        <v>1.7</v>
      </c>
      <c r="AA99" s="24">
        <v>7.5</v>
      </c>
      <c r="AB99" s="24">
        <v>0.7</v>
      </c>
      <c r="AC99" s="24">
        <v>1.5</v>
      </c>
      <c r="AD99" s="24">
        <v>9.3000000000000007</v>
      </c>
      <c r="AE99" s="24">
        <v>9.1</v>
      </c>
      <c r="AF99" s="24">
        <v>10.199999999999999</v>
      </c>
      <c r="AG99" s="24">
        <v>8</v>
      </c>
      <c r="AH99" s="24">
        <v>0.9</v>
      </c>
      <c r="AI99" s="24">
        <v>2.6</v>
      </c>
      <c r="AJ99" s="24">
        <v>3.8</v>
      </c>
      <c r="AK99" s="24">
        <v>2.5</v>
      </c>
      <c r="AL99" s="24">
        <v>0.5</v>
      </c>
      <c r="AM99" s="24">
        <v>1.6</v>
      </c>
      <c r="AN99" s="24">
        <v>0.9</v>
      </c>
      <c r="AO99" s="24">
        <v>-1.9</v>
      </c>
      <c r="AP99" s="24">
        <v>-6.9</v>
      </c>
      <c r="AQ99" s="24">
        <v>-25.9</v>
      </c>
      <c r="AR99" s="24">
        <v>-10</v>
      </c>
      <c r="AS99" s="24">
        <v>0</v>
      </c>
      <c r="AT99" s="24" t="s">
        <v>73</v>
      </c>
      <c r="AU99" s="24" t="s">
        <v>73</v>
      </c>
      <c r="AV99" s="24" t="s">
        <v>73</v>
      </c>
      <c r="AW99" s="24" t="s">
        <v>73</v>
      </c>
      <c r="AX99" s="24" t="s">
        <v>73</v>
      </c>
      <c r="AY99" s="24" t="s">
        <v>73</v>
      </c>
    </row>
    <row r="100" spans="1:51" hidden="1" x14ac:dyDescent="0.3">
      <c r="A100" s="24" t="s">
        <v>170</v>
      </c>
      <c r="B100" s="24"/>
      <c r="C100" s="24">
        <v>-0.8</v>
      </c>
      <c r="D100" s="24">
        <v>3.1</v>
      </c>
      <c r="E100" s="24">
        <v>5.6</v>
      </c>
      <c r="F100" s="24">
        <v>3</v>
      </c>
      <c r="G100" s="24">
        <v>4.8</v>
      </c>
      <c r="H100" s="24">
        <v>3</v>
      </c>
      <c r="I100" s="24">
        <v>3.8</v>
      </c>
      <c r="J100" s="24">
        <v>2.7</v>
      </c>
      <c r="K100" s="24">
        <v>7.9</v>
      </c>
      <c r="L100" s="24">
        <v>6</v>
      </c>
      <c r="M100" s="24">
        <v>6.4</v>
      </c>
      <c r="N100" s="24">
        <v>7.5</v>
      </c>
      <c r="O100" s="24">
        <v>6.1</v>
      </c>
      <c r="P100" s="24">
        <v>4</v>
      </c>
      <c r="Q100" s="24">
        <v>5.2</v>
      </c>
      <c r="R100" s="24">
        <v>4.0999999999999996</v>
      </c>
      <c r="S100" s="24">
        <v>4.8</v>
      </c>
      <c r="T100" s="24">
        <v>3.3</v>
      </c>
      <c r="U100" s="24">
        <v>1.3</v>
      </c>
      <c r="V100" s="24">
        <v>1.4</v>
      </c>
      <c r="W100" s="24">
        <v>4</v>
      </c>
      <c r="X100" s="24">
        <v>3.3</v>
      </c>
      <c r="Y100" s="24">
        <v>2.4</v>
      </c>
      <c r="Z100" s="24">
        <v>4.2</v>
      </c>
      <c r="AA100" s="24">
        <v>2.1</v>
      </c>
      <c r="AB100" s="24">
        <v>3.3</v>
      </c>
      <c r="AC100" s="24">
        <v>4.2</v>
      </c>
      <c r="AD100" s="24">
        <v>4.2</v>
      </c>
      <c r="AE100" s="24">
        <v>3.8</v>
      </c>
      <c r="AF100" s="24">
        <v>0.4</v>
      </c>
      <c r="AG100" s="24">
        <v>5.0999999999999996</v>
      </c>
      <c r="AH100" s="24">
        <v>5.0999999999999996</v>
      </c>
      <c r="AI100" s="24">
        <v>5.0999999999999996</v>
      </c>
      <c r="AJ100" s="24">
        <v>1.8</v>
      </c>
      <c r="AK100" s="24">
        <v>2.1</v>
      </c>
      <c r="AL100" s="24">
        <v>3.2</v>
      </c>
      <c r="AM100" s="24">
        <v>1.9</v>
      </c>
      <c r="AN100" s="24">
        <v>-2.7</v>
      </c>
      <c r="AO100" s="24">
        <v>-1.3</v>
      </c>
      <c r="AP100" s="24">
        <v>-2</v>
      </c>
      <c r="AQ100" s="24">
        <v>-3.9</v>
      </c>
      <c r="AR100" s="24">
        <v>1.8</v>
      </c>
      <c r="AS100" s="24">
        <v>2.1</v>
      </c>
      <c r="AT100" s="24">
        <v>2.1</v>
      </c>
      <c r="AU100" s="24">
        <v>2.2999999999999998</v>
      </c>
      <c r="AV100" s="24">
        <v>2.5</v>
      </c>
      <c r="AW100" s="24">
        <v>2.1</v>
      </c>
      <c r="AX100" s="24">
        <v>1.8</v>
      </c>
      <c r="AY100" s="24">
        <v>1.6</v>
      </c>
    </row>
    <row r="101" spans="1:51" hidden="1" x14ac:dyDescent="0.3">
      <c r="A101" s="24" t="s">
        <v>171</v>
      </c>
      <c r="B101" s="24"/>
      <c r="C101" s="24" t="s">
        <v>73</v>
      </c>
      <c r="D101" s="24" t="s">
        <v>73</v>
      </c>
      <c r="E101" s="24" t="s">
        <v>73</v>
      </c>
      <c r="F101" s="24" t="s">
        <v>73</v>
      </c>
      <c r="G101" s="24" t="s">
        <v>73</v>
      </c>
      <c r="H101" s="24" t="s">
        <v>73</v>
      </c>
      <c r="I101" s="24" t="s">
        <v>73</v>
      </c>
      <c r="J101" s="24" t="s">
        <v>73</v>
      </c>
      <c r="K101" s="24" t="s">
        <v>73</v>
      </c>
      <c r="L101" s="24" t="s">
        <v>73</v>
      </c>
      <c r="M101" s="24" t="s">
        <v>73</v>
      </c>
      <c r="N101" s="24" t="s">
        <v>73</v>
      </c>
      <c r="O101" s="24" t="s">
        <v>73</v>
      </c>
      <c r="P101" s="24" t="s">
        <v>73</v>
      </c>
      <c r="Q101" s="24" t="s">
        <v>73</v>
      </c>
      <c r="R101" s="24" t="s">
        <v>73</v>
      </c>
      <c r="S101" s="24" t="s">
        <v>73</v>
      </c>
      <c r="T101" s="24" t="s">
        <v>73</v>
      </c>
      <c r="U101" s="24" t="s">
        <v>73</v>
      </c>
      <c r="V101" s="24" t="s">
        <v>73</v>
      </c>
      <c r="W101" s="24" t="s">
        <v>73</v>
      </c>
      <c r="X101" s="24">
        <v>2.8</v>
      </c>
      <c r="Y101" s="24">
        <v>4.4000000000000004</v>
      </c>
      <c r="Z101" s="24">
        <v>-29</v>
      </c>
      <c r="AA101" s="24">
        <v>4</v>
      </c>
      <c r="AB101" s="24">
        <v>5.9</v>
      </c>
      <c r="AC101" s="24">
        <v>8.5</v>
      </c>
      <c r="AD101" s="24">
        <v>13.1</v>
      </c>
      <c r="AE101" s="24">
        <v>6.1</v>
      </c>
      <c r="AF101" s="24">
        <v>5.2</v>
      </c>
      <c r="AG101" s="24">
        <v>6.4</v>
      </c>
      <c r="AH101" s="24">
        <v>7.7</v>
      </c>
      <c r="AI101" s="24">
        <v>8.4</v>
      </c>
      <c r="AJ101" s="24">
        <v>8.8000000000000007</v>
      </c>
      <c r="AK101" s="24">
        <v>0.7</v>
      </c>
      <c r="AL101" s="24">
        <v>0</v>
      </c>
      <c r="AM101" s="24">
        <v>-1.6</v>
      </c>
      <c r="AN101" s="24">
        <v>2.5</v>
      </c>
      <c r="AO101" s="24">
        <v>1.2</v>
      </c>
      <c r="AP101" s="24">
        <v>-2.5</v>
      </c>
      <c r="AQ101" s="24">
        <v>-3</v>
      </c>
      <c r="AR101" s="24">
        <v>5</v>
      </c>
      <c r="AS101" s="24">
        <v>4.8</v>
      </c>
      <c r="AT101" s="24">
        <v>4.5999999999999996</v>
      </c>
      <c r="AU101" s="24">
        <v>5.3</v>
      </c>
      <c r="AV101" s="24">
        <v>6.4</v>
      </c>
      <c r="AW101" s="24">
        <v>6.4</v>
      </c>
      <c r="AX101" s="24">
        <v>6.4</v>
      </c>
      <c r="AY101" s="24">
        <v>7.3</v>
      </c>
    </row>
    <row r="102" spans="1:51" hidden="1" x14ac:dyDescent="0.3">
      <c r="A102" s="24" t="s">
        <v>172</v>
      </c>
      <c r="B102" s="24"/>
      <c r="C102" s="24">
        <v>0.6</v>
      </c>
      <c r="D102" s="24">
        <v>-20</v>
      </c>
      <c r="E102" s="24">
        <v>1.5</v>
      </c>
      <c r="F102" s="24">
        <v>-4.7</v>
      </c>
      <c r="G102" s="24">
        <v>-8.3000000000000007</v>
      </c>
      <c r="H102" s="24">
        <v>0.6</v>
      </c>
      <c r="I102" s="24">
        <v>-11.4</v>
      </c>
      <c r="J102" s="24">
        <v>-14.7</v>
      </c>
      <c r="K102" s="24">
        <v>7.6</v>
      </c>
      <c r="L102" s="24">
        <v>7.2</v>
      </c>
      <c r="M102" s="24">
        <v>3.7</v>
      </c>
      <c r="N102" s="24">
        <v>18.3</v>
      </c>
      <c r="O102" s="24">
        <v>-4.5</v>
      </c>
      <c r="P102" s="24">
        <v>-5.5</v>
      </c>
      <c r="Q102" s="24">
        <v>3.2</v>
      </c>
      <c r="R102" s="24">
        <v>-15.4</v>
      </c>
      <c r="S102" s="24">
        <v>1.8</v>
      </c>
      <c r="T102" s="24">
        <v>-2.6</v>
      </c>
      <c r="U102" s="24">
        <v>-0.7</v>
      </c>
      <c r="V102" s="24">
        <v>-0.2</v>
      </c>
      <c r="W102" s="24">
        <v>4</v>
      </c>
      <c r="X102" s="24">
        <v>2.6</v>
      </c>
      <c r="Y102" s="24">
        <v>-3.7</v>
      </c>
      <c r="Z102" s="24">
        <v>16.100000000000001</v>
      </c>
      <c r="AA102" s="24">
        <v>5.8</v>
      </c>
      <c r="AB102" s="24">
        <v>10.6</v>
      </c>
      <c r="AC102" s="24">
        <v>0.3</v>
      </c>
      <c r="AD102" s="24">
        <v>6.2</v>
      </c>
      <c r="AE102" s="24">
        <v>-0.2</v>
      </c>
      <c r="AF102" s="24">
        <v>-4.4000000000000004</v>
      </c>
      <c r="AG102" s="24">
        <v>5</v>
      </c>
      <c r="AH102" s="24">
        <v>-50.3</v>
      </c>
      <c r="AI102" s="24">
        <v>86.8</v>
      </c>
      <c r="AJ102" s="24">
        <v>-18</v>
      </c>
      <c r="AK102" s="24">
        <v>-23</v>
      </c>
      <c r="AL102" s="24">
        <v>-0.8</v>
      </c>
      <c r="AM102" s="24">
        <v>-1.5</v>
      </c>
      <c r="AN102" s="24">
        <v>32.5</v>
      </c>
      <c r="AO102" s="24">
        <v>7.9</v>
      </c>
      <c r="AP102" s="24">
        <v>-11.2</v>
      </c>
      <c r="AQ102" s="24">
        <v>-29.5</v>
      </c>
      <c r="AR102" s="24">
        <v>28.3</v>
      </c>
      <c r="AS102" s="24">
        <v>-9.6</v>
      </c>
      <c r="AT102" s="24">
        <v>12.5</v>
      </c>
      <c r="AU102" s="24">
        <v>7.5</v>
      </c>
      <c r="AV102" s="24">
        <v>6.9</v>
      </c>
      <c r="AW102" s="24">
        <v>4.2</v>
      </c>
      <c r="AX102" s="24">
        <v>2.2000000000000002</v>
      </c>
      <c r="AY102" s="24">
        <v>2.2999999999999998</v>
      </c>
    </row>
    <row r="103" spans="1:51" hidden="1" x14ac:dyDescent="0.3">
      <c r="A103" s="24" t="s">
        <v>173</v>
      </c>
      <c r="B103" s="24" t="s">
        <v>276</v>
      </c>
      <c r="C103" s="24" t="s">
        <v>73</v>
      </c>
      <c r="D103" s="24" t="s">
        <v>73</v>
      </c>
      <c r="E103" s="24" t="s">
        <v>73</v>
      </c>
      <c r="F103" s="24" t="s">
        <v>73</v>
      </c>
      <c r="G103" s="24" t="s">
        <v>73</v>
      </c>
      <c r="H103" s="24" t="s">
        <v>73</v>
      </c>
      <c r="I103" s="24" t="s">
        <v>73</v>
      </c>
      <c r="J103" s="24" t="s">
        <v>73</v>
      </c>
      <c r="K103" s="24" t="s">
        <v>73</v>
      </c>
      <c r="L103" s="24" t="s">
        <v>73</v>
      </c>
      <c r="M103" s="24" t="s">
        <v>73</v>
      </c>
      <c r="N103" s="24" t="s">
        <v>73</v>
      </c>
      <c r="O103" s="24" t="s">
        <v>73</v>
      </c>
      <c r="P103" s="24" t="s">
        <v>73</v>
      </c>
      <c r="Q103" s="24" t="s">
        <v>73</v>
      </c>
      <c r="R103" s="24" t="s">
        <v>73</v>
      </c>
      <c r="S103" s="24">
        <v>5.2</v>
      </c>
      <c r="T103" s="24">
        <v>8.3000000000000007</v>
      </c>
      <c r="U103" s="24">
        <v>7.5</v>
      </c>
      <c r="V103" s="24">
        <v>-1.1000000000000001</v>
      </c>
      <c r="W103" s="24">
        <v>3.7</v>
      </c>
      <c r="X103" s="24">
        <v>6.5</v>
      </c>
      <c r="Y103" s="24">
        <v>6.8</v>
      </c>
      <c r="Z103" s="24">
        <v>10.6</v>
      </c>
      <c r="AA103" s="24">
        <v>6.6</v>
      </c>
      <c r="AB103" s="24">
        <v>7.7</v>
      </c>
      <c r="AC103" s="24">
        <v>7.4</v>
      </c>
      <c r="AD103" s="24">
        <v>11.1</v>
      </c>
      <c r="AE103" s="24">
        <v>2.6</v>
      </c>
      <c r="AF103" s="24">
        <v>-14.8</v>
      </c>
      <c r="AG103" s="24">
        <v>1.7</v>
      </c>
      <c r="AH103" s="24">
        <v>6</v>
      </c>
      <c r="AI103" s="24">
        <v>3.8</v>
      </c>
      <c r="AJ103" s="24">
        <v>3.6</v>
      </c>
      <c r="AK103" s="24">
        <v>3.5</v>
      </c>
      <c r="AL103" s="24">
        <v>2</v>
      </c>
      <c r="AM103" s="24">
        <v>2.5</v>
      </c>
      <c r="AN103" s="24">
        <v>4.3</v>
      </c>
      <c r="AO103" s="24">
        <v>4</v>
      </c>
      <c r="AP103" s="24">
        <v>4.5999999999999996</v>
      </c>
      <c r="AQ103" s="24">
        <v>0</v>
      </c>
      <c r="AR103" s="24">
        <v>6</v>
      </c>
      <c r="AS103" s="24">
        <v>1.9</v>
      </c>
      <c r="AT103" s="24">
        <v>-0.2</v>
      </c>
      <c r="AU103" s="24">
        <v>2.7</v>
      </c>
      <c r="AV103" s="24">
        <v>2.6</v>
      </c>
      <c r="AW103" s="24">
        <v>2.5</v>
      </c>
      <c r="AX103" s="24">
        <v>2.2000000000000002</v>
      </c>
      <c r="AY103" s="24">
        <v>2.1</v>
      </c>
    </row>
    <row r="104" spans="1:51" hidden="1" x14ac:dyDescent="0.3">
      <c r="A104" s="24" t="s">
        <v>174</v>
      </c>
      <c r="B104" s="24" t="s">
        <v>276</v>
      </c>
      <c r="C104" s="24">
        <v>3.2</v>
      </c>
      <c r="D104" s="24">
        <v>0.8</v>
      </c>
      <c r="E104" s="24">
        <v>1</v>
      </c>
      <c r="F104" s="24">
        <v>1.9</v>
      </c>
      <c r="G104" s="24">
        <v>4.7</v>
      </c>
      <c r="H104" s="24">
        <v>5.6</v>
      </c>
      <c r="I104" s="24">
        <v>10</v>
      </c>
      <c r="J104" s="24">
        <v>4</v>
      </c>
      <c r="K104" s="24">
        <v>8.5</v>
      </c>
      <c r="L104" s="24">
        <v>9.8000000000000007</v>
      </c>
      <c r="M104" s="24">
        <v>5.3</v>
      </c>
      <c r="N104" s="24">
        <v>8.6</v>
      </c>
      <c r="O104" s="24">
        <v>1.8</v>
      </c>
      <c r="P104" s="24">
        <v>4.2</v>
      </c>
      <c r="Q104" s="24">
        <v>3.8</v>
      </c>
      <c r="R104" s="24">
        <v>1.4</v>
      </c>
      <c r="S104" s="24">
        <v>1.5</v>
      </c>
      <c r="T104" s="24">
        <v>5.9</v>
      </c>
      <c r="U104" s="24">
        <v>6.5</v>
      </c>
      <c r="V104" s="24">
        <v>8.4</v>
      </c>
      <c r="W104" s="24">
        <v>8.4</v>
      </c>
      <c r="X104" s="24">
        <v>3.1</v>
      </c>
      <c r="Y104" s="24">
        <v>3.2</v>
      </c>
      <c r="Z104" s="24">
        <v>2.6</v>
      </c>
      <c r="AA104" s="24">
        <v>4.2</v>
      </c>
      <c r="AB104" s="24">
        <v>2.5</v>
      </c>
      <c r="AC104" s="24">
        <v>6</v>
      </c>
      <c r="AD104" s="24">
        <v>8.1</v>
      </c>
      <c r="AE104" s="24">
        <v>-0.3</v>
      </c>
      <c r="AF104" s="24">
        <v>-3.2</v>
      </c>
      <c r="AG104" s="24">
        <v>3.8</v>
      </c>
      <c r="AH104" s="24">
        <v>1</v>
      </c>
      <c r="AI104" s="24">
        <v>1.6</v>
      </c>
      <c r="AJ104" s="24">
        <v>3.2</v>
      </c>
      <c r="AK104" s="24">
        <v>2.6</v>
      </c>
      <c r="AL104" s="24">
        <v>2.2999999999999998</v>
      </c>
      <c r="AM104" s="24">
        <v>5</v>
      </c>
      <c r="AN104" s="24">
        <v>1.3</v>
      </c>
      <c r="AO104" s="24">
        <v>1.2</v>
      </c>
      <c r="AP104" s="24">
        <v>2.9</v>
      </c>
      <c r="AQ104" s="24">
        <v>-0.9</v>
      </c>
      <c r="AR104" s="24">
        <v>7.2</v>
      </c>
      <c r="AS104" s="24">
        <v>1.4</v>
      </c>
      <c r="AT104" s="24">
        <v>-0.4</v>
      </c>
      <c r="AU104" s="24">
        <v>1.5</v>
      </c>
      <c r="AV104" s="24">
        <v>2.4</v>
      </c>
      <c r="AW104" s="24">
        <v>2.5</v>
      </c>
      <c r="AX104" s="24">
        <v>2.2999999999999998</v>
      </c>
      <c r="AY104" s="24">
        <v>2.2999999999999998</v>
      </c>
    </row>
    <row r="105" spans="1:51" hidden="1" x14ac:dyDescent="0.3">
      <c r="A105" s="24" t="s">
        <v>175</v>
      </c>
      <c r="B105" s="24"/>
      <c r="C105" s="24" t="s">
        <v>73</v>
      </c>
      <c r="D105" s="24" t="s">
        <v>73</v>
      </c>
      <c r="E105" s="24" t="s">
        <v>73</v>
      </c>
      <c r="F105" s="24" t="s">
        <v>73</v>
      </c>
      <c r="G105" s="24" t="s">
        <v>73</v>
      </c>
      <c r="H105" s="24" t="s">
        <v>73</v>
      </c>
      <c r="I105" s="24" t="s">
        <v>73</v>
      </c>
      <c r="J105" s="24" t="s">
        <v>73</v>
      </c>
      <c r="K105" s="24" t="s">
        <v>73</v>
      </c>
      <c r="L105" s="24" t="s">
        <v>73</v>
      </c>
      <c r="M105" s="24" t="s">
        <v>73</v>
      </c>
      <c r="N105" s="24" t="s">
        <v>73</v>
      </c>
      <c r="O105" s="24" t="s">
        <v>73</v>
      </c>
      <c r="P105" s="24" t="s">
        <v>73</v>
      </c>
      <c r="Q105" s="24" t="s">
        <v>73</v>
      </c>
      <c r="R105" s="24" t="s">
        <v>73</v>
      </c>
      <c r="S105" s="24" t="s">
        <v>73</v>
      </c>
      <c r="T105" s="24" t="s">
        <v>73</v>
      </c>
      <c r="U105" s="24" t="s">
        <v>73</v>
      </c>
      <c r="V105" s="24" t="s">
        <v>73</v>
      </c>
      <c r="W105" s="24" t="s">
        <v>73</v>
      </c>
      <c r="X105" s="24" t="s">
        <v>73</v>
      </c>
      <c r="Y105" s="24">
        <v>8.9</v>
      </c>
      <c r="Z105" s="24">
        <v>11.6</v>
      </c>
      <c r="AA105" s="24">
        <v>26.6</v>
      </c>
      <c r="AB105" s="24">
        <v>8.1</v>
      </c>
      <c r="AC105" s="24">
        <v>13.4</v>
      </c>
      <c r="AD105" s="24">
        <v>14.5</v>
      </c>
      <c r="AE105" s="24">
        <v>3.4</v>
      </c>
      <c r="AF105" s="24">
        <v>1.3</v>
      </c>
      <c r="AG105" s="24">
        <v>25.1</v>
      </c>
      <c r="AH105" s="24">
        <v>21.6</v>
      </c>
      <c r="AI105" s="24">
        <v>9.1999999999999993</v>
      </c>
      <c r="AJ105" s="24">
        <v>10.8</v>
      </c>
      <c r="AK105" s="24">
        <v>-2</v>
      </c>
      <c r="AL105" s="24">
        <v>-21.5</v>
      </c>
      <c r="AM105" s="24">
        <v>-0.7</v>
      </c>
      <c r="AN105" s="24">
        <v>10</v>
      </c>
      <c r="AO105" s="24">
        <v>6.5</v>
      </c>
      <c r="AP105" s="24">
        <v>-2.5</v>
      </c>
      <c r="AQ105" s="24">
        <v>-54.2</v>
      </c>
      <c r="AR105" s="24">
        <v>19.3</v>
      </c>
      <c r="AS105" s="24">
        <v>-26.8</v>
      </c>
      <c r="AT105" s="24">
        <v>74.400000000000006</v>
      </c>
      <c r="AU105" s="24">
        <v>27.2</v>
      </c>
      <c r="AV105" s="24">
        <v>14.5</v>
      </c>
      <c r="AW105" s="24">
        <v>6.1</v>
      </c>
      <c r="AX105" s="24">
        <v>3.3</v>
      </c>
      <c r="AY105" s="24">
        <v>3.4</v>
      </c>
    </row>
    <row r="106" spans="1:51" hidden="1" x14ac:dyDescent="0.3">
      <c r="A106" s="24" t="s">
        <v>176</v>
      </c>
      <c r="B106" s="24" t="s">
        <v>300</v>
      </c>
      <c r="C106" s="24">
        <v>0.8</v>
      </c>
      <c r="D106" s="24">
        <v>-9.8000000000000007</v>
      </c>
      <c r="E106" s="24">
        <v>-1.9</v>
      </c>
      <c r="F106" s="24">
        <v>0.9</v>
      </c>
      <c r="G106" s="24">
        <v>1.8</v>
      </c>
      <c r="H106" s="24">
        <v>1.2</v>
      </c>
      <c r="I106" s="24">
        <v>2</v>
      </c>
      <c r="J106" s="24">
        <v>1.2</v>
      </c>
      <c r="K106" s="24">
        <v>3.4</v>
      </c>
      <c r="L106" s="24">
        <v>4.0999999999999996</v>
      </c>
      <c r="M106" s="24">
        <v>3.1</v>
      </c>
      <c r="N106" s="24">
        <v>-6.3</v>
      </c>
      <c r="O106" s="24">
        <v>1.2</v>
      </c>
      <c r="P106" s="24">
        <v>2.1</v>
      </c>
      <c r="Q106" s="24">
        <v>0</v>
      </c>
      <c r="R106" s="24">
        <v>1.7</v>
      </c>
      <c r="S106" s="24">
        <v>2.2000000000000002</v>
      </c>
      <c r="T106" s="24">
        <v>3.7</v>
      </c>
      <c r="U106" s="24">
        <v>3.9</v>
      </c>
      <c r="V106" s="24">
        <v>4.7</v>
      </c>
      <c r="W106" s="24">
        <v>4.5</v>
      </c>
      <c r="X106" s="24">
        <v>6</v>
      </c>
      <c r="Y106" s="24">
        <v>-12.4</v>
      </c>
      <c r="Z106" s="24">
        <v>9.8000000000000007</v>
      </c>
      <c r="AA106" s="24">
        <v>5.3</v>
      </c>
      <c r="AB106" s="24">
        <v>4.8</v>
      </c>
      <c r="AC106" s="24">
        <v>5.4</v>
      </c>
      <c r="AD106" s="24">
        <v>5.7</v>
      </c>
      <c r="AE106" s="24">
        <v>6.7</v>
      </c>
      <c r="AF106" s="24">
        <v>-4</v>
      </c>
      <c r="AG106" s="24">
        <v>0.6</v>
      </c>
      <c r="AH106" s="24">
        <v>1.6</v>
      </c>
      <c r="AI106" s="24">
        <v>3</v>
      </c>
      <c r="AJ106" s="24">
        <v>2.2999999999999998</v>
      </c>
      <c r="AK106" s="24">
        <v>3.3</v>
      </c>
      <c r="AL106" s="24">
        <v>3.1</v>
      </c>
      <c r="AM106" s="24">
        <v>4</v>
      </c>
      <c r="AN106" s="24">
        <v>3.9</v>
      </c>
      <c r="AO106" s="24">
        <v>3.2</v>
      </c>
      <c r="AP106" s="24">
        <v>4.4000000000000004</v>
      </c>
      <c r="AQ106" s="24">
        <v>-7.1</v>
      </c>
      <c r="AR106" s="24">
        <v>5.7</v>
      </c>
      <c r="AS106" s="24">
        <v>4</v>
      </c>
      <c r="AT106" s="24">
        <v>4</v>
      </c>
      <c r="AU106" s="24">
        <v>4.8</v>
      </c>
      <c r="AV106" s="24">
        <v>4.7</v>
      </c>
      <c r="AW106" s="24">
        <v>4.7</v>
      </c>
      <c r="AX106" s="24">
        <v>4.5999999999999996</v>
      </c>
      <c r="AY106" s="24">
        <v>4.5</v>
      </c>
    </row>
    <row r="107" spans="1:51" hidden="1" x14ac:dyDescent="0.3">
      <c r="A107" s="24" t="s">
        <v>177</v>
      </c>
      <c r="B107" s="24"/>
      <c r="C107" s="24">
        <v>0.4</v>
      </c>
      <c r="D107" s="24">
        <v>-5.2</v>
      </c>
      <c r="E107" s="24">
        <v>2.5</v>
      </c>
      <c r="F107" s="24">
        <v>3.7</v>
      </c>
      <c r="G107" s="24">
        <v>5.4</v>
      </c>
      <c r="H107" s="24">
        <v>4.5999999999999996</v>
      </c>
      <c r="I107" s="24">
        <v>-0.2</v>
      </c>
      <c r="J107" s="24">
        <v>1.6</v>
      </c>
      <c r="K107" s="24">
        <v>3.2</v>
      </c>
      <c r="L107" s="24">
        <v>1.3</v>
      </c>
      <c r="M107" s="24">
        <v>5.7</v>
      </c>
      <c r="N107" s="24">
        <v>8.6999999999999993</v>
      </c>
      <c r="O107" s="24">
        <v>-7.3</v>
      </c>
      <c r="P107" s="24">
        <v>9.6999999999999993</v>
      </c>
      <c r="Q107" s="24">
        <v>-10.3</v>
      </c>
      <c r="R107" s="24">
        <v>13.8</v>
      </c>
      <c r="S107" s="24">
        <v>10</v>
      </c>
      <c r="T107" s="24">
        <v>6.6</v>
      </c>
      <c r="U107" s="24">
        <v>1.1000000000000001</v>
      </c>
      <c r="V107" s="24">
        <v>3.5</v>
      </c>
      <c r="W107" s="24">
        <v>0.8</v>
      </c>
      <c r="X107" s="24">
        <v>-4.0999999999999996</v>
      </c>
      <c r="Y107" s="24">
        <v>1.8</v>
      </c>
      <c r="Z107" s="24">
        <v>5.7</v>
      </c>
      <c r="AA107" s="24">
        <v>5.4</v>
      </c>
      <c r="AB107" s="24">
        <v>3.3</v>
      </c>
      <c r="AC107" s="24">
        <v>4.7</v>
      </c>
      <c r="AD107" s="24">
        <v>9.6</v>
      </c>
      <c r="AE107" s="24">
        <v>7.6</v>
      </c>
      <c r="AF107" s="24">
        <v>8.3000000000000007</v>
      </c>
      <c r="AG107" s="24">
        <v>6.9</v>
      </c>
      <c r="AH107" s="24">
        <v>4.9000000000000004</v>
      </c>
      <c r="AI107" s="24">
        <v>1.9</v>
      </c>
      <c r="AJ107" s="24">
        <v>5.2</v>
      </c>
      <c r="AK107" s="24">
        <v>5.7</v>
      </c>
      <c r="AL107" s="24">
        <v>3</v>
      </c>
      <c r="AM107" s="24">
        <v>2.2999999999999998</v>
      </c>
      <c r="AN107" s="24">
        <v>4</v>
      </c>
      <c r="AO107" s="24">
        <v>4.4000000000000004</v>
      </c>
      <c r="AP107" s="24">
        <v>5.4</v>
      </c>
      <c r="AQ107" s="24">
        <v>0.9</v>
      </c>
      <c r="AR107" s="24">
        <v>4.5999999999999996</v>
      </c>
      <c r="AS107" s="24">
        <v>0.8</v>
      </c>
      <c r="AT107" s="24">
        <v>1.7</v>
      </c>
      <c r="AU107" s="24">
        <v>3.3</v>
      </c>
      <c r="AV107" s="24">
        <v>3.8</v>
      </c>
      <c r="AW107" s="24">
        <v>4.3</v>
      </c>
      <c r="AX107" s="24">
        <v>4.5</v>
      </c>
      <c r="AY107" s="24">
        <v>4.5999999999999996</v>
      </c>
    </row>
    <row r="108" spans="1:51" hidden="1" x14ac:dyDescent="0.3">
      <c r="A108" s="24" t="s">
        <v>178</v>
      </c>
      <c r="B108" s="24" t="s">
        <v>303</v>
      </c>
      <c r="C108" s="24">
        <v>7.4</v>
      </c>
      <c r="D108" s="24">
        <v>6.9</v>
      </c>
      <c r="E108" s="24">
        <v>5.9</v>
      </c>
      <c r="F108" s="24">
        <v>6.3</v>
      </c>
      <c r="G108" s="24">
        <v>7.8</v>
      </c>
      <c r="H108" s="24">
        <v>-0.9</v>
      </c>
      <c r="I108" s="24">
        <v>1.2</v>
      </c>
      <c r="J108" s="24">
        <v>5.4</v>
      </c>
      <c r="K108" s="24">
        <v>9.9</v>
      </c>
      <c r="L108" s="24">
        <v>9.1</v>
      </c>
      <c r="M108" s="24">
        <v>9</v>
      </c>
      <c r="N108" s="24">
        <v>9.5</v>
      </c>
      <c r="O108" s="24">
        <v>8.9</v>
      </c>
      <c r="P108" s="24">
        <v>9.9</v>
      </c>
      <c r="Q108" s="24">
        <v>9.1999999999999993</v>
      </c>
      <c r="R108" s="24">
        <v>9.8000000000000007</v>
      </c>
      <c r="S108" s="24">
        <v>10</v>
      </c>
      <c r="T108" s="24">
        <v>7.3</v>
      </c>
      <c r="U108" s="24">
        <v>-7.4</v>
      </c>
      <c r="V108" s="24">
        <v>6.1</v>
      </c>
      <c r="W108" s="24">
        <v>8.6999999999999993</v>
      </c>
      <c r="X108" s="24">
        <v>0.5</v>
      </c>
      <c r="Y108" s="24">
        <v>5.4</v>
      </c>
      <c r="Z108" s="24">
        <v>5.8</v>
      </c>
      <c r="AA108" s="24">
        <v>6.8</v>
      </c>
      <c r="AB108" s="24">
        <v>5</v>
      </c>
      <c r="AC108" s="24">
        <v>5.6</v>
      </c>
      <c r="AD108" s="24">
        <v>6.3</v>
      </c>
      <c r="AE108" s="24">
        <v>4.8</v>
      </c>
      <c r="AF108" s="24">
        <v>-1.5</v>
      </c>
      <c r="AG108" s="24">
        <v>7.5</v>
      </c>
      <c r="AH108" s="24">
        <v>5.3</v>
      </c>
      <c r="AI108" s="24">
        <v>5.5</v>
      </c>
      <c r="AJ108" s="24">
        <v>4.7</v>
      </c>
      <c r="AK108" s="24">
        <v>6</v>
      </c>
      <c r="AL108" s="24">
        <v>5</v>
      </c>
      <c r="AM108" s="24">
        <v>4.4000000000000004</v>
      </c>
      <c r="AN108" s="24">
        <v>5.8</v>
      </c>
      <c r="AO108" s="24">
        <v>4.8</v>
      </c>
      <c r="AP108" s="24">
        <v>4.4000000000000004</v>
      </c>
      <c r="AQ108" s="24">
        <v>-5.5</v>
      </c>
      <c r="AR108" s="24">
        <v>3.3</v>
      </c>
      <c r="AS108" s="24">
        <v>8.6999999999999993</v>
      </c>
      <c r="AT108" s="24">
        <v>4</v>
      </c>
      <c r="AU108" s="24">
        <v>4.3</v>
      </c>
      <c r="AV108" s="24">
        <v>4.4000000000000004</v>
      </c>
      <c r="AW108" s="24">
        <v>4.4000000000000004</v>
      </c>
      <c r="AX108" s="24">
        <v>3.9</v>
      </c>
      <c r="AY108" s="24">
        <v>3.9</v>
      </c>
    </row>
    <row r="109" spans="1:51" hidden="1" x14ac:dyDescent="0.3">
      <c r="A109" s="24" t="s">
        <v>179</v>
      </c>
      <c r="B109" s="24"/>
      <c r="C109" s="24">
        <v>18.8</v>
      </c>
      <c r="D109" s="24">
        <v>7.9</v>
      </c>
      <c r="E109" s="24">
        <v>7.5</v>
      </c>
      <c r="F109" s="24">
        <v>4.4000000000000004</v>
      </c>
      <c r="G109" s="24">
        <v>17.399999999999999</v>
      </c>
      <c r="H109" s="24">
        <v>13.8</v>
      </c>
      <c r="I109" s="24">
        <v>8.6</v>
      </c>
      <c r="J109" s="24">
        <v>8.9</v>
      </c>
      <c r="K109" s="24">
        <v>8.6999999999999993</v>
      </c>
      <c r="L109" s="24">
        <v>9.3000000000000007</v>
      </c>
      <c r="M109" s="24">
        <v>-4</v>
      </c>
      <c r="N109" s="24">
        <v>6.9</v>
      </c>
      <c r="O109" s="24">
        <v>6.5</v>
      </c>
      <c r="P109" s="24">
        <v>5.4</v>
      </c>
      <c r="Q109" s="24">
        <v>7.5</v>
      </c>
      <c r="R109" s="24">
        <v>7.4</v>
      </c>
      <c r="S109" s="24">
        <v>9.1</v>
      </c>
      <c r="T109" s="24">
        <v>10.4</v>
      </c>
      <c r="U109" s="24">
        <v>9.8000000000000007</v>
      </c>
      <c r="V109" s="24">
        <v>7.2</v>
      </c>
      <c r="W109" s="24">
        <v>4.8</v>
      </c>
      <c r="X109" s="24">
        <v>3.5</v>
      </c>
      <c r="Y109" s="24">
        <v>6.1</v>
      </c>
      <c r="Z109" s="24">
        <v>25.4</v>
      </c>
      <c r="AA109" s="24">
        <v>6</v>
      </c>
      <c r="AB109" s="24">
        <v>-13.1</v>
      </c>
      <c r="AC109" s="24">
        <v>26.1</v>
      </c>
      <c r="AD109" s="24">
        <v>7.7</v>
      </c>
      <c r="AE109" s="24">
        <v>9.5</v>
      </c>
      <c r="AF109" s="24">
        <v>-7.2</v>
      </c>
      <c r="AG109" s="24">
        <v>7.3</v>
      </c>
      <c r="AH109" s="24">
        <v>8.6</v>
      </c>
      <c r="AI109" s="24">
        <v>2.5</v>
      </c>
      <c r="AJ109" s="24">
        <v>7.3</v>
      </c>
      <c r="AK109" s="24">
        <v>7.3</v>
      </c>
      <c r="AL109" s="24">
        <v>2.9</v>
      </c>
      <c r="AM109" s="24">
        <v>6.3</v>
      </c>
      <c r="AN109" s="24">
        <v>7.2</v>
      </c>
      <c r="AO109" s="24">
        <v>8.1</v>
      </c>
      <c r="AP109" s="24">
        <v>6.9</v>
      </c>
      <c r="AQ109" s="24">
        <v>-33.4</v>
      </c>
      <c r="AR109" s="24">
        <v>41.7</v>
      </c>
      <c r="AS109" s="24">
        <v>13.9</v>
      </c>
      <c r="AT109" s="24">
        <v>8.1</v>
      </c>
      <c r="AU109" s="24">
        <v>5</v>
      </c>
      <c r="AV109" s="24">
        <v>6.5</v>
      </c>
      <c r="AW109" s="24">
        <v>5.9</v>
      </c>
      <c r="AX109" s="24">
        <v>5.5</v>
      </c>
      <c r="AY109" s="24">
        <v>5.0999999999999996</v>
      </c>
    </row>
    <row r="110" spans="1:51" hidden="1" x14ac:dyDescent="0.3">
      <c r="A110" s="24" t="s">
        <v>180</v>
      </c>
      <c r="B110" s="24"/>
      <c r="C110" s="24">
        <v>3.3</v>
      </c>
      <c r="D110" s="24">
        <v>-4.5</v>
      </c>
      <c r="E110" s="24">
        <v>-11.6</v>
      </c>
      <c r="F110" s="24">
        <v>3.2</v>
      </c>
      <c r="G110" s="24">
        <v>2.4</v>
      </c>
      <c r="H110" s="24">
        <v>3.2</v>
      </c>
      <c r="I110" s="24">
        <v>6.1</v>
      </c>
      <c r="J110" s="24">
        <v>2.5</v>
      </c>
      <c r="K110" s="24">
        <v>0.1</v>
      </c>
      <c r="L110" s="24">
        <v>10.7</v>
      </c>
      <c r="M110" s="24">
        <v>9.3000000000000007</v>
      </c>
      <c r="N110" s="24">
        <v>7.7</v>
      </c>
      <c r="O110" s="24">
        <v>-1.6</v>
      </c>
      <c r="P110" s="24">
        <v>3.6</v>
      </c>
      <c r="Q110" s="24">
        <v>3.8</v>
      </c>
      <c r="R110" s="24">
        <v>3</v>
      </c>
      <c r="S110" s="24">
        <v>7.3</v>
      </c>
      <c r="T110" s="24">
        <v>4.8</v>
      </c>
      <c r="U110" s="24">
        <v>2.9</v>
      </c>
      <c r="V110" s="24">
        <v>6.2</v>
      </c>
      <c r="W110" s="24">
        <v>-0.1</v>
      </c>
      <c r="X110" s="24">
        <v>15.4</v>
      </c>
      <c r="Y110" s="24">
        <v>3.1</v>
      </c>
      <c r="Z110" s="24">
        <v>9.1</v>
      </c>
      <c r="AA110" s="24">
        <v>1.6</v>
      </c>
      <c r="AB110" s="24">
        <v>6.5</v>
      </c>
      <c r="AC110" s="24">
        <v>4.7</v>
      </c>
      <c r="AD110" s="24">
        <v>3.5</v>
      </c>
      <c r="AE110" s="24">
        <v>4.8</v>
      </c>
      <c r="AF110" s="24">
        <v>4.7</v>
      </c>
      <c r="AG110" s="24">
        <v>5.4</v>
      </c>
      <c r="AH110" s="24">
        <v>3.2</v>
      </c>
      <c r="AI110" s="24">
        <v>-0.8</v>
      </c>
      <c r="AJ110" s="24">
        <v>2.2999999999999998</v>
      </c>
      <c r="AK110" s="24">
        <v>7.1</v>
      </c>
      <c r="AL110" s="24">
        <v>6.2</v>
      </c>
      <c r="AM110" s="24">
        <v>5.9</v>
      </c>
      <c r="AN110" s="24">
        <v>5.3</v>
      </c>
      <c r="AO110" s="24">
        <v>4.7</v>
      </c>
      <c r="AP110" s="24">
        <v>4.8</v>
      </c>
      <c r="AQ110" s="24">
        <v>-1.2</v>
      </c>
      <c r="AR110" s="24">
        <v>3.1</v>
      </c>
      <c r="AS110" s="24">
        <v>3.7</v>
      </c>
      <c r="AT110" s="24">
        <v>4.5</v>
      </c>
      <c r="AU110" s="24">
        <v>4.8</v>
      </c>
      <c r="AV110" s="24">
        <v>5.3</v>
      </c>
      <c r="AW110" s="24">
        <v>5.0999999999999996</v>
      </c>
      <c r="AX110" s="24">
        <v>5</v>
      </c>
      <c r="AY110" s="24">
        <v>5</v>
      </c>
    </row>
    <row r="111" spans="1:51" hidden="1" x14ac:dyDescent="0.3">
      <c r="A111" s="24" t="s">
        <v>181</v>
      </c>
      <c r="B111" s="24" t="s">
        <v>276</v>
      </c>
      <c r="C111" s="24">
        <v>7</v>
      </c>
      <c r="D111" s="24">
        <v>2.7</v>
      </c>
      <c r="E111" s="24">
        <v>0.1</v>
      </c>
      <c r="F111" s="24">
        <v>2.6</v>
      </c>
      <c r="G111" s="24">
        <v>0.8</v>
      </c>
      <c r="H111" s="24">
        <v>2.4</v>
      </c>
      <c r="I111" s="24">
        <v>3.8</v>
      </c>
      <c r="J111" s="24">
        <v>5.7</v>
      </c>
      <c r="K111" s="24">
        <v>6.8</v>
      </c>
      <c r="L111" s="24">
        <v>7.1</v>
      </c>
      <c r="M111" s="24">
        <v>4.7</v>
      </c>
      <c r="N111" s="24">
        <v>5.9</v>
      </c>
      <c r="O111" s="24">
        <v>8.1</v>
      </c>
      <c r="P111" s="24">
        <v>3.9</v>
      </c>
      <c r="Q111" s="24">
        <v>4.5999999999999996</v>
      </c>
      <c r="R111" s="24">
        <v>6.9</v>
      </c>
      <c r="S111" s="24">
        <v>4</v>
      </c>
      <c r="T111" s="24">
        <v>4.8</v>
      </c>
      <c r="U111" s="24">
        <v>3.4</v>
      </c>
      <c r="V111" s="24">
        <v>3.8</v>
      </c>
      <c r="W111" s="24">
        <v>-1</v>
      </c>
      <c r="X111" s="24">
        <v>-1.2</v>
      </c>
      <c r="Y111" s="24">
        <v>2.6</v>
      </c>
      <c r="Z111" s="24">
        <v>4.0999999999999996</v>
      </c>
      <c r="AA111" s="24">
        <v>0.1</v>
      </c>
      <c r="AB111" s="24">
        <v>3.4</v>
      </c>
      <c r="AC111" s="24">
        <v>2.5</v>
      </c>
      <c r="AD111" s="24">
        <v>4.8</v>
      </c>
      <c r="AE111" s="24">
        <v>3.8</v>
      </c>
      <c r="AF111" s="24">
        <v>-1.1000000000000001</v>
      </c>
      <c r="AG111" s="24">
        <v>5.5</v>
      </c>
      <c r="AH111" s="24">
        <v>0.5</v>
      </c>
      <c r="AI111" s="24">
        <v>4.0999999999999996</v>
      </c>
      <c r="AJ111" s="24">
        <v>5.5</v>
      </c>
      <c r="AK111" s="24">
        <v>7.6</v>
      </c>
      <c r="AL111" s="24">
        <v>9.6</v>
      </c>
      <c r="AM111" s="24">
        <v>3.4</v>
      </c>
      <c r="AN111" s="24">
        <v>10.9</v>
      </c>
      <c r="AO111" s="24">
        <v>7.4</v>
      </c>
      <c r="AP111" s="24">
        <v>7.1</v>
      </c>
      <c r="AQ111" s="24">
        <v>-8.1</v>
      </c>
      <c r="AR111" s="24">
        <v>12.3</v>
      </c>
      <c r="AS111" s="24">
        <v>6.9</v>
      </c>
      <c r="AT111" s="24">
        <v>3.8</v>
      </c>
      <c r="AU111" s="24">
        <v>3.3</v>
      </c>
      <c r="AV111" s="24">
        <v>3.5</v>
      </c>
      <c r="AW111" s="24">
        <v>3.5</v>
      </c>
      <c r="AX111" s="24">
        <v>3.5</v>
      </c>
      <c r="AY111" s="24">
        <v>3.5</v>
      </c>
    </row>
    <row r="112" spans="1:51" hidden="1" x14ac:dyDescent="0.3">
      <c r="A112" s="24" t="s">
        <v>182</v>
      </c>
      <c r="B112" s="24"/>
      <c r="C112" s="24" t="s">
        <v>73</v>
      </c>
      <c r="D112" s="24" t="s">
        <v>73</v>
      </c>
      <c r="E112" s="24" t="s">
        <v>73</v>
      </c>
      <c r="F112" s="24" t="s">
        <v>73</v>
      </c>
      <c r="G112" s="24" t="s">
        <v>73</v>
      </c>
      <c r="H112" s="24" t="s">
        <v>73</v>
      </c>
      <c r="I112" s="24" t="s">
        <v>73</v>
      </c>
      <c r="J112" s="24" t="s">
        <v>73</v>
      </c>
      <c r="K112" s="24" t="s">
        <v>73</v>
      </c>
      <c r="L112" s="24" t="s">
        <v>73</v>
      </c>
      <c r="M112" s="24" t="s">
        <v>73</v>
      </c>
      <c r="N112" s="24" t="s">
        <v>73</v>
      </c>
      <c r="O112" s="24" t="s">
        <v>73</v>
      </c>
      <c r="P112" s="24" t="s">
        <v>73</v>
      </c>
      <c r="Q112" s="24" t="s">
        <v>73</v>
      </c>
      <c r="R112" s="24" t="s">
        <v>73</v>
      </c>
      <c r="S112" s="24" t="s">
        <v>73</v>
      </c>
      <c r="T112" s="24" t="s">
        <v>73</v>
      </c>
      <c r="U112" s="24">
        <v>-0.7</v>
      </c>
      <c r="V112" s="24">
        <v>-1.4</v>
      </c>
      <c r="W112" s="24">
        <v>2.5</v>
      </c>
      <c r="X112" s="24">
        <v>6.9</v>
      </c>
      <c r="Y112" s="24">
        <v>3.6</v>
      </c>
      <c r="Z112" s="24">
        <v>-1.5</v>
      </c>
      <c r="AA112" s="24">
        <v>-0.7</v>
      </c>
      <c r="AB112" s="24">
        <v>1.8</v>
      </c>
      <c r="AC112" s="24">
        <v>0.2</v>
      </c>
      <c r="AD112" s="24">
        <v>3.4</v>
      </c>
      <c r="AE112" s="24">
        <v>-7.6</v>
      </c>
      <c r="AF112" s="24">
        <v>3.7</v>
      </c>
      <c r="AG112" s="24">
        <v>5.4</v>
      </c>
      <c r="AH112" s="24">
        <v>0</v>
      </c>
      <c r="AI112" s="24">
        <v>-1.3</v>
      </c>
      <c r="AJ112" s="24">
        <v>3.6</v>
      </c>
      <c r="AK112" s="24">
        <v>-1.2</v>
      </c>
      <c r="AL112" s="24">
        <v>2.1</v>
      </c>
      <c r="AM112" s="24">
        <v>2.1</v>
      </c>
      <c r="AN112" s="24">
        <v>3.7</v>
      </c>
      <c r="AO112" s="24">
        <v>5.7</v>
      </c>
      <c r="AP112" s="24">
        <v>10.3</v>
      </c>
      <c r="AQ112" s="24">
        <v>-2.9</v>
      </c>
      <c r="AR112" s="24">
        <v>1</v>
      </c>
      <c r="AS112" s="24">
        <v>-4.5</v>
      </c>
      <c r="AT112" s="24">
        <v>3</v>
      </c>
      <c r="AU112" s="24">
        <v>3</v>
      </c>
      <c r="AV112" s="24">
        <v>2</v>
      </c>
      <c r="AW112" s="24">
        <v>1.7</v>
      </c>
      <c r="AX112" s="24">
        <v>1.5</v>
      </c>
      <c r="AY112" s="24">
        <v>1.5</v>
      </c>
    </row>
    <row r="113" spans="1:51" hidden="1" x14ac:dyDescent="0.3">
      <c r="A113" s="24" t="s">
        <v>183</v>
      </c>
      <c r="B113" s="24" t="s">
        <v>300</v>
      </c>
      <c r="C113" s="24" t="s">
        <v>73</v>
      </c>
      <c r="D113" s="24" t="s">
        <v>73</v>
      </c>
      <c r="E113" s="24" t="s">
        <v>73</v>
      </c>
      <c r="F113" s="24" t="s">
        <v>73</v>
      </c>
      <c r="G113" s="24" t="s">
        <v>73</v>
      </c>
      <c r="H113" s="24" t="s">
        <v>73</v>
      </c>
      <c r="I113" s="24" t="s">
        <v>73</v>
      </c>
      <c r="J113" s="24" t="s">
        <v>73</v>
      </c>
      <c r="K113" s="24" t="s">
        <v>73</v>
      </c>
      <c r="L113" s="24" t="s">
        <v>73</v>
      </c>
      <c r="M113" s="24" t="s">
        <v>73</v>
      </c>
      <c r="N113" s="24">
        <v>0</v>
      </c>
      <c r="O113" s="24">
        <v>1.8</v>
      </c>
      <c r="P113" s="24">
        <v>5.9</v>
      </c>
      <c r="Q113" s="24">
        <v>-3.1</v>
      </c>
      <c r="R113" s="24">
        <v>9.8000000000000007</v>
      </c>
      <c r="S113" s="24">
        <v>5.8</v>
      </c>
      <c r="T113" s="24">
        <v>-4</v>
      </c>
      <c r="U113" s="24">
        <v>2.8</v>
      </c>
      <c r="V113" s="24">
        <v>3.7</v>
      </c>
      <c r="W113" s="24">
        <v>-3.9</v>
      </c>
      <c r="X113" s="24">
        <v>-0.8</v>
      </c>
      <c r="Y113" s="24">
        <v>1.4</v>
      </c>
      <c r="Z113" s="24">
        <v>6.9</v>
      </c>
      <c r="AA113" s="24">
        <v>4.7</v>
      </c>
      <c r="AB113" s="24">
        <v>8.6</v>
      </c>
      <c r="AC113" s="24">
        <v>18.3</v>
      </c>
      <c r="AD113" s="24">
        <v>-2</v>
      </c>
      <c r="AE113" s="24">
        <v>-0.3</v>
      </c>
      <c r="AF113" s="24">
        <v>0.1</v>
      </c>
      <c r="AG113" s="24">
        <v>2.6</v>
      </c>
      <c r="AH113" s="24">
        <v>4.2</v>
      </c>
      <c r="AI113" s="24">
        <v>4.5</v>
      </c>
      <c r="AJ113" s="24">
        <v>4.2</v>
      </c>
      <c r="AK113" s="24">
        <v>4.3</v>
      </c>
      <c r="AL113" s="24">
        <v>5.4</v>
      </c>
      <c r="AM113" s="24">
        <v>1.3</v>
      </c>
      <c r="AN113" s="24">
        <v>6.3</v>
      </c>
      <c r="AO113" s="24">
        <v>4.8</v>
      </c>
      <c r="AP113" s="24">
        <v>5.4</v>
      </c>
      <c r="AQ113" s="24">
        <v>-0.9</v>
      </c>
      <c r="AR113" s="24">
        <v>2.4</v>
      </c>
      <c r="AS113" s="24">
        <v>6.5</v>
      </c>
      <c r="AT113" s="24">
        <v>4.5</v>
      </c>
      <c r="AU113" s="24">
        <v>5.3</v>
      </c>
      <c r="AV113" s="24">
        <v>7</v>
      </c>
      <c r="AW113" s="24">
        <v>3.9</v>
      </c>
      <c r="AX113" s="24">
        <v>4.8</v>
      </c>
      <c r="AY113" s="24">
        <v>4.0999999999999996</v>
      </c>
    </row>
    <row r="114" spans="1:51" hidden="1" x14ac:dyDescent="0.3">
      <c r="A114" s="24" t="s">
        <v>184</v>
      </c>
      <c r="B114" s="24"/>
      <c r="C114" s="24">
        <v>-10.1</v>
      </c>
      <c r="D114" s="24">
        <v>5.9</v>
      </c>
      <c r="E114" s="24">
        <v>5.5</v>
      </c>
      <c r="F114" s="24">
        <v>0.4</v>
      </c>
      <c r="G114" s="24">
        <v>4.8</v>
      </c>
      <c r="H114" s="24">
        <v>6.9</v>
      </c>
      <c r="I114" s="24">
        <v>9.6999999999999993</v>
      </c>
      <c r="J114" s="24">
        <v>10.199999999999999</v>
      </c>
      <c r="K114" s="24">
        <v>6.8</v>
      </c>
      <c r="L114" s="24">
        <v>4.5</v>
      </c>
      <c r="M114" s="24">
        <v>7.2</v>
      </c>
      <c r="N114" s="24">
        <v>4.4000000000000004</v>
      </c>
      <c r="O114" s="24">
        <v>6.5</v>
      </c>
      <c r="P114" s="24">
        <v>5.0999999999999996</v>
      </c>
      <c r="Q114" s="24">
        <v>4.0999999999999996</v>
      </c>
      <c r="R114" s="24">
        <v>4.3</v>
      </c>
      <c r="S114" s="24">
        <v>5.6</v>
      </c>
      <c r="T114" s="24">
        <v>5.7</v>
      </c>
      <c r="U114" s="24">
        <v>6.1</v>
      </c>
      <c r="V114" s="24">
        <v>2.6</v>
      </c>
      <c r="W114" s="24">
        <v>8.1999999999999993</v>
      </c>
      <c r="X114" s="24">
        <v>3.2</v>
      </c>
      <c r="Y114" s="24">
        <v>1.6</v>
      </c>
      <c r="Z114" s="24">
        <v>6</v>
      </c>
      <c r="AA114" s="24">
        <v>4.3</v>
      </c>
      <c r="AB114" s="24">
        <v>1.5</v>
      </c>
      <c r="AC114" s="24">
        <v>4.5</v>
      </c>
      <c r="AD114" s="24">
        <v>5.7</v>
      </c>
      <c r="AE114" s="24">
        <v>5.4</v>
      </c>
      <c r="AF114" s="24">
        <v>3.3</v>
      </c>
      <c r="AG114" s="24">
        <v>4.4000000000000004</v>
      </c>
      <c r="AH114" s="24">
        <v>4.0999999999999996</v>
      </c>
      <c r="AI114" s="24">
        <v>3.5</v>
      </c>
      <c r="AJ114" s="24">
        <v>3.4</v>
      </c>
      <c r="AK114" s="24">
        <v>3.8</v>
      </c>
      <c r="AL114" s="24">
        <v>3.7</v>
      </c>
      <c r="AM114" s="24">
        <v>3.9</v>
      </c>
      <c r="AN114" s="24">
        <v>3.9</v>
      </c>
      <c r="AO114" s="24">
        <v>4</v>
      </c>
      <c r="AP114" s="24">
        <v>2.9</v>
      </c>
      <c r="AQ114" s="24">
        <v>-14.6</v>
      </c>
      <c r="AR114" s="24">
        <v>3.4</v>
      </c>
      <c r="AS114" s="24">
        <v>8.6999999999999993</v>
      </c>
      <c r="AT114" s="24">
        <v>5.0999999999999996</v>
      </c>
      <c r="AU114" s="24">
        <v>3.8</v>
      </c>
      <c r="AV114" s="24">
        <v>3.4</v>
      </c>
      <c r="AW114" s="24">
        <v>3.4</v>
      </c>
      <c r="AX114" s="24">
        <v>3.3</v>
      </c>
      <c r="AY114" s="24">
        <v>3.3</v>
      </c>
    </row>
    <row r="115" spans="1:51" hidden="1" x14ac:dyDescent="0.3">
      <c r="A115" s="24" t="s">
        <v>185</v>
      </c>
      <c r="B115" s="24"/>
      <c r="C115" s="24">
        <v>9.5</v>
      </c>
      <c r="D115" s="24">
        <v>9.6</v>
      </c>
      <c r="E115" s="24">
        <v>0</v>
      </c>
      <c r="F115" s="24">
        <v>-4.5999999999999996</v>
      </c>
      <c r="G115" s="24">
        <v>3.5</v>
      </c>
      <c r="H115" s="24">
        <v>1.9</v>
      </c>
      <c r="I115" s="24">
        <v>-3.9</v>
      </c>
      <c r="J115" s="24">
        <v>2.1</v>
      </c>
      <c r="K115" s="24">
        <v>1.2</v>
      </c>
      <c r="L115" s="24">
        <v>3.6</v>
      </c>
      <c r="M115" s="24">
        <v>5.3</v>
      </c>
      <c r="N115" s="24">
        <v>4</v>
      </c>
      <c r="O115" s="24">
        <v>3.6</v>
      </c>
      <c r="P115" s="24">
        <v>2.9</v>
      </c>
      <c r="Q115" s="24">
        <v>4.4000000000000004</v>
      </c>
      <c r="R115" s="24">
        <v>-5.9</v>
      </c>
      <c r="S115" s="24">
        <v>6.2</v>
      </c>
      <c r="T115" s="24">
        <v>7.2</v>
      </c>
      <c r="U115" s="24">
        <v>6.2</v>
      </c>
      <c r="V115" s="24">
        <v>2.8</v>
      </c>
      <c r="W115" s="24">
        <v>5</v>
      </c>
      <c r="X115" s="24">
        <v>-0.5</v>
      </c>
      <c r="Y115" s="24">
        <v>-0.2</v>
      </c>
      <c r="Z115" s="24">
        <v>1.2</v>
      </c>
      <c r="AA115" s="24">
        <v>3.6</v>
      </c>
      <c r="AB115" s="24">
        <v>2.1</v>
      </c>
      <c r="AC115" s="24">
        <v>4.8</v>
      </c>
      <c r="AD115" s="24">
        <v>2.1</v>
      </c>
      <c r="AE115" s="24">
        <v>0.9</v>
      </c>
      <c r="AF115" s="24">
        <v>-6.3</v>
      </c>
      <c r="AG115" s="24">
        <v>5</v>
      </c>
      <c r="AH115" s="24">
        <v>3.4</v>
      </c>
      <c r="AI115" s="24">
        <v>3.6</v>
      </c>
      <c r="AJ115" s="24">
        <v>0.9</v>
      </c>
      <c r="AK115" s="24">
        <v>2.5</v>
      </c>
      <c r="AL115" s="24">
        <v>2.7</v>
      </c>
      <c r="AM115" s="24">
        <v>1.8</v>
      </c>
      <c r="AN115" s="24">
        <v>1.9</v>
      </c>
      <c r="AO115" s="24">
        <v>2</v>
      </c>
      <c r="AP115" s="24">
        <v>-0.3</v>
      </c>
      <c r="AQ115" s="24">
        <v>-8.6999999999999993</v>
      </c>
      <c r="AR115" s="24">
        <v>5.8</v>
      </c>
      <c r="AS115" s="24">
        <v>3.9</v>
      </c>
      <c r="AT115" s="24">
        <v>3.2</v>
      </c>
      <c r="AU115" s="24">
        <v>2.1</v>
      </c>
      <c r="AV115" s="24">
        <v>1.5</v>
      </c>
      <c r="AW115" s="24">
        <v>1.8</v>
      </c>
      <c r="AX115" s="24">
        <v>2</v>
      </c>
      <c r="AY115" s="24">
        <v>2.1</v>
      </c>
    </row>
    <row r="116" spans="1:51" hidden="1" x14ac:dyDescent="0.3">
      <c r="A116" s="24" t="s">
        <v>186</v>
      </c>
      <c r="B116" s="24"/>
      <c r="C116" s="24" t="s">
        <v>73</v>
      </c>
      <c r="D116" s="24" t="s">
        <v>73</v>
      </c>
      <c r="E116" s="24" t="s">
        <v>73</v>
      </c>
      <c r="F116" s="24" t="s">
        <v>73</v>
      </c>
      <c r="G116" s="24" t="s">
        <v>73</v>
      </c>
      <c r="H116" s="24" t="s">
        <v>73</v>
      </c>
      <c r="I116" s="24" t="s">
        <v>73</v>
      </c>
      <c r="J116" s="24" t="s">
        <v>73</v>
      </c>
      <c r="K116" s="24" t="s">
        <v>73</v>
      </c>
      <c r="L116" s="24" t="s">
        <v>73</v>
      </c>
      <c r="M116" s="24" t="s">
        <v>73</v>
      </c>
      <c r="N116" s="24" t="s">
        <v>73</v>
      </c>
      <c r="O116" s="24" t="s">
        <v>73</v>
      </c>
      <c r="P116" s="24" t="s">
        <v>73</v>
      </c>
      <c r="Q116" s="24" t="s">
        <v>73</v>
      </c>
      <c r="R116" s="24" t="s">
        <v>73</v>
      </c>
      <c r="S116" s="24">
        <v>-3.1</v>
      </c>
      <c r="T116" s="24">
        <v>-6.1</v>
      </c>
      <c r="U116" s="24">
        <v>2.7</v>
      </c>
      <c r="V116" s="24">
        <v>1.5</v>
      </c>
      <c r="W116" s="24">
        <v>4.9000000000000004</v>
      </c>
      <c r="X116" s="24">
        <v>2.1</v>
      </c>
      <c r="Y116" s="24">
        <v>0.6</v>
      </c>
      <c r="Z116" s="24">
        <v>1.6</v>
      </c>
      <c r="AA116" s="24">
        <v>-3.1</v>
      </c>
      <c r="AB116" s="24">
        <v>2</v>
      </c>
      <c r="AC116" s="24">
        <v>-0.1</v>
      </c>
      <c r="AD116" s="24">
        <v>-1.8</v>
      </c>
      <c r="AE116" s="24">
        <v>-2.4</v>
      </c>
      <c r="AF116" s="24">
        <v>1.1000000000000001</v>
      </c>
      <c r="AG116" s="24">
        <v>2.2999999999999998</v>
      </c>
      <c r="AH116" s="24">
        <v>3.2</v>
      </c>
      <c r="AI116" s="24">
        <v>-1.9</v>
      </c>
      <c r="AJ116" s="24">
        <v>-3.7</v>
      </c>
      <c r="AK116" s="24">
        <v>-2.2999999999999998</v>
      </c>
      <c r="AL116" s="24">
        <v>4.5999999999999996</v>
      </c>
      <c r="AM116" s="24">
        <v>0.9</v>
      </c>
      <c r="AN116" s="24">
        <v>2.7</v>
      </c>
      <c r="AO116" s="24">
        <v>0.2</v>
      </c>
      <c r="AP116" s="24">
        <v>1.2</v>
      </c>
      <c r="AQ116" s="24">
        <v>-2.8</v>
      </c>
      <c r="AR116" s="24">
        <v>-2.2000000000000002</v>
      </c>
      <c r="AS116" s="24">
        <v>-0.6</v>
      </c>
      <c r="AT116" s="24">
        <v>2.6</v>
      </c>
      <c r="AU116" s="24">
        <v>3.1</v>
      </c>
      <c r="AV116" s="24">
        <v>1.9</v>
      </c>
      <c r="AW116" s="24">
        <v>1.3</v>
      </c>
      <c r="AX116" s="24">
        <v>1.1000000000000001</v>
      </c>
      <c r="AY116" s="24">
        <v>0.6</v>
      </c>
    </row>
    <row r="117" spans="1:51" hidden="1" x14ac:dyDescent="0.3">
      <c r="A117" s="24" t="s">
        <v>187</v>
      </c>
      <c r="B117" s="24" t="s">
        <v>276</v>
      </c>
      <c r="C117" s="24" t="s">
        <v>73</v>
      </c>
      <c r="D117" s="24" t="s">
        <v>73</v>
      </c>
      <c r="E117" s="24" t="s">
        <v>73</v>
      </c>
      <c r="F117" s="24" t="s">
        <v>73</v>
      </c>
      <c r="G117" s="24" t="s">
        <v>73</v>
      </c>
      <c r="H117" s="24" t="s">
        <v>73</v>
      </c>
      <c r="I117" s="24" t="s">
        <v>73</v>
      </c>
      <c r="J117" s="24" t="s">
        <v>73</v>
      </c>
      <c r="K117" s="24" t="s">
        <v>73</v>
      </c>
      <c r="L117" s="24" t="s">
        <v>73</v>
      </c>
      <c r="M117" s="24" t="s">
        <v>73</v>
      </c>
      <c r="N117" s="24">
        <v>-17.5</v>
      </c>
      <c r="O117" s="24">
        <v>-29.7</v>
      </c>
      <c r="P117" s="24">
        <v>-1.2</v>
      </c>
      <c r="Q117" s="24">
        <v>-30.9</v>
      </c>
      <c r="R117" s="24">
        <v>-1.4</v>
      </c>
      <c r="S117" s="24">
        <v>-5.9</v>
      </c>
      <c r="T117" s="24">
        <v>1.6</v>
      </c>
      <c r="U117" s="24">
        <v>-6.5</v>
      </c>
      <c r="V117" s="24">
        <v>-3.4</v>
      </c>
      <c r="W117" s="24">
        <v>2.1</v>
      </c>
      <c r="X117" s="24">
        <v>6.1</v>
      </c>
      <c r="Y117" s="24">
        <v>7.8</v>
      </c>
      <c r="Z117" s="24">
        <v>6.6</v>
      </c>
      <c r="AA117" s="24">
        <v>7.4</v>
      </c>
      <c r="AB117" s="24">
        <v>7.5</v>
      </c>
      <c r="AC117" s="24">
        <v>4.8</v>
      </c>
      <c r="AD117" s="24">
        <v>3</v>
      </c>
      <c r="AE117" s="24">
        <v>7.8</v>
      </c>
      <c r="AF117" s="24">
        <v>-6</v>
      </c>
      <c r="AG117" s="24">
        <v>7.1</v>
      </c>
      <c r="AH117" s="24">
        <v>5.8</v>
      </c>
      <c r="AI117" s="24">
        <v>-0.6</v>
      </c>
      <c r="AJ117" s="24">
        <v>9</v>
      </c>
      <c r="AK117" s="24">
        <v>5</v>
      </c>
      <c r="AL117" s="24">
        <v>-0.3</v>
      </c>
      <c r="AM117" s="24">
        <v>4.4000000000000004</v>
      </c>
      <c r="AN117" s="24">
        <v>4.2</v>
      </c>
      <c r="AO117" s="24">
        <v>4.0999999999999996</v>
      </c>
      <c r="AP117" s="24">
        <v>3.6</v>
      </c>
      <c r="AQ117" s="24">
        <v>-8.3000000000000007</v>
      </c>
      <c r="AR117" s="24">
        <v>13.9</v>
      </c>
      <c r="AS117" s="24">
        <v>-5</v>
      </c>
      <c r="AT117" s="24">
        <v>2</v>
      </c>
      <c r="AU117" s="24">
        <v>4.3</v>
      </c>
      <c r="AV117" s="24">
        <v>5</v>
      </c>
      <c r="AW117" s="24">
        <v>5</v>
      </c>
      <c r="AX117" s="24">
        <v>5</v>
      </c>
      <c r="AY117" s="24">
        <v>5</v>
      </c>
    </row>
    <row r="118" spans="1:51" hidden="1" x14ac:dyDescent="0.3">
      <c r="A118" s="24" t="s">
        <v>188</v>
      </c>
      <c r="B118" s="24" t="s">
        <v>303</v>
      </c>
      <c r="C118" s="24">
        <v>6.4</v>
      </c>
      <c r="D118" s="24">
        <v>8.4</v>
      </c>
      <c r="E118" s="24">
        <v>8.3000000000000007</v>
      </c>
      <c r="F118" s="24">
        <v>5.8</v>
      </c>
      <c r="G118" s="24">
        <v>5.9</v>
      </c>
      <c r="H118" s="24">
        <v>5.7</v>
      </c>
      <c r="I118" s="24">
        <v>9.4</v>
      </c>
      <c r="J118" s="24">
        <v>3.5</v>
      </c>
      <c r="K118" s="24">
        <v>5.0999999999999996</v>
      </c>
      <c r="L118" s="24">
        <v>4.2</v>
      </c>
      <c r="M118" s="24">
        <v>-2.5</v>
      </c>
      <c r="N118" s="24">
        <v>-9.1999999999999993</v>
      </c>
      <c r="O118" s="24">
        <v>-9.3000000000000007</v>
      </c>
      <c r="P118" s="24">
        <v>-3.2</v>
      </c>
      <c r="Q118" s="24">
        <v>2.1</v>
      </c>
      <c r="R118" s="24">
        <v>6.4</v>
      </c>
      <c r="S118" s="24">
        <v>2.2000000000000002</v>
      </c>
      <c r="T118" s="24">
        <v>3.9</v>
      </c>
      <c r="U118" s="24">
        <v>3.3</v>
      </c>
      <c r="V118" s="24">
        <v>3.1</v>
      </c>
      <c r="W118" s="24">
        <v>1.1000000000000001</v>
      </c>
      <c r="X118" s="24">
        <v>4.5999999999999996</v>
      </c>
      <c r="Y118" s="24">
        <v>5.3</v>
      </c>
      <c r="Z118" s="24">
        <v>7.4</v>
      </c>
      <c r="AA118" s="24">
        <v>9.4</v>
      </c>
      <c r="AB118" s="24">
        <v>6.5</v>
      </c>
      <c r="AC118" s="24">
        <v>8.1999999999999993</v>
      </c>
      <c r="AD118" s="24">
        <v>8.8000000000000007</v>
      </c>
      <c r="AE118" s="24">
        <v>7.8</v>
      </c>
      <c r="AF118" s="24">
        <v>-2.1</v>
      </c>
      <c r="AG118" s="24">
        <v>7.3</v>
      </c>
      <c r="AH118" s="24">
        <v>17.3</v>
      </c>
      <c r="AI118" s="24">
        <v>12.3</v>
      </c>
      <c r="AJ118" s="24">
        <v>11.6</v>
      </c>
      <c r="AK118" s="24">
        <v>7.9</v>
      </c>
      <c r="AL118" s="24">
        <v>2.4</v>
      </c>
      <c r="AM118" s="24">
        <v>1.5</v>
      </c>
      <c r="AN118" s="24">
        <v>5.6</v>
      </c>
      <c r="AO118" s="24">
        <v>7.7</v>
      </c>
      <c r="AP118" s="24">
        <v>5.6</v>
      </c>
      <c r="AQ118" s="24">
        <v>-4.5999999999999996</v>
      </c>
      <c r="AR118" s="24">
        <v>1.6</v>
      </c>
      <c r="AS118" s="24">
        <v>5</v>
      </c>
      <c r="AT118" s="24">
        <v>5.5</v>
      </c>
      <c r="AU118" s="24">
        <v>4.5</v>
      </c>
      <c r="AV118" s="24">
        <v>3.5</v>
      </c>
      <c r="AW118" s="24">
        <v>3.5</v>
      </c>
      <c r="AX118" s="24">
        <v>3.5</v>
      </c>
      <c r="AY118" s="24">
        <v>4</v>
      </c>
    </row>
    <row r="119" spans="1:51" hidden="1" x14ac:dyDescent="0.3">
      <c r="A119" s="24" t="s">
        <v>189</v>
      </c>
      <c r="B119" s="24" t="s">
        <v>276</v>
      </c>
      <c r="C119" s="24" t="s">
        <v>73</v>
      </c>
      <c r="D119" s="24" t="s">
        <v>73</v>
      </c>
      <c r="E119" s="24" t="s">
        <v>73</v>
      </c>
      <c r="F119" s="24" t="s">
        <v>73</v>
      </c>
      <c r="G119" s="24" t="s">
        <v>73</v>
      </c>
      <c r="H119" s="24" t="s">
        <v>73</v>
      </c>
      <c r="I119" s="24" t="s">
        <v>73</v>
      </c>
      <c r="J119" s="24" t="s">
        <v>73</v>
      </c>
      <c r="K119" s="24" t="s">
        <v>73</v>
      </c>
      <c r="L119" s="24" t="s">
        <v>73</v>
      </c>
      <c r="M119" s="24" t="s">
        <v>73</v>
      </c>
      <c r="N119" s="24" t="s">
        <v>73</v>
      </c>
      <c r="O119" s="24" t="s">
        <v>73</v>
      </c>
      <c r="P119" s="24" t="s">
        <v>73</v>
      </c>
      <c r="Q119" s="24" t="s">
        <v>73</v>
      </c>
      <c r="R119" s="24" t="s">
        <v>73</v>
      </c>
      <c r="S119" s="24" t="s">
        <v>73</v>
      </c>
      <c r="T119" s="24" t="s">
        <v>73</v>
      </c>
      <c r="U119" s="24" t="s">
        <v>73</v>
      </c>
      <c r="V119" s="24" t="s">
        <v>73</v>
      </c>
      <c r="W119" s="24" t="s">
        <v>73</v>
      </c>
      <c r="X119" s="24">
        <v>1.1000000000000001</v>
      </c>
      <c r="Y119" s="24">
        <v>1.9</v>
      </c>
      <c r="Z119" s="24">
        <v>2.5</v>
      </c>
      <c r="AA119" s="24">
        <v>4.4000000000000004</v>
      </c>
      <c r="AB119" s="24">
        <v>4.2</v>
      </c>
      <c r="AC119" s="24">
        <v>8.6</v>
      </c>
      <c r="AD119" s="24">
        <v>6.8</v>
      </c>
      <c r="AE119" s="24">
        <v>7.2</v>
      </c>
      <c r="AF119" s="24">
        <v>-5.8</v>
      </c>
      <c r="AG119" s="24">
        <v>2.7</v>
      </c>
      <c r="AH119" s="24">
        <v>3.2</v>
      </c>
      <c r="AI119" s="24">
        <v>-2.7</v>
      </c>
      <c r="AJ119" s="24">
        <v>3.5</v>
      </c>
      <c r="AK119" s="24">
        <v>1.8</v>
      </c>
      <c r="AL119" s="24">
        <v>3.4</v>
      </c>
      <c r="AM119" s="24">
        <v>2.9</v>
      </c>
      <c r="AN119" s="24">
        <v>4.7</v>
      </c>
      <c r="AO119" s="24">
        <v>5.0999999999999996</v>
      </c>
      <c r="AP119" s="24">
        <v>4.0999999999999996</v>
      </c>
      <c r="AQ119" s="24">
        <v>-15.3</v>
      </c>
      <c r="AR119" s="24">
        <v>13</v>
      </c>
      <c r="AS119" s="24">
        <v>6.1</v>
      </c>
      <c r="AT119" s="24">
        <v>4.5</v>
      </c>
      <c r="AU119" s="24">
        <v>3.7</v>
      </c>
      <c r="AV119" s="24">
        <v>3.2</v>
      </c>
      <c r="AW119" s="24">
        <v>3</v>
      </c>
      <c r="AX119" s="24">
        <v>3</v>
      </c>
      <c r="AY119" s="24">
        <v>3</v>
      </c>
    </row>
    <row r="120" spans="1:51" hidden="1" x14ac:dyDescent="0.3">
      <c r="A120" s="24" t="s">
        <v>190</v>
      </c>
      <c r="B120" s="24" t="s">
        <v>300</v>
      </c>
      <c r="C120" s="24">
        <v>3.8</v>
      </c>
      <c r="D120" s="24">
        <v>-2.8</v>
      </c>
      <c r="E120" s="24">
        <v>9.6</v>
      </c>
      <c r="F120" s="24">
        <v>-0.6</v>
      </c>
      <c r="G120" s="24">
        <v>4.3</v>
      </c>
      <c r="H120" s="24">
        <v>6.3</v>
      </c>
      <c r="I120" s="24">
        <v>8.3000000000000007</v>
      </c>
      <c r="J120" s="24">
        <v>-2.5</v>
      </c>
      <c r="K120" s="24">
        <v>10.4</v>
      </c>
      <c r="L120" s="24">
        <v>2.4</v>
      </c>
      <c r="M120" s="24">
        <v>4</v>
      </c>
      <c r="N120" s="24">
        <v>7.5</v>
      </c>
      <c r="O120" s="24">
        <v>-2.9</v>
      </c>
      <c r="P120" s="24">
        <v>-1</v>
      </c>
      <c r="Q120" s="24">
        <v>11.5</v>
      </c>
      <c r="R120" s="24">
        <v>-6.3</v>
      </c>
      <c r="S120" s="24">
        <v>13.5</v>
      </c>
      <c r="T120" s="24">
        <v>-2</v>
      </c>
      <c r="U120" s="24">
        <v>8</v>
      </c>
      <c r="V120" s="24">
        <v>0.5</v>
      </c>
      <c r="W120" s="24">
        <v>1.6</v>
      </c>
      <c r="X120" s="24">
        <v>7.6</v>
      </c>
      <c r="Y120" s="24">
        <v>3.3</v>
      </c>
      <c r="Z120" s="24">
        <v>6.3</v>
      </c>
      <c r="AA120" s="24">
        <v>4.8</v>
      </c>
      <c r="AB120" s="24">
        <v>3</v>
      </c>
      <c r="AC120" s="24">
        <v>7.8</v>
      </c>
      <c r="AD120" s="24">
        <v>2.7</v>
      </c>
      <c r="AE120" s="24">
        <v>5.9</v>
      </c>
      <c r="AF120" s="24">
        <v>4.2</v>
      </c>
      <c r="AG120" s="24">
        <v>3.8</v>
      </c>
      <c r="AH120" s="24">
        <v>5.2</v>
      </c>
      <c r="AI120" s="24">
        <v>3</v>
      </c>
      <c r="AJ120" s="24">
        <v>4.5</v>
      </c>
      <c r="AK120" s="24">
        <v>2.7</v>
      </c>
      <c r="AL120" s="24">
        <v>4.3</v>
      </c>
      <c r="AM120" s="24">
        <v>0.5</v>
      </c>
      <c r="AN120" s="24">
        <v>5.0999999999999996</v>
      </c>
      <c r="AO120" s="24">
        <v>3.1</v>
      </c>
      <c r="AP120" s="24">
        <v>2.9</v>
      </c>
      <c r="AQ120" s="24">
        <v>-7.2</v>
      </c>
      <c r="AR120" s="24">
        <v>8</v>
      </c>
      <c r="AS120" s="24">
        <v>1.3</v>
      </c>
      <c r="AT120" s="24">
        <v>2.4</v>
      </c>
      <c r="AU120" s="24">
        <v>3.6</v>
      </c>
      <c r="AV120" s="24">
        <v>3.2</v>
      </c>
      <c r="AW120" s="24">
        <v>3.2</v>
      </c>
      <c r="AX120" s="24">
        <v>3.4</v>
      </c>
      <c r="AY120" s="24">
        <v>3.4</v>
      </c>
    </row>
    <row r="121" spans="1:51" hidden="1" x14ac:dyDescent="0.3">
      <c r="A121" s="24" t="s">
        <v>191</v>
      </c>
      <c r="B121" s="24" t="s">
        <v>300</v>
      </c>
      <c r="C121" s="24">
        <v>4.2</v>
      </c>
      <c r="D121" s="24">
        <v>5</v>
      </c>
      <c r="E121" s="24">
        <v>-6.9</v>
      </c>
      <c r="F121" s="24">
        <v>-15.7</v>
      </c>
      <c r="G121" s="24">
        <v>-6.5</v>
      </c>
      <c r="H121" s="24">
        <v>1</v>
      </c>
      <c r="I121" s="24">
        <v>-2.2999999999999998</v>
      </c>
      <c r="J121" s="24">
        <v>14.7</v>
      </c>
      <c r="K121" s="24">
        <v>8.1999999999999993</v>
      </c>
      <c r="L121" s="24">
        <v>6.5</v>
      </c>
      <c r="M121" s="24">
        <v>1</v>
      </c>
      <c r="N121" s="24">
        <v>6.6</v>
      </c>
      <c r="O121" s="24">
        <v>-6.1</v>
      </c>
      <c r="P121" s="24">
        <v>10.6</v>
      </c>
      <c r="Q121" s="24">
        <v>6.5</v>
      </c>
      <c r="R121" s="24">
        <v>2.2999999999999998</v>
      </c>
      <c r="S121" s="24">
        <v>11.2</v>
      </c>
      <c r="T121" s="24">
        <v>11.3</v>
      </c>
      <c r="U121" s="24">
        <v>9.9</v>
      </c>
      <c r="V121" s="24">
        <v>11.7</v>
      </c>
      <c r="W121" s="24">
        <v>1.2</v>
      </c>
      <c r="X121" s="24">
        <v>12.1</v>
      </c>
      <c r="Y121" s="24">
        <v>9.3000000000000007</v>
      </c>
      <c r="Z121" s="24">
        <v>6.9</v>
      </c>
      <c r="AA121" s="24">
        <v>7.9</v>
      </c>
      <c r="AB121" s="24">
        <v>6.6</v>
      </c>
      <c r="AC121" s="24">
        <v>9.6999999999999993</v>
      </c>
      <c r="AD121" s="24">
        <v>7.7</v>
      </c>
      <c r="AE121" s="24">
        <v>7.3</v>
      </c>
      <c r="AF121" s="24">
        <v>6.3</v>
      </c>
      <c r="AG121" s="24">
        <v>6.5</v>
      </c>
      <c r="AH121" s="24">
        <v>7.4</v>
      </c>
      <c r="AI121" s="24">
        <v>7.3</v>
      </c>
      <c r="AJ121" s="24">
        <v>7</v>
      </c>
      <c r="AK121" s="24">
        <v>7.4</v>
      </c>
      <c r="AL121" s="24">
        <v>6.7</v>
      </c>
      <c r="AM121" s="24">
        <v>3.8</v>
      </c>
      <c r="AN121" s="24">
        <v>3.7</v>
      </c>
      <c r="AO121" s="24">
        <v>3.4</v>
      </c>
      <c r="AP121" s="24">
        <v>2.2999999999999998</v>
      </c>
      <c r="AQ121" s="24">
        <v>-1.2</v>
      </c>
      <c r="AR121" s="24">
        <v>2.4</v>
      </c>
      <c r="AS121" s="24">
        <v>4.2</v>
      </c>
      <c r="AT121" s="24">
        <v>7</v>
      </c>
      <c r="AU121" s="24">
        <v>5</v>
      </c>
      <c r="AV121" s="24">
        <v>5</v>
      </c>
      <c r="AW121" s="24">
        <v>4</v>
      </c>
      <c r="AX121" s="24">
        <v>13.1</v>
      </c>
      <c r="AY121" s="24">
        <v>12.1</v>
      </c>
    </row>
    <row r="122" spans="1:51" hidden="1" x14ac:dyDescent="0.3">
      <c r="A122" s="24" t="s">
        <v>192</v>
      </c>
      <c r="B122" s="24" t="s">
        <v>303</v>
      </c>
      <c r="C122" s="24" t="s">
        <v>73</v>
      </c>
      <c r="D122" s="24" t="s">
        <v>73</v>
      </c>
      <c r="E122" s="24" t="s">
        <v>73</v>
      </c>
      <c r="F122" s="24" t="s">
        <v>73</v>
      </c>
      <c r="G122" s="24" t="s">
        <v>73</v>
      </c>
      <c r="H122" s="24" t="s">
        <v>73</v>
      </c>
      <c r="I122" s="24" t="s">
        <v>73</v>
      </c>
      <c r="J122" s="24" t="s">
        <v>73</v>
      </c>
      <c r="K122" s="24" t="s">
        <v>73</v>
      </c>
      <c r="L122" s="24" t="s">
        <v>73</v>
      </c>
      <c r="M122" s="24" t="s">
        <v>73</v>
      </c>
      <c r="N122" s="24" t="s">
        <v>73</v>
      </c>
      <c r="O122" s="24" t="s">
        <v>73</v>
      </c>
      <c r="P122" s="24" t="s">
        <v>73</v>
      </c>
      <c r="Q122" s="24" t="s">
        <v>73</v>
      </c>
      <c r="R122" s="24" t="s">
        <v>73</v>
      </c>
      <c r="S122" s="24" t="s">
        <v>73</v>
      </c>
      <c r="T122" s="24" t="s">
        <v>73</v>
      </c>
      <c r="U122" s="24" t="s">
        <v>73</v>
      </c>
      <c r="V122" s="24">
        <v>8.4</v>
      </c>
      <c r="W122" s="24">
        <v>12.4</v>
      </c>
      <c r="X122" s="24">
        <v>12.5</v>
      </c>
      <c r="Y122" s="24">
        <v>9.9</v>
      </c>
      <c r="Z122" s="24">
        <v>13.2</v>
      </c>
      <c r="AA122" s="24">
        <v>15.3</v>
      </c>
      <c r="AB122" s="24">
        <v>13.6</v>
      </c>
      <c r="AC122" s="24">
        <v>13.3</v>
      </c>
      <c r="AD122" s="24">
        <v>12.5</v>
      </c>
      <c r="AE122" s="24">
        <v>7.6</v>
      </c>
      <c r="AF122" s="24">
        <v>4.4000000000000004</v>
      </c>
      <c r="AG122" s="24">
        <v>5.2</v>
      </c>
      <c r="AH122" s="24">
        <v>5.5</v>
      </c>
      <c r="AI122" s="24">
        <v>6.5</v>
      </c>
      <c r="AJ122" s="24">
        <v>7.9</v>
      </c>
      <c r="AK122" s="24">
        <v>8.1999999999999993</v>
      </c>
      <c r="AL122" s="24">
        <v>7.5</v>
      </c>
      <c r="AM122" s="24">
        <v>6.4</v>
      </c>
      <c r="AN122" s="24">
        <v>5.8</v>
      </c>
      <c r="AO122" s="24">
        <v>6.4</v>
      </c>
      <c r="AP122" s="24">
        <v>6.8</v>
      </c>
      <c r="AQ122" s="24">
        <v>3.2</v>
      </c>
      <c r="AR122" s="24">
        <v>-17.899999999999999</v>
      </c>
      <c r="AS122" s="24">
        <v>2</v>
      </c>
      <c r="AT122" s="24">
        <v>2.6</v>
      </c>
      <c r="AU122" s="24">
        <v>2.6</v>
      </c>
      <c r="AV122" s="24">
        <v>2.5</v>
      </c>
      <c r="AW122" s="24">
        <v>2.6</v>
      </c>
      <c r="AX122" s="24">
        <v>2.9</v>
      </c>
      <c r="AY122" s="24">
        <v>3.4</v>
      </c>
    </row>
    <row r="123" spans="1:51" hidden="1" x14ac:dyDescent="0.3">
      <c r="A123" s="24" t="s">
        <v>193</v>
      </c>
      <c r="B123" s="24" t="s">
        <v>300</v>
      </c>
      <c r="C123" s="24" t="s">
        <v>73</v>
      </c>
      <c r="D123" s="24" t="s">
        <v>73</v>
      </c>
      <c r="E123" s="24" t="s">
        <v>73</v>
      </c>
      <c r="F123" s="24" t="s">
        <v>73</v>
      </c>
      <c r="G123" s="24" t="s">
        <v>73</v>
      </c>
      <c r="H123" s="24" t="s">
        <v>73</v>
      </c>
      <c r="I123" s="24" t="s">
        <v>73</v>
      </c>
      <c r="J123" s="24" t="s">
        <v>73</v>
      </c>
      <c r="K123" s="24" t="s">
        <v>73</v>
      </c>
      <c r="L123" s="24" t="s">
        <v>73</v>
      </c>
      <c r="M123" s="24" t="s">
        <v>73</v>
      </c>
      <c r="N123" s="24">
        <v>5.3</v>
      </c>
      <c r="O123" s="24">
        <v>9.3000000000000007</v>
      </c>
      <c r="P123" s="24">
        <v>-1.6</v>
      </c>
      <c r="Q123" s="24">
        <v>3</v>
      </c>
      <c r="R123" s="24">
        <v>4.0999999999999996</v>
      </c>
      <c r="S123" s="24">
        <v>3.2</v>
      </c>
      <c r="T123" s="24">
        <v>4.2</v>
      </c>
      <c r="U123" s="24">
        <v>3.3</v>
      </c>
      <c r="V123" s="24">
        <v>3.4</v>
      </c>
      <c r="W123" s="24">
        <v>3.5</v>
      </c>
      <c r="X123" s="24">
        <v>2.4</v>
      </c>
      <c r="Y123" s="24">
        <v>6.7</v>
      </c>
      <c r="Z123" s="24">
        <v>3.5</v>
      </c>
      <c r="AA123" s="24">
        <v>6.6</v>
      </c>
      <c r="AB123" s="24">
        <v>4.7</v>
      </c>
      <c r="AC123" s="24">
        <v>3.9</v>
      </c>
      <c r="AD123" s="24">
        <v>3.6</v>
      </c>
      <c r="AE123" s="24">
        <v>2.6</v>
      </c>
      <c r="AF123" s="24">
        <v>0.3</v>
      </c>
      <c r="AG123" s="24">
        <v>6</v>
      </c>
      <c r="AH123" s="24">
        <v>5.0999999999999996</v>
      </c>
      <c r="AI123" s="24">
        <v>5.0999999999999996</v>
      </c>
      <c r="AJ123" s="24">
        <v>5.6</v>
      </c>
      <c r="AK123" s="24">
        <v>6.1</v>
      </c>
      <c r="AL123" s="24">
        <v>4.3</v>
      </c>
      <c r="AM123" s="24">
        <v>0</v>
      </c>
      <c r="AN123" s="24">
        <v>-1</v>
      </c>
      <c r="AO123" s="24">
        <v>1.1000000000000001</v>
      </c>
      <c r="AP123" s="24">
        <v>-0.8</v>
      </c>
      <c r="AQ123" s="24">
        <v>-8.1</v>
      </c>
      <c r="AR123" s="24">
        <v>3.5</v>
      </c>
      <c r="AS123" s="24">
        <v>4.5999999999999996</v>
      </c>
      <c r="AT123" s="24">
        <v>2.8</v>
      </c>
      <c r="AU123" s="24">
        <v>2.7</v>
      </c>
      <c r="AV123" s="24">
        <v>2.7</v>
      </c>
      <c r="AW123" s="24">
        <v>2.6</v>
      </c>
      <c r="AX123" s="24">
        <v>2.6</v>
      </c>
      <c r="AY123" s="24">
        <v>2.6</v>
      </c>
    </row>
    <row r="124" spans="1:51" hidden="1" x14ac:dyDescent="0.3">
      <c r="A124" s="24" t="s">
        <v>194</v>
      </c>
      <c r="B124" s="24"/>
      <c r="C124" s="24" t="s">
        <v>73</v>
      </c>
      <c r="D124" s="24" t="s">
        <v>73</v>
      </c>
      <c r="E124" s="24" t="s">
        <v>73</v>
      </c>
      <c r="F124" s="24" t="s">
        <v>73</v>
      </c>
      <c r="G124" s="24" t="s">
        <v>73</v>
      </c>
      <c r="H124" s="24" t="s">
        <v>73</v>
      </c>
      <c r="I124" s="24" t="s">
        <v>73</v>
      </c>
      <c r="J124" s="24" t="s">
        <v>73</v>
      </c>
      <c r="K124" s="24" t="s">
        <v>73</v>
      </c>
      <c r="L124" s="24" t="s">
        <v>73</v>
      </c>
      <c r="M124" s="24" t="s">
        <v>73</v>
      </c>
      <c r="N124" s="24" t="s">
        <v>73</v>
      </c>
      <c r="O124" s="24" t="s">
        <v>73</v>
      </c>
      <c r="P124" s="24" t="s">
        <v>73</v>
      </c>
      <c r="Q124" s="24" t="s">
        <v>73</v>
      </c>
      <c r="R124" s="24" t="s">
        <v>73</v>
      </c>
      <c r="S124" s="24" t="s">
        <v>73</v>
      </c>
      <c r="T124" s="24" t="s">
        <v>73</v>
      </c>
      <c r="U124" s="24" t="s">
        <v>73</v>
      </c>
      <c r="V124" s="24" t="s">
        <v>73</v>
      </c>
      <c r="W124" s="24" t="s">
        <v>73</v>
      </c>
      <c r="X124" s="24" t="s">
        <v>73</v>
      </c>
      <c r="Y124" s="24" t="s">
        <v>73</v>
      </c>
      <c r="Z124" s="24" t="s">
        <v>73</v>
      </c>
      <c r="AA124" s="24" t="s">
        <v>73</v>
      </c>
      <c r="AB124" s="24">
        <v>-8</v>
      </c>
      <c r="AC124" s="24">
        <v>-8.3000000000000007</v>
      </c>
      <c r="AD124" s="24">
        <v>-6.8</v>
      </c>
      <c r="AE124" s="24">
        <v>63.3</v>
      </c>
      <c r="AF124" s="24">
        <v>-6</v>
      </c>
      <c r="AG124" s="24">
        <v>-0.3</v>
      </c>
      <c r="AH124" s="24">
        <v>9.3000000000000007</v>
      </c>
      <c r="AI124" s="24">
        <v>30.6</v>
      </c>
      <c r="AJ124" s="24">
        <v>5</v>
      </c>
      <c r="AK124" s="24">
        <v>14.7</v>
      </c>
      <c r="AL124" s="24">
        <v>-5.7</v>
      </c>
      <c r="AM124" s="24">
        <v>8</v>
      </c>
      <c r="AN124" s="24">
        <v>-5.9</v>
      </c>
      <c r="AO124" s="24">
        <v>7.2</v>
      </c>
      <c r="AP124" s="24">
        <v>9.1</v>
      </c>
      <c r="AQ124" s="24">
        <v>4.0999999999999996</v>
      </c>
      <c r="AR124" s="24">
        <v>2.9</v>
      </c>
      <c r="AS124" s="24">
        <v>1.9</v>
      </c>
      <c r="AT124" s="24">
        <v>0.5</v>
      </c>
      <c r="AU124" s="24">
        <v>1.3</v>
      </c>
      <c r="AV124" s="24">
        <v>2.4</v>
      </c>
      <c r="AW124" s="24">
        <v>2.2000000000000002</v>
      </c>
      <c r="AX124" s="24">
        <v>2.2000000000000002</v>
      </c>
      <c r="AY124" s="24">
        <v>2.2999999999999998</v>
      </c>
    </row>
    <row r="125" spans="1:51" hidden="1" x14ac:dyDescent="0.3">
      <c r="A125" s="24" t="s">
        <v>195</v>
      </c>
      <c r="B125" s="24" t="s">
        <v>303</v>
      </c>
      <c r="C125" s="24">
        <v>-2.2999999999999998</v>
      </c>
      <c r="D125" s="24">
        <v>8.3000000000000007</v>
      </c>
      <c r="E125" s="24">
        <v>3.8</v>
      </c>
      <c r="F125" s="24">
        <v>-3</v>
      </c>
      <c r="G125" s="24">
        <v>9.6999999999999993</v>
      </c>
      <c r="H125" s="24">
        <v>6.1</v>
      </c>
      <c r="I125" s="24">
        <v>4.5999999999999996</v>
      </c>
      <c r="J125" s="24">
        <v>1.7</v>
      </c>
      <c r="K125" s="24">
        <v>7.7</v>
      </c>
      <c r="L125" s="24">
        <v>4.3</v>
      </c>
      <c r="M125" s="24">
        <v>4.5999999999999996</v>
      </c>
      <c r="N125" s="24">
        <v>6.4</v>
      </c>
      <c r="O125" s="24">
        <v>4.0999999999999996</v>
      </c>
      <c r="P125" s="24">
        <v>3.8</v>
      </c>
      <c r="Q125" s="24">
        <v>8.1999999999999993</v>
      </c>
      <c r="R125" s="24">
        <v>3.5</v>
      </c>
      <c r="S125" s="24">
        <v>5.3</v>
      </c>
      <c r="T125" s="24">
        <v>5.3</v>
      </c>
      <c r="U125" s="24">
        <v>2.9</v>
      </c>
      <c r="V125" s="24">
        <v>4.5</v>
      </c>
      <c r="W125" s="24">
        <v>6.1</v>
      </c>
      <c r="X125" s="24">
        <v>5.6</v>
      </c>
      <c r="Y125" s="24">
        <v>0.1</v>
      </c>
      <c r="Z125" s="24">
        <v>3.9</v>
      </c>
      <c r="AA125" s="24">
        <v>4.7</v>
      </c>
      <c r="AB125" s="24">
        <v>3.5</v>
      </c>
      <c r="AC125" s="24">
        <v>3.4</v>
      </c>
      <c r="AD125" s="24">
        <v>3.4</v>
      </c>
      <c r="AE125" s="24">
        <v>6.1</v>
      </c>
      <c r="AF125" s="24">
        <v>4.5</v>
      </c>
      <c r="AG125" s="24">
        <v>4.8</v>
      </c>
      <c r="AH125" s="24">
        <v>3.4</v>
      </c>
      <c r="AI125" s="24">
        <v>4.7</v>
      </c>
      <c r="AJ125" s="24">
        <v>3.5</v>
      </c>
      <c r="AK125" s="24">
        <v>6</v>
      </c>
      <c r="AL125" s="24">
        <v>4</v>
      </c>
      <c r="AM125" s="24">
        <v>0.4</v>
      </c>
      <c r="AN125" s="24">
        <v>9</v>
      </c>
      <c r="AO125" s="24">
        <v>7.6</v>
      </c>
      <c r="AP125" s="24">
        <v>6.7</v>
      </c>
      <c r="AQ125" s="24">
        <v>-2.4</v>
      </c>
      <c r="AR125" s="24">
        <v>4.8</v>
      </c>
      <c r="AS125" s="24">
        <v>5.6</v>
      </c>
      <c r="AT125" s="24">
        <v>0.8</v>
      </c>
      <c r="AU125" s="24">
        <v>5</v>
      </c>
      <c r="AV125" s="24">
        <v>5.2</v>
      </c>
      <c r="AW125" s="24">
        <v>5.0999999999999996</v>
      </c>
      <c r="AX125" s="24">
        <v>5.0999999999999996</v>
      </c>
      <c r="AY125" s="24">
        <v>5.0999999999999996</v>
      </c>
    </row>
    <row r="126" spans="1:51" hidden="1" x14ac:dyDescent="0.3">
      <c r="A126" s="24" t="s">
        <v>196</v>
      </c>
      <c r="B126" s="24" t="s">
        <v>276</v>
      </c>
      <c r="C126" s="24" t="s">
        <v>73</v>
      </c>
      <c r="D126" s="24">
        <v>-0.5</v>
      </c>
      <c r="E126" s="24">
        <v>-1.3</v>
      </c>
      <c r="F126" s="24">
        <v>1.8</v>
      </c>
      <c r="G126" s="24">
        <v>3.1</v>
      </c>
      <c r="H126" s="24">
        <v>2.7</v>
      </c>
      <c r="I126" s="24">
        <v>3.1</v>
      </c>
      <c r="J126" s="24">
        <v>1.9</v>
      </c>
      <c r="K126" s="24">
        <v>4.5999999999999996</v>
      </c>
      <c r="L126" s="24">
        <v>4.5</v>
      </c>
      <c r="M126" s="24">
        <v>4.2</v>
      </c>
      <c r="N126" s="24">
        <v>2.5</v>
      </c>
      <c r="O126" s="24">
        <v>1.6</v>
      </c>
      <c r="P126" s="24">
        <v>1.3</v>
      </c>
      <c r="Q126" s="24">
        <v>3</v>
      </c>
      <c r="R126" s="24">
        <v>2.8</v>
      </c>
      <c r="S126" s="24">
        <v>3.5</v>
      </c>
      <c r="T126" s="24">
        <v>4.3</v>
      </c>
      <c r="U126" s="24">
        <v>4.7</v>
      </c>
      <c r="V126" s="24">
        <v>5</v>
      </c>
      <c r="W126" s="24">
        <v>4.2</v>
      </c>
      <c r="X126" s="24">
        <v>2.2999999999999998</v>
      </c>
      <c r="Y126" s="24">
        <v>0.2</v>
      </c>
      <c r="Z126" s="24">
        <v>0.2</v>
      </c>
      <c r="AA126" s="24">
        <v>2</v>
      </c>
      <c r="AB126" s="24">
        <v>2</v>
      </c>
      <c r="AC126" s="24">
        <v>3.5</v>
      </c>
      <c r="AD126" s="24">
        <v>3.8</v>
      </c>
      <c r="AE126" s="24">
        <v>2.2000000000000002</v>
      </c>
      <c r="AF126" s="24">
        <v>-3.7</v>
      </c>
      <c r="AG126" s="24">
        <v>1.3</v>
      </c>
      <c r="AH126" s="24">
        <v>1.5</v>
      </c>
      <c r="AI126" s="24">
        <v>-1</v>
      </c>
      <c r="AJ126" s="24">
        <v>-0.1</v>
      </c>
      <c r="AK126" s="24">
        <v>1.4</v>
      </c>
      <c r="AL126" s="24">
        <v>2</v>
      </c>
      <c r="AM126" s="24">
        <v>2.2000000000000002</v>
      </c>
      <c r="AN126" s="24">
        <v>2.9</v>
      </c>
      <c r="AO126" s="24">
        <v>2.4</v>
      </c>
      <c r="AP126" s="24">
        <v>2</v>
      </c>
      <c r="AQ126" s="24">
        <v>-3.9</v>
      </c>
      <c r="AR126" s="24">
        <v>6.2</v>
      </c>
      <c r="AS126" s="24">
        <v>4.3</v>
      </c>
      <c r="AT126" s="24">
        <v>0.6</v>
      </c>
      <c r="AU126" s="24">
        <v>1.1000000000000001</v>
      </c>
      <c r="AV126" s="24">
        <v>1.5</v>
      </c>
      <c r="AW126" s="24">
        <v>1.6</v>
      </c>
      <c r="AX126" s="24">
        <v>1.6</v>
      </c>
      <c r="AY126" s="24">
        <v>1.6</v>
      </c>
    </row>
    <row r="127" spans="1:51" hidden="1" x14ac:dyDescent="0.3">
      <c r="A127" s="24" t="s">
        <v>197</v>
      </c>
      <c r="B127" s="24" t="s">
        <v>301</v>
      </c>
      <c r="C127" s="24">
        <v>1</v>
      </c>
      <c r="D127" s="24">
        <v>3</v>
      </c>
      <c r="E127" s="24">
        <v>2.9</v>
      </c>
      <c r="F127" s="24">
        <v>-0.1</v>
      </c>
      <c r="G127" s="24">
        <v>6.9</v>
      </c>
      <c r="H127" s="24">
        <v>1.2</v>
      </c>
      <c r="I127" s="24">
        <v>1.8</v>
      </c>
      <c r="J127" s="24">
        <v>2.4</v>
      </c>
      <c r="K127" s="24">
        <v>0.6</v>
      </c>
      <c r="L127" s="24">
        <v>0.4</v>
      </c>
      <c r="M127" s="24">
        <v>0</v>
      </c>
      <c r="N127" s="24">
        <v>-1.3</v>
      </c>
      <c r="O127" s="24">
        <v>0.7</v>
      </c>
      <c r="P127" s="24">
        <v>5.2</v>
      </c>
      <c r="Q127" s="24">
        <v>5.6</v>
      </c>
      <c r="R127" s="24">
        <v>4.9000000000000004</v>
      </c>
      <c r="S127" s="24">
        <v>4.0999999999999996</v>
      </c>
      <c r="T127" s="24">
        <v>2.5</v>
      </c>
      <c r="U127" s="24">
        <v>0.4</v>
      </c>
      <c r="V127" s="24">
        <v>4.5</v>
      </c>
      <c r="W127" s="24">
        <v>4.2</v>
      </c>
      <c r="X127" s="24">
        <v>2.5</v>
      </c>
      <c r="Y127" s="24">
        <v>4.7</v>
      </c>
      <c r="Z127" s="24">
        <v>4.4000000000000004</v>
      </c>
      <c r="AA127" s="24">
        <v>4.8</v>
      </c>
      <c r="AB127" s="24">
        <v>3.2</v>
      </c>
      <c r="AC127" s="24">
        <v>2.8</v>
      </c>
      <c r="AD127" s="24">
        <v>3.5</v>
      </c>
      <c r="AE127" s="24">
        <v>-0.3</v>
      </c>
      <c r="AF127" s="24">
        <v>-1.1000000000000001</v>
      </c>
      <c r="AG127" s="24">
        <v>1.8</v>
      </c>
      <c r="AH127" s="24">
        <v>1.8</v>
      </c>
      <c r="AI127" s="24">
        <v>2.5</v>
      </c>
      <c r="AJ127" s="24">
        <v>2.2999999999999998</v>
      </c>
      <c r="AK127" s="24">
        <v>3.8</v>
      </c>
      <c r="AL127" s="24">
        <v>3.7</v>
      </c>
      <c r="AM127" s="24">
        <v>3.9</v>
      </c>
      <c r="AN127" s="24">
        <v>3.5</v>
      </c>
      <c r="AO127" s="24">
        <v>3.5</v>
      </c>
      <c r="AP127" s="24">
        <v>3.1</v>
      </c>
      <c r="AQ127" s="24">
        <v>-1.5</v>
      </c>
      <c r="AR127" s="24">
        <v>6.1</v>
      </c>
      <c r="AS127" s="24">
        <v>2.7</v>
      </c>
      <c r="AT127" s="24">
        <v>1.1000000000000001</v>
      </c>
      <c r="AU127" s="24">
        <v>1</v>
      </c>
      <c r="AV127" s="24">
        <v>2.1</v>
      </c>
      <c r="AW127" s="24">
        <v>2.2000000000000002</v>
      </c>
      <c r="AX127" s="24">
        <v>2.4</v>
      </c>
      <c r="AY127" s="24">
        <v>2.4</v>
      </c>
    </row>
    <row r="128" spans="1:51" hidden="1" x14ac:dyDescent="0.3">
      <c r="A128" s="24" t="s">
        <v>198</v>
      </c>
      <c r="B128" s="24" t="s">
        <v>280</v>
      </c>
      <c r="C128" s="24">
        <v>4.5999999999999996</v>
      </c>
      <c r="D128" s="24">
        <v>5.4</v>
      </c>
      <c r="E128" s="24">
        <v>-0.8</v>
      </c>
      <c r="F128" s="24">
        <v>4.5999999999999996</v>
      </c>
      <c r="G128" s="24">
        <v>-1.6</v>
      </c>
      <c r="H128" s="24">
        <v>-4.0999999999999996</v>
      </c>
      <c r="I128" s="24">
        <v>-1</v>
      </c>
      <c r="J128" s="24">
        <v>-0.7</v>
      </c>
      <c r="K128" s="24">
        <v>-12.4</v>
      </c>
      <c r="L128" s="24">
        <v>-1.7</v>
      </c>
      <c r="M128" s="24">
        <v>-0.1</v>
      </c>
      <c r="N128" s="24">
        <v>-0.2</v>
      </c>
      <c r="O128" s="24">
        <v>0.4</v>
      </c>
      <c r="P128" s="24">
        <v>-0.4</v>
      </c>
      <c r="Q128" s="24">
        <v>5</v>
      </c>
      <c r="R128" s="24">
        <v>5.9</v>
      </c>
      <c r="S128" s="24">
        <v>6.3</v>
      </c>
      <c r="T128" s="24">
        <v>4</v>
      </c>
      <c r="U128" s="24">
        <v>3.7</v>
      </c>
      <c r="V128" s="24">
        <v>7</v>
      </c>
      <c r="W128" s="24">
        <v>4.0999999999999996</v>
      </c>
      <c r="X128" s="24">
        <v>3</v>
      </c>
      <c r="Y128" s="24">
        <v>0.8</v>
      </c>
      <c r="Z128" s="24">
        <v>2.5</v>
      </c>
      <c r="AA128" s="24">
        <v>5.4</v>
      </c>
      <c r="AB128" s="24">
        <v>4.2</v>
      </c>
      <c r="AC128" s="24">
        <v>3.8</v>
      </c>
      <c r="AD128" s="24">
        <v>5.0999999999999996</v>
      </c>
      <c r="AE128" s="24">
        <v>3.4</v>
      </c>
      <c r="AF128" s="24">
        <v>-3.3</v>
      </c>
      <c r="AG128" s="24">
        <v>4.4000000000000004</v>
      </c>
      <c r="AH128" s="24">
        <v>6.3</v>
      </c>
      <c r="AI128" s="24">
        <v>6.5</v>
      </c>
      <c r="AJ128" s="24">
        <v>4.9000000000000004</v>
      </c>
      <c r="AK128" s="24">
        <v>4.8</v>
      </c>
      <c r="AL128" s="24">
        <v>4.8</v>
      </c>
      <c r="AM128" s="24">
        <v>4.8</v>
      </c>
      <c r="AN128" s="24">
        <v>4.4000000000000004</v>
      </c>
      <c r="AO128" s="24">
        <v>-3.4</v>
      </c>
      <c r="AP128" s="24">
        <v>-2.9</v>
      </c>
      <c r="AQ128" s="24">
        <v>-1.8</v>
      </c>
      <c r="AR128" s="24">
        <v>10.3</v>
      </c>
      <c r="AS128" s="24">
        <v>3.8</v>
      </c>
      <c r="AT128" s="24">
        <v>3</v>
      </c>
      <c r="AU128" s="24">
        <v>3.3</v>
      </c>
      <c r="AV128" s="24">
        <v>3.5</v>
      </c>
      <c r="AW128" s="24">
        <v>3.5</v>
      </c>
      <c r="AX128" s="24">
        <v>3.5</v>
      </c>
      <c r="AY128" s="24">
        <v>3.5</v>
      </c>
    </row>
    <row r="129" spans="1:51" hidden="1" x14ac:dyDescent="0.3">
      <c r="A129" s="24" t="s">
        <v>199</v>
      </c>
      <c r="B129" s="24" t="s">
        <v>300</v>
      </c>
      <c r="C129" s="24">
        <v>4.9000000000000004</v>
      </c>
      <c r="D129" s="24">
        <v>-0.2</v>
      </c>
      <c r="E129" s="24">
        <v>2.2000000000000002</v>
      </c>
      <c r="F129" s="24">
        <v>-3.9</v>
      </c>
      <c r="G129" s="24">
        <v>-16.8</v>
      </c>
      <c r="H129" s="24">
        <v>7.7</v>
      </c>
      <c r="I129" s="24">
        <v>6.4</v>
      </c>
      <c r="J129" s="24">
        <v>0.1</v>
      </c>
      <c r="K129" s="24">
        <v>6.9</v>
      </c>
      <c r="L129" s="24">
        <v>1</v>
      </c>
      <c r="M129" s="24">
        <v>-1.3</v>
      </c>
      <c r="N129" s="24">
        <v>-0.4</v>
      </c>
      <c r="O129" s="24">
        <v>2</v>
      </c>
      <c r="P129" s="24">
        <v>0.3</v>
      </c>
      <c r="Q129" s="24">
        <v>1.9</v>
      </c>
      <c r="R129" s="24">
        <v>2.5</v>
      </c>
      <c r="S129" s="24">
        <v>0.1</v>
      </c>
      <c r="T129" s="24">
        <v>1.5</v>
      </c>
      <c r="U129" s="24">
        <v>10</v>
      </c>
      <c r="V129" s="24">
        <v>-0.2</v>
      </c>
      <c r="W129" s="24">
        <v>-1.2</v>
      </c>
      <c r="X129" s="24">
        <v>7.3</v>
      </c>
      <c r="Y129" s="24">
        <v>4.9000000000000004</v>
      </c>
      <c r="Z129" s="24">
        <v>2.2000000000000002</v>
      </c>
      <c r="AA129" s="24">
        <v>0.4</v>
      </c>
      <c r="AB129" s="24">
        <v>7.3</v>
      </c>
      <c r="AC129" s="24">
        <v>5.9</v>
      </c>
      <c r="AD129" s="24">
        <v>3.1</v>
      </c>
      <c r="AE129" s="24">
        <v>7.7</v>
      </c>
      <c r="AF129" s="24">
        <v>2</v>
      </c>
      <c r="AG129" s="24">
        <v>8.6</v>
      </c>
      <c r="AH129" s="24">
        <v>2.4</v>
      </c>
      <c r="AI129" s="24">
        <v>10.5</v>
      </c>
      <c r="AJ129" s="24">
        <v>5.3</v>
      </c>
      <c r="AK129" s="24">
        <v>6.6</v>
      </c>
      <c r="AL129" s="24">
        <v>4.4000000000000004</v>
      </c>
      <c r="AM129" s="24">
        <v>5.7</v>
      </c>
      <c r="AN129" s="24">
        <v>5</v>
      </c>
      <c r="AO129" s="24">
        <v>7</v>
      </c>
      <c r="AP129" s="24">
        <v>6.1</v>
      </c>
      <c r="AQ129" s="24">
        <v>3.5</v>
      </c>
      <c r="AR129" s="24">
        <v>1.4</v>
      </c>
      <c r="AS129" s="24">
        <v>11.9</v>
      </c>
      <c r="AT129" s="24">
        <v>4.0999999999999996</v>
      </c>
      <c r="AU129" s="24">
        <v>11.1</v>
      </c>
      <c r="AV129" s="24">
        <v>6.5</v>
      </c>
      <c r="AW129" s="24">
        <v>6.1</v>
      </c>
      <c r="AX129" s="24">
        <v>6</v>
      </c>
      <c r="AY129" s="24">
        <v>6</v>
      </c>
    </row>
    <row r="130" spans="1:51" hidden="1" x14ac:dyDescent="0.3">
      <c r="A130" s="24" t="s">
        <v>200</v>
      </c>
      <c r="B130" s="24" t="s">
        <v>300</v>
      </c>
      <c r="C130" s="24" t="s">
        <v>73</v>
      </c>
      <c r="D130" s="24" t="s">
        <v>73</v>
      </c>
      <c r="E130" s="24" t="s">
        <v>73</v>
      </c>
      <c r="F130" s="24" t="s">
        <v>73</v>
      </c>
      <c r="G130" s="24" t="s">
        <v>73</v>
      </c>
      <c r="H130" s="24" t="s">
        <v>73</v>
      </c>
      <c r="I130" s="24" t="s">
        <v>73</v>
      </c>
      <c r="J130" s="24" t="s">
        <v>73</v>
      </c>
      <c r="K130" s="24" t="s">
        <v>73</v>
      </c>
      <c r="L130" s="24" t="s">
        <v>73</v>
      </c>
      <c r="M130" s="24" t="s">
        <v>73</v>
      </c>
      <c r="N130" s="24">
        <v>-0.6</v>
      </c>
      <c r="O130" s="24">
        <v>2.2000000000000002</v>
      </c>
      <c r="P130" s="24">
        <v>1.6</v>
      </c>
      <c r="Q130" s="24">
        <v>0.3</v>
      </c>
      <c r="R130" s="24">
        <v>1.9</v>
      </c>
      <c r="S130" s="24">
        <v>4.0999999999999996</v>
      </c>
      <c r="T130" s="24">
        <v>2.9</v>
      </c>
      <c r="U130" s="24">
        <v>2.5</v>
      </c>
      <c r="V130" s="24">
        <v>0.5</v>
      </c>
      <c r="W130" s="24">
        <v>5.5</v>
      </c>
      <c r="X130" s="24">
        <v>6.7</v>
      </c>
      <c r="Y130" s="24">
        <v>14.6</v>
      </c>
      <c r="Z130" s="24">
        <v>9.5</v>
      </c>
      <c r="AA130" s="24">
        <v>10.4</v>
      </c>
      <c r="AB130" s="24">
        <v>7</v>
      </c>
      <c r="AC130" s="24">
        <v>6.7</v>
      </c>
      <c r="AD130" s="24">
        <v>7.3</v>
      </c>
      <c r="AE130" s="24">
        <v>7.2</v>
      </c>
      <c r="AF130" s="24">
        <v>8.4</v>
      </c>
      <c r="AG130" s="24">
        <v>11.3</v>
      </c>
      <c r="AH130" s="24">
        <v>4.9000000000000004</v>
      </c>
      <c r="AI130" s="24">
        <v>4.3</v>
      </c>
      <c r="AJ130" s="24">
        <v>5.4</v>
      </c>
      <c r="AK130" s="24">
        <v>6.3</v>
      </c>
      <c r="AL130" s="24">
        <v>2.7</v>
      </c>
      <c r="AM130" s="24">
        <v>-1.6</v>
      </c>
      <c r="AN130" s="24">
        <v>0.8</v>
      </c>
      <c r="AO130" s="24">
        <v>1.9</v>
      </c>
      <c r="AP130" s="24">
        <v>2.2000000000000002</v>
      </c>
      <c r="AQ130" s="24">
        <v>-1.8</v>
      </c>
      <c r="AR130" s="24">
        <v>3.6</v>
      </c>
      <c r="AS130" s="24">
        <v>3.3</v>
      </c>
      <c r="AT130" s="24">
        <v>2.9</v>
      </c>
      <c r="AU130" s="24">
        <v>3.1</v>
      </c>
      <c r="AV130" s="24">
        <v>3.1</v>
      </c>
      <c r="AW130" s="24">
        <v>3.1</v>
      </c>
      <c r="AX130" s="24">
        <v>3.1</v>
      </c>
      <c r="AY130" s="24">
        <v>3.1</v>
      </c>
    </row>
    <row r="131" spans="1:51" hidden="1" x14ac:dyDescent="0.3">
      <c r="A131" s="24" t="s">
        <v>201</v>
      </c>
      <c r="B131" s="24" t="s">
        <v>276</v>
      </c>
      <c r="C131" s="24" t="s">
        <v>73</v>
      </c>
      <c r="D131" s="24" t="s">
        <v>73</v>
      </c>
      <c r="E131" s="24" t="s">
        <v>73</v>
      </c>
      <c r="F131" s="24" t="s">
        <v>73</v>
      </c>
      <c r="G131" s="24" t="s">
        <v>73</v>
      </c>
      <c r="H131" s="24" t="s">
        <v>73</v>
      </c>
      <c r="I131" s="24" t="s">
        <v>73</v>
      </c>
      <c r="J131" s="24" t="s">
        <v>73</v>
      </c>
      <c r="K131" s="24" t="s">
        <v>73</v>
      </c>
      <c r="L131" s="24" t="s">
        <v>73</v>
      </c>
      <c r="M131" s="24" t="s">
        <v>73</v>
      </c>
      <c r="N131" s="24" t="s">
        <v>73</v>
      </c>
      <c r="O131" s="24" t="s">
        <v>73</v>
      </c>
      <c r="P131" s="24">
        <v>-7.5</v>
      </c>
      <c r="Q131" s="24">
        <v>-1.8</v>
      </c>
      <c r="R131" s="24">
        <v>-1.1000000000000001</v>
      </c>
      <c r="S131" s="24">
        <v>1.2</v>
      </c>
      <c r="T131" s="24">
        <v>1.4</v>
      </c>
      <c r="U131" s="24">
        <v>3.4</v>
      </c>
      <c r="V131" s="24">
        <v>4.3</v>
      </c>
      <c r="W131" s="24">
        <v>4.5</v>
      </c>
      <c r="X131" s="24">
        <v>-3.1</v>
      </c>
      <c r="Y131" s="24">
        <v>1.5</v>
      </c>
      <c r="Z131" s="24">
        <v>2.2000000000000002</v>
      </c>
      <c r="AA131" s="24">
        <v>4.7</v>
      </c>
      <c r="AB131" s="24">
        <v>4.7</v>
      </c>
      <c r="AC131" s="24">
        <v>5.0999999999999996</v>
      </c>
      <c r="AD131" s="24">
        <v>6.5</v>
      </c>
      <c r="AE131" s="24">
        <v>5.5</v>
      </c>
      <c r="AF131" s="24">
        <v>-0.4</v>
      </c>
      <c r="AG131" s="24">
        <v>3.4</v>
      </c>
      <c r="AH131" s="24">
        <v>2.2999999999999998</v>
      </c>
      <c r="AI131" s="24">
        <v>-0.5</v>
      </c>
      <c r="AJ131" s="24">
        <v>2.9</v>
      </c>
      <c r="AK131" s="24">
        <v>3.6</v>
      </c>
      <c r="AL131" s="24">
        <v>3.9</v>
      </c>
      <c r="AM131" s="24">
        <v>2.8</v>
      </c>
      <c r="AN131" s="24">
        <v>1.1000000000000001</v>
      </c>
      <c r="AO131" s="24">
        <v>2.9</v>
      </c>
      <c r="AP131" s="24">
        <v>3.9</v>
      </c>
      <c r="AQ131" s="24">
        <v>-4.7</v>
      </c>
      <c r="AR131" s="24">
        <v>3.9</v>
      </c>
      <c r="AS131" s="24">
        <v>2.1</v>
      </c>
      <c r="AT131" s="24">
        <v>2.5</v>
      </c>
      <c r="AU131" s="24">
        <v>3.2</v>
      </c>
      <c r="AV131" s="24">
        <v>3.5</v>
      </c>
      <c r="AW131" s="24">
        <v>3.5</v>
      </c>
      <c r="AX131" s="24">
        <v>3.5</v>
      </c>
      <c r="AY131" s="24">
        <v>3.5</v>
      </c>
    </row>
    <row r="132" spans="1:51" hidden="1" x14ac:dyDescent="0.3">
      <c r="A132" s="24" t="s">
        <v>202</v>
      </c>
      <c r="B132" s="24" t="s">
        <v>276</v>
      </c>
      <c r="C132" s="24">
        <v>4.5</v>
      </c>
      <c r="D132" s="24">
        <v>1.6</v>
      </c>
      <c r="E132" s="24">
        <v>0.2</v>
      </c>
      <c r="F132" s="24">
        <v>4</v>
      </c>
      <c r="G132" s="24">
        <v>6.1</v>
      </c>
      <c r="H132" s="24">
        <v>5.6</v>
      </c>
      <c r="I132" s="24">
        <v>4</v>
      </c>
      <c r="J132" s="24">
        <v>1.8</v>
      </c>
      <c r="K132" s="24">
        <v>-0.3</v>
      </c>
      <c r="L132" s="24">
        <v>1</v>
      </c>
      <c r="M132" s="24">
        <v>1.9</v>
      </c>
      <c r="N132" s="24">
        <v>3.1</v>
      </c>
      <c r="O132" s="24">
        <v>3.6</v>
      </c>
      <c r="P132" s="24">
        <v>2.8</v>
      </c>
      <c r="Q132" s="24">
        <v>5.0999999999999996</v>
      </c>
      <c r="R132" s="24">
        <v>4.2</v>
      </c>
      <c r="S132" s="24">
        <v>5</v>
      </c>
      <c r="T132" s="24">
        <v>5.3</v>
      </c>
      <c r="U132" s="24">
        <v>2.7</v>
      </c>
      <c r="V132" s="24">
        <v>2.1</v>
      </c>
      <c r="W132" s="24">
        <v>3.3</v>
      </c>
      <c r="X132" s="24">
        <v>2.1</v>
      </c>
      <c r="Y132" s="24">
        <v>1.4</v>
      </c>
      <c r="Z132" s="24">
        <v>0.9</v>
      </c>
      <c r="AA132" s="24">
        <v>4</v>
      </c>
      <c r="AB132" s="24">
        <v>2.7</v>
      </c>
      <c r="AC132" s="24">
        <v>2.5</v>
      </c>
      <c r="AD132" s="24">
        <v>2.9</v>
      </c>
      <c r="AE132" s="24">
        <v>0.5</v>
      </c>
      <c r="AF132" s="24">
        <v>-1.9</v>
      </c>
      <c r="AG132" s="24">
        <v>0.8</v>
      </c>
      <c r="AH132" s="24">
        <v>1.1000000000000001</v>
      </c>
      <c r="AI132" s="24">
        <v>2.7</v>
      </c>
      <c r="AJ132" s="24">
        <v>1</v>
      </c>
      <c r="AK132" s="24">
        <v>2</v>
      </c>
      <c r="AL132" s="24">
        <v>1.9</v>
      </c>
      <c r="AM132" s="24">
        <v>1.2</v>
      </c>
      <c r="AN132" s="24">
        <v>2.5</v>
      </c>
      <c r="AO132" s="24">
        <v>0.8</v>
      </c>
      <c r="AP132" s="24">
        <v>1.1000000000000001</v>
      </c>
      <c r="AQ132" s="24">
        <v>-1.3</v>
      </c>
      <c r="AR132" s="24">
        <v>3.9</v>
      </c>
      <c r="AS132" s="24">
        <v>3.3</v>
      </c>
      <c r="AT132" s="24">
        <v>2.2999999999999998</v>
      </c>
      <c r="AU132" s="24">
        <v>1.5</v>
      </c>
      <c r="AV132" s="24">
        <v>1.2</v>
      </c>
      <c r="AW132" s="24">
        <v>1.5</v>
      </c>
      <c r="AX132" s="24">
        <v>1.4</v>
      </c>
      <c r="AY132" s="24">
        <v>1.4</v>
      </c>
    </row>
    <row r="133" spans="1:51" hidden="1" x14ac:dyDescent="0.3">
      <c r="A133" s="24" t="s">
        <v>203</v>
      </c>
      <c r="B133" s="24"/>
      <c r="C133" s="24">
        <v>6.1</v>
      </c>
      <c r="D133" s="24">
        <v>17.100000000000001</v>
      </c>
      <c r="E133" s="24">
        <v>11.5</v>
      </c>
      <c r="F133" s="24">
        <v>15.9</v>
      </c>
      <c r="G133" s="24">
        <v>13.9</v>
      </c>
      <c r="H133" s="24">
        <v>14.5</v>
      </c>
      <c r="I133" s="24">
        <v>2.1</v>
      </c>
      <c r="J133" s="24">
        <v>-4</v>
      </c>
      <c r="K133" s="24">
        <v>5.2</v>
      </c>
      <c r="L133" s="24">
        <v>3</v>
      </c>
      <c r="M133" s="24">
        <v>8.4</v>
      </c>
      <c r="N133" s="24">
        <v>6</v>
      </c>
      <c r="O133" s="24">
        <v>8.5</v>
      </c>
      <c r="P133" s="24">
        <v>6.1</v>
      </c>
      <c r="Q133" s="24">
        <v>3.8</v>
      </c>
      <c r="R133" s="24">
        <v>4.8</v>
      </c>
      <c r="S133" s="24">
        <v>2.9</v>
      </c>
      <c r="T133" s="24">
        <v>6.2</v>
      </c>
      <c r="U133" s="24">
        <v>2.7</v>
      </c>
      <c r="V133" s="24">
        <v>0.3</v>
      </c>
      <c r="W133" s="24">
        <v>6.2</v>
      </c>
      <c r="X133" s="24">
        <v>4.5999999999999996</v>
      </c>
      <c r="Y133" s="24">
        <v>-0.8</v>
      </c>
      <c r="Z133" s="24">
        <v>-2.2000000000000002</v>
      </c>
      <c r="AA133" s="24">
        <v>2</v>
      </c>
      <c r="AB133" s="24">
        <v>2.8</v>
      </c>
      <c r="AC133" s="24">
        <v>4.7</v>
      </c>
      <c r="AD133" s="24">
        <v>5</v>
      </c>
      <c r="AE133" s="24">
        <v>9</v>
      </c>
      <c r="AF133" s="24">
        <v>6</v>
      </c>
      <c r="AG133" s="24">
        <v>2.5</v>
      </c>
      <c r="AH133" s="24">
        <v>2.9</v>
      </c>
      <c r="AI133" s="24">
        <v>8.9</v>
      </c>
      <c r="AJ133" s="24">
        <v>5.2</v>
      </c>
      <c r="AK133" s="24">
        <v>1.3</v>
      </c>
      <c r="AL133" s="24">
        <v>5</v>
      </c>
      <c r="AM133" s="24">
        <v>5</v>
      </c>
      <c r="AN133" s="24">
        <v>0.3</v>
      </c>
      <c r="AO133" s="24">
        <v>1.3</v>
      </c>
      <c r="AP133" s="24">
        <v>-1.1000000000000001</v>
      </c>
      <c r="AQ133" s="24">
        <v>-3.4</v>
      </c>
      <c r="AR133" s="24">
        <v>3.1</v>
      </c>
      <c r="AS133" s="24">
        <v>4.3</v>
      </c>
      <c r="AT133" s="24">
        <v>1.2</v>
      </c>
      <c r="AU133" s="24">
        <v>2.7</v>
      </c>
      <c r="AV133" s="24">
        <v>3</v>
      </c>
      <c r="AW133" s="24">
        <v>3.4</v>
      </c>
      <c r="AX133" s="24">
        <v>3.1</v>
      </c>
      <c r="AY133" s="24">
        <v>3.1</v>
      </c>
    </row>
    <row r="134" spans="1:51" hidden="1" x14ac:dyDescent="0.3">
      <c r="A134" s="24" t="s">
        <v>204</v>
      </c>
      <c r="B134" s="24"/>
      <c r="C134" s="24">
        <v>6.9</v>
      </c>
      <c r="D134" s="24">
        <v>6.2</v>
      </c>
      <c r="E134" s="24">
        <v>7.6</v>
      </c>
      <c r="F134" s="24">
        <v>6.8</v>
      </c>
      <c r="G134" s="24">
        <v>4</v>
      </c>
      <c r="H134" s="24">
        <v>8.6999999999999993</v>
      </c>
      <c r="I134" s="24">
        <v>6.4</v>
      </c>
      <c r="J134" s="24">
        <v>5.8</v>
      </c>
      <c r="K134" s="24">
        <v>6.4</v>
      </c>
      <c r="L134" s="24">
        <v>4.8</v>
      </c>
      <c r="M134" s="24">
        <v>4.5999999999999996</v>
      </c>
      <c r="N134" s="24">
        <v>5.0999999999999996</v>
      </c>
      <c r="O134" s="24">
        <v>7.6</v>
      </c>
      <c r="P134" s="24">
        <v>2.1</v>
      </c>
      <c r="Q134" s="24">
        <v>4.4000000000000004</v>
      </c>
      <c r="R134" s="24">
        <v>5.0999999999999996</v>
      </c>
      <c r="S134" s="24">
        <v>6.6</v>
      </c>
      <c r="T134" s="24">
        <v>1.7</v>
      </c>
      <c r="U134" s="24">
        <v>3.5</v>
      </c>
      <c r="V134" s="24">
        <v>4.2</v>
      </c>
      <c r="W134" s="24">
        <v>3.9</v>
      </c>
      <c r="X134" s="24">
        <v>3.6</v>
      </c>
      <c r="Y134" s="24">
        <v>2.6</v>
      </c>
      <c r="Z134" s="24">
        <v>5.2</v>
      </c>
      <c r="AA134" s="24">
        <v>7.7</v>
      </c>
      <c r="AB134" s="24">
        <v>8</v>
      </c>
      <c r="AC134" s="24">
        <v>5.7</v>
      </c>
      <c r="AD134" s="24">
        <v>5.0999999999999996</v>
      </c>
      <c r="AE134" s="24">
        <v>4.4000000000000004</v>
      </c>
      <c r="AF134" s="24">
        <v>1.1000000000000001</v>
      </c>
      <c r="AG134" s="24">
        <v>2.2999999999999998</v>
      </c>
      <c r="AH134" s="24">
        <v>3.2</v>
      </c>
      <c r="AI134" s="24">
        <v>3.2</v>
      </c>
      <c r="AJ134" s="24">
        <v>3.9</v>
      </c>
      <c r="AK134" s="24">
        <v>3.6</v>
      </c>
      <c r="AL134" s="24">
        <v>3.8</v>
      </c>
      <c r="AM134" s="24">
        <v>4.0999999999999996</v>
      </c>
      <c r="AN134" s="24">
        <v>4.5999999999999996</v>
      </c>
      <c r="AO134" s="24">
        <v>6.1</v>
      </c>
      <c r="AP134" s="24">
        <v>3.1</v>
      </c>
      <c r="AQ134" s="24">
        <v>-0.9</v>
      </c>
      <c r="AR134" s="24">
        <v>5.8</v>
      </c>
      <c r="AS134" s="24">
        <v>6.1</v>
      </c>
      <c r="AT134" s="24">
        <v>-0.5</v>
      </c>
      <c r="AU134" s="24">
        <v>2.5</v>
      </c>
      <c r="AV134" s="24">
        <v>3.6</v>
      </c>
      <c r="AW134" s="24">
        <v>4.5</v>
      </c>
      <c r="AX134" s="24">
        <v>5</v>
      </c>
      <c r="AY134" s="24">
        <v>5</v>
      </c>
    </row>
    <row r="135" spans="1:51" hidden="1" x14ac:dyDescent="0.3">
      <c r="A135" s="24" t="s">
        <v>205</v>
      </c>
      <c r="B135" s="24"/>
      <c r="C135" s="24" t="s">
        <v>73</v>
      </c>
      <c r="D135" s="24" t="s">
        <v>73</v>
      </c>
      <c r="E135" s="24" t="s">
        <v>73</v>
      </c>
      <c r="F135" s="24" t="s">
        <v>73</v>
      </c>
      <c r="G135" s="24" t="s">
        <v>73</v>
      </c>
      <c r="H135" s="24" t="s">
        <v>73</v>
      </c>
      <c r="I135" s="24" t="s">
        <v>73</v>
      </c>
      <c r="J135" s="24" t="s">
        <v>73</v>
      </c>
      <c r="K135" s="24" t="s">
        <v>73</v>
      </c>
      <c r="L135" s="24" t="s">
        <v>73</v>
      </c>
      <c r="M135" s="24" t="s">
        <v>73</v>
      </c>
      <c r="N135" s="24" t="s">
        <v>73</v>
      </c>
      <c r="O135" s="24" t="s">
        <v>73</v>
      </c>
      <c r="P135" s="24" t="s">
        <v>73</v>
      </c>
      <c r="Q135" s="24" t="s">
        <v>73</v>
      </c>
      <c r="R135" s="24" t="s">
        <v>73</v>
      </c>
      <c r="S135" s="24" t="s">
        <v>73</v>
      </c>
      <c r="T135" s="24" t="s">
        <v>73</v>
      </c>
      <c r="U135" s="24" t="s">
        <v>73</v>
      </c>
      <c r="V135" s="24" t="s">
        <v>73</v>
      </c>
      <c r="W135" s="24" t="s">
        <v>73</v>
      </c>
      <c r="X135" s="24">
        <v>6.5</v>
      </c>
      <c r="Y135" s="24">
        <v>5.0999999999999996</v>
      </c>
      <c r="Z135" s="24">
        <v>-3.4</v>
      </c>
      <c r="AA135" s="24">
        <v>4.0999999999999996</v>
      </c>
      <c r="AB135" s="24">
        <v>3.7</v>
      </c>
      <c r="AC135" s="24">
        <v>0</v>
      </c>
      <c r="AD135" s="24">
        <v>0.9</v>
      </c>
      <c r="AE135" s="24">
        <v>-5.3</v>
      </c>
      <c r="AF135" s="24">
        <v>-6.8</v>
      </c>
      <c r="AG135" s="24">
        <v>-1.1000000000000001</v>
      </c>
      <c r="AH135" s="24">
        <v>4.0999999999999996</v>
      </c>
      <c r="AI135" s="24">
        <v>1.9</v>
      </c>
      <c r="AJ135" s="24">
        <v>-1.6</v>
      </c>
      <c r="AK135" s="24">
        <v>4.4000000000000004</v>
      </c>
      <c r="AL135" s="24">
        <v>9.5</v>
      </c>
      <c r="AM135" s="24">
        <v>1.5</v>
      </c>
      <c r="AN135" s="24">
        <v>-3.5</v>
      </c>
      <c r="AO135" s="24">
        <v>1.3</v>
      </c>
      <c r="AP135" s="24">
        <v>1.4</v>
      </c>
      <c r="AQ135" s="24">
        <v>-7</v>
      </c>
      <c r="AR135" s="24">
        <v>-13.4</v>
      </c>
      <c r="AS135" s="24">
        <v>-2</v>
      </c>
      <c r="AT135" s="24">
        <v>0.8</v>
      </c>
      <c r="AU135" s="24">
        <v>12.4</v>
      </c>
      <c r="AV135" s="24">
        <v>11.9</v>
      </c>
      <c r="AW135" s="24">
        <v>3.5</v>
      </c>
      <c r="AX135" s="24">
        <v>2</v>
      </c>
      <c r="AY135" s="24">
        <v>1.5</v>
      </c>
    </row>
    <row r="136" spans="1:51" hidden="1" x14ac:dyDescent="0.3">
      <c r="A136" s="24" t="s">
        <v>206</v>
      </c>
      <c r="B136" s="24"/>
      <c r="C136" s="24">
        <v>4.5</v>
      </c>
      <c r="D136" s="24">
        <v>9.1999999999999993</v>
      </c>
      <c r="E136" s="24">
        <v>5.3</v>
      </c>
      <c r="F136" s="24">
        <v>-4.5</v>
      </c>
      <c r="G136" s="24">
        <v>2.7</v>
      </c>
      <c r="H136" s="24">
        <v>4.9000000000000004</v>
      </c>
      <c r="I136" s="24">
        <v>3.6</v>
      </c>
      <c r="J136" s="24">
        <v>-1.8</v>
      </c>
      <c r="K136" s="24">
        <v>-13.4</v>
      </c>
      <c r="L136" s="24">
        <v>1.6</v>
      </c>
      <c r="M136" s="24">
        <v>8.1</v>
      </c>
      <c r="N136" s="24">
        <v>9.4</v>
      </c>
      <c r="O136" s="24">
        <v>8.1999999999999993</v>
      </c>
      <c r="P136" s="24">
        <v>5.5</v>
      </c>
      <c r="Q136" s="24">
        <v>2.8</v>
      </c>
      <c r="R136" s="24">
        <v>1.8</v>
      </c>
      <c r="S136" s="24">
        <v>7.4</v>
      </c>
      <c r="T136" s="24">
        <v>6.5</v>
      </c>
      <c r="U136" s="24">
        <v>7.3</v>
      </c>
      <c r="V136" s="24">
        <v>3.9</v>
      </c>
      <c r="W136" s="24">
        <v>2.7</v>
      </c>
      <c r="X136" s="24">
        <v>0.6</v>
      </c>
      <c r="Y136" s="24">
        <v>2.2000000000000002</v>
      </c>
      <c r="Z136" s="24">
        <v>4.2</v>
      </c>
      <c r="AA136" s="24">
        <v>7.5</v>
      </c>
      <c r="AB136" s="24">
        <v>7.2</v>
      </c>
      <c r="AC136" s="24">
        <v>8.5</v>
      </c>
      <c r="AD136" s="24">
        <v>12.1</v>
      </c>
      <c r="AE136" s="24">
        <v>9.9</v>
      </c>
      <c r="AF136" s="24">
        <v>1.2</v>
      </c>
      <c r="AG136" s="24">
        <v>5.8</v>
      </c>
      <c r="AH136" s="24">
        <v>11.3</v>
      </c>
      <c r="AI136" s="24">
        <v>9.8000000000000007</v>
      </c>
      <c r="AJ136" s="24">
        <v>6.9</v>
      </c>
      <c r="AK136" s="24">
        <v>5.0999999999999996</v>
      </c>
      <c r="AL136" s="24">
        <v>5.7</v>
      </c>
      <c r="AM136" s="24">
        <v>5</v>
      </c>
      <c r="AN136" s="24">
        <v>5.6</v>
      </c>
      <c r="AO136" s="24">
        <v>3.7</v>
      </c>
      <c r="AP136" s="24">
        <v>3.3</v>
      </c>
      <c r="AQ136" s="24">
        <v>-17.7</v>
      </c>
      <c r="AR136" s="24">
        <v>15.8</v>
      </c>
      <c r="AS136" s="24">
        <v>10.8</v>
      </c>
      <c r="AT136" s="24">
        <v>6</v>
      </c>
      <c r="AU136" s="24">
        <v>4</v>
      </c>
      <c r="AV136" s="24">
        <v>4</v>
      </c>
      <c r="AW136" s="24">
        <v>4</v>
      </c>
      <c r="AX136" s="24">
        <v>4</v>
      </c>
      <c r="AY136" s="24">
        <v>4</v>
      </c>
    </row>
    <row r="137" spans="1:51" hidden="1" x14ac:dyDescent="0.3">
      <c r="A137" s="24" t="s">
        <v>207</v>
      </c>
      <c r="B137" s="24"/>
      <c r="C137" s="24">
        <v>-2.2999999999999998</v>
      </c>
      <c r="D137" s="24">
        <v>1.1000000000000001</v>
      </c>
      <c r="E137" s="24">
        <v>0.8</v>
      </c>
      <c r="F137" s="24">
        <v>3.4</v>
      </c>
      <c r="G137" s="24">
        <v>-1</v>
      </c>
      <c r="H137" s="24">
        <v>3.6</v>
      </c>
      <c r="I137" s="24">
        <v>5.7</v>
      </c>
      <c r="J137" s="24">
        <v>2.8</v>
      </c>
      <c r="K137" s="24">
        <v>2.9</v>
      </c>
      <c r="L137" s="24">
        <v>-1.4</v>
      </c>
      <c r="M137" s="24">
        <v>-3.1</v>
      </c>
      <c r="N137" s="24">
        <v>9.6</v>
      </c>
      <c r="O137" s="24">
        <v>13.8</v>
      </c>
      <c r="P137" s="24">
        <v>13.3</v>
      </c>
      <c r="Q137" s="24">
        <v>10.5</v>
      </c>
      <c r="R137" s="24">
        <v>-3.4</v>
      </c>
      <c r="S137" s="24">
        <v>6.6</v>
      </c>
      <c r="T137" s="24">
        <v>-6.3</v>
      </c>
      <c r="U137" s="24">
        <v>4.7</v>
      </c>
      <c r="V137" s="24">
        <v>1.9</v>
      </c>
      <c r="W137" s="24">
        <v>-2.5</v>
      </c>
      <c r="X137" s="24">
        <v>-0.1</v>
      </c>
      <c r="Y137" s="24">
        <v>-0.2</v>
      </c>
      <c r="Z137" s="24">
        <v>9</v>
      </c>
      <c r="AA137" s="24">
        <v>0.6</v>
      </c>
      <c r="AB137" s="24">
        <v>4.3</v>
      </c>
      <c r="AC137" s="24">
        <v>2.5</v>
      </c>
      <c r="AD137" s="24">
        <v>7.8</v>
      </c>
      <c r="AE137" s="24">
        <v>-0.3</v>
      </c>
      <c r="AF137" s="24">
        <v>6.8</v>
      </c>
      <c r="AG137" s="24">
        <v>10.1</v>
      </c>
      <c r="AH137" s="24">
        <v>1.1000000000000001</v>
      </c>
      <c r="AI137" s="24">
        <v>4.7</v>
      </c>
      <c r="AJ137" s="24">
        <v>3.8</v>
      </c>
      <c r="AK137" s="24">
        <v>13.5</v>
      </c>
      <c r="AL137" s="24">
        <v>6.6</v>
      </c>
      <c r="AM137" s="24">
        <v>5.5</v>
      </c>
      <c r="AN137" s="24">
        <v>3.5</v>
      </c>
      <c r="AO137" s="24">
        <v>-0.3</v>
      </c>
      <c r="AP137" s="24">
        <v>4.5</v>
      </c>
      <c r="AQ137" s="24">
        <v>-3.2</v>
      </c>
      <c r="AR137" s="24">
        <v>0.1</v>
      </c>
      <c r="AS137" s="24">
        <v>4.3</v>
      </c>
      <c r="AT137" s="24">
        <v>3</v>
      </c>
      <c r="AU137" s="24">
        <v>5</v>
      </c>
      <c r="AV137" s="24">
        <v>3.1</v>
      </c>
      <c r="AW137" s="24">
        <v>3.1</v>
      </c>
      <c r="AX137" s="24">
        <v>3</v>
      </c>
      <c r="AY137" s="24">
        <v>3.1</v>
      </c>
    </row>
    <row r="138" spans="1:51" hidden="1" x14ac:dyDescent="0.3">
      <c r="A138" s="24" t="s">
        <v>208</v>
      </c>
      <c r="B138" s="24" t="s">
        <v>280</v>
      </c>
      <c r="C138" s="24">
        <v>11.7</v>
      </c>
      <c r="D138" s="24">
        <v>9.1999999999999993</v>
      </c>
      <c r="E138" s="24">
        <v>-1.4</v>
      </c>
      <c r="F138" s="24">
        <v>-3</v>
      </c>
      <c r="G138" s="24">
        <v>2.8</v>
      </c>
      <c r="H138" s="24">
        <v>3.9</v>
      </c>
      <c r="I138" s="24">
        <v>0.3</v>
      </c>
      <c r="J138" s="24">
        <v>4.0999999999999996</v>
      </c>
      <c r="K138" s="24">
        <v>5.9</v>
      </c>
      <c r="L138" s="24">
        <v>5.8</v>
      </c>
      <c r="M138" s="24">
        <v>4.0999999999999996</v>
      </c>
      <c r="N138" s="24">
        <v>3.5</v>
      </c>
      <c r="O138" s="24">
        <v>1.7</v>
      </c>
      <c r="P138" s="24">
        <v>4.9000000000000004</v>
      </c>
      <c r="Q138" s="24">
        <v>5.3</v>
      </c>
      <c r="R138" s="24">
        <v>6.8</v>
      </c>
      <c r="S138" s="24">
        <v>1.6</v>
      </c>
      <c r="T138" s="24">
        <v>4.2</v>
      </c>
      <c r="U138" s="24">
        <v>0.1</v>
      </c>
      <c r="V138" s="24">
        <v>-1.4</v>
      </c>
      <c r="W138" s="24">
        <v>-2.2999999999999998</v>
      </c>
      <c r="X138" s="24">
        <v>-0.8</v>
      </c>
      <c r="Y138" s="24">
        <v>0</v>
      </c>
      <c r="Z138" s="24">
        <v>4.3</v>
      </c>
      <c r="AA138" s="24">
        <v>4.0999999999999996</v>
      </c>
      <c r="AB138" s="24">
        <v>2.1</v>
      </c>
      <c r="AC138" s="24">
        <v>4.8</v>
      </c>
      <c r="AD138" s="24">
        <v>5.4</v>
      </c>
      <c r="AE138" s="24">
        <v>6.5</v>
      </c>
      <c r="AF138" s="24">
        <v>-0.3</v>
      </c>
      <c r="AG138" s="24">
        <v>11.1</v>
      </c>
      <c r="AH138" s="24">
        <v>4.3</v>
      </c>
      <c r="AI138" s="24">
        <v>-0.7</v>
      </c>
      <c r="AJ138" s="24">
        <v>8.3000000000000007</v>
      </c>
      <c r="AK138" s="24">
        <v>5.3</v>
      </c>
      <c r="AL138" s="24">
        <v>3</v>
      </c>
      <c r="AM138" s="24">
        <v>4.3</v>
      </c>
      <c r="AN138" s="24">
        <v>4.8</v>
      </c>
      <c r="AO138" s="24">
        <v>3.2</v>
      </c>
      <c r="AP138" s="24">
        <v>-0.4</v>
      </c>
      <c r="AQ138" s="24">
        <v>-0.8</v>
      </c>
      <c r="AR138" s="24">
        <v>4</v>
      </c>
      <c r="AS138" s="24">
        <v>0.1</v>
      </c>
      <c r="AT138" s="24">
        <v>4.5</v>
      </c>
      <c r="AU138" s="24">
        <v>3.8</v>
      </c>
      <c r="AV138" s="24">
        <v>3.8</v>
      </c>
      <c r="AW138" s="24">
        <v>3.5</v>
      </c>
      <c r="AX138" s="24">
        <v>3.5</v>
      </c>
      <c r="AY138" s="24">
        <v>3.5</v>
      </c>
    </row>
    <row r="139" spans="1:51" hidden="1" x14ac:dyDescent="0.3">
      <c r="A139" s="24" t="s">
        <v>209</v>
      </c>
      <c r="B139" s="24" t="s">
        <v>280</v>
      </c>
      <c r="C139" s="24">
        <v>7.7</v>
      </c>
      <c r="D139" s="24">
        <v>5.5</v>
      </c>
      <c r="E139" s="24">
        <v>-0.3</v>
      </c>
      <c r="F139" s="24">
        <v>-9.3000000000000007</v>
      </c>
      <c r="G139" s="24">
        <v>3.8</v>
      </c>
      <c r="H139" s="24">
        <v>2.1</v>
      </c>
      <c r="I139" s="24">
        <v>12.1</v>
      </c>
      <c r="J139" s="24">
        <v>7.7</v>
      </c>
      <c r="K139" s="24">
        <v>-9.4</v>
      </c>
      <c r="L139" s="24">
        <v>-13.4</v>
      </c>
      <c r="M139" s="24">
        <v>-5.0999999999999996</v>
      </c>
      <c r="N139" s="24">
        <v>2.2000000000000002</v>
      </c>
      <c r="O139" s="24">
        <v>-0.5</v>
      </c>
      <c r="P139" s="24">
        <v>5.2</v>
      </c>
      <c r="Q139" s="24">
        <v>12.3</v>
      </c>
      <c r="R139" s="24">
        <v>7.4</v>
      </c>
      <c r="S139" s="24">
        <v>2.8</v>
      </c>
      <c r="T139" s="24">
        <v>6.5</v>
      </c>
      <c r="U139" s="24">
        <v>-0.4</v>
      </c>
      <c r="V139" s="24">
        <v>1.5</v>
      </c>
      <c r="W139" s="24">
        <v>2.7</v>
      </c>
      <c r="X139" s="24">
        <v>0.6</v>
      </c>
      <c r="Y139" s="24">
        <v>5.5</v>
      </c>
      <c r="Z139" s="24">
        <v>4.2</v>
      </c>
      <c r="AA139" s="24">
        <v>5</v>
      </c>
      <c r="AB139" s="24">
        <v>6.3</v>
      </c>
      <c r="AC139" s="24">
        <v>7.5</v>
      </c>
      <c r="AD139" s="24">
        <v>8.5</v>
      </c>
      <c r="AE139" s="24">
        <v>9.1</v>
      </c>
      <c r="AF139" s="24">
        <v>1.1000000000000001</v>
      </c>
      <c r="AG139" s="24">
        <v>8.3000000000000007</v>
      </c>
      <c r="AH139" s="24">
        <v>6.3</v>
      </c>
      <c r="AI139" s="24">
        <v>6.1</v>
      </c>
      <c r="AJ139" s="24">
        <v>5.9</v>
      </c>
      <c r="AK139" s="24">
        <v>2.4</v>
      </c>
      <c r="AL139" s="24">
        <v>3.3</v>
      </c>
      <c r="AM139" s="24">
        <v>4</v>
      </c>
      <c r="AN139" s="24">
        <v>2.5</v>
      </c>
      <c r="AO139" s="24">
        <v>4</v>
      </c>
      <c r="AP139" s="24">
        <v>2.2000000000000002</v>
      </c>
      <c r="AQ139" s="24">
        <v>-11</v>
      </c>
      <c r="AR139" s="24">
        <v>13.3</v>
      </c>
      <c r="AS139" s="24">
        <v>2.7</v>
      </c>
      <c r="AT139" s="24">
        <v>1.1000000000000001</v>
      </c>
      <c r="AU139" s="24">
        <v>2.7</v>
      </c>
      <c r="AV139" s="24">
        <v>3.1</v>
      </c>
      <c r="AW139" s="24">
        <v>3</v>
      </c>
      <c r="AX139" s="24">
        <v>3</v>
      </c>
      <c r="AY139" s="24">
        <v>3</v>
      </c>
    </row>
    <row r="140" spans="1:51" hidden="1" x14ac:dyDescent="0.3">
      <c r="A140" s="24" t="s">
        <v>210</v>
      </c>
      <c r="B140" s="24"/>
      <c r="C140" s="24">
        <v>5.0999999999999996</v>
      </c>
      <c r="D140" s="24">
        <v>3.4</v>
      </c>
      <c r="E140" s="24">
        <v>3.6</v>
      </c>
      <c r="F140" s="24">
        <v>1.9</v>
      </c>
      <c r="G140" s="24">
        <v>-7.3</v>
      </c>
      <c r="H140" s="24">
        <v>-7.3</v>
      </c>
      <c r="I140" s="24">
        <v>3.4</v>
      </c>
      <c r="J140" s="24">
        <v>4.3</v>
      </c>
      <c r="K140" s="24">
        <v>6.8</v>
      </c>
      <c r="L140" s="24">
        <v>6.2</v>
      </c>
      <c r="M140" s="24">
        <v>3</v>
      </c>
      <c r="N140" s="24">
        <v>-0.4</v>
      </c>
      <c r="O140" s="24">
        <v>0.4</v>
      </c>
      <c r="P140" s="24">
        <v>2.2000000000000002</v>
      </c>
      <c r="Q140" s="24">
        <v>4.4000000000000004</v>
      </c>
      <c r="R140" s="24">
        <v>4.5999999999999996</v>
      </c>
      <c r="S140" s="24">
        <v>5.9</v>
      </c>
      <c r="T140" s="24">
        <v>5.2</v>
      </c>
      <c r="U140" s="24">
        <v>-0.5</v>
      </c>
      <c r="V140" s="24">
        <v>3.3</v>
      </c>
      <c r="W140" s="24">
        <v>4.4000000000000004</v>
      </c>
      <c r="X140" s="24">
        <v>3</v>
      </c>
      <c r="Y140" s="24">
        <v>3.7</v>
      </c>
      <c r="Z140" s="24">
        <v>5.0999999999999996</v>
      </c>
      <c r="AA140" s="24">
        <v>6.6</v>
      </c>
      <c r="AB140" s="24">
        <v>4.9000000000000004</v>
      </c>
      <c r="AC140" s="24">
        <v>5.3</v>
      </c>
      <c r="AD140" s="24">
        <v>6.5</v>
      </c>
      <c r="AE140" s="24">
        <v>4.3</v>
      </c>
      <c r="AF140" s="24">
        <v>1.4</v>
      </c>
      <c r="AG140" s="24">
        <v>7.3</v>
      </c>
      <c r="AH140" s="24">
        <v>3.9</v>
      </c>
      <c r="AI140" s="24">
        <v>6.9</v>
      </c>
      <c r="AJ140" s="24">
        <v>6.8</v>
      </c>
      <c r="AK140" s="24">
        <v>6.3</v>
      </c>
      <c r="AL140" s="24">
        <v>6.3</v>
      </c>
      <c r="AM140" s="24">
        <v>7.1</v>
      </c>
      <c r="AN140" s="24">
        <v>6.9</v>
      </c>
      <c r="AO140" s="24">
        <v>6.3</v>
      </c>
      <c r="AP140" s="24">
        <v>6.1</v>
      </c>
      <c r="AQ140" s="24">
        <v>-9.5</v>
      </c>
      <c r="AR140" s="24">
        <v>5.7</v>
      </c>
      <c r="AS140" s="24">
        <v>7.6</v>
      </c>
      <c r="AT140" s="24">
        <v>5.3</v>
      </c>
      <c r="AU140" s="24">
        <v>5.9</v>
      </c>
      <c r="AV140" s="24">
        <v>6.1</v>
      </c>
      <c r="AW140" s="24">
        <v>6.2</v>
      </c>
      <c r="AX140" s="24">
        <v>6.3</v>
      </c>
      <c r="AY140" s="24">
        <v>6.4</v>
      </c>
    </row>
    <row r="141" spans="1:51" hidden="1" x14ac:dyDescent="0.3">
      <c r="A141" s="24" t="s">
        <v>211</v>
      </c>
      <c r="B141" s="24" t="s">
        <v>276</v>
      </c>
      <c r="C141" s="24">
        <v>-6</v>
      </c>
      <c r="D141" s="24">
        <v>-10</v>
      </c>
      <c r="E141" s="24">
        <v>-4.8</v>
      </c>
      <c r="F141" s="24">
        <v>5.6</v>
      </c>
      <c r="G141" s="24">
        <v>-0.4</v>
      </c>
      <c r="H141" s="24">
        <v>3.9</v>
      </c>
      <c r="I141" s="24">
        <v>3.5</v>
      </c>
      <c r="J141" s="24">
        <v>2.2999999999999998</v>
      </c>
      <c r="K141" s="24">
        <v>3.3</v>
      </c>
      <c r="L141" s="24">
        <v>3.8</v>
      </c>
      <c r="M141" s="24">
        <v>-7.2</v>
      </c>
      <c r="N141" s="24">
        <v>-7</v>
      </c>
      <c r="O141" s="24">
        <v>2</v>
      </c>
      <c r="P141" s="24">
        <v>4.3</v>
      </c>
      <c r="Q141" s="24">
        <v>5.2</v>
      </c>
      <c r="R141" s="24">
        <v>6.7</v>
      </c>
      <c r="S141" s="24">
        <v>6.2</v>
      </c>
      <c r="T141" s="24">
        <v>7.1</v>
      </c>
      <c r="U141" s="24">
        <v>5</v>
      </c>
      <c r="V141" s="24">
        <v>4.5</v>
      </c>
      <c r="W141" s="24">
        <v>4.3</v>
      </c>
      <c r="X141" s="24">
        <v>1.2</v>
      </c>
      <c r="Y141" s="24">
        <v>1.4</v>
      </c>
      <c r="Z141" s="24">
        <v>3.5</v>
      </c>
      <c r="AA141" s="24">
        <v>5</v>
      </c>
      <c r="AB141" s="24">
        <v>3.5</v>
      </c>
      <c r="AC141" s="24">
        <v>6.1</v>
      </c>
      <c r="AD141" s="24">
        <v>7.1</v>
      </c>
      <c r="AE141" s="24">
        <v>4.2</v>
      </c>
      <c r="AF141" s="24">
        <v>2.8</v>
      </c>
      <c r="AG141" s="24">
        <v>2.9</v>
      </c>
      <c r="AH141" s="24">
        <v>5</v>
      </c>
      <c r="AI141" s="24">
        <v>1.5</v>
      </c>
      <c r="AJ141" s="24">
        <v>0.9</v>
      </c>
      <c r="AK141" s="24">
        <v>3.8</v>
      </c>
      <c r="AL141" s="24">
        <v>4.4000000000000004</v>
      </c>
      <c r="AM141" s="24">
        <v>3</v>
      </c>
      <c r="AN141" s="24">
        <v>5.0999999999999996</v>
      </c>
      <c r="AO141" s="24">
        <v>5.9</v>
      </c>
      <c r="AP141" s="24">
        <v>4.4000000000000004</v>
      </c>
      <c r="AQ141" s="24">
        <v>-2</v>
      </c>
      <c r="AR141" s="24">
        <v>6.9</v>
      </c>
      <c r="AS141" s="24">
        <v>5.0999999999999996</v>
      </c>
      <c r="AT141" s="24">
        <v>0.6</v>
      </c>
      <c r="AU141" s="24">
        <v>2.2999999999999998</v>
      </c>
      <c r="AV141" s="24">
        <v>3.4</v>
      </c>
      <c r="AW141" s="24">
        <v>3.2</v>
      </c>
      <c r="AX141" s="24">
        <v>3.1</v>
      </c>
      <c r="AY141" s="24">
        <v>3.1</v>
      </c>
    </row>
    <row r="142" spans="1:51" hidden="1" x14ac:dyDescent="0.3">
      <c r="A142" s="24" t="s">
        <v>212</v>
      </c>
      <c r="B142" s="24" t="s">
        <v>276</v>
      </c>
      <c r="C142" s="24">
        <v>6.7</v>
      </c>
      <c r="D142" s="24">
        <v>3.5</v>
      </c>
      <c r="E142" s="24">
        <v>2.2000000000000002</v>
      </c>
      <c r="F142" s="24">
        <v>1</v>
      </c>
      <c r="G142" s="24">
        <v>-1</v>
      </c>
      <c r="H142" s="24">
        <v>1.6</v>
      </c>
      <c r="I142" s="24">
        <v>3.3</v>
      </c>
      <c r="J142" s="24">
        <v>7.6</v>
      </c>
      <c r="K142" s="24">
        <v>5.3</v>
      </c>
      <c r="L142" s="24">
        <v>6.6</v>
      </c>
      <c r="M142" s="24">
        <v>7.9</v>
      </c>
      <c r="N142" s="24">
        <v>3.4</v>
      </c>
      <c r="O142" s="24">
        <v>3.1</v>
      </c>
      <c r="P142" s="24">
        <v>-0.7</v>
      </c>
      <c r="Q142" s="24">
        <v>1.5</v>
      </c>
      <c r="R142" s="24">
        <v>2.2999999999999998</v>
      </c>
      <c r="S142" s="24">
        <v>3.5</v>
      </c>
      <c r="T142" s="24">
        <v>4.4000000000000004</v>
      </c>
      <c r="U142" s="24">
        <v>4.8</v>
      </c>
      <c r="V142" s="24">
        <v>3.9</v>
      </c>
      <c r="W142" s="24">
        <v>3.8</v>
      </c>
      <c r="X142" s="24">
        <v>1.9</v>
      </c>
      <c r="Y142" s="24">
        <v>0.8</v>
      </c>
      <c r="Z142" s="24">
        <v>-0.9</v>
      </c>
      <c r="AA142" s="24">
        <v>1.8</v>
      </c>
      <c r="AB142" s="24">
        <v>0.8</v>
      </c>
      <c r="AC142" s="24">
        <v>1.6</v>
      </c>
      <c r="AD142" s="24">
        <v>2.5</v>
      </c>
      <c r="AE142" s="24">
        <v>0.3</v>
      </c>
      <c r="AF142" s="24">
        <v>-3.1</v>
      </c>
      <c r="AG142" s="24">
        <v>1.7</v>
      </c>
      <c r="AH142" s="24">
        <v>-1.7</v>
      </c>
      <c r="AI142" s="24">
        <v>-4.0999999999999996</v>
      </c>
      <c r="AJ142" s="24">
        <v>-0.9</v>
      </c>
      <c r="AK142" s="24">
        <v>0.8</v>
      </c>
      <c r="AL142" s="24">
        <v>1.8</v>
      </c>
      <c r="AM142" s="24">
        <v>2</v>
      </c>
      <c r="AN142" s="24">
        <v>3.5</v>
      </c>
      <c r="AO142" s="24">
        <v>2.8</v>
      </c>
      <c r="AP142" s="24">
        <v>2.7</v>
      </c>
      <c r="AQ142" s="24">
        <v>-8.3000000000000007</v>
      </c>
      <c r="AR142" s="24">
        <v>5.5</v>
      </c>
      <c r="AS142" s="24">
        <v>6.7</v>
      </c>
      <c r="AT142" s="24">
        <v>2.2999999999999998</v>
      </c>
      <c r="AU142" s="24">
        <v>1.5</v>
      </c>
      <c r="AV142" s="24">
        <v>2.1</v>
      </c>
      <c r="AW142" s="24">
        <v>2</v>
      </c>
      <c r="AX142" s="24">
        <v>1.9</v>
      </c>
      <c r="AY142" s="24">
        <v>1.9</v>
      </c>
    </row>
    <row r="143" spans="1:51" hidden="1" x14ac:dyDescent="0.3">
      <c r="A143" s="24" t="s">
        <v>213</v>
      </c>
      <c r="B143" s="24"/>
      <c r="C143" s="24" t="s">
        <v>73</v>
      </c>
      <c r="D143" s="24">
        <v>1.1000000000000001</v>
      </c>
      <c r="E143" s="24">
        <v>-3</v>
      </c>
      <c r="F143" s="24">
        <v>0.5</v>
      </c>
      <c r="G143" s="24">
        <v>7.3</v>
      </c>
      <c r="H143" s="24">
        <v>2.1</v>
      </c>
      <c r="I143" s="24">
        <v>8.1999999999999993</v>
      </c>
      <c r="J143" s="24">
        <v>4.9000000000000004</v>
      </c>
      <c r="K143" s="24">
        <v>6.5</v>
      </c>
      <c r="L143" s="24">
        <v>4.9000000000000004</v>
      </c>
      <c r="M143" s="24">
        <v>3.8</v>
      </c>
      <c r="N143" s="24">
        <v>2.2999999999999998</v>
      </c>
      <c r="O143" s="24">
        <v>4.5999999999999996</v>
      </c>
      <c r="P143" s="24">
        <v>4.5999999999999996</v>
      </c>
      <c r="Q143" s="24">
        <v>4.2</v>
      </c>
      <c r="R143" s="24">
        <v>4.5</v>
      </c>
      <c r="S143" s="24">
        <v>2.2999999999999998</v>
      </c>
      <c r="T143" s="24">
        <v>4.9000000000000004</v>
      </c>
      <c r="U143" s="24">
        <v>6.5</v>
      </c>
      <c r="V143" s="24">
        <v>4.4000000000000004</v>
      </c>
      <c r="W143" s="24">
        <v>3.3</v>
      </c>
      <c r="X143" s="24">
        <v>9.5</v>
      </c>
      <c r="Y143" s="24">
        <v>2.2000000000000002</v>
      </c>
      <c r="Z143" s="24">
        <v>2.2999999999999998</v>
      </c>
      <c r="AA143" s="24">
        <v>2</v>
      </c>
      <c r="AB143" s="24">
        <v>-2</v>
      </c>
      <c r="AC143" s="24">
        <v>-1.4</v>
      </c>
      <c r="AD143" s="24">
        <v>-1.2</v>
      </c>
      <c r="AE143" s="24">
        <v>-1.8</v>
      </c>
      <c r="AF143" s="24">
        <v>-2</v>
      </c>
      <c r="AG143" s="24">
        <v>-0.4</v>
      </c>
      <c r="AH143" s="24">
        <v>-0.4</v>
      </c>
      <c r="AI143" s="24">
        <v>0</v>
      </c>
      <c r="AJ143" s="24">
        <v>-0.3</v>
      </c>
      <c r="AK143" s="24">
        <v>-1.2</v>
      </c>
      <c r="AL143" s="24">
        <v>-1</v>
      </c>
      <c r="AM143" s="24">
        <v>-1.3</v>
      </c>
      <c r="AN143" s="24">
        <v>-2.9</v>
      </c>
      <c r="AO143" s="24">
        <v>-4.4000000000000004</v>
      </c>
      <c r="AP143" s="24">
        <v>1.7</v>
      </c>
      <c r="AQ143" s="24">
        <v>-4.4000000000000004</v>
      </c>
      <c r="AR143" s="24">
        <v>0.2</v>
      </c>
      <c r="AS143" s="24">
        <v>2</v>
      </c>
      <c r="AT143" s="24">
        <v>-0.7</v>
      </c>
      <c r="AU143" s="24">
        <v>-0.2</v>
      </c>
      <c r="AV143" s="24">
        <v>0</v>
      </c>
      <c r="AW143" s="24">
        <v>0.3</v>
      </c>
      <c r="AX143" s="24">
        <v>1.7</v>
      </c>
      <c r="AY143" s="24">
        <v>0.8</v>
      </c>
    </row>
    <row r="144" spans="1:51" hidden="1" x14ac:dyDescent="0.3">
      <c r="A144" s="24" t="s">
        <v>214</v>
      </c>
      <c r="B144" s="24" t="s">
        <v>302</v>
      </c>
      <c r="C144" s="24">
        <v>-1</v>
      </c>
      <c r="D144" s="24">
        <v>-3.9</v>
      </c>
      <c r="E144" s="24">
        <v>-8.1999999999999993</v>
      </c>
      <c r="F144" s="24">
        <v>-5.3</v>
      </c>
      <c r="G144" s="24">
        <v>16</v>
      </c>
      <c r="H144" s="24">
        <v>-13</v>
      </c>
      <c r="I144" s="24">
        <v>3.7</v>
      </c>
      <c r="J144" s="24">
        <v>0.9</v>
      </c>
      <c r="K144" s="24">
        <v>4.7</v>
      </c>
      <c r="L144" s="24">
        <v>5.3</v>
      </c>
      <c r="M144" s="24">
        <v>-14.6</v>
      </c>
      <c r="N144" s="24">
        <v>-1.5</v>
      </c>
      <c r="O144" s="24">
        <v>10.4</v>
      </c>
      <c r="P144" s="24">
        <v>-0.9</v>
      </c>
      <c r="Q144" s="24">
        <v>1.9</v>
      </c>
      <c r="R144" s="24">
        <v>0.4</v>
      </c>
      <c r="S144" s="24">
        <v>4.2</v>
      </c>
      <c r="T144" s="24">
        <v>27.7</v>
      </c>
      <c r="U144" s="24">
        <v>10.3</v>
      </c>
      <c r="V144" s="24">
        <v>3.8</v>
      </c>
      <c r="W144" s="24">
        <v>6.9</v>
      </c>
      <c r="X144" s="24">
        <v>4.5</v>
      </c>
      <c r="Y144" s="24">
        <v>6.9</v>
      </c>
      <c r="Z144" s="24">
        <v>4</v>
      </c>
      <c r="AA144" s="24">
        <v>19.2</v>
      </c>
      <c r="AB144" s="24">
        <v>7.8</v>
      </c>
      <c r="AC144" s="24">
        <v>28.1</v>
      </c>
      <c r="AD144" s="24">
        <v>18.2</v>
      </c>
      <c r="AE144" s="24">
        <v>17.5</v>
      </c>
      <c r="AF144" s="24">
        <v>13.1</v>
      </c>
      <c r="AG144" s="24">
        <v>17.7</v>
      </c>
      <c r="AH144" s="24">
        <v>11.3</v>
      </c>
      <c r="AI144" s="24">
        <v>4.7</v>
      </c>
      <c r="AJ144" s="24">
        <v>5.6</v>
      </c>
      <c r="AK144" s="24">
        <v>5.3</v>
      </c>
      <c r="AL144" s="24">
        <v>4.8</v>
      </c>
      <c r="AM144" s="24">
        <v>3.1</v>
      </c>
      <c r="AN144" s="24">
        <v>-1.5</v>
      </c>
      <c r="AO144" s="24">
        <v>1.2</v>
      </c>
      <c r="AP144" s="24">
        <v>0.7</v>
      </c>
      <c r="AQ144" s="24">
        <v>-3.6</v>
      </c>
      <c r="AR144" s="24">
        <v>1.5</v>
      </c>
      <c r="AS144" s="24">
        <v>4.9000000000000004</v>
      </c>
      <c r="AT144" s="24">
        <v>2.4</v>
      </c>
      <c r="AU144" s="24">
        <v>2.2000000000000002</v>
      </c>
      <c r="AV144" s="24">
        <v>3.7</v>
      </c>
      <c r="AW144" s="24">
        <v>3.6</v>
      </c>
      <c r="AX144" s="24">
        <v>6.3</v>
      </c>
      <c r="AY144" s="24">
        <v>2.8</v>
      </c>
    </row>
    <row r="145" spans="1:51" hidden="1" x14ac:dyDescent="0.3">
      <c r="A145" s="24" t="s">
        <v>215</v>
      </c>
      <c r="B145" s="24" t="s">
        <v>276</v>
      </c>
      <c r="C145" s="24">
        <v>3.3</v>
      </c>
      <c r="D145" s="24">
        <v>0.1</v>
      </c>
      <c r="E145" s="24">
        <v>3.9</v>
      </c>
      <c r="F145" s="24">
        <v>6</v>
      </c>
      <c r="G145" s="24">
        <v>6</v>
      </c>
      <c r="H145" s="24">
        <v>-0.1</v>
      </c>
      <c r="I145" s="24">
        <v>2.4</v>
      </c>
      <c r="J145" s="24">
        <v>0.8</v>
      </c>
      <c r="K145" s="24">
        <v>-0.5</v>
      </c>
      <c r="L145" s="24">
        <v>-5.8</v>
      </c>
      <c r="M145" s="24">
        <v>-5.6</v>
      </c>
      <c r="N145" s="24">
        <v>-12.9</v>
      </c>
      <c r="O145" s="24">
        <v>-8.8000000000000007</v>
      </c>
      <c r="P145" s="24">
        <v>1.5</v>
      </c>
      <c r="Q145" s="24">
        <v>3.9</v>
      </c>
      <c r="R145" s="24">
        <v>7.1</v>
      </c>
      <c r="S145" s="24">
        <v>3.9</v>
      </c>
      <c r="T145" s="24">
        <v>-6.1</v>
      </c>
      <c r="U145" s="24">
        <v>-4.8</v>
      </c>
      <c r="V145" s="24">
        <v>-1.2</v>
      </c>
      <c r="W145" s="24">
        <v>2.9</v>
      </c>
      <c r="X145" s="24">
        <v>5.0999999999999996</v>
      </c>
      <c r="Y145" s="24">
        <v>5.7</v>
      </c>
      <c r="Z145" s="24">
        <v>2.2999999999999998</v>
      </c>
      <c r="AA145" s="24">
        <v>10.3</v>
      </c>
      <c r="AB145" s="24">
        <v>4.7</v>
      </c>
      <c r="AC145" s="24">
        <v>8</v>
      </c>
      <c r="AD145" s="24">
        <v>7.2</v>
      </c>
      <c r="AE145" s="24">
        <v>9.4</v>
      </c>
      <c r="AF145" s="24">
        <v>-5.6</v>
      </c>
      <c r="AG145" s="24">
        <v>-3.9</v>
      </c>
      <c r="AH145" s="24">
        <v>4.5</v>
      </c>
      <c r="AI145" s="24">
        <v>1.9</v>
      </c>
      <c r="AJ145" s="24">
        <v>0.2</v>
      </c>
      <c r="AK145" s="24">
        <v>4.0999999999999996</v>
      </c>
      <c r="AL145" s="24">
        <v>3.2</v>
      </c>
      <c r="AM145" s="24">
        <v>2.9</v>
      </c>
      <c r="AN145" s="24">
        <v>8.1999999999999993</v>
      </c>
      <c r="AO145" s="24">
        <v>6</v>
      </c>
      <c r="AP145" s="24">
        <v>3.8</v>
      </c>
      <c r="AQ145" s="24">
        <v>-3.7</v>
      </c>
      <c r="AR145" s="24">
        <v>5.9</v>
      </c>
      <c r="AS145" s="24">
        <v>4.7</v>
      </c>
      <c r="AT145" s="24">
        <v>2.2000000000000002</v>
      </c>
      <c r="AU145" s="24">
        <v>3.8</v>
      </c>
      <c r="AV145" s="24">
        <v>3.8</v>
      </c>
      <c r="AW145" s="24">
        <v>3.8</v>
      </c>
      <c r="AX145" s="24">
        <v>3.8</v>
      </c>
      <c r="AY145" s="24">
        <v>3.7</v>
      </c>
    </row>
    <row r="146" spans="1:51" hidden="1" x14ac:dyDescent="0.3">
      <c r="A146" s="24" t="s">
        <v>216</v>
      </c>
      <c r="B146" s="24"/>
      <c r="C146" s="24" t="s">
        <v>73</v>
      </c>
      <c r="D146" s="24" t="s">
        <v>73</v>
      </c>
      <c r="E146" s="24" t="s">
        <v>73</v>
      </c>
      <c r="F146" s="24" t="s">
        <v>73</v>
      </c>
      <c r="G146" s="24" t="s">
        <v>73</v>
      </c>
      <c r="H146" s="24" t="s">
        <v>73</v>
      </c>
      <c r="I146" s="24" t="s">
        <v>73</v>
      </c>
      <c r="J146" s="24" t="s">
        <v>73</v>
      </c>
      <c r="K146" s="24" t="s">
        <v>73</v>
      </c>
      <c r="L146" s="24" t="s">
        <v>73</v>
      </c>
      <c r="M146" s="24" t="s">
        <v>73</v>
      </c>
      <c r="N146" s="24">
        <v>-5</v>
      </c>
      <c r="O146" s="24">
        <v>-14.5</v>
      </c>
      <c r="P146" s="24">
        <v>-8.6999999999999993</v>
      </c>
      <c r="Q146" s="24">
        <v>-12.7</v>
      </c>
      <c r="R146" s="24">
        <v>-4.0999999999999996</v>
      </c>
      <c r="S146" s="24">
        <v>-3.6</v>
      </c>
      <c r="T146" s="24">
        <v>1.4</v>
      </c>
      <c r="U146" s="24">
        <v>-5.3</v>
      </c>
      <c r="V146" s="24">
        <v>6.3</v>
      </c>
      <c r="W146" s="24">
        <v>10.1</v>
      </c>
      <c r="X146" s="24">
        <v>5.0999999999999996</v>
      </c>
      <c r="Y146" s="24">
        <v>4.7</v>
      </c>
      <c r="Z146" s="24">
        <v>7.4</v>
      </c>
      <c r="AA146" s="24">
        <v>7.1</v>
      </c>
      <c r="AB146" s="24">
        <v>6.4</v>
      </c>
      <c r="AC146" s="24">
        <v>8.1999999999999993</v>
      </c>
      <c r="AD146" s="24">
        <v>8.6</v>
      </c>
      <c r="AE146" s="24">
        <v>5.2</v>
      </c>
      <c r="AF146" s="24">
        <v>-7.8</v>
      </c>
      <c r="AG146" s="24">
        <v>4.5</v>
      </c>
      <c r="AH146" s="24">
        <v>3.9</v>
      </c>
      <c r="AI146" s="24">
        <v>4</v>
      </c>
      <c r="AJ146" s="24">
        <v>1.8</v>
      </c>
      <c r="AK146" s="24">
        <v>0.7</v>
      </c>
      <c r="AL146" s="24">
        <v>-2</v>
      </c>
      <c r="AM146" s="24">
        <v>0.2</v>
      </c>
      <c r="AN146" s="24">
        <v>1.8</v>
      </c>
      <c r="AO146" s="24">
        <v>2.8</v>
      </c>
      <c r="AP146" s="24">
        <v>2.2000000000000002</v>
      </c>
      <c r="AQ146" s="24">
        <v>-2.7</v>
      </c>
      <c r="AR146" s="24">
        <v>5.6</v>
      </c>
      <c r="AS146" s="24">
        <v>-2.1</v>
      </c>
      <c r="AT146" s="24">
        <v>2.2000000000000002</v>
      </c>
      <c r="AU146" s="24">
        <v>1.1000000000000001</v>
      </c>
      <c r="AV146" s="24">
        <v>1</v>
      </c>
      <c r="AW146" s="24">
        <v>1</v>
      </c>
      <c r="AX146" s="24">
        <v>0.9</v>
      </c>
      <c r="AY146" s="24">
        <v>0.9</v>
      </c>
    </row>
    <row r="147" spans="1:51" hidden="1" x14ac:dyDescent="0.3">
      <c r="A147" s="24" t="s">
        <v>217</v>
      </c>
      <c r="B147" s="24"/>
      <c r="C147" s="24">
        <v>-3.6</v>
      </c>
      <c r="D147" s="24">
        <v>2.5</v>
      </c>
      <c r="E147" s="24">
        <v>-2.5</v>
      </c>
      <c r="F147" s="24">
        <v>6</v>
      </c>
      <c r="G147" s="24">
        <v>13</v>
      </c>
      <c r="H147" s="24">
        <v>4.4000000000000004</v>
      </c>
      <c r="I147" s="24">
        <v>5.5</v>
      </c>
      <c r="J147" s="24">
        <v>-0.3</v>
      </c>
      <c r="K147" s="24">
        <v>0.3</v>
      </c>
      <c r="L147" s="24">
        <v>-5.7</v>
      </c>
      <c r="M147" s="24">
        <v>0.4</v>
      </c>
      <c r="N147" s="24">
        <v>-4.3</v>
      </c>
      <c r="O147" s="24">
        <v>6.6</v>
      </c>
      <c r="P147" s="24">
        <v>-10.4</v>
      </c>
      <c r="Q147" s="24">
        <v>-41.9</v>
      </c>
      <c r="R147" s="24">
        <v>24.5</v>
      </c>
      <c r="S147" s="24">
        <v>11.6</v>
      </c>
      <c r="T147" s="24">
        <v>14.9</v>
      </c>
      <c r="U147" s="24">
        <v>8.3000000000000007</v>
      </c>
      <c r="V147" s="24">
        <v>3.3</v>
      </c>
      <c r="W147" s="24">
        <v>8.4</v>
      </c>
      <c r="X147" s="24">
        <v>8.5</v>
      </c>
      <c r="Y147" s="24">
        <v>13.2</v>
      </c>
      <c r="Z147" s="24">
        <v>2.2000000000000002</v>
      </c>
      <c r="AA147" s="24">
        <v>7.4</v>
      </c>
      <c r="AB147" s="24">
        <v>9.3000000000000007</v>
      </c>
      <c r="AC147" s="24">
        <v>9.1999999999999993</v>
      </c>
      <c r="AD147" s="24">
        <v>7.7</v>
      </c>
      <c r="AE147" s="24">
        <v>11.2</v>
      </c>
      <c r="AF147" s="24">
        <v>6.3</v>
      </c>
      <c r="AG147" s="24">
        <v>7.3</v>
      </c>
      <c r="AH147" s="24">
        <v>8</v>
      </c>
      <c r="AI147" s="24">
        <v>8.6</v>
      </c>
      <c r="AJ147" s="24">
        <v>4.7</v>
      </c>
      <c r="AK147" s="24">
        <v>6.2</v>
      </c>
      <c r="AL147" s="24">
        <v>8.9</v>
      </c>
      <c r="AM147" s="24">
        <v>6</v>
      </c>
      <c r="AN147" s="24">
        <v>3.9</v>
      </c>
      <c r="AO147" s="24">
        <v>8.5</v>
      </c>
      <c r="AP147" s="24">
        <v>9.5</v>
      </c>
      <c r="AQ147" s="24">
        <v>-3.4</v>
      </c>
      <c r="AR147" s="24">
        <v>10.9</v>
      </c>
      <c r="AS147" s="24">
        <v>8.1999999999999993</v>
      </c>
      <c r="AT147" s="24">
        <v>6.2</v>
      </c>
      <c r="AU147" s="24">
        <v>7</v>
      </c>
      <c r="AV147" s="24">
        <v>7</v>
      </c>
      <c r="AW147" s="24">
        <v>7.3</v>
      </c>
      <c r="AX147" s="24">
        <v>7.3</v>
      </c>
      <c r="AY147" s="24">
        <v>7.3</v>
      </c>
    </row>
    <row r="148" spans="1:51" hidden="1" x14ac:dyDescent="0.3">
      <c r="A148" s="24" t="s">
        <v>218</v>
      </c>
      <c r="B148" s="24"/>
      <c r="C148" s="24">
        <v>1.3</v>
      </c>
      <c r="D148" s="24">
        <v>2.7</v>
      </c>
      <c r="E148" s="24">
        <v>6.1</v>
      </c>
      <c r="F148" s="24">
        <v>-2.1</v>
      </c>
      <c r="G148" s="24">
        <v>9.6999999999999993</v>
      </c>
      <c r="H148" s="24">
        <v>6.4</v>
      </c>
      <c r="I148" s="24">
        <v>8.8000000000000007</v>
      </c>
      <c r="J148" s="24">
        <v>8.3000000000000007</v>
      </c>
      <c r="K148" s="24">
        <v>10.4</v>
      </c>
      <c r="L148" s="24">
        <v>6</v>
      </c>
      <c r="M148" s="24">
        <v>5.5</v>
      </c>
      <c r="N148" s="24">
        <v>2.2999999999999998</v>
      </c>
      <c r="O148" s="24">
        <v>3.1</v>
      </c>
      <c r="P148" s="24">
        <v>5.4</v>
      </c>
      <c r="Q148" s="24">
        <v>5.4</v>
      </c>
      <c r="R148" s="24">
        <v>3.5</v>
      </c>
      <c r="S148" s="24">
        <v>5.9</v>
      </c>
      <c r="T148" s="24">
        <v>7.3</v>
      </c>
      <c r="U148" s="24">
        <v>1</v>
      </c>
      <c r="V148" s="24">
        <v>3.9</v>
      </c>
      <c r="W148" s="24">
        <v>9.6999999999999993</v>
      </c>
      <c r="X148" s="24">
        <v>5.3</v>
      </c>
      <c r="Y148" s="24">
        <v>1.4</v>
      </c>
      <c r="Z148" s="24">
        <v>-3.9</v>
      </c>
      <c r="AA148" s="24">
        <v>4</v>
      </c>
      <c r="AB148" s="24">
        <v>9.6999999999999993</v>
      </c>
      <c r="AC148" s="24">
        <v>3.2</v>
      </c>
      <c r="AD148" s="24">
        <v>0.6</v>
      </c>
      <c r="AE148" s="24">
        <v>11.2</v>
      </c>
      <c r="AF148" s="24">
        <v>-3.4</v>
      </c>
      <c r="AG148" s="24">
        <v>0</v>
      </c>
      <c r="AH148" s="24">
        <v>1.6</v>
      </c>
      <c r="AI148" s="24">
        <v>-0.5</v>
      </c>
      <c r="AJ148" s="24">
        <v>5.7</v>
      </c>
      <c r="AK148" s="24">
        <v>7.6</v>
      </c>
      <c r="AL148" s="24">
        <v>0.7</v>
      </c>
      <c r="AM148" s="24">
        <v>3.9</v>
      </c>
      <c r="AN148" s="24">
        <v>0</v>
      </c>
      <c r="AO148" s="24">
        <v>2.1</v>
      </c>
      <c r="AP148" s="24">
        <v>4.0999999999999996</v>
      </c>
      <c r="AQ148" s="24">
        <v>-14.6</v>
      </c>
      <c r="AR148" s="24">
        <v>-0.9</v>
      </c>
      <c r="AS148" s="24">
        <v>8.8000000000000007</v>
      </c>
      <c r="AT148" s="24">
        <v>4.9000000000000004</v>
      </c>
      <c r="AU148" s="24">
        <v>3.8</v>
      </c>
      <c r="AV148" s="24">
        <v>3</v>
      </c>
      <c r="AW148" s="24">
        <v>2.7</v>
      </c>
      <c r="AX148" s="24">
        <v>2.7</v>
      </c>
      <c r="AY148" s="24">
        <v>2.7</v>
      </c>
    </row>
    <row r="149" spans="1:51" hidden="1" x14ac:dyDescent="0.3">
      <c r="A149" s="24" t="s">
        <v>219</v>
      </c>
      <c r="B149" s="24"/>
      <c r="C149" s="24">
        <v>-0.5</v>
      </c>
      <c r="D149" s="24">
        <v>5.0999999999999996</v>
      </c>
      <c r="E149" s="24">
        <v>2.1</v>
      </c>
      <c r="F149" s="24">
        <v>4.0999999999999996</v>
      </c>
      <c r="G149" s="24">
        <v>8</v>
      </c>
      <c r="H149" s="24">
        <v>12.6</v>
      </c>
      <c r="I149" s="24">
        <v>14.4</v>
      </c>
      <c r="J149" s="24">
        <v>3.9</v>
      </c>
      <c r="K149" s="24">
        <v>13.9</v>
      </c>
      <c r="L149" s="24">
        <v>9</v>
      </c>
      <c r="M149" s="24">
        <v>9.9</v>
      </c>
      <c r="N149" s="24">
        <v>0.4</v>
      </c>
      <c r="O149" s="24">
        <v>8</v>
      </c>
      <c r="P149" s="24">
        <v>0.6</v>
      </c>
      <c r="Q149" s="24">
        <v>1.6</v>
      </c>
      <c r="R149" s="24">
        <v>1.7</v>
      </c>
      <c r="S149" s="24">
        <v>2.9</v>
      </c>
      <c r="T149" s="24">
        <v>-0.7</v>
      </c>
      <c r="U149" s="24">
        <v>6.3</v>
      </c>
      <c r="V149" s="24">
        <v>2.7</v>
      </c>
      <c r="W149" s="24">
        <v>0</v>
      </c>
      <c r="X149" s="24">
        <v>-3.4</v>
      </c>
      <c r="Y149" s="24">
        <v>0.4</v>
      </c>
      <c r="Z149" s="24">
        <v>4.3</v>
      </c>
      <c r="AA149" s="24">
        <v>7.3</v>
      </c>
      <c r="AB149" s="24">
        <v>-0.4</v>
      </c>
      <c r="AC149" s="24">
        <v>6.5</v>
      </c>
      <c r="AD149" s="24">
        <v>1.9</v>
      </c>
      <c r="AE149" s="24">
        <v>4.9000000000000004</v>
      </c>
      <c r="AF149" s="24">
        <v>-1.9</v>
      </c>
      <c r="AG149" s="24">
        <v>0.5</v>
      </c>
      <c r="AH149" s="24">
        <v>4.9000000000000004</v>
      </c>
      <c r="AI149" s="24">
        <v>-0.4</v>
      </c>
      <c r="AJ149" s="24">
        <v>-2.2000000000000002</v>
      </c>
      <c r="AK149" s="24">
        <v>1.3</v>
      </c>
      <c r="AL149" s="24">
        <v>-0.2</v>
      </c>
      <c r="AM149" s="24">
        <v>3.8</v>
      </c>
      <c r="AN149" s="24">
        <v>3.4</v>
      </c>
      <c r="AO149" s="24">
        <v>2.9</v>
      </c>
      <c r="AP149" s="24">
        <v>-0.2</v>
      </c>
      <c r="AQ149" s="24">
        <v>-23.6</v>
      </c>
      <c r="AR149" s="24">
        <v>11.3</v>
      </c>
      <c r="AS149" s="24">
        <v>15.7</v>
      </c>
      <c r="AT149" s="24">
        <v>3.2</v>
      </c>
      <c r="AU149" s="24">
        <v>2.2999999999999998</v>
      </c>
      <c r="AV149" s="24">
        <v>2.2999999999999998</v>
      </c>
      <c r="AW149" s="24">
        <v>1.8</v>
      </c>
      <c r="AX149" s="24">
        <v>1.5</v>
      </c>
      <c r="AY149" s="24">
        <v>1.5</v>
      </c>
    </row>
    <row r="150" spans="1:51" hidden="1" x14ac:dyDescent="0.3">
      <c r="A150" s="24" t="s">
        <v>220</v>
      </c>
      <c r="B150" s="24"/>
      <c r="C150" s="24">
        <v>2.9</v>
      </c>
      <c r="D150" s="24">
        <v>3.9</v>
      </c>
      <c r="E150" s="24">
        <v>2.6</v>
      </c>
      <c r="F150" s="24">
        <v>3.2</v>
      </c>
      <c r="G150" s="24">
        <v>5.3</v>
      </c>
      <c r="H150" s="24">
        <v>4.3</v>
      </c>
      <c r="I150" s="24">
        <v>5.4</v>
      </c>
      <c r="J150" s="24">
        <v>0.6</v>
      </c>
      <c r="K150" s="24">
        <v>13.2</v>
      </c>
      <c r="L150" s="24">
        <v>3.3</v>
      </c>
      <c r="M150" s="24">
        <v>4.8</v>
      </c>
      <c r="N150" s="24">
        <v>2.2000000000000002</v>
      </c>
      <c r="O150" s="24">
        <v>7.1</v>
      </c>
      <c r="P150" s="24">
        <v>3.6</v>
      </c>
      <c r="Q150" s="24">
        <v>-1.2</v>
      </c>
      <c r="R150" s="24">
        <v>6.8</v>
      </c>
      <c r="S150" s="24">
        <v>1.1000000000000001</v>
      </c>
      <c r="T150" s="24">
        <v>3.7</v>
      </c>
      <c r="U150" s="24">
        <v>4.5</v>
      </c>
      <c r="V150" s="24">
        <v>2.1</v>
      </c>
      <c r="W150" s="24">
        <v>1.8</v>
      </c>
      <c r="X150" s="24">
        <v>1.6</v>
      </c>
      <c r="Y150" s="24">
        <v>4.9000000000000004</v>
      </c>
      <c r="Z150" s="24">
        <v>6.1</v>
      </c>
      <c r="AA150" s="24">
        <v>3.7</v>
      </c>
      <c r="AB150" s="24">
        <v>2.2999999999999998</v>
      </c>
      <c r="AC150" s="24">
        <v>6.5</v>
      </c>
      <c r="AD150" s="24">
        <v>3.1</v>
      </c>
      <c r="AE150" s="24">
        <v>0.4</v>
      </c>
      <c r="AF150" s="24">
        <v>-1.2</v>
      </c>
      <c r="AG150" s="24">
        <v>-4.3</v>
      </c>
      <c r="AH150" s="24">
        <v>-0.6</v>
      </c>
      <c r="AI150" s="24">
        <v>1.1000000000000001</v>
      </c>
      <c r="AJ150" s="24">
        <v>2.5</v>
      </c>
      <c r="AK150" s="24">
        <v>1.1000000000000001</v>
      </c>
      <c r="AL150" s="24">
        <v>2.8</v>
      </c>
      <c r="AM150" s="24">
        <v>4.0999999999999996</v>
      </c>
      <c r="AN150" s="24">
        <v>1.5</v>
      </c>
      <c r="AO150" s="24">
        <v>3.2</v>
      </c>
      <c r="AP150" s="24">
        <v>0.7</v>
      </c>
      <c r="AQ150" s="24">
        <v>-3.7</v>
      </c>
      <c r="AR150" s="24">
        <v>0.8</v>
      </c>
      <c r="AS150" s="24">
        <v>5.5</v>
      </c>
      <c r="AT150" s="24">
        <v>6.2</v>
      </c>
      <c r="AU150" s="24">
        <v>5</v>
      </c>
      <c r="AV150" s="24">
        <v>3.9</v>
      </c>
      <c r="AW150" s="24">
        <v>2.8</v>
      </c>
      <c r="AX150" s="24">
        <v>2.7</v>
      </c>
      <c r="AY150" s="24">
        <v>2.7</v>
      </c>
    </row>
    <row r="151" spans="1:51" hidden="1" x14ac:dyDescent="0.3">
      <c r="A151" s="24" t="s">
        <v>221</v>
      </c>
      <c r="B151" s="24" t="s">
        <v>301</v>
      </c>
      <c r="C151" s="24">
        <v>-6.1</v>
      </c>
      <c r="D151" s="24">
        <v>-9.1</v>
      </c>
      <c r="E151" s="24">
        <v>-1</v>
      </c>
      <c r="F151" s="24">
        <v>0.5</v>
      </c>
      <c r="G151" s="24">
        <v>2</v>
      </c>
      <c r="H151" s="24">
        <v>5.8</v>
      </c>
      <c r="I151" s="24">
        <v>4.8</v>
      </c>
      <c r="J151" s="24">
        <v>0.5</v>
      </c>
      <c r="K151" s="24">
        <v>2.9</v>
      </c>
      <c r="L151" s="24">
        <v>5.8</v>
      </c>
      <c r="M151" s="24">
        <v>-6.4</v>
      </c>
      <c r="N151" s="24">
        <v>-2.4</v>
      </c>
      <c r="O151" s="24">
        <v>4.0999999999999996</v>
      </c>
      <c r="P151" s="24">
        <v>1.7</v>
      </c>
      <c r="Q151" s="24">
        <v>6.4</v>
      </c>
      <c r="R151" s="24">
        <v>6.6</v>
      </c>
      <c r="S151" s="24">
        <v>7.3</v>
      </c>
      <c r="T151" s="24">
        <v>0.8</v>
      </c>
      <c r="U151" s="24">
        <v>1.1000000000000001</v>
      </c>
      <c r="V151" s="24">
        <v>-0.6</v>
      </c>
      <c r="W151" s="24">
        <v>5.0999999999999996</v>
      </c>
      <c r="X151" s="24">
        <v>7.4</v>
      </c>
      <c r="Y151" s="24">
        <v>5.7</v>
      </c>
      <c r="Z151" s="24">
        <v>5.2</v>
      </c>
      <c r="AA151" s="24">
        <v>3.1</v>
      </c>
      <c r="AB151" s="24">
        <v>6.6</v>
      </c>
      <c r="AC151" s="24">
        <v>2.1</v>
      </c>
      <c r="AD151" s="24">
        <v>0.5</v>
      </c>
      <c r="AE151" s="24">
        <v>3.6</v>
      </c>
      <c r="AF151" s="24">
        <v>-0.5</v>
      </c>
      <c r="AG151" s="24">
        <v>2.5</v>
      </c>
      <c r="AH151" s="24">
        <v>3.8</v>
      </c>
      <c r="AI151" s="24">
        <v>-3.7</v>
      </c>
      <c r="AJ151" s="24">
        <v>0.1</v>
      </c>
      <c r="AK151" s="24">
        <v>0.7</v>
      </c>
      <c r="AL151" s="24">
        <v>3.9</v>
      </c>
      <c r="AM151" s="24">
        <v>8</v>
      </c>
      <c r="AN151" s="24">
        <v>1.4</v>
      </c>
      <c r="AO151" s="24">
        <v>-0.6</v>
      </c>
      <c r="AP151" s="24">
        <v>4.5</v>
      </c>
      <c r="AQ151" s="24">
        <v>-3.1</v>
      </c>
      <c r="AR151" s="24">
        <v>-7.1</v>
      </c>
      <c r="AS151" s="24">
        <v>-5.3</v>
      </c>
      <c r="AT151" s="24">
        <v>8</v>
      </c>
      <c r="AU151" s="24">
        <v>3.6</v>
      </c>
      <c r="AV151" s="24">
        <v>3.4</v>
      </c>
      <c r="AW151" s="24">
        <v>3</v>
      </c>
      <c r="AX151" s="24">
        <v>2.6</v>
      </c>
      <c r="AY151" s="24">
        <v>2.2999999999999998</v>
      </c>
    </row>
    <row r="152" spans="1:51" hidden="1" x14ac:dyDescent="0.3">
      <c r="A152" s="24" t="s">
        <v>222</v>
      </c>
      <c r="B152" s="24" t="s">
        <v>276</v>
      </c>
      <c r="C152" s="24" t="s">
        <v>73</v>
      </c>
      <c r="D152" s="24" t="s">
        <v>73</v>
      </c>
      <c r="E152" s="24" t="s">
        <v>73</v>
      </c>
      <c r="F152" s="24" t="s">
        <v>73</v>
      </c>
      <c r="G152" s="24" t="s">
        <v>73</v>
      </c>
      <c r="H152" s="24" t="s">
        <v>73</v>
      </c>
      <c r="I152" s="24" t="s">
        <v>73</v>
      </c>
      <c r="J152" s="24" t="s">
        <v>73</v>
      </c>
      <c r="K152" s="24" t="s">
        <v>73</v>
      </c>
      <c r="L152" s="24" t="s">
        <v>73</v>
      </c>
      <c r="M152" s="24" t="s">
        <v>73</v>
      </c>
      <c r="N152" s="24" t="s">
        <v>73</v>
      </c>
      <c r="O152" s="24" t="s">
        <v>73</v>
      </c>
      <c r="P152" s="24" t="s">
        <v>73</v>
      </c>
      <c r="Q152" s="24" t="s">
        <v>73</v>
      </c>
      <c r="R152" s="24" t="s">
        <v>73</v>
      </c>
      <c r="S152" s="24" t="s">
        <v>73</v>
      </c>
      <c r="T152" s="24" t="s">
        <v>73</v>
      </c>
      <c r="U152" s="24">
        <v>7.5</v>
      </c>
      <c r="V152" s="24">
        <v>9</v>
      </c>
      <c r="W152" s="24">
        <v>2.2000000000000002</v>
      </c>
      <c r="X152" s="24">
        <v>5.5</v>
      </c>
      <c r="Y152" s="24">
        <v>0.3</v>
      </c>
      <c r="Z152" s="24">
        <v>3.9</v>
      </c>
      <c r="AA152" s="24">
        <v>4.5999999999999996</v>
      </c>
      <c r="AB152" s="24">
        <v>2.4</v>
      </c>
      <c r="AC152" s="24">
        <v>3.8</v>
      </c>
      <c r="AD152" s="24">
        <v>7.1</v>
      </c>
      <c r="AE152" s="24">
        <v>-0.4</v>
      </c>
      <c r="AF152" s="24">
        <v>-10.1</v>
      </c>
      <c r="AG152" s="24">
        <v>-5.8</v>
      </c>
      <c r="AH152" s="24">
        <v>-8.5</v>
      </c>
      <c r="AI152" s="24">
        <v>-7.2</v>
      </c>
      <c r="AJ152" s="24">
        <v>-0.8</v>
      </c>
      <c r="AK152" s="24">
        <v>-0.6</v>
      </c>
      <c r="AL152" s="24">
        <v>2.7</v>
      </c>
      <c r="AM152" s="24">
        <v>2.2999999999999998</v>
      </c>
      <c r="AN152" s="24">
        <v>0.3</v>
      </c>
      <c r="AO152" s="24">
        <v>1.5</v>
      </c>
      <c r="AP152" s="24">
        <v>2</v>
      </c>
      <c r="AQ152" s="24">
        <v>-6.8</v>
      </c>
      <c r="AR152" s="24">
        <v>14.2</v>
      </c>
      <c r="AS152" s="24">
        <v>5</v>
      </c>
      <c r="AT152" s="24">
        <v>2.2000000000000002</v>
      </c>
      <c r="AU152" s="24">
        <v>1.3</v>
      </c>
      <c r="AV152" s="24">
        <v>1.3</v>
      </c>
      <c r="AW152" s="24">
        <v>1.3</v>
      </c>
      <c r="AX152" s="24">
        <v>1.3</v>
      </c>
      <c r="AY152" s="24">
        <v>1.3</v>
      </c>
    </row>
    <row r="153" spans="1:51" hidden="1" x14ac:dyDescent="0.3">
      <c r="A153" s="24" t="s">
        <v>223</v>
      </c>
      <c r="B153" s="24" t="s">
        <v>302</v>
      </c>
      <c r="C153" s="24">
        <v>5.7</v>
      </c>
      <c r="D153" s="24">
        <v>1.9</v>
      </c>
      <c r="E153" s="24">
        <v>-20.7</v>
      </c>
      <c r="F153" s="24">
        <v>-16.100000000000001</v>
      </c>
      <c r="G153" s="24">
        <v>-4.7</v>
      </c>
      <c r="H153" s="24">
        <v>-9.8000000000000007</v>
      </c>
      <c r="I153" s="24">
        <v>17</v>
      </c>
      <c r="J153" s="24">
        <v>-6.6</v>
      </c>
      <c r="K153" s="24">
        <v>13.1</v>
      </c>
      <c r="L153" s="24">
        <v>-0.5</v>
      </c>
      <c r="M153" s="24">
        <v>15.2</v>
      </c>
      <c r="N153" s="24">
        <v>15</v>
      </c>
      <c r="O153" s="24">
        <v>4</v>
      </c>
      <c r="P153" s="24">
        <v>-1.4</v>
      </c>
      <c r="Q153" s="24">
        <v>0.6</v>
      </c>
      <c r="R153" s="24">
        <v>0.2</v>
      </c>
      <c r="S153" s="24">
        <v>2.6</v>
      </c>
      <c r="T153" s="24">
        <v>1.1000000000000001</v>
      </c>
      <c r="U153" s="24">
        <v>2.9</v>
      </c>
      <c r="V153" s="24">
        <v>-3.8</v>
      </c>
      <c r="W153" s="24">
        <v>5.6</v>
      </c>
      <c r="X153" s="24">
        <v>-1.2</v>
      </c>
      <c r="Y153" s="24">
        <v>-2.8</v>
      </c>
      <c r="Z153" s="24">
        <v>11.2</v>
      </c>
      <c r="AA153" s="24">
        <v>8</v>
      </c>
      <c r="AB153" s="24">
        <v>5.6</v>
      </c>
      <c r="AC153" s="24">
        <v>2.8</v>
      </c>
      <c r="AD153" s="24">
        <v>1.8</v>
      </c>
      <c r="AE153" s="24">
        <v>6.2</v>
      </c>
      <c r="AF153" s="24">
        <v>-2.1</v>
      </c>
      <c r="AG153" s="24">
        <v>5</v>
      </c>
      <c r="AH153" s="24">
        <v>11</v>
      </c>
      <c r="AI153" s="24">
        <v>5.4</v>
      </c>
      <c r="AJ153" s="24">
        <v>2.9</v>
      </c>
      <c r="AK153" s="24">
        <v>4</v>
      </c>
      <c r="AL153" s="24">
        <v>4.7</v>
      </c>
      <c r="AM153" s="24">
        <v>2.4</v>
      </c>
      <c r="AN153" s="24">
        <v>-0.1</v>
      </c>
      <c r="AO153" s="24">
        <v>2.8</v>
      </c>
      <c r="AP153" s="24">
        <v>0.8</v>
      </c>
      <c r="AQ153" s="24">
        <v>-4.3</v>
      </c>
      <c r="AR153" s="24">
        <v>3.9</v>
      </c>
      <c r="AS153" s="24">
        <v>8.6999999999999993</v>
      </c>
      <c r="AT153" s="24">
        <v>0.8</v>
      </c>
      <c r="AU153" s="24">
        <v>4</v>
      </c>
      <c r="AV153" s="24">
        <v>4.2</v>
      </c>
      <c r="AW153" s="24">
        <v>3.3</v>
      </c>
      <c r="AX153" s="24">
        <v>3.3</v>
      </c>
      <c r="AY153" s="24">
        <v>3.1</v>
      </c>
    </row>
    <row r="154" spans="1:51" hidden="1" x14ac:dyDescent="0.3">
      <c r="A154" s="24" t="s">
        <v>224</v>
      </c>
      <c r="B154" s="24" t="s">
        <v>300</v>
      </c>
      <c r="C154" s="24">
        <v>-0.8</v>
      </c>
      <c r="D154" s="24">
        <v>5.0999999999999996</v>
      </c>
      <c r="E154" s="24">
        <v>7.8</v>
      </c>
      <c r="F154" s="24">
        <v>-5.3</v>
      </c>
      <c r="G154" s="24">
        <v>3.7</v>
      </c>
      <c r="H154" s="24">
        <v>3.3</v>
      </c>
      <c r="I154" s="24">
        <v>3.1</v>
      </c>
      <c r="J154" s="24">
        <v>6.1</v>
      </c>
      <c r="K154" s="24">
        <v>-0.6</v>
      </c>
      <c r="L154" s="24">
        <v>4</v>
      </c>
      <c r="M154" s="24">
        <v>-0.7</v>
      </c>
      <c r="N154" s="24">
        <v>2.6</v>
      </c>
      <c r="O154" s="24">
        <v>1.2</v>
      </c>
      <c r="P154" s="24">
        <v>1.3</v>
      </c>
      <c r="Q154" s="24">
        <v>-0.2</v>
      </c>
      <c r="R154" s="24">
        <v>6.1</v>
      </c>
      <c r="S154" s="24">
        <v>1.9</v>
      </c>
      <c r="T154" s="24">
        <v>2.7</v>
      </c>
      <c r="U154" s="24">
        <v>6</v>
      </c>
      <c r="V154" s="24">
        <v>6</v>
      </c>
      <c r="W154" s="24">
        <v>3.9</v>
      </c>
      <c r="X154" s="24">
        <v>4.3</v>
      </c>
      <c r="Y154" s="24">
        <v>0.1</v>
      </c>
      <c r="Z154" s="24">
        <v>5.6</v>
      </c>
      <c r="AA154" s="24">
        <v>4.5999999999999996</v>
      </c>
      <c r="AB154" s="24">
        <v>4.3</v>
      </c>
      <c r="AC154" s="24">
        <v>2.2999999999999998</v>
      </c>
      <c r="AD154" s="24">
        <v>2.8</v>
      </c>
      <c r="AE154" s="24">
        <v>3.7</v>
      </c>
      <c r="AF154" s="24">
        <v>2.8</v>
      </c>
      <c r="AG154" s="24">
        <v>3.4</v>
      </c>
      <c r="AH154" s="24">
        <v>1.3</v>
      </c>
      <c r="AI154" s="24">
        <v>4</v>
      </c>
      <c r="AJ154" s="24">
        <v>2.4</v>
      </c>
      <c r="AK154" s="24">
        <v>6.2</v>
      </c>
      <c r="AL154" s="24">
        <v>6.4</v>
      </c>
      <c r="AM154" s="24">
        <v>6.4</v>
      </c>
      <c r="AN154" s="24">
        <v>7.4</v>
      </c>
      <c r="AO154" s="24">
        <v>6.2</v>
      </c>
      <c r="AP154" s="24">
        <v>4.5999999999999996</v>
      </c>
      <c r="AQ154" s="24">
        <v>1.3</v>
      </c>
      <c r="AR154" s="24">
        <v>6.5</v>
      </c>
      <c r="AS154" s="24">
        <v>4</v>
      </c>
      <c r="AT154" s="24">
        <v>4.0999999999999996</v>
      </c>
      <c r="AU154" s="24">
        <v>8.8000000000000007</v>
      </c>
      <c r="AV154" s="24">
        <v>10.199999999999999</v>
      </c>
      <c r="AW154" s="24">
        <v>5.2</v>
      </c>
      <c r="AX154" s="24">
        <v>5.2</v>
      </c>
      <c r="AY154" s="24">
        <v>5.3</v>
      </c>
    </row>
    <row r="155" spans="1:51" hidden="1" x14ac:dyDescent="0.3">
      <c r="A155" s="24" t="s">
        <v>225</v>
      </c>
      <c r="B155" s="24" t="s">
        <v>276</v>
      </c>
      <c r="C155" s="24" t="s">
        <v>73</v>
      </c>
      <c r="D155" s="24" t="s">
        <v>73</v>
      </c>
      <c r="E155" s="24" t="s">
        <v>73</v>
      </c>
      <c r="F155" s="24" t="s">
        <v>73</v>
      </c>
      <c r="G155" s="24" t="s">
        <v>73</v>
      </c>
      <c r="H155" s="24" t="s">
        <v>73</v>
      </c>
      <c r="I155" s="24" t="s">
        <v>73</v>
      </c>
      <c r="J155" s="24" t="s">
        <v>73</v>
      </c>
      <c r="K155" s="24" t="s">
        <v>73</v>
      </c>
      <c r="L155" s="24" t="s">
        <v>73</v>
      </c>
      <c r="M155" s="24" t="s">
        <v>73</v>
      </c>
      <c r="N155" s="24" t="s">
        <v>73</v>
      </c>
      <c r="O155" s="24" t="s">
        <v>73</v>
      </c>
      <c r="P155" s="24" t="s">
        <v>73</v>
      </c>
      <c r="Q155" s="24" t="s">
        <v>73</v>
      </c>
      <c r="R155" s="24" t="s">
        <v>73</v>
      </c>
      <c r="S155" s="24" t="s">
        <v>73</v>
      </c>
      <c r="T155" s="24" t="s">
        <v>73</v>
      </c>
      <c r="U155" s="24">
        <v>3.3</v>
      </c>
      <c r="V155" s="24">
        <v>-9.4</v>
      </c>
      <c r="W155" s="24">
        <v>6.1</v>
      </c>
      <c r="X155" s="24">
        <v>6.9</v>
      </c>
      <c r="Y155" s="24">
        <v>6.4</v>
      </c>
      <c r="Z155" s="24">
        <v>4.4000000000000004</v>
      </c>
      <c r="AA155" s="24">
        <v>9</v>
      </c>
      <c r="AB155" s="24">
        <v>5.5</v>
      </c>
      <c r="AC155" s="24">
        <v>5.0999999999999996</v>
      </c>
      <c r="AD155" s="24">
        <v>6.4</v>
      </c>
      <c r="AE155" s="24">
        <v>5.7</v>
      </c>
      <c r="AF155" s="24">
        <v>-2.7</v>
      </c>
      <c r="AG155" s="24">
        <v>0.7</v>
      </c>
      <c r="AH155" s="24">
        <v>2</v>
      </c>
      <c r="AI155" s="24">
        <v>-0.7</v>
      </c>
      <c r="AJ155" s="24">
        <v>2.9</v>
      </c>
      <c r="AK155" s="24">
        <v>-1.6</v>
      </c>
      <c r="AL155" s="24">
        <v>1.8</v>
      </c>
      <c r="AM155" s="24">
        <v>3.3</v>
      </c>
      <c r="AN155" s="24">
        <v>2.1</v>
      </c>
      <c r="AO155" s="24">
        <v>4.5</v>
      </c>
      <c r="AP155" s="24">
        <v>4.3</v>
      </c>
      <c r="AQ155" s="24">
        <v>-0.9</v>
      </c>
      <c r="AR155" s="24">
        <v>7.5</v>
      </c>
      <c r="AS155" s="24">
        <v>2.2999999999999998</v>
      </c>
      <c r="AT155" s="24">
        <v>2</v>
      </c>
      <c r="AU155" s="24">
        <v>3</v>
      </c>
      <c r="AV155" s="24">
        <v>4.5</v>
      </c>
      <c r="AW155" s="24">
        <v>4</v>
      </c>
      <c r="AX155" s="24">
        <v>4</v>
      </c>
      <c r="AY155" s="24">
        <v>4</v>
      </c>
    </row>
    <row r="156" spans="1:51" hidden="1" x14ac:dyDescent="0.3">
      <c r="A156" s="24" t="s">
        <v>226</v>
      </c>
      <c r="B156" s="24"/>
      <c r="C156" s="24">
        <v>-2.2999999999999998</v>
      </c>
      <c r="D156" s="24">
        <v>-3.9</v>
      </c>
      <c r="E156" s="24">
        <v>-2.1</v>
      </c>
      <c r="F156" s="24">
        <v>-0.6</v>
      </c>
      <c r="G156" s="24">
        <v>4.3</v>
      </c>
      <c r="H156" s="24">
        <v>10.3</v>
      </c>
      <c r="I156" s="24">
        <v>0.8</v>
      </c>
      <c r="J156" s="24">
        <v>4.9000000000000004</v>
      </c>
      <c r="K156" s="24">
        <v>5.3</v>
      </c>
      <c r="L156" s="24">
        <v>10.3</v>
      </c>
      <c r="M156" s="24">
        <v>7.5</v>
      </c>
      <c r="N156" s="24">
        <v>2.8</v>
      </c>
      <c r="O156" s="24">
        <v>7.2</v>
      </c>
      <c r="P156" s="24">
        <v>7.3</v>
      </c>
      <c r="Q156" s="24">
        <v>-2.4</v>
      </c>
      <c r="R156" s="24">
        <v>0.5</v>
      </c>
      <c r="S156" s="24">
        <v>10</v>
      </c>
      <c r="T156" s="24">
        <v>12.2</v>
      </c>
      <c r="U156" s="24">
        <v>2.5</v>
      </c>
      <c r="V156" s="24">
        <v>1.9</v>
      </c>
      <c r="W156" s="24">
        <v>4.3</v>
      </c>
      <c r="X156" s="24">
        <v>-2.2999999999999998</v>
      </c>
      <c r="Y156" s="24">
        <v>1.2</v>
      </c>
      <c r="Z156" s="24">
        <v>-5.9</v>
      </c>
      <c r="AA156" s="24">
        <v>-2.9</v>
      </c>
      <c r="AB156" s="24">
        <v>9</v>
      </c>
      <c r="AC156" s="24">
        <v>9.4</v>
      </c>
      <c r="AD156" s="24">
        <v>10.4</v>
      </c>
      <c r="AE156" s="24">
        <v>-2.1</v>
      </c>
      <c r="AF156" s="24">
        <v>-1.1000000000000001</v>
      </c>
      <c r="AG156" s="24">
        <v>6.3</v>
      </c>
      <c r="AH156" s="24">
        <v>5.7</v>
      </c>
      <c r="AI156" s="24">
        <v>3.8</v>
      </c>
      <c r="AJ156" s="24">
        <v>6.4</v>
      </c>
      <c r="AK156" s="24">
        <v>4.7</v>
      </c>
      <c r="AL156" s="24">
        <v>9.6999999999999993</v>
      </c>
      <c r="AM156" s="24">
        <v>12.7</v>
      </c>
      <c r="AN156" s="24">
        <v>6.6</v>
      </c>
      <c r="AO156" s="24">
        <v>6.2</v>
      </c>
      <c r="AP156" s="24">
        <v>5.2</v>
      </c>
      <c r="AQ156" s="24">
        <v>-8.5</v>
      </c>
      <c r="AR156" s="24">
        <v>2.5</v>
      </c>
      <c r="AS156" s="24">
        <v>8.9</v>
      </c>
      <c r="AT156" s="24">
        <v>4.2</v>
      </c>
      <c r="AU156" s="24">
        <v>3.9</v>
      </c>
      <c r="AV156" s="24">
        <v>3.9</v>
      </c>
      <c r="AW156" s="24">
        <v>3.9</v>
      </c>
      <c r="AX156" s="24">
        <v>3.9</v>
      </c>
      <c r="AY156" s="24">
        <v>3.6</v>
      </c>
    </row>
    <row r="157" spans="1:51" hidden="1" x14ac:dyDescent="0.3">
      <c r="A157" s="24" t="s">
        <v>227</v>
      </c>
      <c r="B157" s="24"/>
      <c r="C157" s="24">
        <v>-0.6</v>
      </c>
      <c r="D157" s="24">
        <v>1.9</v>
      </c>
      <c r="E157" s="24">
        <v>1.8</v>
      </c>
      <c r="F157" s="24">
        <v>-1.6</v>
      </c>
      <c r="G157" s="24">
        <v>1.7</v>
      </c>
      <c r="H157" s="24">
        <v>-6.7</v>
      </c>
      <c r="I157" s="24">
        <v>0.1</v>
      </c>
      <c r="J157" s="24">
        <v>2.4</v>
      </c>
      <c r="K157" s="24">
        <v>2.1</v>
      </c>
      <c r="L157" s="24">
        <v>5</v>
      </c>
      <c r="M157" s="24">
        <v>1.6</v>
      </c>
      <c r="N157" s="24">
        <v>-8</v>
      </c>
      <c r="O157" s="24">
        <v>-9.6</v>
      </c>
      <c r="P157" s="24">
        <v>0.1</v>
      </c>
      <c r="Q157" s="24">
        <v>3.5</v>
      </c>
      <c r="R157" s="24">
        <v>-10</v>
      </c>
      <c r="S157" s="24">
        <v>-24.8</v>
      </c>
      <c r="T157" s="24">
        <v>-17.600000000000001</v>
      </c>
      <c r="U157" s="24">
        <v>-0.8</v>
      </c>
      <c r="V157" s="24">
        <v>-8.1</v>
      </c>
      <c r="W157" s="24">
        <v>3.8</v>
      </c>
      <c r="X157" s="24">
        <v>18.2</v>
      </c>
      <c r="Y157" s="24">
        <v>26.4</v>
      </c>
      <c r="Z157" s="24">
        <v>9.3000000000000007</v>
      </c>
      <c r="AA157" s="24">
        <v>6.6</v>
      </c>
      <c r="AB157" s="24">
        <v>4.5</v>
      </c>
      <c r="AC157" s="24">
        <v>4.2</v>
      </c>
      <c r="AD157" s="24">
        <v>8.1</v>
      </c>
      <c r="AE157" s="24">
        <v>5.4</v>
      </c>
      <c r="AF157" s="24">
        <v>3.2</v>
      </c>
      <c r="AG157" s="24">
        <v>5.3</v>
      </c>
      <c r="AH157" s="24">
        <v>6.3</v>
      </c>
      <c r="AI157" s="24">
        <v>15.2</v>
      </c>
      <c r="AJ157" s="24">
        <v>20.7</v>
      </c>
      <c r="AK157" s="24">
        <v>4.5999999999999996</v>
      </c>
      <c r="AL157" s="24">
        <v>-20.5</v>
      </c>
      <c r="AM157" s="24">
        <v>6.4</v>
      </c>
      <c r="AN157" s="24">
        <v>3.8</v>
      </c>
      <c r="AO157" s="24">
        <v>3.5</v>
      </c>
      <c r="AP157" s="24">
        <v>5.3</v>
      </c>
      <c r="AQ157" s="24">
        <v>-2</v>
      </c>
      <c r="AR157" s="24">
        <v>4.0999999999999996</v>
      </c>
      <c r="AS157" s="24">
        <v>4</v>
      </c>
      <c r="AT157" s="24">
        <v>2.7</v>
      </c>
      <c r="AU157" s="24">
        <v>4.7</v>
      </c>
      <c r="AV157" s="24">
        <v>5.2</v>
      </c>
      <c r="AW157" s="24">
        <v>4.5</v>
      </c>
      <c r="AX157" s="24">
        <v>4.5</v>
      </c>
      <c r="AY157" s="24">
        <v>4.5999999999999996</v>
      </c>
    </row>
    <row r="158" spans="1:51" hidden="1" x14ac:dyDescent="0.3">
      <c r="A158" s="24" t="s">
        <v>228</v>
      </c>
      <c r="B158" s="24" t="s">
        <v>303</v>
      </c>
      <c r="C158" s="24">
        <v>10.1</v>
      </c>
      <c r="D158" s="24">
        <v>10.8</v>
      </c>
      <c r="E158" s="24">
        <v>7.1</v>
      </c>
      <c r="F158" s="24">
        <v>8.6</v>
      </c>
      <c r="G158" s="24">
        <v>8.8000000000000007</v>
      </c>
      <c r="H158" s="24">
        <v>-0.6</v>
      </c>
      <c r="I158" s="24">
        <v>1.3</v>
      </c>
      <c r="J158" s="24">
        <v>10.8</v>
      </c>
      <c r="K158" s="24">
        <v>11.3</v>
      </c>
      <c r="L158" s="24">
        <v>10.199999999999999</v>
      </c>
      <c r="M158" s="24">
        <v>9.8000000000000007</v>
      </c>
      <c r="N158" s="24">
        <v>6.7</v>
      </c>
      <c r="O158" s="24">
        <v>6.6</v>
      </c>
      <c r="P158" s="24">
        <v>11.5</v>
      </c>
      <c r="Q158" s="24">
        <v>11.1</v>
      </c>
      <c r="R158" s="24">
        <v>7.2</v>
      </c>
      <c r="S158" s="24">
        <v>7.5</v>
      </c>
      <c r="T158" s="24">
        <v>8.3000000000000007</v>
      </c>
      <c r="U158" s="24">
        <v>-2.2000000000000002</v>
      </c>
      <c r="V158" s="24">
        <v>5.7</v>
      </c>
      <c r="W158" s="24">
        <v>9</v>
      </c>
      <c r="X158" s="24">
        <v>-1.1000000000000001</v>
      </c>
      <c r="Y158" s="24">
        <v>3.9</v>
      </c>
      <c r="Z158" s="24">
        <v>4.5</v>
      </c>
      <c r="AA158" s="24">
        <v>9.9</v>
      </c>
      <c r="AB158" s="24">
        <v>7.4</v>
      </c>
      <c r="AC158" s="24">
        <v>9</v>
      </c>
      <c r="AD158" s="24">
        <v>9</v>
      </c>
      <c r="AE158" s="24">
        <v>1.9</v>
      </c>
      <c r="AF158" s="24">
        <v>0.1</v>
      </c>
      <c r="AG158" s="24">
        <v>14.5</v>
      </c>
      <c r="AH158" s="24">
        <v>6.2</v>
      </c>
      <c r="AI158" s="24">
        <v>4.4000000000000004</v>
      </c>
      <c r="AJ158" s="24">
        <v>4.8</v>
      </c>
      <c r="AK158" s="24">
        <v>3.9</v>
      </c>
      <c r="AL158" s="24">
        <v>3</v>
      </c>
      <c r="AM158" s="24">
        <v>3.6</v>
      </c>
      <c r="AN158" s="24">
        <v>4.5</v>
      </c>
      <c r="AO158" s="24">
        <v>3.6</v>
      </c>
      <c r="AP158" s="24">
        <v>1.3</v>
      </c>
      <c r="AQ158" s="24">
        <v>-3.9</v>
      </c>
      <c r="AR158" s="24">
        <v>8.9</v>
      </c>
      <c r="AS158" s="24">
        <v>3.6</v>
      </c>
      <c r="AT158" s="24">
        <v>1</v>
      </c>
      <c r="AU158" s="24">
        <v>2.1</v>
      </c>
      <c r="AV158" s="24">
        <v>2.5</v>
      </c>
      <c r="AW158" s="24">
        <v>2.5</v>
      </c>
      <c r="AX158" s="24">
        <v>2.5</v>
      </c>
      <c r="AY158" s="24">
        <v>2.5</v>
      </c>
    </row>
    <row r="159" spans="1:51" hidden="1" x14ac:dyDescent="0.3">
      <c r="A159" s="24" t="s">
        <v>229</v>
      </c>
      <c r="B159" s="24" t="s">
        <v>276</v>
      </c>
      <c r="C159" s="24" t="s">
        <v>73</v>
      </c>
      <c r="D159" s="24" t="s">
        <v>73</v>
      </c>
      <c r="E159" s="24" t="s">
        <v>73</v>
      </c>
      <c r="F159" s="24" t="s">
        <v>73</v>
      </c>
      <c r="G159" s="24" t="s">
        <v>73</v>
      </c>
      <c r="H159" s="24" t="s">
        <v>73</v>
      </c>
      <c r="I159" s="24" t="s">
        <v>73</v>
      </c>
      <c r="J159" s="24" t="s">
        <v>73</v>
      </c>
      <c r="K159" s="24" t="s">
        <v>73</v>
      </c>
      <c r="L159" s="24" t="s">
        <v>73</v>
      </c>
      <c r="M159" s="24" t="s">
        <v>73</v>
      </c>
      <c r="N159" s="24" t="s">
        <v>73</v>
      </c>
      <c r="O159" s="24" t="s">
        <v>73</v>
      </c>
      <c r="P159" s="24" t="s">
        <v>73</v>
      </c>
      <c r="Q159" s="24">
        <v>6.2</v>
      </c>
      <c r="R159" s="24">
        <v>7.9</v>
      </c>
      <c r="S159" s="24">
        <v>6.9</v>
      </c>
      <c r="T159" s="24">
        <v>4.4000000000000004</v>
      </c>
      <c r="U159" s="24">
        <v>4.0999999999999996</v>
      </c>
      <c r="V159" s="24">
        <v>-0.1</v>
      </c>
      <c r="W159" s="24">
        <v>1.2</v>
      </c>
      <c r="X159" s="24">
        <v>3.3</v>
      </c>
      <c r="Y159" s="24">
        <v>4.5</v>
      </c>
      <c r="Z159" s="24">
        <v>5.5</v>
      </c>
      <c r="AA159" s="24">
        <v>5.3</v>
      </c>
      <c r="AB159" s="24">
        <v>6.6</v>
      </c>
      <c r="AC159" s="24">
        <v>8.5</v>
      </c>
      <c r="AD159" s="24">
        <v>10.8</v>
      </c>
      <c r="AE159" s="24">
        <v>5.6</v>
      </c>
      <c r="AF159" s="24">
        <v>-5.5</v>
      </c>
      <c r="AG159" s="24">
        <v>6.7</v>
      </c>
      <c r="AH159" s="24">
        <v>2.7</v>
      </c>
      <c r="AI159" s="24">
        <v>1.3</v>
      </c>
      <c r="AJ159" s="24">
        <v>0.6</v>
      </c>
      <c r="AK159" s="24">
        <v>2.7</v>
      </c>
      <c r="AL159" s="24">
        <v>5.2</v>
      </c>
      <c r="AM159" s="24">
        <v>1.9</v>
      </c>
      <c r="AN159" s="24">
        <v>2.9</v>
      </c>
      <c r="AO159" s="24">
        <v>4</v>
      </c>
      <c r="AP159" s="24">
        <v>2.5</v>
      </c>
      <c r="AQ159" s="24">
        <v>-3.3</v>
      </c>
      <c r="AR159" s="24">
        <v>4.9000000000000004</v>
      </c>
      <c r="AS159" s="24">
        <v>1.7</v>
      </c>
      <c r="AT159" s="24">
        <v>1.3</v>
      </c>
      <c r="AU159" s="24">
        <v>2.5</v>
      </c>
      <c r="AV159" s="24">
        <v>2.8</v>
      </c>
      <c r="AW159" s="24">
        <v>2.8</v>
      </c>
      <c r="AX159" s="24">
        <v>2.7</v>
      </c>
      <c r="AY159" s="24">
        <v>2.7</v>
      </c>
    </row>
    <row r="160" spans="1:51" hidden="1" x14ac:dyDescent="0.3">
      <c r="A160" s="24" t="s">
        <v>230</v>
      </c>
      <c r="B160" s="24" t="s">
        <v>276</v>
      </c>
      <c r="C160" s="24" t="s">
        <v>73</v>
      </c>
      <c r="D160" s="24" t="s">
        <v>73</v>
      </c>
      <c r="E160" s="24" t="s">
        <v>73</v>
      </c>
      <c r="F160" s="24" t="s">
        <v>73</v>
      </c>
      <c r="G160" s="24" t="s">
        <v>73</v>
      </c>
      <c r="H160" s="24" t="s">
        <v>73</v>
      </c>
      <c r="I160" s="24" t="s">
        <v>73</v>
      </c>
      <c r="J160" s="24" t="s">
        <v>73</v>
      </c>
      <c r="K160" s="24" t="s">
        <v>73</v>
      </c>
      <c r="L160" s="24" t="s">
        <v>73</v>
      </c>
      <c r="M160" s="24" t="s">
        <v>73</v>
      </c>
      <c r="N160" s="24" t="s">
        <v>73</v>
      </c>
      <c r="O160" s="24" t="s">
        <v>73</v>
      </c>
      <c r="P160" s="24">
        <v>2.8</v>
      </c>
      <c r="Q160" s="24">
        <v>5.3</v>
      </c>
      <c r="R160" s="24">
        <v>4.0999999999999996</v>
      </c>
      <c r="S160" s="24">
        <v>3.6</v>
      </c>
      <c r="T160" s="24">
        <v>5</v>
      </c>
      <c r="U160" s="24">
        <v>3.3</v>
      </c>
      <c r="V160" s="24">
        <v>5.3</v>
      </c>
      <c r="W160" s="24">
        <v>3.7</v>
      </c>
      <c r="X160" s="24">
        <v>3.2</v>
      </c>
      <c r="Y160" s="24">
        <v>3.5</v>
      </c>
      <c r="Z160" s="24">
        <v>3</v>
      </c>
      <c r="AA160" s="24">
        <v>4.4000000000000004</v>
      </c>
      <c r="AB160" s="24">
        <v>3.8</v>
      </c>
      <c r="AC160" s="24">
        <v>5.7</v>
      </c>
      <c r="AD160" s="24">
        <v>7</v>
      </c>
      <c r="AE160" s="24">
        <v>3.5</v>
      </c>
      <c r="AF160" s="24">
        <v>-7.5</v>
      </c>
      <c r="AG160" s="24">
        <v>1.3</v>
      </c>
      <c r="AH160" s="24">
        <v>0.9</v>
      </c>
      <c r="AI160" s="24">
        <v>-2.6</v>
      </c>
      <c r="AJ160" s="24">
        <v>-1</v>
      </c>
      <c r="AK160" s="24">
        <v>2.8</v>
      </c>
      <c r="AL160" s="24">
        <v>2.2000000000000002</v>
      </c>
      <c r="AM160" s="24">
        <v>3.2</v>
      </c>
      <c r="AN160" s="24">
        <v>4.8</v>
      </c>
      <c r="AO160" s="24">
        <v>4.5</v>
      </c>
      <c r="AP160" s="24">
        <v>3.5</v>
      </c>
      <c r="AQ160" s="24">
        <v>-4.2</v>
      </c>
      <c r="AR160" s="24">
        <v>8.1999999999999993</v>
      </c>
      <c r="AS160" s="24">
        <v>2.5</v>
      </c>
      <c r="AT160" s="24">
        <v>2</v>
      </c>
      <c r="AU160" s="24">
        <v>2.2000000000000002</v>
      </c>
      <c r="AV160" s="24">
        <v>2.6</v>
      </c>
      <c r="AW160" s="24">
        <v>2.8</v>
      </c>
      <c r="AX160" s="24">
        <v>2.8</v>
      </c>
      <c r="AY160" s="24">
        <v>2.8</v>
      </c>
    </row>
    <row r="161" spans="1:51" hidden="1" x14ac:dyDescent="0.3">
      <c r="A161" s="24" t="s">
        <v>231</v>
      </c>
      <c r="B161" s="24"/>
      <c r="C161" s="24">
        <v>-2.7</v>
      </c>
      <c r="D161" s="24">
        <v>-1.8</v>
      </c>
      <c r="E161" s="24">
        <v>-1.7</v>
      </c>
      <c r="F161" s="24">
        <v>3.9</v>
      </c>
      <c r="G161" s="24">
        <v>0.2</v>
      </c>
      <c r="H161" s="24">
        <v>-3.1</v>
      </c>
      <c r="I161" s="24">
        <v>-0.2</v>
      </c>
      <c r="J161" s="24">
        <v>8.4</v>
      </c>
      <c r="K161" s="24">
        <v>1.3</v>
      </c>
      <c r="L161" s="24">
        <v>4.3</v>
      </c>
      <c r="M161" s="24">
        <v>2.2000000000000002</v>
      </c>
      <c r="N161" s="24">
        <v>6</v>
      </c>
      <c r="O161" s="24">
        <v>12.7</v>
      </c>
      <c r="P161" s="24">
        <v>4</v>
      </c>
      <c r="Q161" s="24">
        <v>8.1</v>
      </c>
      <c r="R161" s="24">
        <v>10.1</v>
      </c>
      <c r="S161" s="24">
        <v>1.6</v>
      </c>
      <c r="T161" s="24">
        <v>-0.9</v>
      </c>
      <c r="U161" s="24">
        <v>1.3</v>
      </c>
      <c r="V161" s="24">
        <v>-0.5</v>
      </c>
      <c r="W161" s="24">
        <v>-14.3</v>
      </c>
      <c r="X161" s="24">
        <v>-8</v>
      </c>
      <c r="Y161" s="24">
        <v>-2.8</v>
      </c>
      <c r="Z161" s="24">
        <v>6.5</v>
      </c>
      <c r="AA161" s="24">
        <v>6.7</v>
      </c>
      <c r="AB161" s="24">
        <v>5.5</v>
      </c>
      <c r="AC161" s="24">
        <v>4.9000000000000004</v>
      </c>
      <c r="AD161" s="24">
        <v>4.4000000000000004</v>
      </c>
      <c r="AE161" s="24">
        <v>5.8</v>
      </c>
      <c r="AF161" s="24">
        <v>2.6</v>
      </c>
      <c r="AG161" s="24">
        <v>8.6</v>
      </c>
      <c r="AH161" s="24">
        <v>7.3</v>
      </c>
      <c r="AI161" s="24">
        <v>1.4</v>
      </c>
      <c r="AJ161" s="24">
        <v>5.2</v>
      </c>
      <c r="AK161" s="24">
        <v>1.2</v>
      </c>
      <c r="AL161" s="24">
        <v>1.7</v>
      </c>
      <c r="AM161" s="24">
        <v>5.6</v>
      </c>
      <c r="AN161" s="24">
        <v>3.1</v>
      </c>
      <c r="AO161" s="24">
        <v>2.7</v>
      </c>
      <c r="AP161" s="24">
        <v>1.7</v>
      </c>
      <c r="AQ161" s="24">
        <v>-3.4</v>
      </c>
      <c r="AR161" s="24">
        <v>-0.6</v>
      </c>
      <c r="AS161" s="24">
        <v>-4.0999999999999996</v>
      </c>
      <c r="AT161" s="24">
        <v>2.5</v>
      </c>
      <c r="AU161" s="24">
        <v>2.4</v>
      </c>
      <c r="AV161" s="24">
        <v>3</v>
      </c>
      <c r="AW161" s="24">
        <v>3</v>
      </c>
      <c r="AX161" s="24">
        <v>3</v>
      </c>
      <c r="AY161" s="24">
        <v>3</v>
      </c>
    </row>
    <row r="162" spans="1:51" hidden="1" x14ac:dyDescent="0.3">
      <c r="A162" s="24" t="s">
        <v>232</v>
      </c>
      <c r="B162" s="24"/>
      <c r="C162" s="24" t="s">
        <v>73</v>
      </c>
      <c r="D162" s="24" t="s">
        <v>73</v>
      </c>
      <c r="E162" s="24" t="s">
        <v>73</v>
      </c>
      <c r="F162" s="24" t="s">
        <v>73</v>
      </c>
      <c r="G162" s="24" t="s">
        <v>73</v>
      </c>
      <c r="H162" s="24" t="s">
        <v>73</v>
      </c>
      <c r="I162" s="24" t="s">
        <v>73</v>
      </c>
      <c r="J162" s="24" t="s">
        <v>73</v>
      </c>
      <c r="K162" s="24" t="s">
        <v>73</v>
      </c>
      <c r="L162" s="24" t="s">
        <v>73</v>
      </c>
      <c r="M162" s="24" t="s">
        <v>73</v>
      </c>
      <c r="N162" s="24" t="s">
        <v>73</v>
      </c>
      <c r="O162" s="24" t="s">
        <v>73</v>
      </c>
      <c r="P162" s="24" t="s">
        <v>73</v>
      </c>
      <c r="Q162" s="24" t="s">
        <v>73</v>
      </c>
      <c r="R162" s="24" t="s">
        <v>73</v>
      </c>
      <c r="S162" s="24" t="s">
        <v>73</v>
      </c>
      <c r="T162" s="24" t="s">
        <v>73</v>
      </c>
      <c r="U162" s="24" t="s">
        <v>73</v>
      </c>
      <c r="V162" s="24" t="s">
        <v>73</v>
      </c>
      <c r="W162" s="24" t="s">
        <v>73</v>
      </c>
      <c r="X162" s="24" t="s">
        <v>73</v>
      </c>
      <c r="Y162" s="24" t="s">
        <v>73</v>
      </c>
      <c r="Z162" s="24" t="s">
        <v>73</v>
      </c>
      <c r="AA162" s="24" t="s">
        <v>73</v>
      </c>
      <c r="AB162" s="24" t="s">
        <v>73</v>
      </c>
      <c r="AC162" s="24" t="s">
        <v>73</v>
      </c>
      <c r="AD162" s="24" t="s">
        <v>73</v>
      </c>
      <c r="AE162" s="24" t="s">
        <v>73</v>
      </c>
      <c r="AF162" s="24" t="s">
        <v>73</v>
      </c>
      <c r="AG162" s="24" t="s">
        <v>73</v>
      </c>
      <c r="AH162" s="24" t="s">
        <v>73</v>
      </c>
      <c r="AI162" s="24">
        <v>1.2</v>
      </c>
      <c r="AJ162" s="24">
        <v>5.7</v>
      </c>
      <c r="AK162" s="24">
        <v>2.7</v>
      </c>
      <c r="AL162" s="24">
        <v>4.5999999999999996</v>
      </c>
      <c r="AM162" s="24">
        <v>-1.3</v>
      </c>
      <c r="AN162" s="24">
        <v>9.5</v>
      </c>
      <c r="AO162" s="24">
        <v>3</v>
      </c>
      <c r="AP162" s="24">
        <v>3.6</v>
      </c>
      <c r="AQ162" s="24">
        <v>-2.6</v>
      </c>
      <c r="AR162" s="24">
        <v>3.3</v>
      </c>
      <c r="AS162" s="24">
        <v>2.4</v>
      </c>
      <c r="AT162" s="24">
        <v>2.8</v>
      </c>
      <c r="AU162" s="24">
        <v>3.7</v>
      </c>
      <c r="AV162" s="24">
        <v>3.9</v>
      </c>
      <c r="AW162" s="24">
        <v>4</v>
      </c>
      <c r="AX162" s="24">
        <v>4.0999999999999996</v>
      </c>
      <c r="AY162" s="24">
        <v>4.3</v>
      </c>
    </row>
    <row r="163" spans="1:51" hidden="1" x14ac:dyDescent="0.3">
      <c r="A163" s="24" t="s">
        <v>233</v>
      </c>
      <c r="B163" s="24" t="s">
        <v>300</v>
      </c>
      <c r="C163" s="24">
        <v>6.6</v>
      </c>
      <c r="D163" s="24">
        <v>5.4</v>
      </c>
      <c r="E163" s="24">
        <v>-0.4</v>
      </c>
      <c r="F163" s="24">
        <v>-1.8</v>
      </c>
      <c r="G163" s="24">
        <v>5.0999999999999996</v>
      </c>
      <c r="H163" s="24">
        <v>-1.2</v>
      </c>
      <c r="I163" s="24">
        <v>0</v>
      </c>
      <c r="J163" s="24">
        <v>2.1</v>
      </c>
      <c r="K163" s="24">
        <v>4.2</v>
      </c>
      <c r="L163" s="24">
        <v>2.4</v>
      </c>
      <c r="M163" s="24">
        <v>-0.3</v>
      </c>
      <c r="N163" s="24">
        <v>-1</v>
      </c>
      <c r="O163" s="24">
        <v>-2.1</v>
      </c>
      <c r="P163" s="24">
        <v>1.2</v>
      </c>
      <c r="Q163" s="24">
        <v>3.2</v>
      </c>
      <c r="R163" s="24">
        <v>3.1</v>
      </c>
      <c r="S163" s="24">
        <v>4.3</v>
      </c>
      <c r="T163" s="24">
        <v>2.6</v>
      </c>
      <c r="U163" s="24">
        <v>0.5</v>
      </c>
      <c r="V163" s="24">
        <v>2.4</v>
      </c>
      <c r="W163" s="24">
        <v>4.2</v>
      </c>
      <c r="X163" s="24">
        <v>2.7</v>
      </c>
      <c r="Y163" s="24">
        <v>3.7</v>
      </c>
      <c r="Z163" s="24">
        <v>2.9</v>
      </c>
      <c r="AA163" s="24">
        <v>4.5999999999999996</v>
      </c>
      <c r="AB163" s="24">
        <v>5.3</v>
      </c>
      <c r="AC163" s="24">
        <v>5.6</v>
      </c>
      <c r="AD163" s="24">
        <v>5.4</v>
      </c>
      <c r="AE163" s="24">
        <v>3.2</v>
      </c>
      <c r="AF163" s="24">
        <v>-1.5</v>
      </c>
      <c r="AG163" s="24">
        <v>3</v>
      </c>
      <c r="AH163" s="24">
        <v>3.2</v>
      </c>
      <c r="AI163" s="24">
        <v>2.4</v>
      </c>
      <c r="AJ163" s="24">
        <v>2.5</v>
      </c>
      <c r="AK163" s="24">
        <v>1.4</v>
      </c>
      <c r="AL163" s="24">
        <v>1.3</v>
      </c>
      <c r="AM163" s="24">
        <v>0.7</v>
      </c>
      <c r="AN163" s="24">
        <v>1.2</v>
      </c>
      <c r="AO163" s="24">
        <v>1.6</v>
      </c>
      <c r="AP163" s="24">
        <v>0.3</v>
      </c>
      <c r="AQ163" s="24">
        <v>-6</v>
      </c>
      <c r="AR163" s="24">
        <v>4.7</v>
      </c>
      <c r="AS163" s="24">
        <v>1.9</v>
      </c>
      <c r="AT163" s="24">
        <v>0.9</v>
      </c>
      <c r="AU163" s="24">
        <v>1.8</v>
      </c>
      <c r="AV163" s="24">
        <v>1.6</v>
      </c>
      <c r="AW163" s="24">
        <v>1.4</v>
      </c>
      <c r="AX163" s="24">
        <v>1.4</v>
      </c>
      <c r="AY163" s="24">
        <v>1.4</v>
      </c>
    </row>
    <row r="164" spans="1:51" hidden="1" x14ac:dyDescent="0.3">
      <c r="A164" s="24" t="s">
        <v>234</v>
      </c>
      <c r="B164" s="24" t="s">
        <v>300</v>
      </c>
      <c r="C164" s="24" t="s">
        <v>73</v>
      </c>
      <c r="D164" s="24" t="s">
        <v>73</v>
      </c>
      <c r="E164" s="24" t="s">
        <v>73</v>
      </c>
      <c r="F164" s="24" t="s">
        <v>73</v>
      </c>
      <c r="G164" s="24" t="s">
        <v>73</v>
      </c>
      <c r="H164" s="24" t="s">
        <v>73</v>
      </c>
      <c r="I164" s="24" t="s">
        <v>73</v>
      </c>
      <c r="J164" s="24" t="s">
        <v>73</v>
      </c>
      <c r="K164" s="24" t="s">
        <v>73</v>
      </c>
      <c r="L164" s="24" t="s">
        <v>73</v>
      </c>
      <c r="M164" s="24" t="s">
        <v>73</v>
      </c>
      <c r="N164" s="24" t="s">
        <v>73</v>
      </c>
      <c r="O164" s="24" t="s">
        <v>73</v>
      </c>
      <c r="P164" s="24" t="s">
        <v>73</v>
      </c>
      <c r="Q164" s="24" t="s">
        <v>73</v>
      </c>
      <c r="R164" s="24" t="s">
        <v>73</v>
      </c>
      <c r="S164" s="24" t="s">
        <v>73</v>
      </c>
      <c r="T164" s="24" t="s">
        <v>73</v>
      </c>
      <c r="U164" s="24" t="s">
        <v>73</v>
      </c>
      <c r="V164" s="24" t="s">
        <v>73</v>
      </c>
      <c r="W164" s="24" t="s">
        <v>73</v>
      </c>
      <c r="X164" s="24" t="s">
        <v>73</v>
      </c>
      <c r="Y164" s="24" t="s">
        <v>73</v>
      </c>
      <c r="Z164" s="24" t="s">
        <v>73</v>
      </c>
      <c r="AA164" s="24" t="s">
        <v>73</v>
      </c>
      <c r="AB164" s="24" t="s">
        <v>73</v>
      </c>
      <c r="AC164" s="24" t="s">
        <v>73</v>
      </c>
      <c r="AD164" s="24" t="s">
        <v>73</v>
      </c>
      <c r="AE164" s="24" t="s">
        <v>73</v>
      </c>
      <c r="AF164" s="24" t="s">
        <v>73</v>
      </c>
      <c r="AG164" s="24" t="s">
        <v>73</v>
      </c>
      <c r="AH164" s="24" t="s">
        <v>73</v>
      </c>
      <c r="AI164" s="24">
        <v>-50.3</v>
      </c>
      <c r="AJ164" s="24">
        <v>27.3</v>
      </c>
      <c r="AK164" s="24">
        <v>1.6</v>
      </c>
      <c r="AL164" s="24">
        <v>-0.2</v>
      </c>
      <c r="AM164" s="24">
        <v>-13.3</v>
      </c>
      <c r="AN164" s="24">
        <v>-5.8</v>
      </c>
      <c r="AO164" s="24">
        <v>-2.1</v>
      </c>
      <c r="AP164" s="24">
        <v>0.9</v>
      </c>
      <c r="AQ164" s="24">
        <v>-6.5</v>
      </c>
      <c r="AR164" s="24">
        <v>5.3</v>
      </c>
      <c r="AS164" s="24">
        <v>0.5</v>
      </c>
      <c r="AT164" s="24">
        <v>3.5</v>
      </c>
      <c r="AU164" s="24">
        <v>4.2</v>
      </c>
      <c r="AV164" s="24">
        <v>5.4</v>
      </c>
      <c r="AW164" s="24">
        <v>5.4</v>
      </c>
      <c r="AX164" s="24">
        <v>5.0999999999999996</v>
      </c>
      <c r="AY164" s="24">
        <v>5.4</v>
      </c>
    </row>
    <row r="165" spans="1:51" hidden="1" x14ac:dyDescent="0.3">
      <c r="A165" s="24" t="s">
        <v>235</v>
      </c>
      <c r="B165" s="24" t="s">
        <v>276</v>
      </c>
      <c r="C165" s="24">
        <v>1.2</v>
      </c>
      <c r="D165" s="24">
        <v>-0.4</v>
      </c>
      <c r="E165" s="24">
        <v>1.2</v>
      </c>
      <c r="F165" s="24">
        <v>1.7</v>
      </c>
      <c r="G165" s="24">
        <v>1.7</v>
      </c>
      <c r="H165" s="24">
        <v>2.4</v>
      </c>
      <c r="I165" s="24">
        <v>3.4</v>
      </c>
      <c r="J165" s="24">
        <v>5.7</v>
      </c>
      <c r="K165" s="24">
        <v>5.3</v>
      </c>
      <c r="L165" s="24">
        <v>5</v>
      </c>
      <c r="M165" s="24">
        <v>3.8</v>
      </c>
      <c r="N165" s="24">
        <v>2.5</v>
      </c>
      <c r="O165" s="24">
        <v>0.9</v>
      </c>
      <c r="P165" s="24">
        <v>-1.3</v>
      </c>
      <c r="Q165" s="24">
        <v>2.2999999999999998</v>
      </c>
      <c r="R165" s="24">
        <v>4.0999999999999996</v>
      </c>
      <c r="S165" s="24">
        <v>2.4</v>
      </c>
      <c r="T165" s="24">
        <v>3.9</v>
      </c>
      <c r="U165" s="24">
        <v>4.5</v>
      </c>
      <c r="V165" s="24">
        <v>4.7</v>
      </c>
      <c r="W165" s="24">
        <v>5.0999999999999996</v>
      </c>
      <c r="X165" s="24">
        <v>3.9</v>
      </c>
      <c r="Y165" s="24">
        <v>2.7</v>
      </c>
      <c r="Z165" s="24">
        <v>3</v>
      </c>
      <c r="AA165" s="24">
        <v>3.1</v>
      </c>
      <c r="AB165" s="24">
        <v>3.7</v>
      </c>
      <c r="AC165" s="24">
        <v>4.0999999999999996</v>
      </c>
      <c r="AD165" s="24">
        <v>3.6</v>
      </c>
      <c r="AE165" s="24">
        <v>0.9</v>
      </c>
      <c r="AF165" s="24">
        <v>-3.8</v>
      </c>
      <c r="AG165" s="24">
        <v>0.2</v>
      </c>
      <c r="AH165" s="24">
        <v>-0.8</v>
      </c>
      <c r="AI165" s="24">
        <v>-3</v>
      </c>
      <c r="AJ165" s="24">
        <v>-1.4</v>
      </c>
      <c r="AK165" s="24">
        <v>1.4</v>
      </c>
      <c r="AL165" s="24">
        <v>3.8</v>
      </c>
      <c r="AM165" s="24">
        <v>3</v>
      </c>
      <c r="AN165" s="24">
        <v>3</v>
      </c>
      <c r="AO165" s="24">
        <v>2.2999999999999998</v>
      </c>
      <c r="AP165" s="24">
        <v>2</v>
      </c>
      <c r="AQ165" s="24">
        <v>-11.2</v>
      </c>
      <c r="AR165" s="24">
        <v>6.4</v>
      </c>
      <c r="AS165" s="24">
        <v>5.8</v>
      </c>
      <c r="AT165" s="24">
        <v>2.5</v>
      </c>
      <c r="AU165" s="24">
        <v>1.7</v>
      </c>
      <c r="AV165" s="24">
        <v>2.1</v>
      </c>
      <c r="AW165" s="24">
        <v>1.8</v>
      </c>
      <c r="AX165" s="24">
        <v>1.7</v>
      </c>
      <c r="AY165" s="24">
        <v>1.6</v>
      </c>
    </row>
    <row r="166" spans="1:51" hidden="1" x14ac:dyDescent="0.3">
      <c r="A166" s="24" t="s">
        <v>236</v>
      </c>
      <c r="B166" s="24" t="s">
        <v>303</v>
      </c>
      <c r="C166" s="24">
        <v>5.8</v>
      </c>
      <c r="D166" s="24">
        <v>5.3</v>
      </c>
      <c r="E166" s="24">
        <v>5.2</v>
      </c>
      <c r="F166" s="24">
        <v>3.3</v>
      </c>
      <c r="G166" s="24">
        <v>6.7</v>
      </c>
      <c r="H166" s="24">
        <v>5</v>
      </c>
      <c r="I166" s="24">
        <v>4.3</v>
      </c>
      <c r="J166" s="24">
        <v>1.5</v>
      </c>
      <c r="K166" s="24">
        <v>2.7</v>
      </c>
      <c r="L166" s="24">
        <v>2.2999999999999998</v>
      </c>
      <c r="M166" s="24">
        <v>6.2</v>
      </c>
      <c r="N166" s="24">
        <v>10.8</v>
      </c>
      <c r="O166" s="24">
        <v>-3.1</v>
      </c>
      <c r="P166" s="24">
        <v>7.5</v>
      </c>
      <c r="Q166" s="24">
        <v>8</v>
      </c>
      <c r="R166" s="24">
        <v>6.1</v>
      </c>
      <c r="S166" s="24">
        <v>12.2</v>
      </c>
      <c r="T166" s="24">
        <v>10.3</v>
      </c>
      <c r="U166" s="24">
        <v>-1.6</v>
      </c>
      <c r="V166" s="24">
        <v>2.9</v>
      </c>
      <c r="W166" s="24">
        <v>8.4</v>
      </c>
      <c r="X166" s="24">
        <v>-1.9</v>
      </c>
      <c r="Y166" s="24">
        <v>3.7</v>
      </c>
      <c r="Z166" s="24">
        <v>5.9</v>
      </c>
      <c r="AA166" s="24">
        <v>5.4</v>
      </c>
      <c r="AB166" s="24">
        <v>6.2</v>
      </c>
      <c r="AC166" s="24">
        <v>7.7</v>
      </c>
      <c r="AD166" s="24">
        <v>6.8</v>
      </c>
      <c r="AE166" s="24">
        <v>6</v>
      </c>
      <c r="AF166" s="24">
        <v>3.5</v>
      </c>
      <c r="AG166" s="24">
        <v>8</v>
      </c>
      <c r="AH166" s="24">
        <v>8.6999999999999993</v>
      </c>
      <c r="AI166" s="24">
        <v>8.6</v>
      </c>
      <c r="AJ166" s="24">
        <v>4.0999999999999996</v>
      </c>
      <c r="AK166" s="24">
        <v>6.4</v>
      </c>
      <c r="AL166" s="24">
        <v>4.2</v>
      </c>
      <c r="AM166" s="24">
        <v>5.0999999999999996</v>
      </c>
      <c r="AN166" s="24">
        <v>6.5</v>
      </c>
      <c r="AO166" s="24">
        <v>2.2999999999999998</v>
      </c>
      <c r="AP166" s="24">
        <v>-0.2</v>
      </c>
      <c r="AQ166" s="24">
        <v>-4.5999999999999996</v>
      </c>
      <c r="AR166" s="24">
        <v>3.5</v>
      </c>
      <c r="AS166" s="24">
        <v>-7.8</v>
      </c>
      <c r="AT166" s="24" t="s">
        <v>73</v>
      </c>
      <c r="AU166" s="24" t="s">
        <v>73</v>
      </c>
      <c r="AV166" s="24" t="s">
        <v>73</v>
      </c>
      <c r="AW166" s="24" t="s">
        <v>73</v>
      </c>
      <c r="AX166" s="24" t="s">
        <v>73</v>
      </c>
      <c r="AY166" s="24" t="s">
        <v>73</v>
      </c>
    </row>
    <row r="167" spans="1:51" hidden="1" x14ac:dyDescent="0.3">
      <c r="A167" s="24" t="s">
        <v>237</v>
      </c>
      <c r="B167" s="24" t="s">
        <v>300</v>
      </c>
      <c r="C167" s="24">
        <v>2.5</v>
      </c>
      <c r="D167" s="24">
        <v>6.3</v>
      </c>
      <c r="E167" s="24">
        <v>4.0999999999999996</v>
      </c>
      <c r="F167" s="24">
        <v>-1.5</v>
      </c>
      <c r="G167" s="24">
        <v>-5.6</v>
      </c>
      <c r="H167" s="24">
        <v>-0.6</v>
      </c>
      <c r="I167" s="24">
        <v>9.9</v>
      </c>
      <c r="J167" s="24">
        <v>6.5</v>
      </c>
      <c r="K167" s="24">
        <v>4.3</v>
      </c>
      <c r="L167" s="24">
        <v>1.4</v>
      </c>
      <c r="M167" s="24">
        <v>0.8</v>
      </c>
      <c r="N167" s="24">
        <v>7</v>
      </c>
      <c r="O167" s="24">
        <v>5.5</v>
      </c>
      <c r="P167" s="24">
        <v>2.8</v>
      </c>
      <c r="Q167" s="24">
        <v>3.5</v>
      </c>
      <c r="R167" s="24">
        <v>8.9</v>
      </c>
      <c r="S167" s="24">
        <v>5.5</v>
      </c>
      <c r="T167" s="24">
        <v>6.1</v>
      </c>
      <c r="U167" s="24">
        <v>8.1999999999999993</v>
      </c>
      <c r="V167" s="24">
        <v>4.2</v>
      </c>
      <c r="W167" s="24">
        <v>8.4</v>
      </c>
      <c r="X167" s="24">
        <v>10.9</v>
      </c>
      <c r="Y167" s="24">
        <v>5.9</v>
      </c>
      <c r="Z167" s="24">
        <v>6.3</v>
      </c>
      <c r="AA167" s="24">
        <v>5.0999999999999996</v>
      </c>
      <c r="AB167" s="24">
        <v>5.6</v>
      </c>
      <c r="AC167" s="24">
        <v>6.5</v>
      </c>
      <c r="AD167" s="24">
        <v>5.7</v>
      </c>
      <c r="AE167" s="24">
        <v>3.8</v>
      </c>
      <c r="AF167" s="24">
        <v>-2.8</v>
      </c>
      <c r="AG167" s="24">
        <v>3.9</v>
      </c>
      <c r="AH167" s="24">
        <v>-3.2</v>
      </c>
      <c r="AI167" s="24">
        <v>-17</v>
      </c>
      <c r="AJ167" s="24">
        <v>2</v>
      </c>
      <c r="AK167" s="24">
        <v>4.7</v>
      </c>
      <c r="AL167" s="24">
        <v>4.9000000000000004</v>
      </c>
      <c r="AM167" s="24">
        <v>4.7</v>
      </c>
      <c r="AN167" s="24">
        <v>0.8</v>
      </c>
      <c r="AO167" s="24">
        <v>-2.2999999999999998</v>
      </c>
      <c r="AP167" s="24">
        <v>-2.5</v>
      </c>
      <c r="AQ167" s="24">
        <v>-3.6</v>
      </c>
      <c r="AR167" s="24">
        <v>0.5</v>
      </c>
      <c r="AS167" s="24">
        <v>-2.5</v>
      </c>
      <c r="AT167" s="24">
        <v>-18.3</v>
      </c>
      <c r="AU167" s="24">
        <v>0.3</v>
      </c>
      <c r="AV167" s="24">
        <v>7.1</v>
      </c>
      <c r="AW167" s="24">
        <v>4.7</v>
      </c>
      <c r="AX167" s="24">
        <v>4.5</v>
      </c>
      <c r="AY167" s="24">
        <v>4.5</v>
      </c>
    </row>
    <row r="168" spans="1:51" hidden="1" x14ac:dyDescent="0.3">
      <c r="A168" s="24" t="s">
        <v>238</v>
      </c>
      <c r="B168" s="24"/>
      <c r="C168" s="24">
        <v>-6.5</v>
      </c>
      <c r="D168" s="24">
        <v>1.9</v>
      </c>
      <c r="E168" s="24">
        <v>-6.3</v>
      </c>
      <c r="F168" s="24">
        <v>-5.0999999999999996</v>
      </c>
      <c r="G168" s="24">
        <v>-3</v>
      </c>
      <c r="H168" s="24">
        <v>-0.9</v>
      </c>
      <c r="I168" s="24">
        <v>-2.4</v>
      </c>
      <c r="J168" s="24">
        <v>-8.8000000000000007</v>
      </c>
      <c r="K168" s="24">
        <v>10.8</v>
      </c>
      <c r="L168" s="24">
        <v>2.2999999999999998</v>
      </c>
      <c r="M168" s="24">
        <v>-1.5</v>
      </c>
      <c r="N168" s="24">
        <v>-13.8</v>
      </c>
      <c r="O168" s="24">
        <v>3.9</v>
      </c>
      <c r="P168" s="24">
        <v>-2.2000000000000002</v>
      </c>
      <c r="Q168" s="24">
        <v>-7</v>
      </c>
      <c r="R168" s="24">
        <v>11.3</v>
      </c>
      <c r="S168" s="24">
        <v>11.2</v>
      </c>
      <c r="T168" s="24">
        <v>7</v>
      </c>
      <c r="U168" s="24">
        <v>2.2000000000000002</v>
      </c>
      <c r="V168" s="24">
        <v>-0.9</v>
      </c>
      <c r="W168" s="24">
        <v>-0.1</v>
      </c>
      <c r="X168" s="24">
        <v>4.9000000000000004</v>
      </c>
      <c r="Y168" s="24">
        <v>3.7</v>
      </c>
      <c r="Z168" s="24">
        <v>6.2</v>
      </c>
      <c r="AA168" s="24">
        <v>7.3</v>
      </c>
      <c r="AB168" s="24">
        <v>4.9000000000000004</v>
      </c>
      <c r="AC168" s="24">
        <v>5.8</v>
      </c>
      <c r="AD168" s="24">
        <v>5.0999999999999996</v>
      </c>
      <c r="AE168" s="24">
        <v>4.0999999999999996</v>
      </c>
      <c r="AF168" s="24">
        <v>3</v>
      </c>
      <c r="AG168" s="24">
        <v>5.2</v>
      </c>
      <c r="AH168" s="24">
        <v>5.8</v>
      </c>
      <c r="AI168" s="24">
        <v>2.7</v>
      </c>
      <c r="AJ168" s="24">
        <v>2.9</v>
      </c>
      <c r="AK168" s="24">
        <v>0.3</v>
      </c>
      <c r="AL168" s="24">
        <v>-3.4</v>
      </c>
      <c r="AM168" s="24">
        <v>-4.9000000000000004</v>
      </c>
      <c r="AN168" s="24">
        <v>1.6</v>
      </c>
      <c r="AO168" s="24">
        <v>4.9000000000000004</v>
      </c>
      <c r="AP168" s="24">
        <v>1.1000000000000001</v>
      </c>
      <c r="AQ168" s="24">
        <v>-15.9</v>
      </c>
      <c r="AR168" s="24">
        <v>-2.7</v>
      </c>
      <c r="AS168" s="24">
        <v>1</v>
      </c>
      <c r="AT168" s="24">
        <v>2.1</v>
      </c>
      <c r="AU168" s="24">
        <v>3</v>
      </c>
      <c r="AV168" s="24">
        <v>3</v>
      </c>
      <c r="AW168" s="24">
        <v>3</v>
      </c>
      <c r="AX168" s="24">
        <v>3</v>
      </c>
      <c r="AY168" s="24">
        <v>3</v>
      </c>
    </row>
    <row r="169" spans="1:51" hidden="1" x14ac:dyDescent="0.3">
      <c r="A169" s="24" t="s">
        <v>239</v>
      </c>
      <c r="B169" s="24" t="s">
        <v>276</v>
      </c>
      <c r="C169" s="24">
        <v>4.5999999999999996</v>
      </c>
      <c r="D169" s="24">
        <v>4.5</v>
      </c>
      <c r="E169" s="24">
        <v>1.4</v>
      </c>
      <c r="F169" s="24">
        <v>2.1</v>
      </c>
      <c r="G169" s="24">
        <v>4.3</v>
      </c>
      <c r="H169" s="24">
        <v>2.2999999999999998</v>
      </c>
      <c r="I169" s="24">
        <v>3</v>
      </c>
      <c r="J169" s="24">
        <v>3.3</v>
      </c>
      <c r="K169" s="24">
        <v>2.5</v>
      </c>
      <c r="L169" s="24">
        <v>2.7</v>
      </c>
      <c r="M169" s="24">
        <v>0.8</v>
      </c>
      <c r="N169" s="24">
        <v>-1.1000000000000001</v>
      </c>
      <c r="O169" s="24">
        <v>-0.9</v>
      </c>
      <c r="P169" s="24">
        <v>-1.8</v>
      </c>
      <c r="Q169" s="24">
        <v>3.9</v>
      </c>
      <c r="R169" s="24">
        <v>3.9</v>
      </c>
      <c r="S169" s="24">
        <v>1.6</v>
      </c>
      <c r="T169" s="24">
        <v>3.1</v>
      </c>
      <c r="U169" s="24">
        <v>4.3</v>
      </c>
      <c r="V169" s="24">
        <v>4.2</v>
      </c>
      <c r="W169" s="24">
        <v>4.8</v>
      </c>
      <c r="X169" s="24">
        <v>1.4</v>
      </c>
      <c r="Y169" s="24">
        <v>2.2000000000000002</v>
      </c>
      <c r="Z169" s="24">
        <v>2.2999999999999998</v>
      </c>
      <c r="AA169" s="24">
        <v>4.3</v>
      </c>
      <c r="AB169" s="24">
        <v>2.9</v>
      </c>
      <c r="AC169" s="24">
        <v>4.7</v>
      </c>
      <c r="AD169" s="24">
        <v>3.4</v>
      </c>
      <c r="AE169" s="24">
        <v>-0.5</v>
      </c>
      <c r="AF169" s="24">
        <v>-4.3</v>
      </c>
      <c r="AG169" s="24">
        <v>6</v>
      </c>
      <c r="AH169" s="24">
        <v>3.2</v>
      </c>
      <c r="AI169" s="24">
        <v>-0.6</v>
      </c>
      <c r="AJ169" s="24">
        <v>1.2</v>
      </c>
      <c r="AK169" s="24">
        <v>2.7</v>
      </c>
      <c r="AL169" s="24">
        <v>4.5</v>
      </c>
      <c r="AM169" s="24">
        <v>2.1</v>
      </c>
      <c r="AN169" s="24">
        <v>2.6</v>
      </c>
      <c r="AO169" s="24">
        <v>2</v>
      </c>
      <c r="AP169" s="24">
        <v>2</v>
      </c>
      <c r="AQ169" s="24">
        <v>-2.2000000000000002</v>
      </c>
      <c r="AR169" s="24">
        <v>6.1</v>
      </c>
      <c r="AS169" s="24">
        <v>2.8</v>
      </c>
      <c r="AT169" s="24">
        <v>-0.7</v>
      </c>
      <c r="AU169" s="24">
        <v>0.6</v>
      </c>
      <c r="AV169" s="24">
        <v>2.4</v>
      </c>
      <c r="AW169" s="24">
        <v>2.2000000000000002</v>
      </c>
      <c r="AX169" s="24">
        <v>2.1</v>
      </c>
      <c r="AY169" s="24">
        <v>2.1</v>
      </c>
    </row>
    <row r="170" spans="1:51" hidden="1" x14ac:dyDescent="0.3">
      <c r="A170" s="24" t="s">
        <v>240</v>
      </c>
      <c r="B170" s="24" t="s">
        <v>276</v>
      </c>
      <c r="C170" s="24">
        <v>5.0999999999999996</v>
      </c>
      <c r="D170" s="24">
        <v>1.6</v>
      </c>
      <c r="E170" s="24">
        <v>-1.3</v>
      </c>
      <c r="F170" s="24">
        <v>0.6</v>
      </c>
      <c r="G170" s="24">
        <v>3.1</v>
      </c>
      <c r="H170" s="24">
        <v>3.7</v>
      </c>
      <c r="I170" s="24">
        <v>1.8</v>
      </c>
      <c r="J170" s="24">
        <v>1.5</v>
      </c>
      <c r="K170" s="24">
        <v>3.3</v>
      </c>
      <c r="L170" s="24">
        <v>4.4000000000000004</v>
      </c>
      <c r="M170" s="24">
        <v>3.7</v>
      </c>
      <c r="N170" s="24">
        <v>-0.9</v>
      </c>
      <c r="O170" s="24">
        <v>-0.1</v>
      </c>
      <c r="P170" s="24">
        <v>-0.1</v>
      </c>
      <c r="Q170" s="24">
        <v>1.3</v>
      </c>
      <c r="R170" s="24">
        <v>0.6</v>
      </c>
      <c r="S170" s="24">
        <v>0.5</v>
      </c>
      <c r="T170" s="24">
        <v>2.2000000000000002</v>
      </c>
      <c r="U170" s="24">
        <v>2.9</v>
      </c>
      <c r="V170" s="24">
        <v>1.6</v>
      </c>
      <c r="W170" s="24">
        <v>4.0999999999999996</v>
      </c>
      <c r="X170" s="24">
        <v>1.6</v>
      </c>
      <c r="Y170" s="24">
        <v>-0.1</v>
      </c>
      <c r="Z170" s="24">
        <v>-0.1</v>
      </c>
      <c r="AA170" s="24">
        <v>2.5</v>
      </c>
      <c r="AB170" s="24">
        <v>2.8</v>
      </c>
      <c r="AC170" s="24">
        <v>4.2</v>
      </c>
      <c r="AD170" s="24">
        <v>3.9</v>
      </c>
      <c r="AE170" s="24">
        <v>2.7</v>
      </c>
      <c r="AF170" s="24">
        <v>-2.2999999999999998</v>
      </c>
      <c r="AG170" s="24">
        <v>3.2</v>
      </c>
      <c r="AH170" s="24">
        <v>1.9</v>
      </c>
      <c r="AI170" s="24">
        <v>1.2</v>
      </c>
      <c r="AJ170" s="24">
        <v>1.8</v>
      </c>
      <c r="AK170" s="24">
        <v>2.2999999999999998</v>
      </c>
      <c r="AL170" s="24">
        <v>1.6</v>
      </c>
      <c r="AM170" s="24">
        <v>2.1</v>
      </c>
      <c r="AN170" s="24">
        <v>1.4</v>
      </c>
      <c r="AO170" s="24">
        <v>2.9</v>
      </c>
      <c r="AP170" s="24">
        <v>1.2</v>
      </c>
      <c r="AQ170" s="24">
        <v>-2.2999999999999998</v>
      </c>
      <c r="AR170" s="24">
        <v>5.4</v>
      </c>
      <c r="AS170" s="24">
        <v>2.7</v>
      </c>
      <c r="AT170" s="24">
        <v>0.9</v>
      </c>
      <c r="AU170" s="24">
        <v>1.8</v>
      </c>
      <c r="AV170" s="24">
        <v>1.2</v>
      </c>
      <c r="AW170" s="24">
        <v>1.8</v>
      </c>
      <c r="AX170" s="24">
        <v>1.2</v>
      </c>
      <c r="AY170" s="24">
        <v>1.8</v>
      </c>
    </row>
    <row r="171" spans="1:51" hidden="1" x14ac:dyDescent="0.3">
      <c r="A171" s="24" t="s">
        <v>241</v>
      </c>
      <c r="B171" s="24" t="s">
        <v>302</v>
      </c>
      <c r="C171" s="24">
        <v>10.5</v>
      </c>
      <c r="D171" s="24">
        <v>8.5</v>
      </c>
      <c r="E171" s="24">
        <v>2.6</v>
      </c>
      <c r="F171" s="24">
        <v>1.6</v>
      </c>
      <c r="G171" s="24">
        <v>-6.5</v>
      </c>
      <c r="H171" s="24">
        <v>7.3</v>
      </c>
      <c r="I171" s="24">
        <v>-4.8</v>
      </c>
      <c r="J171" s="24">
        <v>1.3</v>
      </c>
      <c r="K171" s="24">
        <v>12.7</v>
      </c>
      <c r="L171" s="24">
        <v>-6.1</v>
      </c>
      <c r="M171" s="24">
        <v>10.4</v>
      </c>
      <c r="N171" s="24">
        <v>10.7</v>
      </c>
      <c r="O171" s="24">
        <v>13.2</v>
      </c>
      <c r="P171" s="24">
        <v>7.4</v>
      </c>
      <c r="Q171" s="24">
        <v>5.5</v>
      </c>
      <c r="R171" s="24">
        <v>5.4</v>
      </c>
      <c r="S171" s="24">
        <v>3</v>
      </c>
      <c r="T171" s="24">
        <v>-1.1000000000000001</v>
      </c>
      <c r="U171" s="24">
        <v>5.6</v>
      </c>
      <c r="V171" s="24">
        <v>-3.1</v>
      </c>
      <c r="W171" s="24">
        <v>2.2999999999999998</v>
      </c>
      <c r="X171" s="24">
        <v>3.7</v>
      </c>
      <c r="Y171" s="24">
        <v>5.9</v>
      </c>
      <c r="Z171" s="24">
        <v>-2</v>
      </c>
      <c r="AA171" s="24">
        <v>6.9</v>
      </c>
      <c r="AB171" s="24">
        <v>6.2</v>
      </c>
      <c r="AC171" s="24">
        <v>5</v>
      </c>
      <c r="AD171" s="24">
        <v>5.7</v>
      </c>
      <c r="AE171" s="24">
        <v>4.5</v>
      </c>
      <c r="AF171" s="24">
        <v>5.9</v>
      </c>
      <c r="AG171" s="24">
        <v>3.4</v>
      </c>
      <c r="AH171" s="24" t="s">
        <v>73</v>
      </c>
      <c r="AI171" s="24" t="s">
        <v>73</v>
      </c>
      <c r="AJ171" s="24" t="s">
        <v>73</v>
      </c>
      <c r="AK171" s="24" t="s">
        <v>73</v>
      </c>
      <c r="AL171" s="24" t="s">
        <v>73</v>
      </c>
      <c r="AM171" s="24" t="s">
        <v>73</v>
      </c>
      <c r="AN171" s="24" t="s">
        <v>73</v>
      </c>
      <c r="AO171" s="24" t="s">
        <v>73</v>
      </c>
      <c r="AP171" s="24" t="s">
        <v>73</v>
      </c>
      <c r="AQ171" s="24" t="s">
        <v>73</v>
      </c>
      <c r="AR171" s="24" t="s">
        <v>73</v>
      </c>
      <c r="AS171" s="24" t="s">
        <v>73</v>
      </c>
      <c r="AT171" s="24" t="s">
        <v>73</v>
      </c>
      <c r="AU171" s="24" t="s">
        <v>73</v>
      </c>
      <c r="AV171" s="24" t="s">
        <v>73</v>
      </c>
      <c r="AW171" s="24" t="s">
        <v>73</v>
      </c>
      <c r="AX171" s="24" t="s">
        <v>73</v>
      </c>
      <c r="AY171" s="24" t="s">
        <v>73</v>
      </c>
    </row>
    <row r="172" spans="1:51" hidden="1" x14ac:dyDescent="0.3">
      <c r="A172" s="24" t="s">
        <v>242</v>
      </c>
      <c r="B172" s="24"/>
      <c r="C172" s="24">
        <v>-1.1000000000000001</v>
      </c>
      <c r="D172" s="24">
        <v>-10.3</v>
      </c>
      <c r="E172" s="24">
        <v>3.1</v>
      </c>
      <c r="F172" s="24">
        <v>-3.9</v>
      </c>
      <c r="G172" s="24">
        <v>-6</v>
      </c>
      <c r="H172" s="24">
        <v>9.3000000000000007</v>
      </c>
      <c r="I172" s="24">
        <v>-5.8</v>
      </c>
      <c r="J172" s="24">
        <v>-2.9</v>
      </c>
      <c r="K172" s="24">
        <v>2</v>
      </c>
      <c r="L172" s="24">
        <v>3.1</v>
      </c>
      <c r="M172" s="24">
        <v>-2.2000000000000002</v>
      </c>
      <c r="N172" s="24">
        <v>1.2</v>
      </c>
      <c r="O172" s="24">
        <v>0.7</v>
      </c>
      <c r="P172" s="24">
        <v>1.1000000000000001</v>
      </c>
      <c r="Q172" s="24">
        <v>2.2000000000000002</v>
      </c>
      <c r="R172" s="24">
        <v>2</v>
      </c>
      <c r="S172" s="24">
        <v>1.5</v>
      </c>
      <c r="T172" s="24">
        <v>1</v>
      </c>
      <c r="U172" s="24">
        <v>2.5</v>
      </c>
      <c r="V172" s="24">
        <v>2.5</v>
      </c>
      <c r="W172" s="24">
        <v>0.4</v>
      </c>
      <c r="X172" s="24">
        <v>2.4</v>
      </c>
      <c r="Y172" s="24">
        <v>2.4</v>
      </c>
      <c r="Z172" s="24">
        <v>6.6</v>
      </c>
      <c r="AA172" s="24">
        <v>3.8</v>
      </c>
      <c r="AB172" s="24">
        <v>7.1</v>
      </c>
      <c r="AC172" s="24">
        <v>9.1</v>
      </c>
      <c r="AD172" s="24">
        <v>3.3</v>
      </c>
      <c r="AE172" s="24">
        <v>8.1999999999999993</v>
      </c>
      <c r="AF172" s="24">
        <v>3.3</v>
      </c>
      <c r="AG172" s="24">
        <v>1.4</v>
      </c>
      <c r="AH172" s="24">
        <v>2</v>
      </c>
      <c r="AI172" s="24">
        <v>2.9</v>
      </c>
      <c r="AJ172" s="24">
        <v>5.0999999999999996</v>
      </c>
      <c r="AK172" s="24">
        <v>4.9000000000000004</v>
      </c>
      <c r="AL172" s="24">
        <v>1.5</v>
      </c>
      <c r="AM172" s="24">
        <v>5.2</v>
      </c>
      <c r="AN172" s="24">
        <v>4.0999999999999996</v>
      </c>
      <c r="AO172" s="24">
        <v>4.4000000000000004</v>
      </c>
      <c r="AP172" s="24">
        <v>2</v>
      </c>
      <c r="AQ172" s="24">
        <v>2.6</v>
      </c>
      <c r="AR172" s="24">
        <v>1.9</v>
      </c>
      <c r="AS172" s="24">
        <v>0.1</v>
      </c>
      <c r="AT172" s="24">
        <v>0.5</v>
      </c>
      <c r="AU172" s="24">
        <v>2.4</v>
      </c>
      <c r="AV172" s="24">
        <v>3.1</v>
      </c>
      <c r="AW172" s="24">
        <v>3.6</v>
      </c>
      <c r="AX172" s="24">
        <v>3.7</v>
      </c>
      <c r="AY172" s="24">
        <v>3.7</v>
      </c>
    </row>
    <row r="173" spans="1:51" hidden="1" x14ac:dyDescent="0.3">
      <c r="A173" s="24" t="s">
        <v>243</v>
      </c>
      <c r="B173" s="24" t="s">
        <v>303</v>
      </c>
      <c r="C173" s="24">
        <v>8</v>
      </c>
      <c r="D173" s="24">
        <v>7.1</v>
      </c>
      <c r="E173" s="24">
        <v>4.8</v>
      </c>
      <c r="F173" s="24">
        <v>9</v>
      </c>
      <c r="G173" s="24">
        <v>10</v>
      </c>
      <c r="H173" s="24">
        <v>4.8</v>
      </c>
      <c r="I173" s="24">
        <v>11.5</v>
      </c>
      <c r="J173" s="24">
        <v>12.8</v>
      </c>
      <c r="K173" s="24">
        <v>8</v>
      </c>
      <c r="L173" s="24">
        <v>8.6999999999999993</v>
      </c>
      <c r="M173" s="24">
        <v>5.5</v>
      </c>
      <c r="N173" s="24">
        <v>8.4</v>
      </c>
      <c r="O173" s="24">
        <v>8.3000000000000007</v>
      </c>
      <c r="P173" s="24">
        <v>6.8</v>
      </c>
      <c r="Q173" s="24">
        <v>7.5</v>
      </c>
      <c r="R173" s="24">
        <v>6.5</v>
      </c>
      <c r="S173" s="24">
        <v>6.2</v>
      </c>
      <c r="T173" s="24">
        <v>6.1</v>
      </c>
      <c r="U173" s="24">
        <v>4.2</v>
      </c>
      <c r="V173" s="24">
        <v>6.7</v>
      </c>
      <c r="W173" s="24">
        <v>6.3</v>
      </c>
      <c r="X173" s="24">
        <v>-1.4</v>
      </c>
      <c r="Y173" s="24">
        <v>5.5</v>
      </c>
      <c r="Z173" s="24">
        <v>4.2</v>
      </c>
      <c r="AA173" s="24">
        <v>7</v>
      </c>
      <c r="AB173" s="24">
        <v>5.4</v>
      </c>
      <c r="AC173" s="24">
        <v>5.8</v>
      </c>
      <c r="AD173" s="24">
        <v>6.9</v>
      </c>
      <c r="AE173" s="24">
        <v>0.8</v>
      </c>
      <c r="AF173" s="24">
        <v>-1.6</v>
      </c>
      <c r="AG173" s="24">
        <v>10.199999999999999</v>
      </c>
      <c r="AH173" s="24">
        <v>3.7</v>
      </c>
      <c r="AI173" s="24">
        <v>2.2000000000000002</v>
      </c>
      <c r="AJ173" s="24">
        <v>2.5</v>
      </c>
      <c r="AK173" s="24">
        <v>4.7</v>
      </c>
      <c r="AL173" s="24">
        <v>1.5</v>
      </c>
      <c r="AM173" s="24">
        <v>2.2000000000000002</v>
      </c>
      <c r="AN173" s="24">
        <v>3.3</v>
      </c>
      <c r="AO173" s="24">
        <v>2.8</v>
      </c>
      <c r="AP173" s="24">
        <v>3.1</v>
      </c>
      <c r="AQ173" s="24">
        <v>3.4</v>
      </c>
      <c r="AR173" s="24">
        <v>6.5</v>
      </c>
      <c r="AS173" s="24">
        <v>2.4</v>
      </c>
      <c r="AT173" s="24">
        <v>0.8</v>
      </c>
      <c r="AU173" s="24">
        <v>3</v>
      </c>
      <c r="AV173" s="24">
        <v>2.8</v>
      </c>
      <c r="AW173" s="24">
        <v>2.6</v>
      </c>
      <c r="AX173" s="24">
        <v>2.5</v>
      </c>
      <c r="AY173" s="24">
        <v>2.1</v>
      </c>
    </row>
    <row r="174" spans="1:51" hidden="1" x14ac:dyDescent="0.3">
      <c r="A174" s="24" t="s">
        <v>244</v>
      </c>
      <c r="B174" s="24"/>
      <c r="C174" s="24" t="s">
        <v>73</v>
      </c>
      <c r="D174" s="24" t="s">
        <v>73</v>
      </c>
      <c r="E174" s="24" t="s">
        <v>73</v>
      </c>
      <c r="F174" s="24" t="s">
        <v>73</v>
      </c>
      <c r="G174" s="24" t="s">
        <v>73</v>
      </c>
      <c r="H174" s="24" t="s">
        <v>73</v>
      </c>
      <c r="I174" s="24" t="s">
        <v>73</v>
      </c>
      <c r="J174" s="24" t="s">
        <v>73</v>
      </c>
      <c r="K174" s="24" t="s">
        <v>73</v>
      </c>
      <c r="L174" s="24" t="s">
        <v>73</v>
      </c>
      <c r="M174" s="24" t="s">
        <v>73</v>
      </c>
      <c r="N174" s="24" t="s">
        <v>73</v>
      </c>
      <c r="O174" s="24" t="s">
        <v>73</v>
      </c>
      <c r="P174" s="24">
        <v>-11.1</v>
      </c>
      <c r="Q174" s="24">
        <v>-21.4</v>
      </c>
      <c r="R174" s="24">
        <v>-12.5</v>
      </c>
      <c r="S174" s="24">
        <v>-4.4000000000000004</v>
      </c>
      <c r="T174" s="24">
        <v>1.7</v>
      </c>
      <c r="U174" s="24">
        <v>5.3</v>
      </c>
      <c r="V174" s="24">
        <v>3.7</v>
      </c>
      <c r="W174" s="24">
        <v>8.3000000000000007</v>
      </c>
      <c r="X174" s="24">
        <v>10.199999999999999</v>
      </c>
      <c r="Y174" s="24">
        <v>9.1</v>
      </c>
      <c r="Z174" s="24">
        <v>10.199999999999999</v>
      </c>
      <c r="AA174" s="24">
        <v>10.6</v>
      </c>
      <c r="AB174" s="24">
        <v>6.7</v>
      </c>
      <c r="AC174" s="24">
        <v>7</v>
      </c>
      <c r="AD174" s="24">
        <v>7.8</v>
      </c>
      <c r="AE174" s="24">
        <v>7.9</v>
      </c>
      <c r="AF174" s="24">
        <v>3.9</v>
      </c>
      <c r="AG174" s="24">
        <v>6.5</v>
      </c>
      <c r="AH174" s="24">
        <v>7.4</v>
      </c>
      <c r="AI174" s="24">
        <v>7.5</v>
      </c>
      <c r="AJ174" s="24">
        <v>7.4</v>
      </c>
      <c r="AK174" s="24">
        <v>6.7</v>
      </c>
      <c r="AL174" s="24">
        <v>6</v>
      </c>
      <c r="AM174" s="24">
        <v>6.9</v>
      </c>
      <c r="AN174" s="24">
        <v>7.1</v>
      </c>
      <c r="AO174" s="24">
        <v>7.6</v>
      </c>
      <c r="AP174" s="24">
        <v>7.4</v>
      </c>
      <c r="AQ174" s="24">
        <v>4.4000000000000004</v>
      </c>
      <c r="AR174" s="24">
        <v>9.4</v>
      </c>
      <c r="AS174" s="24">
        <v>8</v>
      </c>
      <c r="AT174" s="24">
        <v>6.5</v>
      </c>
      <c r="AU174" s="24">
        <v>5</v>
      </c>
      <c r="AV174" s="24">
        <v>4.5</v>
      </c>
      <c r="AW174" s="24">
        <v>4.5</v>
      </c>
      <c r="AX174" s="24">
        <v>4.5</v>
      </c>
      <c r="AY174" s="24">
        <v>4.5</v>
      </c>
    </row>
    <row r="175" spans="1:51" hidden="1" x14ac:dyDescent="0.3">
      <c r="A175" s="24" t="s">
        <v>245</v>
      </c>
      <c r="B175" s="24"/>
      <c r="C175" s="24">
        <v>3.3</v>
      </c>
      <c r="D175" s="24">
        <v>0.5</v>
      </c>
      <c r="E175" s="24">
        <v>0.6</v>
      </c>
      <c r="F175" s="24">
        <v>2.4</v>
      </c>
      <c r="G175" s="24">
        <v>3.4</v>
      </c>
      <c r="H175" s="24">
        <v>4.5999999999999996</v>
      </c>
      <c r="I175" s="24">
        <v>6.6</v>
      </c>
      <c r="J175" s="24">
        <v>5.9</v>
      </c>
      <c r="K175" s="24">
        <v>4.4000000000000004</v>
      </c>
      <c r="L175" s="24">
        <v>3.8</v>
      </c>
      <c r="M175" s="24">
        <v>7</v>
      </c>
      <c r="N175" s="24">
        <v>2.1</v>
      </c>
      <c r="O175" s="24">
        <v>0.6</v>
      </c>
      <c r="P175" s="24">
        <v>1.2</v>
      </c>
      <c r="Q175" s="24">
        <v>1.6</v>
      </c>
      <c r="R175" s="24">
        <v>3.6</v>
      </c>
      <c r="S175" s="24">
        <v>4.5</v>
      </c>
      <c r="T175" s="24">
        <v>3.5</v>
      </c>
      <c r="U175" s="24">
        <v>3.7</v>
      </c>
      <c r="V175" s="24">
        <v>4.8</v>
      </c>
      <c r="W175" s="24">
        <v>4.9000000000000004</v>
      </c>
      <c r="X175" s="24">
        <v>6</v>
      </c>
      <c r="Y175" s="24">
        <v>7.2</v>
      </c>
      <c r="Z175" s="24">
        <v>6.9</v>
      </c>
      <c r="AA175" s="24">
        <v>7.8</v>
      </c>
      <c r="AB175" s="24">
        <v>7.4</v>
      </c>
      <c r="AC175" s="24">
        <v>4.7</v>
      </c>
      <c r="AD175" s="24">
        <v>8.5</v>
      </c>
      <c r="AE175" s="24">
        <v>5.6</v>
      </c>
      <c r="AF175" s="24">
        <v>5.4</v>
      </c>
      <c r="AG175" s="24">
        <v>6.4</v>
      </c>
      <c r="AH175" s="24">
        <v>7.9</v>
      </c>
      <c r="AI175" s="24">
        <v>5.0999999999999996</v>
      </c>
      <c r="AJ175" s="24">
        <v>6.8</v>
      </c>
      <c r="AK175" s="24">
        <v>6.7</v>
      </c>
      <c r="AL175" s="24">
        <v>6.2</v>
      </c>
      <c r="AM175" s="24">
        <v>6.9</v>
      </c>
      <c r="AN175" s="24">
        <v>6.8</v>
      </c>
      <c r="AO175" s="24">
        <v>7</v>
      </c>
      <c r="AP175" s="24">
        <v>7</v>
      </c>
      <c r="AQ175" s="24">
        <v>4.8</v>
      </c>
      <c r="AR175" s="24">
        <v>4.9000000000000004</v>
      </c>
      <c r="AS175" s="24">
        <v>4.7</v>
      </c>
      <c r="AT175" s="24">
        <v>5.2</v>
      </c>
      <c r="AU175" s="24">
        <v>6.1</v>
      </c>
      <c r="AV175" s="24">
        <v>6.2</v>
      </c>
      <c r="AW175" s="24">
        <v>6.8</v>
      </c>
      <c r="AX175" s="24">
        <v>7</v>
      </c>
      <c r="AY175" s="24">
        <v>7</v>
      </c>
    </row>
    <row r="176" spans="1:51" hidden="1" x14ac:dyDescent="0.3">
      <c r="A176" s="24" t="s">
        <v>246</v>
      </c>
      <c r="B176" s="24" t="s">
        <v>303</v>
      </c>
      <c r="C176" s="24">
        <v>4.5999999999999996</v>
      </c>
      <c r="D176" s="24">
        <v>5.9</v>
      </c>
      <c r="E176" s="24">
        <v>5.4</v>
      </c>
      <c r="F176" s="24">
        <v>5.6</v>
      </c>
      <c r="G176" s="24">
        <v>5.8</v>
      </c>
      <c r="H176" s="24">
        <v>4.5999999999999996</v>
      </c>
      <c r="I176" s="24">
        <v>5.5</v>
      </c>
      <c r="J176" s="24">
        <v>9.5</v>
      </c>
      <c r="K176" s="24">
        <v>13.3</v>
      </c>
      <c r="L176" s="24">
        <v>12.2</v>
      </c>
      <c r="M176" s="24">
        <v>11.6</v>
      </c>
      <c r="N176" s="24">
        <v>8.4</v>
      </c>
      <c r="O176" s="24">
        <v>9.1999999999999993</v>
      </c>
      <c r="P176" s="24">
        <v>8.6999999999999993</v>
      </c>
      <c r="Q176" s="24">
        <v>8</v>
      </c>
      <c r="R176" s="24">
        <v>8.1</v>
      </c>
      <c r="S176" s="24">
        <v>5.7</v>
      </c>
      <c r="T176" s="24">
        <v>-2.8</v>
      </c>
      <c r="U176" s="24">
        <v>-7.6</v>
      </c>
      <c r="V176" s="24">
        <v>4.5999999999999996</v>
      </c>
      <c r="W176" s="24">
        <v>4.5</v>
      </c>
      <c r="X176" s="24">
        <v>3.4</v>
      </c>
      <c r="Y176" s="24">
        <v>6.1</v>
      </c>
      <c r="Z176" s="24">
        <v>7.2</v>
      </c>
      <c r="AA176" s="24">
        <v>6.3</v>
      </c>
      <c r="AB176" s="24">
        <v>4.2</v>
      </c>
      <c r="AC176" s="24">
        <v>5</v>
      </c>
      <c r="AD176" s="24">
        <v>5.4</v>
      </c>
      <c r="AE176" s="24">
        <v>1.7</v>
      </c>
      <c r="AF176" s="24">
        <v>-0.7</v>
      </c>
      <c r="AG176" s="24">
        <v>7.5</v>
      </c>
      <c r="AH176" s="24">
        <v>0.8</v>
      </c>
      <c r="AI176" s="24">
        <v>7.2</v>
      </c>
      <c r="AJ176" s="24">
        <v>2.7</v>
      </c>
      <c r="AK176" s="24">
        <v>1</v>
      </c>
      <c r="AL176" s="24">
        <v>3.1</v>
      </c>
      <c r="AM176" s="24">
        <v>3.4</v>
      </c>
      <c r="AN176" s="24">
        <v>4.2</v>
      </c>
      <c r="AO176" s="24">
        <v>4.2</v>
      </c>
      <c r="AP176" s="24">
        <v>2.1</v>
      </c>
      <c r="AQ176" s="24">
        <v>-6.1</v>
      </c>
      <c r="AR176" s="24">
        <v>1.5</v>
      </c>
      <c r="AS176" s="24">
        <v>2.6</v>
      </c>
      <c r="AT176" s="24">
        <v>2.7</v>
      </c>
      <c r="AU176" s="24">
        <v>3.2</v>
      </c>
      <c r="AV176" s="24">
        <v>3.1</v>
      </c>
      <c r="AW176" s="24">
        <v>3</v>
      </c>
      <c r="AX176" s="24">
        <v>3</v>
      </c>
      <c r="AY176" s="24">
        <v>3</v>
      </c>
    </row>
    <row r="177" spans="1:51" hidden="1" x14ac:dyDescent="0.3">
      <c r="A177" s="24" t="s">
        <v>247</v>
      </c>
      <c r="B177" s="24"/>
      <c r="C177" s="24" t="s">
        <v>73</v>
      </c>
      <c r="D177" s="24" t="s">
        <v>73</v>
      </c>
      <c r="E177" s="24" t="s">
        <v>73</v>
      </c>
      <c r="F177" s="24" t="s">
        <v>73</v>
      </c>
      <c r="G177" s="24" t="s">
        <v>73</v>
      </c>
      <c r="H177" s="24" t="s">
        <v>73</v>
      </c>
      <c r="I177" s="24" t="s">
        <v>73</v>
      </c>
      <c r="J177" s="24" t="s">
        <v>73</v>
      </c>
      <c r="K177" s="24" t="s">
        <v>73</v>
      </c>
      <c r="L177" s="24" t="s">
        <v>73</v>
      </c>
      <c r="M177" s="24" t="s">
        <v>73</v>
      </c>
      <c r="N177" s="24" t="s">
        <v>73</v>
      </c>
      <c r="O177" s="24" t="s">
        <v>73</v>
      </c>
      <c r="P177" s="24" t="s">
        <v>73</v>
      </c>
      <c r="Q177" s="24" t="s">
        <v>73</v>
      </c>
      <c r="R177" s="24" t="s">
        <v>73</v>
      </c>
      <c r="S177" s="24" t="s">
        <v>73</v>
      </c>
      <c r="T177" s="24" t="s">
        <v>73</v>
      </c>
      <c r="U177" s="24" t="s">
        <v>73</v>
      </c>
      <c r="V177" s="24" t="s">
        <v>73</v>
      </c>
      <c r="W177" s="24" t="s">
        <v>73</v>
      </c>
      <c r="X177" s="24">
        <v>16.3</v>
      </c>
      <c r="Y177" s="24">
        <v>-6.7</v>
      </c>
      <c r="Z177" s="24">
        <v>-2.2000000000000002</v>
      </c>
      <c r="AA177" s="24">
        <v>0.4</v>
      </c>
      <c r="AB177" s="24">
        <v>3</v>
      </c>
      <c r="AC177" s="24">
        <v>-4.0999999999999996</v>
      </c>
      <c r="AD177" s="24">
        <v>10.3</v>
      </c>
      <c r="AE177" s="24">
        <v>11.4</v>
      </c>
      <c r="AF177" s="24">
        <v>10.1</v>
      </c>
      <c r="AG177" s="24">
        <v>9.3000000000000007</v>
      </c>
      <c r="AH177" s="24">
        <v>6</v>
      </c>
      <c r="AI177" s="24">
        <v>4.9000000000000004</v>
      </c>
      <c r="AJ177" s="24">
        <v>3.1</v>
      </c>
      <c r="AK177" s="24">
        <v>4.5</v>
      </c>
      <c r="AL177" s="24">
        <v>2.8</v>
      </c>
      <c r="AM177" s="24">
        <v>3.4</v>
      </c>
      <c r="AN177" s="24">
        <v>-3.1</v>
      </c>
      <c r="AO177" s="24">
        <v>-0.7</v>
      </c>
      <c r="AP177" s="24">
        <v>2.1</v>
      </c>
      <c r="AQ177" s="24">
        <v>-8.3000000000000007</v>
      </c>
      <c r="AR177" s="24">
        <v>2.9</v>
      </c>
      <c r="AS177" s="24">
        <v>3.9</v>
      </c>
      <c r="AT177" s="24">
        <v>1.5</v>
      </c>
      <c r="AU177" s="24">
        <v>3.1</v>
      </c>
      <c r="AV177" s="24">
        <v>3.1</v>
      </c>
      <c r="AW177" s="24">
        <v>3</v>
      </c>
      <c r="AX177" s="24">
        <v>3</v>
      </c>
      <c r="AY177" s="24">
        <v>3</v>
      </c>
    </row>
    <row r="178" spans="1:51" hidden="1" x14ac:dyDescent="0.3">
      <c r="A178" s="24" t="s">
        <v>248</v>
      </c>
      <c r="B178" s="24"/>
      <c r="C178" s="24">
        <v>-2.2999999999999998</v>
      </c>
      <c r="D178" s="24">
        <v>-3.4</v>
      </c>
      <c r="E178" s="24">
        <v>-3.7</v>
      </c>
      <c r="F178" s="24">
        <v>-5.2</v>
      </c>
      <c r="G178" s="24">
        <v>5.9</v>
      </c>
      <c r="H178" s="24">
        <v>3.7</v>
      </c>
      <c r="I178" s="24">
        <v>3.3</v>
      </c>
      <c r="J178" s="24">
        <v>-2.5</v>
      </c>
      <c r="K178" s="24">
        <v>10.1</v>
      </c>
      <c r="L178" s="24">
        <v>4.0999999999999996</v>
      </c>
      <c r="M178" s="24">
        <v>5.9</v>
      </c>
      <c r="N178" s="24">
        <v>-0.6</v>
      </c>
      <c r="O178" s="24">
        <v>-3.2</v>
      </c>
      <c r="P178" s="24">
        <v>-16.3</v>
      </c>
      <c r="Q178" s="24">
        <v>13.9</v>
      </c>
      <c r="R178" s="24">
        <v>19.7</v>
      </c>
      <c r="S178" s="24">
        <v>-3.9</v>
      </c>
      <c r="T178" s="24">
        <v>3.8</v>
      </c>
      <c r="U178" s="24">
        <v>-2.2999999999999998</v>
      </c>
      <c r="V178" s="24">
        <v>2.5</v>
      </c>
      <c r="W178" s="24">
        <v>-1</v>
      </c>
      <c r="X178" s="24">
        <v>0.8</v>
      </c>
      <c r="Y178" s="24">
        <v>3.8</v>
      </c>
      <c r="Z178" s="24">
        <v>6.7</v>
      </c>
      <c r="AA178" s="24">
        <v>-1</v>
      </c>
      <c r="AB178" s="24">
        <v>-4.7</v>
      </c>
      <c r="AC178" s="24">
        <v>2.7</v>
      </c>
      <c r="AD178" s="24">
        <v>1.2</v>
      </c>
      <c r="AE178" s="24">
        <v>4</v>
      </c>
      <c r="AF178" s="24">
        <v>5.5</v>
      </c>
      <c r="AG178" s="24">
        <v>5.9</v>
      </c>
      <c r="AH178" s="24">
        <v>5.8</v>
      </c>
      <c r="AI178" s="24">
        <v>6.3</v>
      </c>
      <c r="AJ178" s="24">
        <v>5.8</v>
      </c>
      <c r="AK178" s="24">
        <v>5.6</v>
      </c>
      <c r="AL178" s="24">
        <v>5.5</v>
      </c>
      <c r="AM178" s="24">
        <v>5.7</v>
      </c>
      <c r="AN178" s="24">
        <v>4</v>
      </c>
      <c r="AO178" s="24">
        <v>4.8</v>
      </c>
      <c r="AP178" s="24">
        <v>4.9000000000000004</v>
      </c>
      <c r="AQ178" s="24">
        <v>2</v>
      </c>
      <c r="AR178" s="24">
        <v>6</v>
      </c>
      <c r="AS178" s="24">
        <v>5.8</v>
      </c>
      <c r="AT178" s="24">
        <v>5.4</v>
      </c>
      <c r="AU178" s="24">
        <v>5.3</v>
      </c>
      <c r="AV178" s="24">
        <v>5.3</v>
      </c>
      <c r="AW178" s="24">
        <v>5.5</v>
      </c>
      <c r="AX178" s="24">
        <v>5.5</v>
      </c>
      <c r="AY178" s="24">
        <v>5.5</v>
      </c>
    </row>
    <row r="179" spans="1:51" hidden="1" x14ac:dyDescent="0.3">
      <c r="A179" s="24" t="s">
        <v>249</v>
      </c>
      <c r="B179" s="24"/>
      <c r="C179" s="24">
        <v>15.8</v>
      </c>
      <c r="D179" s="24">
        <v>14</v>
      </c>
      <c r="E179" s="24">
        <v>12.8</v>
      </c>
      <c r="F179" s="24">
        <v>5.8</v>
      </c>
      <c r="G179" s="24">
        <v>44.1</v>
      </c>
      <c r="H179" s="24">
        <v>5.6</v>
      </c>
      <c r="I179" s="24">
        <v>8.8000000000000007</v>
      </c>
      <c r="J179" s="24">
        <v>1.7</v>
      </c>
      <c r="K179" s="24">
        <v>-3.5</v>
      </c>
      <c r="L179" s="24">
        <v>1.1000000000000001</v>
      </c>
      <c r="M179" s="24">
        <v>4.7</v>
      </c>
      <c r="N179" s="24">
        <v>5.9</v>
      </c>
      <c r="O179" s="24">
        <v>-3.8</v>
      </c>
      <c r="P179" s="24">
        <v>-0.1</v>
      </c>
      <c r="Q179" s="24">
        <v>2</v>
      </c>
      <c r="R179" s="24">
        <v>7.9</v>
      </c>
      <c r="S179" s="24">
        <v>0.1</v>
      </c>
      <c r="T179" s="24">
        <v>-0.6</v>
      </c>
      <c r="U179" s="24">
        <v>2.2999999999999998</v>
      </c>
      <c r="V179" s="24">
        <v>2.2999999999999998</v>
      </c>
      <c r="W179" s="24">
        <v>3.8</v>
      </c>
      <c r="X179" s="24">
        <v>1.5</v>
      </c>
      <c r="Y179" s="24">
        <v>4.5</v>
      </c>
      <c r="Z179" s="24">
        <v>0.1</v>
      </c>
      <c r="AA179" s="24">
        <v>-1.9</v>
      </c>
      <c r="AB179" s="24">
        <v>-0.4</v>
      </c>
      <c r="AC179" s="24">
        <v>-2.2000000000000002</v>
      </c>
      <c r="AD179" s="24">
        <v>-2.5</v>
      </c>
      <c r="AE179" s="24">
        <v>4.8</v>
      </c>
      <c r="AF179" s="24">
        <v>-5.2</v>
      </c>
      <c r="AG179" s="24">
        <v>0.8</v>
      </c>
      <c r="AH179" s="24">
        <v>6.8</v>
      </c>
      <c r="AI179" s="24">
        <v>0.8</v>
      </c>
      <c r="AJ179" s="24">
        <v>0.3</v>
      </c>
      <c r="AK179" s="24">
        <v>2</v>
      </c>
      <c r="AL179" s="24">
        <v>1.2</v>
      </c>
      <c r="AM179" s="24">
        <v>6.6</v>
      </c>
      <c r="AN179" s="24">
        <v>3.3</v>
      </c>
      <c r="AO179" s="24">
        <v>0.2</v>
      </c>
      <c r="AP179" s="24">
        <v>0.7</v>
      </c>
      <c r="AQ179" s="24">
        <v>0.5</v>
      </c>
      <c r="AR179" s="24">
        <v>-2.7</v>
      </c>
      <c r="AS179" s="24">
        <v>-2</v>
      </c>
      <c r="AT179" s="24">
        <v>2.6</v>
      </c>
      <c r="AU179" s="24">
        <v>2.5</v>
      </c>
      <c r="AV179" s="24">
        <v>2.2000000000000002</v>
      </c>
      <c r="AW179" s="24">
        <v>1.6</v>
      </c>
      <c r="AX179" s="24">
        <v>1.2</v>
      </c>
      <c r="AY179" s="24">
        <v>1.2</v>
      </c>
    </row>
    <row r="180" spans="1:51" hidden="1" x14ac:dyDescent="0.3">
      <c r="A180" s="24" t="s">
        <v>250</v>
      </c>
      <c r="B180" s="24" t="s">
        <v>280</v>
      </c>
      <c r="C180" s="24">
        <v>10.4</v>
      </c>
      <c r="D180" s="24">
        <v>4.5999999999999996</v>
      </c>
      <c r="E180" s="24">
        <v>3.8</v>
      </c>
      <c r="F180" s="24">
        <v>-10.3</v>
      </c>
      <c r="G180" s="24">
        <v>-5.8</v>
      </c>
      <c r="H180" s="24">
        <v>-4.0999999999999996</v>
      </c>
      <c r="I180" s="24">
        <v>-3.3</v>
      </c>
      <c r="J180" s="24">
        <v>-4.5999999999999996</v>
      </c>
      <c r="K180" s="24">
        <v>-3.9</v>
      </c>
      <c r="L180" s="24">
        <v>-0.8</v>
      </c>
      <c r="M180" s="24">
        <v>1.5</v>
      </c>
      <c r="N180" s="24">
        <v>3.1</v>
      </c>
      <c r="O180" s="24">
        <v>10.1</v>
      </c>
      <c r="P180" s="24">
        <v>-0.7</v>
      </c>
      <c r="Q180" s="24">
        <v>3.6</v>
      </c>
      <c r="R180" s="24">
        <v>3.8</v>
      </c>
      <c r="S180" s="24">
        <v>7.1</v>
      </c>
      <c r="T180" s="24">
        <v>7.5</v>
      </c>
      <c r="U180" s="24">
        <v>8.1</v>
      </c>
      <c r="V180" s="24">
        <v>8</v>
      </c>
      <c r="W180" s="24">
        <v>6.9</v>
      </c>
      <c r="X180" s="24">
        <v>3.7</v>
      </c>
      <c r="Y180" s="24">
        <v>7.2</v>
      </c>
      <c r="Z180" s="24">
        <v>13.9</v>
      </c>
      <c r="AA180" s="24">
        <v>7.3</v>
      </c>
      <c r="AB180" s="24">
        <v>5.9</v>
      </c>
      <c r="AC180" s="24">
        <v>14.2</v>
      </c>
      <c r="AD180" s="24">
        <v>4.3</v>
      </c>
      <c r="AE180" s="24">
        <v>3.3</v>
      </c>
      <c r="AF180" s="24">
        <v>-4.8</v>
      </c>
      <c r="AG180" s="24">
        <v>3.5</v>
      </c>
      <c r="AH180" s="24">
        <v>-0.2</v>
      </c>
      <c r="AI180" s="24">
        <v>3.5</v>
      </c>
      <c r="AJ180" s="24">
        <v>3.5</v>
      </c>
      <c r="AK180" s="24">
        <v>3.9</v>
      </c>
      <c r="AL180" s="24">
        <v>1</v>
      </c>
      <c r="AM180" s="24">
        <v>-7.5</v>
      </c>
      <c r="AN180" s="24">
        <v>-4.8</v>
      </c>
      <c r="AO180" s="24">
        <v>-0.6</v>
      </c>
      <c r="AP180" s="24">
        <v>0.4</v>
      </c>
      <c r="AQ180" s="24">
        <v>-9.1</v>
      </c>
      <c r="AR180" s="24">
        <v>-1</v>
      </c>
      <c r="AS180" s="24">
        <v>1.5</v>
      </c>
      <c r="AT180" s="24">
        <v>2.5</v>
      </c>
      <c r="AU180" s="24">
        <v>2.2000000000000002</v>
      </c>
      <c r="AV180" s="24">
        <v>2.5</v>
      </c>
      <c r="AW180" s="24">
        <v>1.8</v>
      </c>
      <c r="AX180" s="24">
        <v>1.5</v>
      </c>
      <c r="AY180" s="24">
        <v>1.4</v>
      </c>
    </row>
    <row r="181" spans="1:51" hidden="1" x14ac:dyDescent="0.3">
      <c r="A181" s="24" t="s">
        <v>251</v>
      </c>
      <c r="B181" s="24"/>
      <c r="C181" s="24">
        <v>7.4</v>
      </c>
      <c r="D181" s="24">
        <v>5.5</v>
      </c>
      <c r="E181" s="24">
        <v>-0.5</v>
      </c>
      <c r="F181" s="24">
        <v>4.7</v>
      </c>
      <c r="G181" s="24">
        <v>5.7</v>
      </c>
      <c r="H181" s="24">
        <v>5.7</v>
      </c>
      <c r="I181" s="24">
        <v>-1.5</v>
      </c>
      <c r="J181" s="24">
        <v>6.7</v>
      </c>
      <c r="K181" s="24">
        <v>0.1</v>
      </c>
      <c r="L181" s="24">
        <v>2.6</v>
      </c>
      <c r="M181" s="24">
        <v>7.1</v>
      </c>
      <c r="N181" s="24">
        <v>4.0999999999999996</v>
      </c>
      <c r="O181" s="24">
        <v>8</v>
      </c>
      <c r="P181" s="24">
        <v>2.5</v>
      </c>
      <c r="Q181" s="24">
        <v>3.6</v>
      </c>
      <c r="R181" s="24">
        <v>2.7</v>
      </c>
      <c r="S181" s="24">
        <v>6.9</v>
      </c>
      <c r="T181" s="24">
        <v>5.7</v>
      </c>
      <c r="U181" s="24">
        <v>5</v>
      </c>
      <c r="V181" s="24">
        <v>6</v>
      </c>
      <c r="W181" s="24">
        <v>4.3</v>
      </c>
      <c r="X181" s="24">
        <v>3.8</v>
      </c>
      <c r="Y181" s="24">
        <v>1.3</v>
      </c>
      <c r="Z181" s="24">
        <v>4.7</v>
      </c>
      <c r="AA181" s="24">
        <v>6.2</v>
      </c>
      <c r="AB181" s="24">
        <v>3.5</v>
      </c>
      <c r="AC181" s="24">
        <v>5.2</v>
      </c>
      <c r="AD181" s="24">
        <v>6.7</v>
      </c>
      <c r="AE181" s="24">
        <v>4.2</v>
      </c>
      <c r="AF181" s="24">
        <v>3</v>
      </c>
      <c r="AG181" s="24">
        <v>3.5</v>
      </c>
      <c r="AH181" s="24">
        <v>-2</v>
      </c>
      <c r="AI181" s="24">
        <v>4.2</v>
      </c>
      <c r="AJ181" s="24">
        <v>2.4</v>
      </c>
      <c r="AK181" s="24">
        <v>3.1</v>
      </c>
      <c r="AL181" s="24">
        <v>1</v>
      </c>
      <c r="AM181" s="24">
        <v>1.1000000000000001</v>
      </c>
      <c r="AN181" s="24">
        <v>2.2000000000000002</v>
      </c>
      <c r="AO181" s="24">
        <v>2.6</v>
      </c>
      <c r="AP181" s="24">
        <v>1.6</v>
      </c>
      <c r="AQ181" s="24">
        <v>-8.8000000000000007</v>
      </c>
      <c r="AR181" s="24">
        <v>4.4000000000000004</v>
      </c>
      <c r="AS181" s="24">
        <v>2.5</v>
      </c>
      <c r="AT181" s="24">
        <v>1.3</v>
      </c>
      <c r="AU181" s="24">
        <v>1.9</v>
      </c>
      <c r="AV181" s="24">
        <v>2.2999999999999998</v>
      </c>
      <c r="AW181" s="24">
        <v>2.6</v>
      </c>
      <c r="AX181" s="24">
        <v>2.6</v>
      </c>
      <c r="AY181" s="24">
        <v>2.6</v>
      </c>
    </row>
    <row r="182" spans="1:51" hidden="1" x14ac:dyDescent="0.3">
      <c r="A182" s="24" t="s">
        <v>252</v>
      </c>
      <c r="B182" s="24"/>
      <c r="C182" s="24" t="s">
        <v>73</v>
      </c>
      <c r="D182" s="24" t="s">
        <v>73</v>
      </c>
      <c r="E182" s="24" t="s">
        <v>73</v>
      </c>
      <c r="F182" s="24" t="s">
        <v>73</v>
      </c>
      <c r="G182" s="24" t="s">
        <v>73</v>
      </c>
      <c r="H182" s="24" t="s">
        <v>73</v>
      </c>
      <c r="I182" s="24" t="s">
        <v>73</v>
      </c>
      <c r="J182" s="24" t="s">
        <v>73</v>
      </c>
      <c r="K182" s="24" t="s">
        <v>73</v>
      </c>
      <c r="L182" s="24" t="s">
        <v>73</v>
      </c>
      <c r="M182" s="24" t="s">
        <v>73</v>
      </c>
      <c r="N182" s="24" t="s">
        <v>73</v>
      </c>
      <c r="O182" s="24" t="s">
        <v>73</v>
      </c>
      <c r="P182" s="24">
        <v>-10</v>
      </c>
      <c r="Q182" s="24">
        <v>-17.3</v>
      </c>
      <c r="R182" s="24">
        <v>-7.2</v>
      </c>
      <c r="S182" s="24">
        <v>-6.7</v>
      </c>
      <c r="T182" s="24">
        <v>-11.3</v>
      </c>
      <c r="U182" s="24">
        <v>6.7</v>
      </c>
      <c r="V182" s="24">
        <v>16.5</v>
      </c>
      <c r="W182" s="24">
        <v>18.600000000000001</v>
      </c>
      <c r="X182" s="24">
        <v>20.399999999999999</v>
      </c>
      <c r="Y182" s="24">
        <v>15.8</v>
      </c>
      <c r="Z182" s="24">
        <v>17.100000000000001</v>
      </c>
      <c r="AA182" s="24">
        <v>14.7</v>
      </c>
      <c r="AB182" s="24">
        <v>13</v>
      </c>
      <c r="AC182" s="24">
        <v>11</v>
      </c>
      <c r="AD182" s="24">
        <v>11.1</v>
      </c>
      <c r="AE182" s="24">
        <v>14.7</v>
      </c>
      <c r="AF182" s="24">
        <v>6.1</v>
      </c>
      <c r="AG182" s="24">
        <v>16.2</v>
      </c>
      <c r="AH182" s="24">
        <v>12.9</v>
      </c>
      <c r="AI182" s="24">
        <v>6.1</v>
      </c>
      <c r="AJ182" s="24">
        <v>-0.3</v>
      </c>
      <c r="AK182" s="24">
        <v>3.8</v>
      </c>
      <c r="AL182" s="24">
        <v>3</v>
      </c>
      <c r="AM182" s="24">
        <v>-1</v>
      </c>
      <c r="AN182" s="24">
        <v>4.7</v>
      </c>
      <c r="AO182" s="24">
        <v>0.9</v>
      </c>
      <c r="AP182" s="24">
        <v>-3.4</v>
      </c>
      <c r="AQ182" s="24">
        <v>-2.9</v>
      </c>
      <c r="AR182" s="24">
        <v>4.5999999999999996</v>
      </c>
      <c r="AS182" s="24">
        <v>1.6</v>
      </c>
      <c r="AT182" s="24">
        <v>2.5</v>
      </c>
      <c r="AU182" s="24">
        <v>2.1</v>
      </c>
      <c r="AV182" s="24">
        <v>2</v>
      </c>
      <c r="AW182" s="24">
        <v>1.9</v>
      </c>
      <c r="AX182" s="24">
        <v>1.9</v>
      </c>
      <c r="AY182" s="24">
        <v>1.9</v>
      </c>
    </row>
    <row r="183" spans="1:51" hidden="1" x14ac:dyDescent="0.3">
      <c r="A183" s="24" t="s">
        <v>253</v>
      </c>
      <c r="B183" s="24"/>
      <c r="C183" s="24" t="s">
        <v>73</v>
      </c>
      <c r="D183" s="24" t="s">
        <v>73</v>
      </c>
      <c r="E183" s="24" t="s">
        <v>73</v>
      </c>
      <c r="F183" s="24" t="s">
        <v>73</v>
      </c>
      <c r="G183" s="24" t="s">
        <v>73</v>
      </c>
      <c r="H183" s="24" t="s">
        <v>73</v>
      </c>
      <c r="I183" s="24" t="s">
        <v>73</v>
      </c>
      <c r="J183" s="24" t="s">
        <v>73</v>
      </c>
      <c r="K183" s="24" t="s">
        <v>73</v>
      </c>
      <c r="L183" s="24" t="s">
        <v>73</v>
      </c>
      <c r="M183" s="24" t="s">
        <v>73</v>
      </c>
      <c r="N183" s="24" t="s">
        <v>73</v>
      </c>
      <c r="O183" s="24" t="s">
        <v>73</v>
      </c>
      <c r="P183" s="24" t="s">
        <v>73</v>
      </c>
      <c r="Q183" s="24" t="s">
        <v>73</v>
      </c>
      <c r="R183" s="24" t="s">
        <v>73</v>
      </c>
      <c r="S183" s="24" t="s">
        <v>73</v>
      </c>
      <c r="T183" s="24" t="s">
        <v>73</v>
      </c>
      <c r="U183" s="24" t="s">
        <v>73</v>
      </c>
      <c r="V183" s="24" t="s">
        <v>73</v>
      </c>
      <c r="W183" s="24" t="s">
        <v>73</v>
      </c>
      <c r="X183" s="24">
        <v>0.7</v>
      </c>
      <c r="Y183" s="24">
        <v>8.3000000000000007</v>
      </c>
      <c r="Z183" s="24">
        <v>-4.4000000000000004</v>
      </c>
      <c r="AA183" s="24">
        <v>-1.9</v>
      </c>
      <c r="AB183" s="24">
        <v>-3.7</v>
      </c>
      <c r="AC183" s="24">
        <v>1.3</v>
      </c>
      <c r="AD183" s="24">
        <v>6.9</v>
      </c>
      <c r="AE183" s="24">
        <v>6.6</v>
      </c>
      <c r="AF183" s="24">
        <v>-5.6</v>
      </c>
      <c r="AG183" s="24">
        <v>-2.5</v>
      </c>
      <c r="AH183" s="24">
        <v>7.5</v>
      </c>
      <c r="AI183" s="24">
        <v>-2.9</v>
      </c>
      <c r="AJ183" s="24">
        <v>3.8</v>
      </c>
      <c r="AK183" s="24">
        <v>1.7</v>
      </c>
      <c r="AL183" s="24">
        <v>9.4</v>
      </c>
      <c r="AM183" s="24">
        <v>4.7</v>
      </c>
      <c r="AN183" s="24">
        <v>3.3</v>
      </c>
      <c r="AO183" s="24">
        <v>1.4</v>
      </c>
      <c r="AP183" s="24">
        <v>13.8</v>
      </c>
      <c r="AQ183" s="24">
        <v>-4.3</v>
      </c>
      <c r="AR183" s="24">
        <v>1.8</v>
      </c>
      <c r="AS183" s="24">
        <v>0.7</v>
      </c>
      <c r="AT183" s="24">
        <v>3.9</v>
      </c>
      <c r="AU183" s="24">
        <v>3.5</v>
      </c>
      <c r="AV183" s="24">
        <v>2.4</v>
      </c>
      <c r="AW183" s="24">
        <v>2.2000000000000002</v>
      </c>
      <c r="AX183" s="24">
        <v>2.1</v>
      </c>
      <c r="AY183" s="24">
        <v>2</v>
      </c>
    </row>
    <row r="184" spans="1:51" hidden="1" x14ac:dyDescent="0.3">
      <c r="A184" s="24" t="s">
        <v>254</v>
      </c>
      <c r="B184" s="24"/>
      <c r="C184" s="24">
        <v>-0.8</v>
      </c>
      <c r="D184" s="24">
        <v>4.4000000000000004</v>
      </c>
      <c r="E184" s="24">
        <v>3.4</v>
      </c>
      <c r="F184" s="24">
        <v>4.8</v>
      </c>
      <c r="G184" s="24">
        <v>6.8</v>
      </c>
      <c r="H184" s="24">
        <v>4.3</v>
      </c>
      <c r="I184" s="24">
        <v>6.9</v>
      </c>
      <c r="J184" s="24">
        <v>10</v>
      </c>
      <c r="K184" s="24">
        <v>2.1</v>
      </c>
      <c r="L184" s="24">
        <v>0.3</v>
      </c>
      <c r="M184" s="24">
        <v>9.3000000000000007</v>
      </c>
      <c r="N184" s="24">
        <v>0.9</v>
      </c>
      <c r="O184" s="24">
        <v>6</v>
      </c>
      <c r="P184" s="24">
        <v>8</v>
      </c>
      <c r="Q184" s="24">
        <v>-5.5</v>
      </c>
      <c r="R184" s="24">
        <v>7.2</v>
      </c>
      <c r="S184" s="24">
        <v>7</v>
      </c>
      <c r="T184" s="24">
        <v>7.5</v>
      </c>
      <c r="U184" s="24">
        <v>3.1</v>
      </c>
      <c r="V184" s="24">
        <v>-3.3</v>
      </c>
      <c r="W184" s="24">
        <v>6.9</v>
      </c>
      <c r="X184" s="24">
        <v>-5.8</v>
      </c>
      <c r="Y184" s="24">
        <v>6.4</v>
      </c>
      <c r="Z184" s="24">
        <v>5.8</v>
      </c>
      <c r="AA184" s="24">
        <v>9.8000000000000007</v>
      </c>
      <c r="AB184" s="24">
        <v>9</v>
      </c>
      <c r="AC184" s="24">
        <v>6.9</v>
      </c>
      <c r="AD184" s="24">
        <v>5</v>
      </c>
      <c r="AE184" s="24">
        <v>0.8</v>
      </c>
      <c r="AF184" s="24">
        <v>-4.8</v>
      </c>
      <c r="AG184" s="24">
        <v>8.4</v>
      </c>
      <c r="AH184" s="24">
        <v>11.2</v>
      </c>
      <c r="AI184" s="24">
        <v>4.8</v>
      </c>
      <c r="AJ184" s="24">
        <v>8.5</v>
      </c>
      <c r="AK184" s="24">
        <v>4.9000000000000004</v>
      </c>
      <c r="AL184" s="24">
        <v>6.1</v>
      </c>
      <c r="AM184" s="24">
        <v>3.3</v>
      </c>
      <c r="AN184" s="24">
        <v>7.5</v>
      </c>
      <c r="AO184" s="24">
        <v>3</v>
      </c>
      <c r="AP184" s="24">
        <v>0.8</v>
      </c>
      <c r="AQ184" s="24">
        <v>1.9</v>
      </c>
      <c r="AR184" s="24">
        <v>11.4</v>
      </c>
      <c r="AS184" s="24">
        <v>5.5</v>
      </c>
      <c r="AT184" s="24">
        <v>4</v>
      </c>
      <c r="AU184" s="24">
        <v>3</v>
      </c>
      <c r="AV184" s="24">
        <v>3.2</v>
      </c>
      <c r="AW184" s="24">
        <v>3.2</v>
      </c>
      <c r="AX184" s="24">
        <v>3.2</v>
      </c>
      <c r="AY184" s="24">
        <v>3.2</v>
      </c>
    </row>
    <row r="185" spans="1:51" hidden="1" x14ac:dyDescent="0.3">
      <c r="A185" s="24" t="s">
        <v>255</v>
      </c>
      <c r="B185" s="24" t="s">
        <v>300</v>
      </c>
      <c r="C185" s="24">
        <v>-3.4</v>
      </c>
      <c r="D185" s="24">
        <v>3.9</v>
      </c>
      <c r="E185" s="24">
        <v>8.1999999999999993</v>
      </c>
      <c r="F185" s="24">
        <v>4.9000000000000004</v>
      </c>
      <c r="G185" s="24">
        <v>-3</v>
      </c>
      <c r="H185" s="24">
        <v>-3</v>
      </c>
      <c r="I185" s="24">
        <v>0.9</v>
      </c>
      <c r="J185" s="24">
        <v>4</v>
      </c>
      <c r="K185" s="24">
        <v>8.3000000000000007</v>
      </c>
      <c r="L185" s="24">
        <v>6.4</v>
      </c>
      <c r="M185" s="24">
        <v>6.5</v>
      </c>
      <c r="N185" s="24">
        <v>1.8</v>
      </c>
      <c r="O185" s="24">
        <v>5.9</v>
      </c>
      <c r="P185" s="24">
        <v>6.7</v>
      </c>
      <c r="Q185" s="24">
        <v>7.7</v>
      </c>
      <c r="R185" s="24">
        <v>9.1999999999999993</v>
      </c>
      <c r="S185" s="24">
        <v>6.6</v>
      </c>
      <c r="T185" s="24">
        <v>4.5999999999999996</v>
      </c>
      <c r="U185" s="24">
        <v>6.1</v>
      </c>
      <c r="V185" s="24">
        <v>8</v>
      </c>
      <c r="W185" s="24">
        <v>3.9</v>
      </c>
      <c r="X185" s="24">
        <v>8.8000000000000007</v>
      </c>
      <c r="Y185" s="24">
        <v>7.1</v>
      </c>
      <c r="Z185" s="24">
        <v>6.2</v>
      </c>
      <c r="AA185" s="24">
        <v>5.8</v>
      </c>
      <c r="AB185" s="24">
        <v>10</v>
      </c>
      <c r="AC185" s="24">
        <v>7</v>
      </c>
      <c r="AD185" s="24">
        <v>8.1</v>
      </c>
      <c r="AE185" s="24">
        <v>10.4</v>
      </c>
      <c r="AF185" s="24">
        <v>8.1</v>
      </c>
      <c r="AG185" s="24">
        <v>7.5</v>
      </c>
      <c r="AH185" s="24">
        <v>7.7</v>
      </c>
      <c r="AI185" s="24">
        <v>2.2999999999999998</v>
      </c>
      <c r="AJ185" s="24">
        <v>3.9</v>
      </c>
      <c r="AK185" s="24">
        <v>5.7</v>
      </c>
      <c r="AL185" s="24">
        <v>8</v>
      </c>
      <c r="AM185" s="24">
        <v>0.2</v>
      </c>
      <c r="AN185" s="24">
        <v>6.8</v>
      </c>
      <c r="AO185" s="24">
        <v>5.6</v>
      </c>
      <c r="AP185" s="24">
        <v>7.6</v>
      </c>
      <c r="AQ185" s="24">
        <v>-1.2</v>
      </c>
      <c r="AR185" s="24">
        <v>5.7</v>
      </c>
      <c r="AS185" s="24">
        <v>6.4</v>
      </c>
      <c r="AT185" s="24">
        <v>4.5999999999999996</v>
      </c>
      <c r="AU185" s="24">
        <v>5.7</v>
      </c>
      <c r="AV185" s="24">
        <v>7.5</v>
      </c>
      <c r="AW185" s="24">
        <v>6.8</v>
      </c>
      <c r="AX185" s="24">
        <v>6.8</v>
      </c>
      <c r="AY185" s="24">
        <v>6.3</v>
      </c>
    </row>
    <row r="186" spans="1:51" hidden="1" x14ac:dyDescent="0.3">
      <c r="A186" s="24" t="s">
        <v>256</v>
      </c>
      <c r="B186" s="24" t="s">
        <v>276</v>
      </c>
      <c r="C186" s="24" t="s">
        <v>73</v>
      </c>
      <c r="D186" s="24" t="s">
        <v>73</v>
      </c>
      <c r="E186" s="24" t="s">
        <v>73</v>
      </c>
      <c r="F186" s="24" t="s">
        <v>73</v>
      </c>
      <c r="G186" s="24" t="s">
        <v>73</v>
      </c>
      <c r="H186" s="24" t="s">
        <v>73</v>
      </c>
      <c r="I186" s="24" t="s">
        <v>73</v>
      </c>
      <c r="J186" s="24" t="s">
        <v>73</v>
      </c>
      <c r="K186" s="24" t="s">
        <v>73</v>
      </c>
      <c r="L186" s="24" t="s">
        <v>73</v>
      </c>
      <c r="M186" s="24" t="s">
        <v>73</v>
      </c>
      <c r="N186" s="24" t="s">
        <v>73</v>
      </c>
      <c r="O186" s="24">
        <v>-9.9</v>
      </c>
      <c r="P186" s="24">
        <v>-14.2</v>
      </c>
      <c r="Q186" s="24">
        <v>-22.9</v>
      </c>
      <c r="R186" s="24">
        <v>-12.2</v>
      </c>
      <c r="S186" s="24">
        <v>-10</v>
      </c>
      <c r="T186" s="24">
        <v>-3</v>
      </c>
      <c r="U186" s="24">
        <v>-1.9</v>
      </c>
      <c r="V186" s="24">
        <v>-0.2</v>
      </c>
      <c r="W186" s="24">
        <v>5.9</v>
      </c>
      <c r="X186" s="24">
        <v>8.8000000000000007</v>
      </c>
      <c r="Y186" s="24">
        <v>5.3</v>
      </c>
      <c r="Z186" s="24">
        <v>9.5</v>
      </c>
      <c r="AA186" s="24">
        <v>11.8</v>
      </c>
      <c r="AB186" s="24">
        <v>3.1</v>
      </c>
      <c r="AC186" s="24">
        <v>7.6</v>
      </c>
      <c r="AD186" s="24">
        <v>8.1999999999999993</v>
      </c>
      <c r="AE186" s="24">
        <v>2.2000000000000002</v>
      </c>
      <c r="AF186" s="24">
        <v>-15.1</v>
      </c>
      <c r="AG186" s="24">
        <v>4.0999999999999996</v>
      </c>
      <c r="AH186" s="24">
        <v>5.5</v>
      </c>
      <c r="AI186" s="24">
        <v>0.2</v>
      </c>
      <c r="AJ186" s="24">
        <v>0</v>
      </c>
      <c r="AK186" s="24">
        <v>-6.6</v>
      </c>
      <c r="AL186" s="24">
        <v>-9.8000000000000007</v>
      </c>
      <c r="AM186" s="24">
        <v>2.4</v>
      </c>
      <c r="AN186" s="24">
        <v>2.4</v>
      </c>
      <c r="AO186" s="24">
        <v>3.5</v>
      </c>
      <c r="AP186" s="24">
        <v>3.2</v>
      </c>
      <c r="AQ186" s="24">
        <v>-3.8</v>
      </c>
      <c r="AR186" s="24">
        <v>3.4</v>
      </c>
      <c r="AS186" s="24">
        <v>-29.1</v>
      </c>
      <c r="AT186" s="24">
        <v>2</v>
      </c>
      <c r="AU186" s="24">
        <v>3.2</v>
      </c>
      <c r="AV186" s="24">
        <v>6.5</v>
      </c>
      <c r="AW186" s="24">
        <v>5</v>
      </c>
      <c r="AX186" s="24">
        <v>4</v>
      </c>
      <c r="AY186" s="24">
        <v>4</v>
      </c>
    </row>
    <row r="187" spans="1:51" hidden="1" x14ac:dyDescent="0.3">
      <c r="A187" s="24" t="s">
        <v>257</v>
      </c>
      <c r="B187" s="24" t="s">
        <v>302</v>
      </c>
      <c r="C187" s="24">
        <v>-1.8</v>
      </c>
      <c r="D187" s="24">
        <v>8</v>
      </c>
      <c r="E187" s="24">
        <v>-7.2</v>
      </c>
      <c r="F187" s="24">
        <v>-5.2</v>
      </c>
      <c r="G187" s="24">
        <v>4.5</v>
      </c>
      <c r="H187" s="24">
        <v>-2.5</v>
      </c>
      <c r="I187" s="24">
        <v>-19.3</v>
      </c>
      <c r="J187" s="24">
        <v>5.3</v>
      </c>
      <c r="K187" s="24">
        <v>-2.6</v>
      </c>
      <c r="L187" s="24">
        <v>15.7</v>
      </c>
      <c r="M187" s="24">
        <v>23.6</v>
      </c>
      <c r="N187" s="24">
        <v>2.2000000000000002</v>
      </c>
      <c r="O187" s="24">
        <v>3.1</v>
      </c>
      <c r="P187" s="24">
        <v>0.3</v>
      </c>
      <c r="Q187" s="24">
        <v>7.4</v>
      </c>
      <c r="R187" s="24">
        <v>6.6</v>
      </c>
      <c r="S187" s="24">
        <v>5.4</v>
      </c>
      <c r="T187" s="24">
        <v>8.6</v>
      </c>
      <c r="U187" s="24">
        <v>0.9</v>
      </c>
      <c r="V187" s="24">
        <v>3.8</v>
      </c>
      <c r="W187" s="24">
        <v>12.3</v>
      </c>
      <c r="X187" s="24">
        <v>1.4</v>
      </c>
      <c r="Y187" s="24">
        <v>2.4</v>
      </c>
      <c r="Z187" s="24">
        <v>8.8000000000000007</v>
      </c>
      <c r="AA187" s="24">
        <v>9.6</v>
      </c>
      <c r="AB187" s="24">
        <v>4.9000000000000004</v>
      </c>
      <c r="AC187" s="24">
        <v>9.8000000000000007</v>
      </c>
      <c r="AD187" s="24">
        <v>3.2</v>
      </c>
      <c r="AE187" s="24">
        <v>3.2</v>
      </c>
      <c r="AF187" s="24">
        <v>-5.2</v>
      </c>
      <c r="AG187" s="24">
        <v>5.3</v>
      </c>
      <c r="AH187" s="24">
        <v>6.2</v>
      </c>
      <c r="AI187" s="24">
        <v>1.8</v>
      </c>
      <c r="AJ187" s="24">
        <v>5.0999999999999996</v>
      </c>
      <c r="AK187" s="24">
        <v>4.2</v>
      </c>
      <c r="AL187" s="24">
        <v>6.8</v>
      </c>
      <c r="AM187" s="24">
        <v>5.6</v>
      </c>
      <c r="AN187" s="24">
        <v>0.7</v>
      </c>
      <c r="AO187" s="24">
        <v>1.3</v>
      </c>
      <c r="AP187" s="24">
        <v>1.1000000000000001</v>
      </c>
      <c r="AQ187" s="24">
        <v>-5</v>
      </c>
      <c r="AR187" s="24">
        <v>4.4000000000000004</v>
      </c>
      <c r="AS187" s="24">
        <v>7.9</v>
      </c>
      <c r="AT187" s="24">
        <v>3.4</v>
      </c>
      <c r="AU187" s="24">
        <v>4</v>
      </c>
      <c r="AV187" s="24">
        <v>4.2</v>
      </c>
      <c r="AW187" s="24">
        <v>4.3</v>
      </c>
      <c r="AX187" s="24">
        <v>4.4000000000000004</v>
      </c>
      <c r="AY187" s="24">
        <v>4.5</v>
      </c>
    </row>
    <row r="188" spans="1:51" hidden="1" x14ac:dyDescent="0.3">
      <c r="A188" s="24" t="s">
        <v>258</v>
      </c>
      <c r="B188" s="24" t="s">
        <v>276</v>
      </c>
      <c r="C188" s="24">
        <v>-2.2000000000000002</v>
      </c>
      <c r="D188" s="24">
        <v>-0.9</v>
      </c>
      <c r="E188" s="24">
        <v>1.7</v>
      </c>
      <c r="F188" s="24">
        <v>3.9</v>
      </c>
      <c r="G188" s="24">
        <v>1.9</v>
      </c>
      <c r="H188" s="24">
        <v>3.7</v>
      </c>
      <c r="I188" s="24">
        <v>2.6</v>
      </c>
      <c r="J188" s="24">
        <v>5.2</v>
      </c>
      <c r="K188" s="24">
        <v>5.2</v>
      </c>
      <c r="L188" s="24">
        <v>2.2000000000000002</v>
      </c>
      <c r="M188" s="24">
        <v>0.6</v>
      </c>
      <c r="N188" s="24">
        <v>-1.7</v>
      </c>
      <c r="O188" s="24">
        <v>0</v>
      </c>
      <c r="P188" s="24">
        <v>2.1</v>
      </c>
      <c r="Q188" s="24">
        <v>3.5</v>
      </c>
      <c r="R188" s="24">
        <v>2.1</v>
      </c>
      <c r="S188" s="24">
        <v>1.9</v>
      </c>
      <c r="T188" s="24">
        <v>4.5</v>
      </c>
      <c r="U188" s="24">
        <v>3.2</v>
      </c>
      <c r="V188" s="24">
        <v>3</v>
      </c>
      <c r="W188" s="24">
        <v>4.0999999999999996</v>
      </c>
      <c r="X188" s="24">
        <v>2.2000000000000002</v>
      </c>
      <c r="Y188" s="24">
        <v>1.8</v>
      </c>
      <c r="Z188" s="24">
        <v>3.1</v>
      </c>
      <c r="AA188" s="24">
        <v>2.2999999999999998</v>
      </c>
      <c r="AB188" s="24">
        <v>2.7</v>
      </c>
      <c r="AC188" s="24">
        <v>2.2000000000000002</v>
      </c>
      <c r="AD188" s="24">
        <v>2.6</v>
      </c>
      <c r="AE188" s="24">
        <v>-0.2</v>
      </c>
      <c r="AF188" s="24">
        <v>-4.5</v>
      </c>
      <c r="AG188" s="24">
        <v>2.4</v>
      </c>
      <c r="AH188" s="24">
        <v>1.1000000000000001</v>
      </c>
      <c r="AI188" s="24">
        <v>1.4</v>
      </c>
      <c r="AJ188" s="24">
        <v>1.8</v>
      </c>
      <c r="AK188" s="24">
        <v>3.2</v>
      </c>
      <c r="AL188" s="24">
        <v>2.4</v>
      </c>
      <c r="AM188" s="24">
        <v>2.2000000000000002</v>
      </c>
      <c r="AN188" s="24">
        <v>2.4</v>
      </c>
      <c r="AO188" s="24">
        <v>1.7</v>
      </c>
      <c r="AP188" s="24">
        <v>1.6</v>
      </c>
      <c r="AQ188" s="24">
        <v>-11</v>
      </c>
      <c r="AR188" s="24">
        <v>7.6</v>
      </c>
      <c r="AS188" s="24">
        <v>4.0999999999999996</v>
      </c>
      <c r="AT188" s="24">
        <v>0.5</v>
      </c>
      <c r="AU188" s="24">
        <v>0.6</v>
      </c>
      <c r="AV188" s="24">
        <v>2</v>
      </c>
      <c r="AW188" s="24">
        <v>2</v>
      </c>
      <c r="AX188" s="24">
        <v>1.8</v>
      </c>
      <c r="AY188" s="24">
        <v>1.5</v>
      </c>
    </row>
    <row r="189" spans="1:51" x14ac:dyDescent="0.3">
      <c r="A189" s="24" t="s">
        <v>259</v>
      </c>
      <c r="B189" s="24" t="s">
        <v>278</v>
      </c>
      <c r="C189" s="24">
        <v>-0.3</v>
      </c>
      <c r="D189" s="24">
        <v>2.5</v>
      </c>
      <c r="E189" s="24">
        <v>-1.8</v>
      </c>
      <c r="F189" s="24">
        <v>4.5999999999999996</v>
      </c>
      <c r="G189" s="24">
        <v>7.2</v>
      </c>
      <c r="H189" s="24">
        <v>4.2</v>
      </c>
      <c r="I189" s="24">
        <v>3.5</v>
      </c>
      <c r="J189" s="24">
        <v>3.5</v>
      </c>
      <c r="K189" s="24">
        <v>4.2</v>
      </c>
      <c r="L189" s="24">
        <v>3.7</v>
      </c>
      <c r="M189" s="24">
        <v>1.9</v>
      </c>
      <c r="N189" s="24">
        <v>-0.1</v>
      </c>
      <c r="O189" s="24">
        <v>3.5</v>
      </c>
      <c r="P189" s="24">
        <v>2.8</v>
      </c>
      <c r="Q189" s="24">
        <v>4</v>
      </c>
      <c r="R189" s="24">
        <v>2.7</v>
      </c>
      <c r="S189" s="24">
        <v>3.8</v>
      </c>
      <c r="T189" s="24">
        <v>4.4000000000000004</v>
      </c>
      <c r="U189" s="24">
        <v>4.5</v>
      </c>
      <c r="V189" s="24">
        <v>4.8</v>
      </c>
      <c r="W189" s="24">
        <v>4.0999999999999996</v>
      </c>
      <c r="X189" s="24">
        <v>1</v>
      </c>
      <c r="Y189" s="24">
        <v>1.7</v>
      </c>
      <c r="Z189" s="24">
        <v>2.8</v>
      </c>
      <c r="AA189" s="24">
        <v>3.9</v>
      </c>
      <c r="AB189" s="24">
        <v>3.5</v>
      </c>
      <c r="AC189" s="24">
        <v>2.8</v>
      </c>
      <c r="AD189" s="24">
        <v>2</v>
      </c>
      <c r="AE189" s="24">
        <v>0.1</v>
      </c>
      <c r="AF189" s="24">
        <v>-2.6</v>
      </c>
      <c r="AG189" s="24">
        <v>2.7</v>
      </c>
      <c r="AH189" s="24">
        <v>1.5</v>
      </c>
      <c r="AI189" s="24">
        <v>2.2999999999999998</v>
      </c>
      <c r="AJ189" s="24">
        <v>1.8</v>
      </c>
      <c r="AK189" s="24">
        <v>2.2999999999999998</v>
      </c>
      <c r="AL189" s="24">
        <v>2.7</v>
      </c>
      <c r="AM189" s="24">
        <v>1.7</v>
      </c>
      <c r="AN189" s="24">
        <v>2.2000000000000002</v>
      </c>
      <c r="AO189" s="24">
        <v>2.9</v>
      </c>
      <c r="AP189" s="24">
        <v>2.2999999999999998</v>
      </c>
      <c r="AQ189" s="24">
        <v>-2.8</v>
      </c>
      <c r="AR189" s="24">
        <v>5.9</v>
      </c>
      <c r="AS189" s="24">
        <v>2.1</v>
      </c>
      <c r="AT189" s="24">
        <v>2.1</v>
      </c>
      <c r="AU189" s="24">
        <v>1.5</v>
      </c>
      <c r="AV189" s="24">
        <v>1.8</v>
      </c>
      <c r="AW189" s="24">
        <v>2.1</v>
      </c>
      <c r="AX189" s="24">
        <v>2.1</v>
      </c>
      <c r="AY189" s="24">
        <v>2.1</v>
      </c>
    </row>
    <row r="190" spans="1:51" hidden="1" x14ac:dyDescent="0.3">
      <c r="A190" s="24" t="s">
        <v>260</v>
      </c>
      <c r="B190" s="24" t="s">
        <v>280</v>
      </c>
      <c r="C190" s="24">
        <v>6</v>
      </c>
      <c r="D190" s="24">
        <v>1.9</v>
      </c>
      <c r="E190" s="24">
        <v>-9.4</v>
      </c>
      <c r="F190" s="24">
        <v>-5.9</v>
      </c>
      <c r="G190" s="24">
        <v>-1.5</v>
      </c>
      <c r="H190" s="24">
        <v>0.3</v>
      </c>
      <c r="I190" s="24">
        <v>7.5</v>
      </c>
      <c r="J190" s="24">
        <v>5.9</v>
      </c>
      <c r="K190" s="24">
        <v>0.5</v>
      </c>
      <c r="L190" s="24">
        <v>1.1000000000000001</v>
      </c>
      <c r="M190" s="24">
        <v>0.3</v>
      </c>
      <c r="N190" s="24">
        <v>3.5</v>
      </c>
      <c r="O190" s="24">
        <v>7.9</v>
      </c>
      <c r="P190" s="24">
        <v>2.7</v>
      </c>
      <c r="Q190" s="24">
        <v>7.3</v>
      </c>
      <c r="R190" s="24">
        <v>-1.4</v>
      </c>
      <c r="S190" s="24">
        <v>5.6</v>
      </c>
      <c r="T190" s="24">
        <v>5.5</v>
      </c>
      <c r="U190" s="24">
        <v>4.5</v>
      </c>
      <c r="V190" s="24">
        <v>-1.9</v>
      </c>
      <c r="W190" s="24">
        <v>-1.9</v>
      </c>
      <c r="X190" s="24">
        <v>-3.8</v>
      </c>
      <c r="Y190" s="24">
        <v>-7.7</v>
      </c>
      <c r="Z190" s="24">
        <v>0.8</v>
      </c>
      <c r="AA190" s="24">
        <v>5</v>
      </c>
      <c r="AB190" s="24">
        <v>7.5</v>
      </c>
      <c r="AC190" s="24">
        <v>4.0999999999999996</v>
      </c>
      <c r="AD190" s="24">
        <v>6.5</v>
      </c>
      <c r="AE190" s="24">
        <v>7.2</v>
      </c>
      <c r="AF190" s="24">
        <v>4.2</v>
      </c>
      <c r="AG190" s="24">
        <v>7.8</v>
      </c>
      <c r="AH190" s="24">
        <v>5.2</v>
      </c>
      <c r="AI190" s="24">
        <v>3.5</v>
      </c>
      <c r="AJ190" s="24">
        <v>4.5999999999999996</v>
      </c>
      <c r="AK190" s="24">
        <v>3.2</v>
      </c>
      <c r="AL190" s="24">
        <v>0.4</v>
      </c>
      <c r="AM190" s="24">
        <v>1.7</v>
      </c>
      <c r="AN190" s="24">
        <v>1.7</v>
      </c>
      <c r="AO190" s="24">
        <v>0.2</v>
      </c>
      <c r="AP190" s="24">
        <v>0.7</v>
      </c>
      <c r="AQ190" s="24">
        <v>-6.3</v>
      </c>
      <c r="AR190" s="24">
        <v>5.3</v>
      </c>
      <c r="AS190" s="24">
        <v>4.9000000000000004</v>
      </c>
      <c r="AT190" s="24">
        <v>1</v>
      </c>
      <c r="AU190" s="24">
        <v>3.2</v>
      </c>
      <c r="AV190" s="24">
        <v>2.9</v>
      </c>
      <c r="AW190" s="24">
        <v>2.6</v>
      </c>
      <c r="AX190" s="24">
        <v>2.4</v>
      </c>
      <c r="AY190" s="24">
        <v>2.2000000000000002</v>
      </c>
    </row>
    <row r="191" spans="1:51" hidden="1" x14ac:dyDescent="0.3">
      <c r="A191" s="24" t="s">
        <v>261</v>
      </c>
      <c r="B191" s="24"/>
      <c r="C191" s="24" t="s">
        <v>73</v>
      </c>
      <c r="D191" s="24" t="s">
        <v>73</v>
      </c>
      <c r="E191" s="24" t="s">
        <v>73</v>
      </c>
      <c r="F191" s="24" t="s">
        <v>73</v>
      </c>
      <c r="G191" s="24" t="s">
        <v>73</v>
      </c>
      <c r="H191" s="24" t="s">
        <v>73</v>
      </c>
      <c r="I191" s="24" t="s">
        <v>73</v>
      </c>
      <c r="J191" s="24" t="s">
        <v>73</v>
      </c>
      <c r="K191" s="24" t="s">
        <v>73</v>
      </c>
      <c r="L191" s="24" t="s">
        <v>73</v>
      </c>
      <c r="M191" s="24" t="s">
        <v>73</v>
      </c>
      <c r="N191" s="24" t="s">
        <v>73</v>
      </c>
      <c r="O191" s="24">
        <v>-11.1</v>
      </c>
      <c r="P191" s="24">
        <v>-2.2999999999999998</v>
      </c>
      <c r="Q191" s="24">
        <v>-5.2</v>
      </c>
      <c r="R191" s="24">
        <v>-0.9</v>
      </c>
      <c r="S191" s="24">
        <v>1.7</v>
      </c>
      <c r="T191" s="24">
        <v>5.2</v>
      </c>
      <c r="U191" s="24">
        <v>4.3</v>
      </c>
      <c r="V191" s="24">
        <v>4.3</v>
      </c>
      <c r="W191" s="24">
        <v>3.8</v>
      </c>
      <c r="X191" s="24">
        <v>4.2</v>
      </c>
      <c r="Y191" s="24">
        <v>4</v>
      </c>
      <c r="Z191" s="24">
        <v>4.2</v>
      </c>
      <c r="AA191" s="24">
        <v>7.4</v>
      </c>
      <c r="AB191" s="24">
        <v>7</v>
      </c>
      <c r="AC191" s="24">
        <v>7.5</v>
      </c>
      <c r="AD191" s="24">
        <v>9.5</v>
      </c>
      <c r="AE191" s="24">
        <v>9</v>
      </c>
      <c r="AF191" s="24">
        <v>8.1</v>
      </c>
      <c r="AG191" s="24">
        <v>7.1</v>
      </c>
      <c r="AH191" s="24">
        <v>7.5</v>
      </c>
      <c r="AI191" s="24">
        <v>7.1</v>
      </c>
      <c r="AJ191" s="24">
        <v>7.3</v>
      </c>
      <c r="AK191" s="24">
        <v>6.9</v>
      </c>
      <c r="AL191" s="24">
        <v>7.2</v>
      </c>
      <c r="AM191" s="24">
        <v>5.9</v>
      </c>
      <c r="AN191" s="24">
        <v>4.4000000000000004</v>
      </c>
      <c r="AO191" s="24">
        <v>5.9</v>
      </c>
      <c r="AP191" s="24">
        <v>6</v>
      </c>
      <c r="AQ191" s="24">
        <v>2</v>
      </c>
      <c r="AR191" s="24">
        <v>7.4</v>
      </c>
      <c r="AS191" s="24">
        <v>5.7</v>
      </c>
      <c r="AT191" s="24">
        <v>5.5</v>
      </c>
      <c r="AU191" s="24">
        <v>5.5</v>
      </c>
      <c r="AV191" s="24">
        <v>5.5</v>
      </c>
      <c r="AW191" s="24">
        <v>5.5</v>
      </c>
      <c r="AX191" s="24">
        <v>5.5</v>
      </c>
      <c r="AY191" s="24">
        <v>5.5</v>
      </c>
    </row>
    <row r="192" spans="1:51" hidden="1" x14ac:dyDescent="0.3">
      <c r="A192" s="24" t="s">
        <v>262</v>
      </c>
      <c r="B192" s="24"/>
      <c r="C192" s="24">
        <v>5.5</v>
      </c>
      <c r="D192" s="24">
        <v>4.4000000000000004</v>
      </c>
      <c r="E192" s="24">
        <v>2</v>
      </c>
      <c r="F192" s="24">
        <v>3</v>
      </c>
      <c r="G192" s="24">
        <v>9.6</v>
      </c>
      <c r="H192" s="24">
        <v>1</v>
      </c>
      <c r="I192" s="24">
        <v>-0.1</v>
      </c>
      <c r="J192" s="24">
        <v>-2.9</v>
      </c>
      <c r="K192" s="24">
        <v>-1.7</v>
      </c>
      <c r="L192" s="24">
        <v>1.5</v>
      </c>
      <c r="M192" s="24">
        <v>11.7</v>
      </c>
      <c r="N192" s="24">
        <v>3.1</v>
      </c>
      <c r="O192" s="24">
        <v>2.6</v>
      </c>
      <c r="P192" s="24">
        <v>0.7</v>
      </c>
      <c r="Q192" s="24">
        <v>9.1</v>
      </c>
      <c r="R192" s="24">
        <v>1</v>
      </c>
      <c r="S192" s="24">
        <v>2.2999999999999998</v>
      </c>
      <c r="T192" s="24">
        <v>4.9000000000000004</v>
      </c>
      <c r="U192" s="24">
        <v>1.2</v>
      </c>
      <c r="V192" s="24">
        <v>0.3</v>
      </c>
      <c r="W192" s="24">
        <v>5.9</v>
      </c>
      <c r="X192" s="24">
        <v>-3.4</v>
      </c>
      <c r="Y192" s="24">
        <v>-5.2</v>
      </c>
      <c r="Z192" s="24">
        <v>4.3</v>
      </c>
      <c r="AA192" s="24">
        <v>4</v>
      </c>
      <c r="AB192" s="24">
        <v>5.3</v>
      </c>
      <c r="AC192" s="24">
        <v>8.5</v>
      </c>
      <c r="AD192" s="24">
        <v>2.9</v>
      </c>
      <c r="AE192" s="24">
        <v>5.6</v>
      </c>
      <c r="AF192" s="24">
        <v>3</v>
      </c>
      <c r="AG192" s="24">
        <v>1.3</v>
      </c>
      <c r="AH192" s="24">
        <v>3.1</v>
      </c>
      <c r="AI192" s="24">
        <v>1</v>
      </c>
      <c r="AJ192" s="24">
        <v>0.5</v>
      </c>
      <c r="AK192" s="24">
        <v>3.1</v>
      </c>
      <c r="AL192" s="24">
        <v>0.4</v>
      </c>
      <c r="AM192" s="24">
        <v>4.7</v>
      </c>
      <c r="AN192" s="24">
        <v>6.3</v>
      </c>
      <c r="AO192" s="24">
        <v>2.9</v>
      </c>
      <c r="AP192" s="24">
        <v>3.2</v>
      </c>
      <c r="AQ192" s="24">
        <v>-5</v>
      </c>
      <c r="AR192" s="24">
        <v>0.6</v>
      </c>
      <c r="AS192" s="24">
        <v>1.9</v>
      </c>
      <c r="AT192" s="24">
        <v>1.5</v>
      </c>
      <c r="AU192" s="24">
        <v>2.6</v>
      </c>
      <c r="AV192" s="24">
        <v>3.5</v>
      </c>
      <c r="AW192" s="24">
        <v>3.1</v>
      </c>
      <c r="AX192" s="24">
        <v>2.9</v>
      </c>
      <c r="AY192" s="24">
        <v>2.5</v>
      </c>
    </row>
    <row r="193" spans="1:51" hidden="1" x14ac:dyDescent="0.3">
      <c r="A193" s="24" t="s">
        <v>263</v>
      </c>
      <c r="B193" s="24" t="s">
        <v>280</v>
      </c>
      <c r="C193" s="24">
        <v>-4.9000000000000004</v>
      </c>
      <c r="D193" s="24">
        <v>-1.3</v>
      </c>
      <c r="E193" s="24">
        <v>2.6</v>
      </c>
      <c r="F193" s="24">
        <v>-9.9</v>
      </c>
      <c r="G193" s="24">
        <v>5.2</v>
      </c>
      <c r="H193" s="24">
        <v>0.9</v>
      </c>
      <c r="I193" s="24">
        <v>6.1</v>
      </c>
      <c r="J193" s="24">
        <v>4.8</v>
      </c>
      <c r="K193" s="24">
        <v>6.5</v>
      </c>
      <c r="L193" s="24">
        <v>-13.9</v>
      </c>
      <c r="M193" s="24">
        <v>6.5</v>
      </c>
      <c r="N193" s="24">
        <v>9.6999999999999993</v>
      </c>
      <c r="O193" s="24">
        <v>6.1</v>
      </c>
      <c r="P193" s="24">
        <v>0.3</v>
      </c>
      <c r="Q193" s="24">
        <v>-2.2999999999999998</v>
      </c>
      <c r="R193" s="24">
        <v>4</v>
      </c>
      <c r="S193" s="24">
        <v>-0.2</v>
      </c>
      <c r="T193" s="24">
        <v>6.4</v>
      </c>
      <c r="U193" s="24">
        <v>0.3</v>
      </c>
      <c r="V193" s="24">
        <v>-6</v>
      </c>
      <c r="W193" s="24">
        <v>3.7</v>
      </c>
      <c r="X193" s="24">
        <v>3.4</v>
      </c>
      <c r="Y193" s="24">
        <v>-8.9</v>
      </c>
      <c r="Z193" s="24">
        <v>-7.8</v>
      </c>
      <c r="AA193" s="24">
        <v>18.3</v>
      </c>
      <c r="AB193" s="24">
        <v>10.3</v>
      </c>
      <c r="AC193" s="24">
        <v>9.9</v>
      </c>
      <c r="AD193" s="24">
        <v>8.8000000000000007</v>
      </c>
      <c r="AE193" s="24">
        <v>5.3</v>
      </c>
      <c r="AF193" s="24">
        <v>-3.2</v>
      </c>
      <c r="AG193" s="24">
        <v>-1.5</v>
      </c>
      <c r="AH193" s="24">
        <v>4.2</v>
      </c>
      <c r="AI193" s="24">
        <v>5.6</v>
      </c>
      <c r="AJ193" s="24">
        <v>1.3</v>
      </c>
      <c r="AK193" s="24">
        <v>-3.9</v>
      </c>
      <c r="AL193" s="24">
        <v>-6.2</v>
      </c>
      <c r="AM193" s="24">
        <v>-17</v>
      </c>
      <c r="AN193" s="24">
        <v>-15.7</v>
      </c>
      <c r="AO193" s="24">
        <v>-19.7</v>
      </c>
      <c r="AP193" s="24">
        <v>-27.7</v>
      </c>
      <c r="AQ193" s="24">
        <v>-30</v>
      </c>
      <c r="AR193" s="24">
        <v>1</v>
      </c>
      <c r="AS193" s="24">
        <v>8</v>
      </c>
      <c r="AT193" s="24">
        <v>4</v>
      </c>
      <c r="AU193" s="24">
        <v>4.5</v>
      </c>
      <c r="AV193" s="24" t="s">
        <v>73</v>
      </c>
      <c r="AW193" s="24" t="s">
        <v>73</v>
      </c>
      <c r="AX193" s="24" t="s">
        <v>73</v>
      </c>
      <c r="AY193" s="24" t="s">
        <v>73</v>
      </c>
    </row>
    <row r="194" spans="1:51" hidden="1" x14ac:dyDescent="0.3">
      <c r="A194" s="24" t="s">
        <v>264</v>
      </c>
      <c r="B194" s="24" t="s">
        <v>303</v>
      </c>
      <c r="C194" s="24">
        <v>-3.5</v>
      </c>
      <c r="D194" s="24">
        <v>5.8</v>
      </c>
      <c r="E194" s="24">
        <v>8.1999999999999993</v>
      </c>
      <c r="F194" s="24">
        <v>7.1</v>
      </c>
      <c r="G194" s="24">
        <v>8.4</v>
      </c>
      <c r="H194" s="24">
        <v>5.6</v>
      </c>
      <c r="I194" s="24">
        <v>3.4</v>
      </c>
      <c r="J194" s="24">
        <v>2.5</v>
      </c>
      <c r="K194" s="24">
        <v>5.0999999999999996</v>
      </c>
      <c r="L194" s="24">
        <v>7.8</v>
      </c>
      <c r="M194" s="24">
        <v>5</v>
      </c>
      <c r="N194" s="24">
        <v>5.8</v>
      </c>
      <c r="O194" s="24">
        <v>8.6999999999999993</v>
      </c>
      <c r="P194" s="24">
        <v>8.1</v>
      </c>
      <c r="Q194" s="24">
        <v>8.8000000000000007</v>
      </c>
      <c r="R194" s="24">
        <v>9.5</v>
      </c>
      <c r="S194" s="24">
        <v>9.3000000000000007</v>
      </c>
      <c r="T194" s="24">
        <v>8.1999999999999993</v>
      </c>
      <c r="U194" s="24">
        <v>5.8</v>
      </c>
      <c r="V194" s="24">
        <v>4.8</v>
      </c>
      <c r="W194" s="24">
        <v>6.8</v>
      </c>
      <c r="X194" s="24">
        <v>6.9</v>
      </c>
      <c r="Y194" s="24">
        <v>7.1</v>
      </c>
      <c r="Z194" s="24">
        <v>7.3</v>
      </c>
      <c r="AA194" s="24">
        <v>7.8</v>
      </c>
      <c r="AB194" s="24">
        <v>7.5</v>
      </c>
      <c r="AC194" s="24">
        <v>7</v>
      </c>
      <c r="AD194" s="24">
        <v>7.1</v>
      </c>
      <c r="AE194" s="24">
        <v>5.7</v>
      </c>
      <c r="AF194" s="24">
        <v>5.4</v>
      </c>
      <c r="AG194" s="24">
        <v>6.4</v>
      </c>
      <c r="AH194" s="24">
        <v>6.4</v>
      </c>
      <c r="AI194" s="24">
        <v>5.5</v>
      </c>
      <c r="AJ194" s="24">
        <v>5.6</v>
      </c>
      <c r="AK194" s="24">
        <v>6.4</v>
      </c>
      <c r="AL194" s="24">
        <v>7</v>
      </c>
      <c r="AM194" s="24">
        <v>6.7</v>
      </c>
      <c r="AN194" s="24">
        <v>6.9</v>
      </c>
      <c r="AO194" s="24">
        <v>7.5</v>
      </c>
      <c r="AP194" s="24">
        <v>7.4</v>
      </c>
      <c r="AQ194" s="24">
        <v>2.9</v>
      </c>
      <c r="AR194" s="24">
        <v>2.6</v>
      </c>
      <c r="AS194" s="24">
        <v>8</v>
      </c>
      <c r="AT194" s="24">
        <v>4.7</v>
      </c>
      <c r="AU194" s="24">
        <v>5.8</v>
      </c>
      <c r="AV194" s="24">
        <v>6.9</v>
      </c>
      <c r="AW194" s="24">
        <v>6.8</v>
      </c>
      <c r="AX194" s="24">
        <v>6.8</v>
      </c>
      <c r="AY194" s="24">
        <v>6.8</v>
      </c>
    </row>
    <row r="195" spans="1:51" hidden="1" x14ac:dyDescent="0.3">
      <c r="A195" s="24" t="s">
        <v>265</v>
      </c>
      <c r="B195" s="24" t="s">
        <v>302</v>
      </c>
      <c r="C195" s="24" t="s">
        <v>73</v>
      </c>
      <c r="D195" s="24" t="s">
        <v>73</v>
      </c>
      <c r="E195" s="24" t="s">
        <v>73</v>
      </c>
      <c r="F195" s="24" t="s">
        <v>73</v>
      </c>
      <c r="G195" s="24" t="s">
        <v>73</v>
      </c>
      <c r="H195" s="24" t="s">
        <v>73</v>
      </c>
      <c r="I195" s="24" t="s">
        <v>73</v>
      </c>
      <c r="J195" s="24" t="s">
        <v>73</v>
      </c>
      <c r="K195" s="24" t="s">
        <v>73</v>
      </c>
      <c r="L195" s="24" t="s">
        <v>73</v>
      </c>
      <c r="M195" s="24" t="s">
        <v>73</v>
      </c>
      <c r="N195" s="24" t="s">
        <v>73</v>
      </c>
      <c r="O195" s="24" t="s">
        <v>73</v>
      </c>
      <c r="P195" s="24" t="s">
        <v>73</v>
      </c>
      <c r="Q195" s="24" t="s">
        <v>73</v>
      </c>
      <c r="R195" s="24">
        <v>7.1</v>
      </c>
      <c r="S195" s="24">
        <v>1.2</v>
      </c>
      <c r="T195" s="24">
        <v>14.7</v>
      </c>
      <c r="U195" s="24">
        <v>14.3</v>
      </c>
      <c r="V195" s="24">
        <v>8.3000000000000007</v>
      </c>
      <c r="W195" s="24">
        <v>-8.6</v>
      </c>
      <c r="X195" s="24">
        <v>-9.3000000000000007</v>
      </c>
      <c r="Y195" s="24">
        <v>-12.5</v>
      </c>
      <c r="Z195" s="24">
        <v>14</v>
      </c>
      <c r="AA195" s="24">
        <v>21.9</v>
      </c>
      <c r="AB195" s="24">
        <v>11.3</v>
      </c>
      <c r="AC195" s="24">
        <v>-1</v>
      </c>
      <c r="AD195" s="24">
        <v>3.8</v>
      </c>
      <c r="AE195" s="24">
        <v>7.4</v>
      </c>
      <c r="AF195" s="24">
        <v>8.6</v>
      </c>
      <c r="AG195" s="24">
        <v>5.8</v>
      </c>
      <c r="AH195" s="24">
        <v>9.6</v>
      </c>
      <c r="AI195" s="24">
        <v>6.1</v>
      </c>
      <c r="AJ195" s="24">
        <v>4.7</v>
      </c>
      <c r="AK195" s="24">
        <v>-0.2</v>
      </c>
      <c r="AL195" s="24">
        <v>3.7</v>
      </c>
      <c r="AM195" s="24">
        <v>8.9</v>
      </c>
      <c r="AN195" s="24">
        <v>1.4</v>
      </c>
      <c r="AO195" s="24">
        <v>1.2</v>
      </c>
      <c r="AP195" s="24">
        <v>1.4</v>
      </c>
      <c r="AQ195" s="24">
        <v>-11.3</v>
      </c>
      <c r="AR195" s="24">
        <v>7</v>
      </c>
      <c r="AS195" s="24">
        <v>3.9</v>
      </c>
      <c r="AT195" s="24">
        <v>3</v>
      </c>
      <c r="AU195" s="24">
        <v>2.7</v>
      </c>
      <c r="AV195" s="24">
        <v>2.4</v>
      </c>
      <c r="AW195" s="24">
        <v>2</v>
      </c>
      <c r="AX195" s="24">
        <v>2</v>
      </c>
      <c r="AY195" s="24">
        <v>2</v>
      </c>
    </row>
    <row r="196" spans="1:51" hidden="1" x14ac:dyDescent="0.3">
      <c r="A196" s="24" t="s">
        <v>266</v>
      </c>
      <c r="B196" s="24" t="s">
        <v>302</v>
      </c>
      <c r="C196" s="24" t="s">
        <v>73</v>
      </c>
      <c r="D196" s="24" t="s">
        <v>73</v>
      </c>
      <c r="E196" s="24" t="s">
        <v>73</v>
      </c>
      <c r="F196" s="24" t="s">
        <v>73</v>
      </c>
      <c r="G196" s="24" t="s">
        <v>73</v>
      </c>
      <c r="H196" s="24" t="s">
        <v>73</v>
      </c>
      <c r="I196" s="24" t="s">
        <v>73</v>
      </c>
      <c r="J196" s="24" t="s">
        <v>73</v>
      </c>
      <c r="K196" s="24" t="s">
        <v>73</v>
      </c>
      <c r="L196" s="24" t="s">
        <v>73</v>
      </c>
      <c r="M196" s="24" t="s">
        <v>73</v>
      </c>
      <c r="N196" s="24">
        <v>6.3</v>
      </c>
      <c r="O196" s="24">
        <v>8.1999999999999993</v>
      </c>
      <c r="P196" s="24">
        <v>4</v>
      </c>
      <c r="Q196" s="24">
        <v>6.7</v>
      </c>
      <c r="R196" s="24">
        <v>5.7</v>
      </c>
      <c r="S196" s="24">
        <v>4.5999999999999996</v>
      </c>
      <c r="T196" s="24">
        <v>5.2</v>
      </c>
      <c r="U196" s="24">
        <v>6</v>
      </c>
      <c r="V196" s="24">
        <v>3.8</v>
      </c>
      <c r="W196" s="24">
        <v>6.2</v>
      </c>
      <c r="X196" s="24">
        <v>3.8</v>
      </c>
      <c r="Y196" s="24">
        <v>3.9</v>
      </c>
      <c r="Z196" s="24">
        <v>3.7</v>
      </c>
      <c r="AA196" s="24">
        <v>4</v>
      </c>
      <c r="AB196" s="24">
        <v>5.6</v>
      </c>
      <c r="AC196" s="24">
        <v>3.2</v>
      </c>
      <c r="AD196" s="24">
        <v>3.3</v>
      </c>
      <c r="AE196" s="24">
        <v>3.6</v>
      </c>
      <c r="AF196" s="24">
        <v>3.9</v>
      </c>
      <c r="AG196" s="24">
        <v>7.7</v>
      </c>
      <c r="AH196" s="24">
        <v>-12.7</v>
      </c>
      <c r="AI196" s="24">
        <v>2.4</v>
      </c>
      <c r="AJ196" s="24">
        <v>4.8</v>
      </c>
      <c r="AK196" s="24">
        <v>-0.2</v>
      </c>
      <c r="AL196" s="24">
        <v>-28</v>
      </c>
      <c r="AM196" s="24">
        <v>-9.4</v>
      </c>
      <c r="AN196" s="24">
        <v>-5.0999999999999996</v>
      </c>
      <c r="AO196" s="24">
        <v>0.8</v>
      </c>
      <c r="AP196" s="24">
        <v>2.1</v>
      </c>
      <c r="AQ196" s="24">
        <v>-8.5</v>
      </c>
      <c r="AR196" s="24">
        <v>-1</v>
      </c>
      <c r="AS196" s="24">
        <v>1.5</v>
      </c>
      <c r="AT196" s="24">
        <v>-0.5</v>
      </c>
      <c r="AU196" s="24">
        <v>2</v>
      </c>
      <c r="AV196" s="24">
        <v>7</v>
      </c>
      <c r="AW196" s="24">
        <v>6.5</v>
      </c>
      <c r="AX196" s="24">
        <v>6</v>
      </c>
      <c r="AY196" s="24">
        <v>5.5</v>
      </c>
    </row>
    <row r="197" spans="1:51" hidden="1" x14ac:dyDescent="0.3">
      <c r="A197" s="24" t="s">
        <v>267</v>
      </c>
      <c r="B197" s="24" t="s">
        <v>300</v>
      </c>
      <c r="C197" s="24">
        <v>3.9</v>
      </c>
      <c r="D197" s="24">
        <v>6.6</v>
      </c>
      <c r="E197" s="24">
        <v>-2.9</v>
      </c>
      <c r="F197" s="24">
        <v>-1.1000000000000001</v>
      </c>
      <c r="G197" s="24">
        <v>-1.7</v>
      </c>
      <c r="H197" s="24">
        <v>1.2</v>
      </c>
      <c r="I197" s="24">
        <v>1.7</v>
      </c>
      <c r="J197" s="24">
        <v>1.5</v>
      </c>
      <c r="K197" s="24">
        <v>9.3000000000000007</v>
      </c>
      <c r="L197" s="24">
        <v>-3.7</v>
      </c>
      <c r="M197" s="24">
        <v>-0.6</v>
      </c>
      <c r="N197" s="24">
        <v>-0.7</v>
      </c>
      <c r="O197" s="24">
        <v>2.1</v>
      </c>
      <c r="P197" s="24">
        <v>-0.1</v>
      </c>
      <c r="Q197" s="24">
        <v>-13.3</v>
      </c>
      <c r="R197" s="24">
        <v>2.9</v>
      </c>
      <c r="S197" s="24">
        <v>6.2</v>
      </c>
      <c r="T197" s="24">
        <v>3.8</v>
      </c>
      <c r="U197" s="24">
        <v>-0.4</v>
      </c>
      <c r="V197" s="24">
        <v>4.7</v>
      </c>
      <c r="W197" s="24">
        <v>3.9</v>
      </c>
      <c r="X197" s="24">
        <v>5.3</v>
      </c>
      <c r="Y197" s="24">
        <v>4.5</v>
      </c>
      <c r="Z197" s="24">
        <v>6.9</v>
      </c>
      <c r="AA197" s="24">
        <v>7</v>
      </c>
      <c r="AB197" s="24">
        <v>7.2</v>
      </c>
      <c r="AC197" s="24">
        <v>7.9</v>
      </c>
      <c r="AD197" s="24">
        <v>8.4</v>
      </c>
      <c r="AE197" s="24">
        <v>7.8</v>
      </c>
      <c r="AF197" s="24">
        <v>9.1999999999999993</v>
      </c>
      <c r="AG197" s="24">
        <v>10.3</v>
      </c>
      <c r="AH197" s="24">
        <v>5.6</v>
      </c>
      <c r="AI197" s="24">
        <v>7.6</v>
      </c>
      <c r="AJ197" s="24">
        <v>5.0999999999999996</v>
      </c>
      <c r="AK197" s="24">
        <v>4.7</v>
      </c>
      <c r="AL197" s="24">
        <v>2.9</v>
      </c>
      <c r="AM197" s="24">
        <v>3.8</v>
      </c>
      <c r="AN197" s="24">
        <v>3.5</v>
      </c>
      <c r="AO197" s="24">
        <v>4</v>
      </c>
      <c r="AP197" s="24">
        <v>1.4</v>
      </c>
      <c r="AQ197" s="24">
        <v>-2.8</v>
      </c>
      <c r="AR197" s="24">
        <v>4.5999999999999996</v>
      </c>
      <c r="AS197" s="24">
        <v>4.7</v>
      </c>
      <c r="AT197" s="24">
        <v>3.6</v>
      </c>
      <c r="AU197" s="24">
        <v>4.3</v>
      </c>
      <c r="AV197" s="24">
        <v>4.5</v>
      </c>
      <c r="AW197" s="24">
        <v>4.7</v>
      </c>
      <c r="AX197" s="24">
        <v>5</v>
      </c>
      <c r="AY197" s="24">
        <v>5.0999999999999996</v>
      </c>
    </row>
    <row r="198" spans="1:51" hidden="1" x14ac:dyDescent="0.3">
      <c r="A198" s="24" t="s">
        <v>268</v>
      </c>
      <c r="B198" s="24" t="s">
        <v>300</v>
      </c>
      <c r="C198" s="24" t="s">
        <v>73</v>
      </c>
      <c r="D198" s="24" t="s">
        <v>73</v>
      </c>
      <c r="E198" s="24" t="s">
        <v>73</v>
      </c>
      <c r="F198" s="24" t="s">
        <v>73</v>
      </c>
      <c r="G198" s="24" t="s">
        <v>73</v>
      </c>
      <c r="H198" s="24" t="s">
        <v>73</v>
      </c>
      <c r="I198" s="24" t="s">
        <v>73</v>
      </c>
      <c r="J198" s="24" t="s">
        <v>73</v>
      </c>
      <c r="K198" s="24" t="s">
        <v>73</v>
      </c>
      <c r="L198" s="24" t="s">
        <v>73</v>
      </c>
      <c r="M198" s="24" t="s">
        <v>73</v>
      </c>
      <c r="N198" s="24" t="s">
        <v>73</v>
      </c>
      <c r="O198" s="24" t="s">
        <v>73</v>
      </c>
      <c r="P198" s="24" t="s">
        <v>73</v>
      </c>
      <c r="Q198" s="24" t="s">
        <v>73</v>
      </c>
      <c r="R198" s="24" t="s">
        <v>73</v>
      </c>
      <c r="S198" s="24" t="s">
        <v>73</v>
      </c>
      <c r="T198" s="24" t="s">
        <v>73</v>
      </c>
      <c r="U198" s="24" t="s">
        <v>73</v>
      </c>
      <c r="V198" s="24">
        <v>-1.1000000000000001</v>
      </c>
      <c r="W198" s="24">
        <v>-4.2</v>
      </c>
      <c r="X198" s="24">
        <v>-0.5</v>
      </c>
      <c r="Y198" s="24">
        <v>-7.7</v>
      </c>
      <c r="Z198" s="24">
        <v>-16.2</v>
      </c>
      <c r="AA198" s="24">
        <v>-6.3</v>
      </c>
      <c r="AB198" s="24">
        <v>-7.4</v>
      </c>
      <c r="AC198" s="24">
        <v>-3.6</v>
      </c>
      <c r="AD198" s="24">
        <v>-3.4</v>
      </c>
      <c r="AE198" s="24">
        <v>-16.3</v>
      </c>
      <c r="AF198" s="24">
        <v>7.4</v>
      </c>
      <c r="AG198" s="24">
        <v>19.7</v>
      </c>
      <c r="AH198" s="24">
        <v>14.2</v>
      </c>
      <c r="AI198" s="24">
        <v>16.7</v>
      </c>
      <c r="AJ198" s="24">
        <v>2</v>
      </c>
      <c r="AK198" s="24">
        <v>2.4</v>
      </c>
      <c r="AL198" s="24">
        <v>1.8</v>
      </c>
      <c r="AM198" s="24">
        <v>0.8</v>
      </c>
      <c r="AN198" s="24">
        <v>5.2</v>
      </c>
      <c r="AO198" s="24">
        <v>5</v>
      </c>
      <c r="AP198" s="24">
        <v>-6.3</v>
      </c>
      <c r="AQ198" s="24">
        <v>-7.8</v>
      </c>
      <c r="AR198" s="24">
        <v>8.4</v>
      </c>
      <c r="AS198" s="24">
        <v>6.2</v>
      </c>
      <c r="AT198" s="24">
        <v>4.0999999999999996</v>
      </c>
      <c r="AU198" s="24">
        <v>3.6</v>
      </c>
      <c r="AV198" s="24">
        <v>3.5</v>
      </c>
      <c r="AW198" s="24">
        <v>3.3</v>
      </c>
      <c r="AX198" s="24">
        <v>3.3</v>
      </c>
      <c r="AY198" s="24">
        <v>3</v>
      </c>
    </row>
    <row r="199" spans="1:51" x14ac:dyDescent="0.3">
      <c r="A199" s="25" t="s">
        <v>300</v>
      </c>
      <c r="B199" s="24">
        <v>1</v>
      </c>
      <c r="C199" s="24" t="s">
        <v>73</v>
      </c>
      <c r="D199" s="24" t="s">
        <v>73</v>
      </c>
      <c r="E199" s="24" t="s">
        <v>73</v>
      </c>
      <c r="F199" s="24" t="s">
        <v>73</v>
      </c>
      <c r="G199" s="24" t="s">
        <v>73</v>
      </c>
      <c r="H199" s="24" t="s">
        <v>73</v>
      </c>
      <c r="I199" s="24" t="s">
        <v>73</v>
      </c>
      <c r="J199" s="24" t="s">
        <v>73</v>
      </c>
      <c r="K199" s="24" t="s">
        <v>73</v>
      </c>
      <c r="L199" s="24" t="s">
        <v>73</v>
      </c>
      <c r="M199" s="24" t="s">
        <v>73</v>
      </c>
      <c r="N199" s="24">
        <v>2.2999999999999998</v>
      </c>
      <c r="O199" s="24">
        <v>0.1</v>
      </c>
      <c r="P199" s="24">
        <v>0.9</v>
      </c>
      <c r="Q199" s="24">
        <v>2.6</v>
      </c>
      <c r="R199" s="24">
        <v>2.5</v>
      </c>
      <c r="S199" s="24">
        <v>5.0999999999999996</v>
      </c>
      <c r="T199" s="24">
        <v>3.2</v>
      </c>
      <c r="U199" s="24">
        <v>4</v>
      </c>
      <c r="V199" s="24">
        <v>3.1</v>
      </c>
      <c r="W199" s="24">
        <v>4.2</v>
      </c>
      <c r="X199" s="24">
        <v>4.5</v>
      </c>
      <c r="Y199" s="24">
        <v>4.9000000000000004</v>
      </c>
      <c r="Z199" s="24">
        <v>5.5</v>
      </c>
      <c r="AA199" s="24">
        <v>5.9</v>
      </c>
      <c r="AB199" s="24">
        <v>5.9</v>
      </c>
      <c r="AC199" s="24">
        <v>5.5</v>
      </c>
      <c r="AD199" s="24">
        <v>6.1</v>
      </c>
      <c r="AE199" s="24">
        <v>5.2</v>
      </c>
      <c r="AF199" s="24">
        <v>3</v>
      </c>
      <c r="AG199" s="24">
        <v>5.8</v>
      </c>
      <c r="AH199" s="24">
        <v>2.7</v>
      </c>
      <c r="AI199" s="24">
        <v>6.2</v>
      </c>
      <c r="AJ199" s="24">
        <v>3.7</v>
      </c>
      <c r="AK199" s="24">
        <v>3.7</v>
      </c>
      <c r="AL199" s="24">
        <v>3.4</v>
      </c>
      <c r="AM199" s="24">
        <v>2.2000000000000002</v>
      </c>
      <c r="AN199" s="24">
        <v>3.8</v>
      </c>
      <c r="AO199" s="24">
        <v>3.4</v>
      </c>
      <c r="AP199" s="24">
        <v>3</v>
      </c>
      <c r="AQ199" s="24">
        <v>-1.7</v>
      </c>
      <c r="AR199" s="24">
        <v>4.8</v>
      </c>
      <c r="AS199" s="24">
        <v>3.9</v>
      </c>
      <c r="AT199" s="24">
        <v>3.2</v>
      </c>
      <c r="AU199" s="24">
        <v>3.8</v>
      </c>
      <c r="AV199" s="24">
        <v>4.3</v>
      </c>
      <c r="AW199" s="24">
        <v>4.2</v>
      </c>
      <c r="AX199" s="24">
        <v>4.3</v>
      </c>
      <c r="AY199" s="24">
        <v>4.4000000000000004</v>
      </c>
    </row>
    <row r="200" spans="1:51" x14ac:dyDescent="0.3">
      <c r="A200" s="25" t="s">
        <v>269</v>
      </c>
      <c r="B200" s="24">
        <v>2</v>
      </c>
      <c r="C200" s="24">
        <v>4.4000000000000004</v>
      </c>
      <c r="D200" s="24">
        <v>5.2</v>
      </c>
      <c r="E200" s="24">
        <v>4.2</v>
      </c>
      <c r="F200" s="24">
        <v>5.4</v>
      </c>
      <c r="G200" s="24">
        <v>6.5</v>
      </c>
      <c r="H200" s="24">
        <v>5.8</v>
      </c>
      <c r="I200" s="24">
        <v>5.4</v>
      </c>
      <c r="J200" s="24">
        <v>6.8</v>
      </c>
      <c r="K200" s="24">
        <v>7.8</v>
      </c>
      <c r="L200" s="24">
        <v>5.4</v>
      </c>
      <c r="M200" s="24">
        <v>5.6</v>
      </c>
      <c r="N200" s="24">
        <v>4.9000000000000004</v>
      </c>
      <c r="O200" s="24">
        <v>5.5</v>
      </c>
      <c r="P200" s="24">
        <v>5.2</v>
      </c>
      <c r="Q200" s="24">
        <v>5.5</v>
      </c>
      <c r="R200" s="24">
        <v>6.4</v>
      </c>
      <c r="S200" s="24">
        <v>6.5</v>
      </c>
      <c r="T200" s="24">
        <v>4.7</v>
      </c>
      <c r="U200" s="24">
        <v>1.4</v>
      </c>
      <c r="V200" s="24">
        <v>4.5</v>
      </c>
      <c r="W200" s="24">
        <v>5.6</v>
      </c>
      <c r="X200" s="24">
        <v>3.8</v>
      </c>
      <c r="Y200" s="24">
        <v>5</v>
      </c>
      <c r="Z200" s="24">
        <v>6.1</v>
      </c>
      <c r="AA200" s="24">
        <v>6.9</v>
      </c>
      <c r="AB200" s="24">
        <v>7.3</v>
      </c>
      <c r="AC200" s="24">
        <v>7.7</v>
      </c>
      <c r="AD200" s="24">
        <v>8.6</v>
      </c>
      <c r="AE200" s="24">
        <v>5</v>
      </c>
      <c r="AF200" s="24">
        <v>4.2</v>
      </c>
      <c r="AG200" s="24">
        <v>8.3000000000000007</v>
      </c>
      <c r="AH200" s="24">
        <v>6.4</v>
      </c>
      <c r="AI200" s="24">
        <v>5.6</v>
      </c>
      <c r="AJ200" s="24">
        <v>5.8</v>
      </c>
      <c r="AK200" s="24">
        <v>5.5</v>
      </c>
      <c r="AL200" s="24">
        <v>5.6</v>
      </c>
      <c r="AM200" s="24">
        <v>5.4</v>
      </c>
      <c r="AN200" s="24">
        <v>5.7</v>
      </c>
      <c r="AO200" s="24">
        <v>5.3</v>
      </c>
      <c r="AP200" s="24">
        <v>4.0999999999999996</v>
      </c>
      <c r="AQ200" s="24">
        <v>-0.8</v>
      </c>
      <c r="AR200" s="24">
        <v>6.9</v>
      </c>
      <c r="AS200" s="24">
        <v>4.0999999999999996</v>
      </c>
      <c r="AT200" s="24">
        <v>4.4000000000000004</v>
      </c>
      <c r="AU200" s="24">
        <v>4.0999999999999996</v>
      </c>
      <c r="AV200" s="24">
        <v>4.2</v>
      </c>
      <c r="AW200" s="24">
        <v>4.2</v>
      </c>
      <c r="AX200" s="24">
        <v>4</v>
      </c>
      <c r="AY200" s="24">
        <v>3.9</v>
      </c>
    </row>
    <row r="201" spans="1:51" hidden="1" x14ac:dyDescent="0.3">
      <c r="A201" s="24" t="s">
        <v>270</v>
      </c>
      <c r="B201" s="24"/>
      <c r="C201" s="24">
        <v>2.6</v>
      </c>
      <c r="D201" s="24">
        <v>3.9</v>
      </c>
      <c r="E201" s="24">
        <v>0.5</v>
      </c>
      <c r="F201" s="24">
        <v>-0.4</v>
      </c>
      <c r="G201" s="24">
        <v>6.4</v>
      </c>
      <c r="H201" s="24">
        <v>4.8</v>
      </c>
      <c r="I201" s="24">
        <v>2.4</v>
      </c>
      <c r="J201" s="24">
        <v>4.5</v>
      </c>
      <c r="K201" s="24">
        <v>3.7</v>
      </c>
      <c r="L201" s="24">
        <v>4.0999999999999996</v>
      </c>
      <c r="M201" s="24">
        <v>1.3</v>
      </c>
      <c r="N201" s="24">
        <v>-1</v>
      </c>
      <c r="O201" s="24">
        <v>2.2999999999999998</v>
      </c>
      <c r="P201" s="24">
        <v>4.0999999999999996</v>
      </c>
      <c r="Q201" s="24">
        <v>4.9000000000000004</v>
      </c>
      <c r="R201" s="24">
        <v>3.2</v>
      </c>
      <c r="S201" s="24">
        <v>4</v>
      </c>
      <c r="T201" s="24">
        <v>4.3</v>
      </c>
      <c r="U201" s="24">
        <v>4.0999999999999996</v>
      </c>
      <c r="V201" s="24">
        <v>4.4000000000000004</v>
      </c>
      <c r="W201" s="24">
        <v>3.2</v>
      </c>
      <c r="X201" s="24">
        <v>2.6</v>
      </c>
      <c r="Y201" s="24">
        <v>4.2</v>
      </c>
      <c r="Z201" s="24">
        <v>3.2</v>
      </c>
      <c r="AA201" s="24">
        <v>4.2</v>
      </c>
      <c r="AB201" s="24">
        <v>3</v>
      </c>
      <c r="AC201" s="24">
        <v>2.6</v>
      </c>
      <c r="AD201" s="24">
        <v>4.3</v>
      </c>
      <c r="AE201" s="24">
        <v>2.2000000000000002</v>
      </c>
      <c r="AF201" s="24">
        <v>1.6</v>
      </c>
      <c r="AG201" s="24">
        <v>2.2999999999999998</v>
      </c>
      <c r="AH201" s="24">
        <v>2.6</v>
      </c>
      <c r="AI201" s="24">
        <v>3.6</v>
      </c>
      <c r="AJ201" s="24">
        <v>2.2000000000000002</v>
      </c>
      <c r="AK201" s="24">
        <v>2.7</v>
      </c>
      <c r="AL201" s="24">
        <v>2.5</v>
      </c>
      <c r="AM201" s="24">
        <v>2.9</v>
      </c>
      <c r="AN201" s="24">
        <v>2.5</v>
      </c>
      <c r="AO201" s="24">
        <v>2.9</v>
      </c>
      <c r="AP201" s="24">
        <v>2.1</v>
      </c>
      <c r="AQ201" s="24">
        <v>-1.8</v>
      </c>
      <c r="AR201" s="24">
        <v>5.3</v>
      </c>
      <c r="AS201" s="24">
        <v>3.5</v>
      </c>
      <c r="AT201" s="24">
        <v>1.7</v>
      </c>
      <c r="AU201" s="24">
        <v>1.2</v>
      </c>
      <c r="AV201" s="24">
        <v>2</v>
      </c>
      <c r="AW201" s="24">
        <v>2.2000000000000002</v>
      </c>
      <c r="AX201" s="24">
        <v>2.2999999999999998</v>
      </c>
      <c r="AY201" s="24">
        <v>2.2999999999999998</v>
      </c>
    </row>
    <row r="202" spans="1:51" hidden="1" x14ac:dyDescent="0.3">
      <c r="A202" s="24" t="s">
        <v>271</v>
      </c>
      <c r="B202" s="24"/>
      <c r="C202" s="24">
        <v>4.3</v>
      </c>
      <c r="D202" s="24">
        <v>2.2000000000000002</v>
      </c>
      <c r="E202" s="24">
        <v>0.2</v>
      </c>
      <c r="F202" s="24">
        <v>-1.9</v>
      </c>
      <c r="G202" s="24">
        <v>-0.2</v>
      </c>
      <c r="H202" s="24">
        <v>-0.1</v>
      </c>
      <c r="I202" s="24">
        <v>1.9</v>
      </c>
      <c r="J202" s="24">
        <v>1.7</v>
      </c>
      <c r="K202" s="24">
        <v>0.4</v>
      </c>
      <c r="L202" s="24">
        <v>1.8</v>
      </c>
      <c r="M202" s="24">
        <v>1.6</v>
      </c>
      <c r="N202" s="24">
        <v>0.6</v>
      </c>
      <c r="O202" s="24">
        <v>2.5</v>
      </c>
      <c r="P202" s="24">
        <v>0</v>
      </c>
      <c r="Q202" s="24">
        <v>-0.5</v>
      </c>
      <c r="R202" s="24">
        <v>5</v>
      </c>
      <c r="S202" s="24">
        <v>4.2</v>
      </c>
      <c r="T202" s="24">
        <v>3.6</v>
      </c>
      <c r="U202" s="24">
        <v>3.1</v>
      </c>
      <c r="V202" s="24">
        <v>3.8</v>
      </c>
      <c r="W202" s="24">
        <v>3.2</v>
      </c>
      <c r="X202" s="24">
        <v>1.7</v>
      </c>
      <c r="Y202" s="24">
        <v>2.8</v>
      </c>
      <c r="Z202" s="24">
        <v>5.8</v>
      </c>
      <c r="AA202" s="24">
        <v>3.2</v>
      </c>
      <c r="AB202" s="24">
        <v>3.4</v>
      </c>
      <c r="AC202" s="24">
        <v>6.5</v>
      </c>
      <c r="AD202" s="24">
        <v>3.7</v>
      </c>
      <c r="AE202" s="24">
        <v>1.8</v>
      </c>
      <c r="AF202" s="24">
        <v>-1.6</v>
      </c>
      <c r="AG202" s="24">
        <v>0.1</v>
      </c>
      <c r="AH202" s="24">
        <v>2</v>
      </c>
      <c r="AI202" s="24">
        <v>1.9</v>
      </c>
      <c r="AJ202" s="24">
        <v>2.4</v>
      </c>
      <c r="AK202" s="24">
        <v>2.2000000000000002</v>
      </c>
      <c r="AL202" s="24">
        <v>1.2</v>
      </c>
      <c r="AM202" s="24">
        <v>-0.9</v>
      </c>
      <c r="AN202" s="24">
        <v>0.2</v>
      </c>
      <c r="AO202" s="24">
        <v>1.7</v>
      </c>
      <c r="AP202" s="24">
        <v>0.4</v>
      </c>
      <c r="AQ202" s="24">
        <v>-5.0999999999999996</v>
      </c>
      <c r="AR202" s="24">
        <v>5.0999999999999996</v>
      </c>
      <c r="AS202" s="24">
        <v>13.9</v>
      </c>
      <c r="AT202" s="24">
        <v>9.8000000000000007</v>
      </c>
      <c r="AU202" s="24">
        <v>8.3000000000000007</v>
      </c>
      <c r="AV202" s="24">
        <v>6.8</v>
      </c>
      <c r="AW202" s="24">
        <v>8</v>
      </c>
      <c r="AX202" s="24">
        <v>8.6999999999999993</v>
      </c>
      <c r="AY202" s="24">
        <v>6.2</v>
      </c>
    </row>
    <row r="203" spans="1:51" hidden="1" x14ac:dyDescent="0.3">
      <c r="A203" s="24" t="s">
        <v>272</v>
      </c>
      <c r="B203" s="24">
        <v>5</v>
      </c>
      <c r="C203" s="24">
        <v>2.2999999999999998</v>
      </c>
      <c r="D203" s="24">
        <v>1.5</v>
      </c>
      <c r="E203" s="24">
        <v>-1.8</v>
      </c>
      <c r="F203" s="24">
        <v>0.9</v>
      </c>
      <c r="G203" s="24">
        <v>2.1</v>
      </c>
      <c r="H203" s="24">
        <v>0.2</v>
      </c>
      <c r="I203" s="24">
        <v>2.2000000000000002</v>
      </c>
      <c r="J203" s="24">
        <v>4.3</v>
      </c>
      <c r="K203" s="24">
        <v>0.1</v>
      </c>
      <c r="L203" s="24">
        <v>3.2</v>
      </c>
      <c r="M203" s="24">
        <v>1.8</v>
      </c>
      <c r="N203" s="24">
        <v>2.2999999999999998</v>
      </c>
      <c r="O203" s="24">
        <v>7.3</v>
      </c>
      <c r="P203" s="24">
        <v>5.4</v>
      </c>
      <c r="Q203" s="24">
        <v>3.4</v>
      </c>
      <c r="R203" s="24">
        <v>4.5999999999999996</v>
      </c>
      <c r="S203" s="24">
        <v>3.8</v>
      </c>
      <c r="T203" s="24">
        <v>5.6</v>
      </c>
      <c r="U203" s="24">
        <v>5.4</v>
      </c>
      <c r="V203" s="24">
        <v>4.0999999999999996</v>
      </c>
      <c r="W203" s="24">
        <v>3.6</v>
      </c>
      <c r="X203" s="24">
        <v>2.4</v>
      </c>
      <c r="Y203" s="24">
        <v>3.3</v>
      </c>
      <c r="Z203" s="24">
        <v>2.1</v>
      </c>
      <c r="AA203" s="24">
        <v>3.8</v>
      </c>
      <c r="AB203" s="24">
        <v>5.6</v>
      </c>
      <c r="AC203" s="24">
        <v>6.9</v>
      </c>
      <c r="AD203" s="24">
        <v>7.1</v>
      </c>
      <c r="AE203" s="24">
        <v>4.3</v>
      </c>
      <c r="AF203" s="24">
        <v>-0.2</v>
      </c>
      <c r="AG203" s="24">
        <v>5.2</v>
      </c>
      <c r="AH203" s="24">
        <v>5</v>
      </c>
      <c r="AI203" s="24">
        <v>4.5</v>
      </c>
      <c r="AJ203" s="24">
        <v>4.2</v>
      </c>
      <c r="AK203" s="24">
        <v>4.8</v>
      </c>
      <c r="AL203" s="24">
        <v>4.9000000000000004</v>
      </c>
      <c r="AM203" s="24">
        <v>4.5</v>
      </c>
      <c r="AN203" s="24">
        <v>4.3</v>
      </c>
      <c r="AO203" s="24">
        <v>3.9</v>
      </c>
      <c r="AP203" s="24">
        <v>3.4</v>
      </c>
      <c r="AQ203" s="24">
        <v>-7.2</v>
      </c>
      <c r="AR203" s="24">
        <v>11.2</v>
      </c>
      <c r="AS203" s="24">
        <v>5.4</v>
      </c>
      <c r="AT203" s="24">
        <v>3.8</v>
      </c>
      <c r="AU203" s="24">
        <v>3.9</v>
      </c>
      <c r="AV203" s="24">
        <v>3.9</v>
      </c>
      <c r="AW203" s="24">
        <v>3.9</v>
      </c>
      <c r="AX203" s="24">
        <v>4</v>
      </c>
      <c r="AY203" s="24">
        <v>4</v>
      </c>
    </row>
    <row r="204" spans="1:51" hidden="1" x14ac:dyDescent="0.3">
      <c r="A204" s="24" t="s">
        <v>273</v>
      </c>
      <c r="B204" s="24"/>
      <c r="C204" s="24" t="s">
        <v>73</v>
      </c>
      <c r="D204" s="24" t="s">
        <v>73</v>
      </c>
      <c r="E204" s="24" t="s">
        <v>73</v>
      </c>
      <c r="F204" s="24" t="s">
        <v>73</v>
      </c>
      <c r="G204" s="24" t="s">
        <v>73</v>
      </c>
      <c r="H204" s="24" t="s">
        <v>73</v>
      </c>
      <c r="I204" s="24" t="s">
        <v>73</v>
      </c>
      <c r="J204" s="24" t="s">
        <v>73</v>
      </c>
      <c r="K204" s="24" t="s">
        <v>73</v>
      </c>
      <c r="L204" s="24" t="s">
        <v>73</v>
      </c>
      <c r="M204" s="24" t="s">
        <v>73</v>
      </c>
      <c r="N204" s="24" t="s">
        <v>73</v>
      </c>
      <c r="O204" s="24" t="s">
        <v>73</v>
      </c>
      <c r="P204" s="24">
        <v>2.2000000000000002</v>
      </c>
      <c r="Q204" s="24">
        <v>-7.4</v>
      </c>
      <c r="R204" s="24">
        <v>3.6</v>
      </c>
      <c r="S204" s="24">
        <v>5.5</v>
      </c>
      <c r="T204" s="24">
        <v>6.5</v>
      </c>
      <c r="U204" s="24">
        <v>2.8</v>
      </c>
      <c r="V204" s="24">
        <v>-1</v>
      </c>
      <c r="W204" s="24">
        <v>7.2</v>
      </c>
      <c r="X204" s="24">
        <v>-0.9</v>
      </c>
      <c r="Y204" s="24">
        <v>7.1</v>
      </c>
      <c r="Z204" s="24">
        <v>6.9</v>
      </c>
      <c r="AA204" s="24">
        <v>9.5</v>
      </c>
      <c r="AB204" s="24">
        <v>9.8000000000000007</v>
      </c>
      <c r="AC204" s="24">
        <v>9</v>
      </c>
      <c r="AD204" s="24">
        <v>7.6</v>
      </c>
      <c r="AE204" s="24">
        <v>3</v>
      </c>
      <c r="AF204" s="24">
        <v>-1</v>
      </c>
      <c r="AG204" s="24">
        <v>8</v>
      </c>
      <c r="AH204" s="24">
        <v>9.5</v>
      </c>
      <c r="AI204" s="24">
        <v>5.0999999999999996</v>
      </c>
      <c r="AJ204" s="24">
        <v>7.4</v>
      </c>
      <c r="AK204" s="24">
        <v>4.8</v>
      </c>
      <c r="AL204" s="24">
        <v>4.9000000000000004</v>
      </c>
      <c r="AM204" s="24">
        <v>2.8</v>
      </c>
      <c r="AN204" s="24">
        <v>6.3</v>
      </c>
      <c r="AO204" s="24">
        <v>3.3</v>
      </c>
      <c r="AP204" s="24">
        <v>1.9</v>
      </c>
      <c r="AQ204" s="24">
        <v>0.6</v>
      </c>
      <c r="AR204" s="24">
        <v>9.1999999999999993</v>
      </c>
      <c r="AS204" s="24">
        <v>5.3</v>
      </c>
      <c r="AT204" s="24">
        <v>4.0999999999999996</v>
      </c>
      <c r="AU204" s="24">
        <v>3.4</v>
      </c>
      <c r="AV204" s="24">
        <v>3.5</v>
      </c>
      <c r="AW204" s="24">
        <v>3.2</v>
      </c>
      <c r="AX204" s="24">
        <v>3.4</v>
      </c>
      <c r="AY204" s="24">
        <v>3.4</v>
      </c>
    </row>
    <row r="205" spans="1:51" hidden="1" x14ac:dyDescent="0.3">
      <c r="A205" s="24" t="s">
        <v>274</v>
      </c>
      <c r="B205" s="24"/>
      <c r="C205" s="24">
        <v>4.2</v>
      </c>
      <c r="D205" s="24">
        <v>4.8</v>
      </c>
      <c r="E205" s="24">
        <v>4.8</v>
      </c>
      <c r="F205" s="24">
        <v>6</v>
      </c>
      <c r="G205" s="24">
        <v>7.7</v>
      </c>
      <c r="H205" s="24">
        <v>7.3</v>
      </c>
      <c r="I205" s="24">
        <v>5.8</v>
      </c>
      <c r="J205" s="24">
        <v>7.7</v>
      </c>
      <c r="K205" s="24">
        <v>8.4</v>
      </c>
      <c r="L205" s="24">
        <v>5</v>
      </c>
      <c r="M205" s="24">
        <v>5</v>
      </c>
      <c r="N205" s="24">
        <v>5.8</v>
      </c>
      <c r="O205" s="24">
        <v>5.7</v>
      </c>
      <c r="P205" s="24">
        <v>5.2</v>
      </c>
      <c r="Q205" s="24">
        <v>6.2</v>
      </c>
      <c r="R205" s="24">
        <v>6.4</v>
      </c>
      <c r="S205" s="24">
        <v>6.2</v>
      </c>
      <c r="T205" s="24">
        <v>5</v>
      </c>
      <c r="U205" s="24">
        <v>2.2999999999999998</v>
      </c>
      <c r="V205" s="24">
        <v>4.5</v>
      </c>
      <c r="W205" s="24">
        <v>6.1</v>
      </c>
      <c r="X205" s="24">
        <v>4.2</v>
      </c>
      <c r="Y205" s="24">
        <v>5.3</v>
      </c>
      <c r="Z205" s="24">
        <v>5.9</v>
      </c>
      <c r="AA205" s="24">
        <v>6.8</v>
      </c>
      <c r="AB205" s="24">
        <v>7.3</v>
      </c>
      <c r="AC205" s="24">
        <v>8.1</v>
      </c>
      <c r="AD205" s="24">
        <v>9.4</v>
      </c>
      <c r="AE205" s="24">
        <v>5.6</v>
      </c>
      <c r="AF205" s="24">
        <v>4.4000000000000004</v>
      </c>
      <c r="AG205" s="24">
        <v>8.6999999999999993</v>
      </c>
      <c r="AH205" s="24">
        <v>6.7</v>
      </c>
      <c r="AI205" s="24">
        <v>5.8</v>
      </c>
      <c r="AJ205" s="24">
        <v>6</v>
      </c>
      <c r="AK205" s="24">
        <v>5.5</v>
      </c>
      <c r="AL205" s="24">
        <v>5.3</v>
      </c>
      <c r="AM205" s="24">
        <v>5.0999999999999996</v>
      </c>
      <c r="AN205" s="24">
        <v>5.5</v>
      </c>
      <c r="AO205" s="24">
        <v>5.2</v>
      </c>
      <c r="AP205" s="24">
        <v>4.4000000000000004</v>
      </c>
      <c r="AQ205" s="24">
        <v>0.9</v>
      </c>
      <c r="AR205" s="24">
        <v>7.1</v>
      </c>
      <c r="AS205" s="24">
        <v>2.6</v>
      </c>
      <c r="AT205" s="24">
        <v>4.2</v>
      </c>
      <c r="AU205" s="24">
        <v>3.5</v>
      </c>
      <c r="AV205" s="24">
        <v>3.5</v>
      </c>
      <c r="AW205" s="24">
        <v>3.4</v>
      </c>
      <c r="AX205" s="24">
        <v>3.1</v>
      </c>
      <c r="AY205" s="24">
        <v>2.9</v>
      </c>
    </row>
    <row r="206" spans="1:51" hidden="1" x14ac:dyDescent="0.3">
      <c r="A206" s="24" t="s">
        <v>275</v>
      </c>
      <c r="B206" s="24"/>
      <c r="C206" s="24">
        <v>-1</v>
      </c>
      <c r="D206" s="24">
        <v>-2.7</v>
      </c>
      <c r="E206" s="24">
        <v>0.4</v>
      </c>
      <c r="F206" s="24">
        <v>4.5</v>
      </c>
      <c r="G206" s="24">
        <v>2.8</v>
      </c>
      <c r="H206" s="24">
        <v>1.6</v>
      </c>
      <c r="I206" s="24">
        <v>3.1</v>
      </c>
      <c r="J206" s="24">
        <v>2.4</v>
      </c>
      <c r="K206" s="24">
        <v>1.4</v>
      </c>
      <c r="L206" s="24">
        <v>0.1</v>
      </c>
      <c r="M206" s="24">
        <v>-6.3</v>
      </c>
      <c r="N206" s="24">
        <v>-10.199999999999999</v>
      </c>
      <c r="O206" s="24">
        <v>-11.3</v>
      </c>
      <c r="P206" s="24">
        <v>-6.8</v>
      </c>
      <c r="Q206" s="24">
        <v>-8.3000000000000007</v>
      </c>
      <c r="R206" s="24">
        <v>-1.6</v>
      </c>
      <c r="S206" s="24">
        <v>-0.2</v>
      </c>
      <c r="T206" s="24">
        <v>1.6</v>
      </c>
      <c r="U206" s="24">
        <v>-1.3</v>
      </c>
      <c r="V206" s="24">
        <v>3.8</v>
      </c>
      <c r="W206" s="24">
        <v>7.1</v>
      </c>
      <c r="X206" s="24">
        <v>4.5</v>
      </c>
      <c r="Y206" s="24">
        <v>4.3</v>
      </c>
      <c r="Z206" s="24">
        <v>6.1</v>
      </c>
      <c r="AA206" s="24">
        <v>7.1</v>
      </c>
      <c r="AB206" s="24">
        <v>5.7</v>
      </c>
      <c r="AC206" s="24">
        <v>7.5</v>
      </c>
      <c r="AD206" s="24">
        <v>7.7</v>
      </c>
      <c r="AE206" s="24">
        <v>4.8</v>
      </c>
      <c r="AF206" s="24">
        <v>-6.1</v>
      </c>
      <c r="AG206" s="24">
        <v>3.3</v>
      </c>
      <c r="AH206" s="24">
        <v>3.9</v>
      </c>
      <c r="AI206" s="24">
        <v>2.5</v>
      </c>
      <c r="AJ206" s="24">
        <v>1.3</v>
      </c>
      <c r="AK206" s="24">
        <v>1.2</v>
      </c>
      <c r="AL206" s="24">
        <v>-0.1</v>
      </c>
      <c r="AM206" s="24">
        <v>1.4</v>
      </c>
      <c r="AN206" s="24">
        <v>3.2</v>
      </c>
      <c r="AO206" s="24">
        <v>3.8</v>
      </c>
      <c r="AP206" s="24">
        <v>3</v>
      </c>
      <c r="AQ206" s="24">
        <v>-3</v>
      </c>
      <c r="AR206" s="24">
        <v>5.8</v>
      </c>
      <c r="AS206" s="24">
        <v>-0.5</v>
      </c>
      <c r="AT206" s="24">
        <v>1.6</v>
      </c>
      <c r="AU206" s="24">
        <v>1.9</v>
      </c>
      <c r="AV206" s="24">
        <v>2.2999999999999998</v>
      </c>
      <c r="AW206" s="24">
        <v>2.2000000000000002</v>
      </c>
      <c r="AX206" s="24">
        <v>2.2000000000000002</v>
      </c>
      <c r="AY206" s="24">
        <v>2.2000000000000002</v>
      </c>
    </row>
    <row r="207" spans="1:51" x14ac:dyDescent="0.3">
      <c r="A207" s="25" t="s">
        <v>276</v>
      </c>
      <c r="B207" s="24">
        <v>3</v>
      </c>
      <c r="C207" s="24">
        <v>1.4</v>
      </c>
      <c r="D207" s="24">
        <v>0</v>
      </c>
      <c r="E207" s="24">
        <v>0.7</v>
      </c>
      <c r="F207" s="24">
        <v>2</v>
      </c>
      <c r="G207" s="24">
        <v>2.5</v>
      </c>
      <c r="H207" s="24">
        <v>2.5</v>
      </c>
      <c r="I207" s="24">
        <v>2.7</v>
      </c>
      <c r="J207" s="24">
        <v>2.9</v>
      </c>
      <c r="K207" s="24">
        <v>3.9</v>
      </c>
      <c r="L207" s="24">
        <v>3.4</v>
      </c>
      <c r="M207" s="24">
        <v>2.4</v>
      </c>
      <c r="N207" s="24">
        <v>1</v>
      </c>
      <c r="O207" s="24">
        <v>-1.9</v>
      </c>
      <c r="P207" s="24">
        <v>-1.8</v>
      </c>
      <c r="Q207" s="24">
        <v>0.2</v>
      </c>
      <c r="R207" s="24">
        <v>1.6</v>
      </c>
      <c r="S207" s="24">
        <v>1.3</v>
      </c>
      <c r="T207" s="24">
        <v>2.7</v>
      </c>
      <c r="U207" s="24">
        <v>2.1</v>
      </c>
      <c r="V207" s="24">
        <v>3.1</v>
      </c>
      <c r="W207" s="24">
        <v>4.7</v>
      </c>
      <c r="X207" s="24">
        <v>2.7</v>
      </c>
      <c r="Y207" s="24">
        <v>1.8</v>
      </c>
      <c r="Z207" s="24">
        <v>2.2999999999999998</v>
      </c>
      <c r="AA207" s="24">
        <v>3.5</v>
      </c>
      <c r="AB207" s="24">
        <v>2.9</v>
      </c>
      <c r="AC207" s="24">
        <v>4.3</v>
      </c>
      <c r="AD207" s="24">
        <v>4.2</v>
      </c>
      <c r="AE207" s="24">
        <v>1.6</v>
      </c>
      <c r="AF207" s="24">
        <v>-4.8</v>
      </c>
      <c r="AG207" s="24">
        <v>2.5</v>
      </c>
      <c r="AH207" s="24">
        <v>2.2000000000000002</v>
      </c>
      <c r="AI207" s="24">
        <v>0.4</v>
      </c>
      <c r="AJ207" s="24">
        <v>0.5</v>
      </c>
      <c r="AK207" s="24">
        <v>1.6</v>
      </c>
      <c r="AL207" s="24">
        <v>1.6</v>
      </c>
      <c r="AM207" s="24">
        <v>1.8</v>
      </c>
      <c r="AN207" s="24">
        <v>2.8</v>
      </c>
      <c r="AO207" s="24">
        <v>2.2999999999999998</v>
      </c>
      <c r="AP207" s="24">
        <v>2</v>
      </c>
      <c r="AQ207" s="24">
        <v>-5.5</v>
      </c>
      <c r="AR207" s="24">
        <v>6</v>
      </c>
      <c r="AS207" s="24">
        <v>2.4</v>
      </c>
      <c r="AT207" s="24">
        <v>1</v>
      </c>
      <c r="AU207" s="24">
        <v>1.4</v>
      </c>
      <c r="AV207" s="24">
        <v>1.9</v>
      </c>
      <c r="AW207" s="24">
        <v>1.9</v>
      </c>
      <c r="AX207" s="24">
        <v>1.7</v>
      </c>
      <c r="AY207" s="24">
        <v>1.6</v>
      </c>
    </row>
    <row r="208" spans="1:51" x14ac:dyDescent="0.3">
      <c r="A208" s="25" t="s">
        <v>302</v>
      </c>
      <c r="B208" s="24">
        <v>4</v>
      </c>
      <c r="C208" s="24">
        <v>-2.5</v>
      </c>
      <c r="D208" s="24">
        <v>1.3</v>
      </c>
      <c r="E208" s="24">
        <v>-2.4</v>
      </c>
      <c r="F208" s="24">
        <v>-1.1000000000000001</v>
      </c>
      <c r="G208" s="24">
        <v>-1.4</v>
      </c>
      <c r="H208" s="24">
        <v>-1.6</v>
      </c>
      <c r="I208" s="24">
        <v>1.9</v>
      </c>
      <c r="J208" s="24">
        <v>-0.5</v>
      </c>
      <c r="K208" s="24">
        <v>2.8</v>
      </c>
      <c r="L208" s="24">
        <v>4.2</v>
      </c>
      <c r="M208" s="24">
        <v>12.1</v>
      </c>
      <c r="N208" s="24">
        <v>10.5</v>
      </c>
      <c r="O208" s="24">
        <v>7.4</v>
      </c>
      <c r="P208" s="24">
        <v>1.6</v>
      </c>
      <c r="Q208" s="24">
        <v>1.9</v>
      </c>
      <c r="R208" s="24">
        <v>2.7</v>
      </c>
      <c r="S208" s="24">
        <v>4.2</v>
      </c>
      <c r="T208" s="24">
        <v>3.2</v>
      </c>
      <c r="U208" s="24">
        <v>2.9</v>
      </c>
      <c r="V208" s="24">
        <v>1.1000000000000001</v>
      </c>
      <c r="W208" s="24">
        <v>6.1</v>
      </c>
      <c r="X208" s="24">
        <v>0.8</v>
      </c>
      <c r="Y208" s="24">
        <v>2.2999999999999998</v>
      </c>
      <c r="Z208" s="24">
        <v>12.4</v>
      </c>
      <c r="AA208" s="24">
        <v>10.5</v>
      </c>
      <c r="AB208" s="24">
        <v>4.7</v>
      </c>
      <c r="AC208" s="24">
        <v>5.8</v>
      </c>
      <c r="AD208" s="24">
        <v>5.2</v>
      </c>
      <c r="AE208" s="24">
        <v>4.5999999999999996</v>
      </c>
      <c r="AF208" s="24">
        <v>0.3</v>
      </c>
      <c r="AG208" s="24">
        <v>5.6</v>
      </c>
      <c r="AH208" s="24">
        <v>6.6</v>
      </c>
      <c r="AI208" s="24">
        <v>3.4</v>
      </c>
      <c r="AJ208" s="24">
        <v>2.9</v>
      </c>
      <c r="AK208" s="24">
        <v>3.7</v>
      </c>
      <c r="AL208" s="24">
        <v>2.5</v>
      </c>
      <c r="AM208" s="24">
        <v>5.4</v>
      </c>
      <c r="AN208" s="24">
        <v>0.6</v>
      </c>
      <c r="AO208" s="24">
        <v>1.5</v>
      </c>
      <c r="AP208" s="24">
        <v>0.4</v>
      </c>
      <c r="AQ208" s="24">
        <v>-3.4</v>
      </c>
      <c r="AR208" s="24">
        <v>3.9</v>
      </c>
      <c r="AS208" s="24">
        <v>6.5</v>
      </c>
      <c r="AT208" s="24">
        <v>1.6</v>
      </c>
      <c r="AU208" s="24">
        <v>3.3</v>
      </c>
      <c r="AV208" s="24">
        <v>3.5</v>
      </c>
      <c r="AW208" s="24">
        <v>3.2</v>
      </c>
      <c r="AX208" s="24">
        <v>3.3</v>
      </c>
      <c r="AY208" s="24">
        <v>3.1</v>
      </c>
    </row>
    <row r="209" spans="1:51" hidden="1" x14ac:dyDescent="0.3">
      <c r="A209" s="24" t="s">
        <v>277</v>
      </c>
      <c r="B209" s="24"/>
      <c r="C209" s="24">
        <v>0.3</v>
      </c>
      <c r="D209" s="24">
        <v>-3.6</v>
      </c>
      <c r="E209" s="24">
        <v>5.5</v>
      </c>
      <c r="F209" s="24">
        <v>3.6</v>
      </c>
      <c r="G209" s="24">
        <v>3.5</v>
      </c>
      <c r="H209" s="24">
        <v>5.3</v>
      </c>
      <c r="I209" s="24">
        <v>0.5</v>
      </c>
      <c r="J209" s="24">
        <v>-0.7</v>
      </c>
      <c r="K209" s="24">
        <v>3.3</v>
      </c>
      <c r="L209" s="24">
        <v>4.0999999999999996</v>
      </c>
      <c r="M209" s="24">
        <v>2.5</v>
      </c>
      <c r="N209" s="24">
        <v>4.9000000000000004</v>
      </c>
      <c r="O209" s="24">
        <v>-0.1</v>
      </c>
      <c r="P209" s="24">
        <v>-0.4</v>
      </c>
      <c r="Q209" s="24">
        <v>3.5</v>
      </c>
      <c r="R209" s="24">
        <v>0.1</v>
      </c>
      <c r="S209" s="24">
        <v>5.4</v>
      </c>
      <c r="T209" s="24">
        <v>2.5</v>
      </c>
      <c r="U209" s="24">
        <v>5.8</v>
      </c>
      <c r="V209" s="24">
        <v>3.9</v>
      </c>
      <c r="W209" s="24">
        <v>4.3</v>
      </c>
      <c r="X209" s="24">
        <v>3.8</v>
      </c>
      <c r="Y209" s="24">
        <v>3</v>
      </c>
      <c r="Z209" s="24">
        <v>6.3</v>
      </c>
      <c r="AA209" s="24">
        <v>4.5999999999999996</v>
      </c>
      <c r="AB209" s="24">
        <v>5.4</v>
      </c>
      <c r="AC209" s="24">
        <v>4.7</v>
      </c>
      <c r="AD209" s="24">
        <v>5.4</v>
      </c>
      <c r="AE209" s="24">
        <v>4.7</v>
      </c>
      <c r="AF209" s="24">
        <v>2.8</v>
      </c>
      <c r="AG209" s="24">
        <v>4.5</v>
      </c>
      <c r="AH209" s="24">
        <v>-0.6</v>
      </c>
      <c r="AI209" s="24">
        <v>9.9</v>
      </c>
      <c r="AJ209" s="24">
        <v>1.8</v>
      </c>
      <c r="AK209" s="24">
        <v>1.5</v>
      </c>
      <c r="AL209" s="24">
        <v>3.7</v>
      </c>
      <c r="AM209" s="24">
        <v>3</v>
      </c>
      <c r="AN209" s="24">
        <v>5.6</v>
      </c>
      <c r="AO209" s="24">
        <v>4.2</v>
      </c>
      <c r="AP209" s="24">
        <v>2.9</v>
      </c>
      <c r="AQ209" s="24">
        <v>-1.7</v>
      </c>
      <c r="AR209" s="24">
        <v>5.4</v>
      </c>
      <c r="AS209" s="24">
        <v>4.3</v>
      </c>
      <c r="AT209" s="24">
        <v>4.2</v>
      </c>
      <c r="AU209" s="24">
        <v>3.6</v>
      </c>
      <c r="AV209" s="24">
        <v>4.3</v>
      </c>
      <c r="AW209" s="24">
        <v>4.3</v>
      </c>
      <c r="AX209" s="24">
        <v>4.4000000000000004</v>
      </c>
      <c r="AY209" s="24">
        <v>4.5</v>
      </c>
    </row>
    <row r="210" spans="1:51" x14ac:dyDescent="0.3">
      <c r="A210" s="25" t="s">
        <v>278</v>
      </c>
      <c r="B210" s="24">
        <v>5</v>
      </c>
      <c r="C210" s="24">
        <v>1.1000000000000001</v>
      </c>
      <c r="D210" s="24">
        <v>3.5</v>
      </c>
      <c r="E210" s="24">
        <v>-1.7</v>
      </c>
      <c r="F210" s="24">
        <v>3.3</v>
      </c>
      <c r="G210" s="24">
        <v>6.7</v>
      </c>
      <c r="H210" s="24">
        <v>3.9</v>
      </c>
      <c r="I210" s="24">
        <v>2.6</v>
      </c>
      <c r="J210" s="24">
        <v>3.4</v>
      </c>
      <c r="K210" s="24">
        <v>3.9</v>
      </c>
      <c r="L210" s="24">
        <v>3.6</v>
      </c>
      <c r="M210" s="24">
        <v>2.1</v>
      </c>
      <c r="N210" s="24">
        <v>0.2</v>
      </c>
      <c r="O210" s="24">
        <v>3.3</v>
      </c>
      <c r="P210" s="24">
        <v>2.8</v>
      </c>
      <c r="Q210" s="24">
        <v>4.0999999999999996</v>
      </c>
      <c r="R210" s="24">
        <v>1.8</v>
      </c>
      <c r="S210" s="24">
        <v>3.9</v>
      </c>
      <c r="T210" s="24">
        <v>4.7</v>
      </c>
      <c r="U210" s="24">
        <v>4.5999999999999996</v>
      </c>
      <c r="V210" s="24">
        <v>4.5999999999999996</v>
      </c>
      <c r="W210" s="24">
        <v>4.3</v>
      </c>
      <c r="X210" s="24">
        <v>0.9</v>
      </c>
      <c r="Y210" s="24">
        <v>1.6</v>
      </c>
      <c r="Z210" s="24">
        <v>2.6</v>
      </c>
      <c r="AA210" s="24">
        <v>3.8</v>
      </c>
      <c r="AB210" s="24">
        <v>3.3</v>
      </c>
      <c r="AC210" s="24">
        <v>3</v>
      </c>
      <c r="AD210" s="24">
        <v>2</v>
      </c>
      <c r="AE210" s="24">
        <v>0.3</v>
      </c>
      <c r="AF210" s="24">
        <v>-3</v>
      </c>
      <c r="AG210" s="24">
        <v>2.9</v>
      </c>
      <c r="AH210" s="24">
        <v>1.9</v>
      </c>
      <c r="AI210" s="24">
        <v>2.4</v>
      </c>
      <c r="AJ210" s="24">
        <v>1.8</v>
      </c>
      <c r="AK210" s="24">
        <v>2.2999999999999998</v>
      </c>
      <c r="AL210" s="24">
        <v>2.5</v>
      </c>
      <c r="AM210" s="24">
        <v>1.6</v>
      </c>
      <c r="AN210" s="24">
        <v>2.2000000000000002</v>
      </c>
      <c r="AO210" s="24">
        <v>2.8</v>
      </c>
      <c r="AP210" s="24">
        <v>2</v>
      </c>
      <c r="AQ210" s="24">
        <v>-3.5</v>
      </c>
      <c r="AR210" s="24">
        <v>5.8</v>
      </c>
      <c r="AS210" s="24">
        <v>2.2999999999999998</v>
      </c>
      <c r="AT210" s="24">
        <v>2.1</v>
      </c>
      <c r="AU210" s="24">
        <v>1.5</v>
      </c>
      <c r="AV210" s="24">
        <v>1.8</v>
      </c>
      <c r="AW210" s="24">
        <v>2</v>
      </c>
      <c r="AX210" s="24">
        <v>2.1</v>
      </c>
      <c r="AY210" s="24">
        <v>2.1</v>
      </c>
    </row>
    <row r="211" spans="1:51" hidden="1" x14ac:dyDescent="0.3">
      <c r="A211" s="24" t="s">
        <v>279</v>
      </c>
      <c r="B211" s="24"/>
      <c r="C211" s="24">
        <v>-1.9</v>
      </c>
      <c r="D211" s="24">
        <v>2.5</v>
      </c>
      <c r="E211" s="24">
        <v>0.3</v>
      </c>
      <c r="F211" s="24">
        <v>1</v>
      </c>
      <c r="G211" s="24">
        <v>3.9</v>
      </c>
      <c r="H211" s="24">
        <v>1.1000000000000001</v>
      </c>
      <c r="I211" s="24">
        <v>5.6</v>
      </c>
      <c r="J211" s="24">
        <v>-0.1</v>
      </c>
      <c r="K211" s="24">
        <v>2.8</v>
      </c>
      <c r="L211" s="24">
        <v>4</v>
      </c>
      <c r="M211" s="24">
        <v>0.5</v>
      </c>
      <c r="N211" s="24">
        <v>5</v>
      </c>
      <c r="O211" s="24">
        <v>10.6</v>
      </c>
      <c r="P211" s="24">
        <v>9.1</v>
      </c>
      <c r="Q211" s="24">
        <v>8.6</v>
      </c>
      <c r="R211" s="24">
        <v>-0.6</v>
      </c>
      <c r="S211" s="24">
        <v>5.7</v>
      </c>
      <c r="T211" s="24">
        <v>-4.4000000000000004</v>
      </c>
      <c r="U211" s="24">
        <v>3.4</v>
      </c>
      <c r="V211" s="24">
        <v>3.7</v>
      </c>
      <c r="W211" s="24">
        <v>-2.1</v>
      </c>
      <c r="X211" s="24">
        <v>0.4</v>
      </c>
      <c r="Y211" s="24">
        <v>1</v>
      </c>
      <c r="Z211" s="24">
        <v>6.1</v>
      </c>
      <c r="AA211" s="24">
        <v>2.2999999999999998</v>
      </c>
      <c r="AB211" s="24">
        <v>2.7</v>
      </c>
      <c r="AC211" s="24">
        <v>2.4</v>
      </c>
      <c r="AD211" s="24">
        <v>4.8</v>
      </c>
      <c r="AE211" s="24">
        <v>0.6</v>
      </c>
      <c r="AF211" s="24">
        <v>4</v>
      </c>
      <c r="AG211" s="24">
        <v>7.7</v>
      </c>
      <c r="AH211" s="24">
        <v>1.9</v>
      </c>
      <c r="AI211" s="24">
        <v>3.4</v>
      </c>
      <c r="AJ211" s="24">
        <v>3.9</v>
      </c>
      <c r="AK211" s="24">
        <v>10.5</v>
      </c>
      <c r="AL211" s="24">
        <v>5.7</v>
      </c>
      <c r="AM211" s="24">
        <v>4.8</v>
      </c>
      <c r="AN211" s="24">
        <v>3.9</v>
      </c>
      <c r="AO211" s="24">
        <v>0.9</v>
      </c>
      <c r="AP211" s="24">
        <v>3</v>
      </c>
      <c r="AQ211" s="24">
        <v>-6.2</v>
      </c>
      <c r="AR211" s="24">
        <v>-1.1000000000000001</v>
      </c>
      <c r="AS211" s="24">
        <v>7.5</v>
      </c>
      <c r="AT211" s="24">
        <v>4.2</v>
      </c>
      <c r="AU211" s="24">
        <v>4.5999999999999996</v>
      </c>
      <c r="AV211" s="24">
        <v>3.2</v>
      </c>
      <c r="AW211" s="24">
        <v>3.2</v>
      </c>
      <c r="AX211" s="24">
        <v>3.1</v>
      </c>
      <c r="AY211" s="24">
        <v>3.1</v>
      </c>
    </row>
    <row r="212" spans="1:51" x14ac:dyDescent="0.3">
      <c r="A212" s="25" t="s">
        <v>280</v>
      </c>
      <c r="B212" s="24">
        <v>6</v>
      </c>
      <c r="C212" s="24">
        <v>5.7</v>
      </c>
      <c r="D212" s="24">
        <v>-2.2999999999999998</v>
      </c>
      <c r="E212" s="24">
        <v>-0.4</v>
      </c>
      <c r="F212" s="24">
        <v>-2.8</v>
      </c>
      <c r="G212" s="24">
        <v>4.4000000000000004</v>
      </c>
      <c r="H212" s="24">
        <v>3.9</v>
      </c>
      <c r="I212" s="24">
        <v>7.1</v>
      </c>
      <c r="J212" s="24">
        <v>3.8</v>
      </c>
      <c r="K212" s="24">
        <v>1.1000000000000001</v>
      </c>
      <c r="L212" s="24">
        <v>-0.1</v>
      </c>
      <c r="M212" s="24">
        <v>-1.3</v>
      </c>
      <c r="N212" s="24">
        <v>3.9</v>
      </c>
      <c r="O212" s="24">
        <v>3</v>
      </c>
      <c r="P212" s="24">
        <v>4.5</v>
      </c>
      <c r="Q212" s="24">
        <v>4.9000000000000004</v>
      </c>
      <c r="R212" s="24">
        <v>3.7</v>
      </c>
      <c r="S212" s="24">
        <v>2.6</v>
      </c>
      <c r="T212" s="24">
        <v>4.8</v>
      </c>
      <c r="U212" s="24">
        <v>1.2</v>
      </c>
      <c r="V212" s="24">
        <v>-1.3</v>
      </c>
      <c r="W212" s="24">
        <v>3.2</v>
      </c>
      <c r="X212" s="24">
        <v>0.9</v>
      </c>
      <c r="Y212" s="24">
        <v>0.3</v>
      </c>
      <c r="Z212" s="24">
        <v>2.1</v>
      </c>
      <c r="AA212" s="24">
        <v>7.3</v>
      </c>
      <c r="AB212" s="24">
        <v>5.0999999999999996</v>
      </c>
      <c r="AC212" s="24">
        <v>5.7</v>
      </c>
      <c r="AD212" s="24">
        <v>6.8</v>
      </c>
      <c r="AE212" s="24">
        <v>5</v>
      </c>
      <c r="AF212" s="24">
        <v>-1</v>
      </c>
      <c r="AG212" s="24">
        <v>6.7</v>
      </c>
      <c r="AH212" s="24">
        <v>4.9000000000000004</v>
      </c>
      <c r="AI212" s="24">
        <v>2.7</v>
      </c>
      <c r="AJ212" s="24">
        <v>3.3</v>
      </c>
      <c r="AK212" s="24">
        <v>0.5</v>
      </c>
      <c r="AL212" s="24">
        <v>-1.1000000000000001</v>
      </c>
      <c r="AM212" s="24">
        <v>-2.4</v>
      </c>
      <c r="AN212" s="24">
        <v>0.8</v>
      </c>
      <c r="AO212" s="24">
        <v>0.5</v>
      </c>
      <c r="AP212" s="24">
        <v>0</v>
      </c>
      <c r="AQ212" s="24">
        <v>-6.3</v>
      </c>
      <c r="AR212" s="24">
        <v>7.5</v>
      </c>
      <c r="AS212" s="24">
        <v>3.8</v>
      </c>
      <c r="AT212" s="24">
        <v>1.6</v>
      </c>
      <c r="AU212" s="24">
        <v>2</v>
      </c>
      <c r="AV212" s="24">
        <v>2.4</v>
      </c>
      <c r="AW212" s="24">
        <v>2.4</v>
      </c>
      <c r="AX212" s="24">
        <v>2.4</v>
      </c>
      <c r="AY212" s="24">
        <v>2.4</v>
      </c>
    </row>
    <row r="213" spans="1:51" hidden="1" x14ac:dyDescent="0.3">
      <c r="A213" s="24" t="s">
        <v>281</v>
      </c>
      <c r="B213" s="24"/>
      <c r="C213" s="24">
        <v>5.2</v>
      </c>
      <c r="D213" s="24">
        <v>6</v>
      </c>
      <c r="E213" s="24">
        <v>4.0999999999999996</v>
      </c>
      <c r="F213" s="24">
        <v>6.7</v>
      </c>
      <c r="G213" s="24">
        <v>4.0999999999999996</v>
      </c>
      <c r="H213" s="24">
        <v>5.7</v>
      </c>
      <c r="I213" s="24">
        <v>4.9000000000000004</v>
      </c>
      <c r="J213" s="24">
        <v>4.0999999999999996</v>
      </c>
      <c r="K213" s="24">
        <v>8.3000000000000007</v>
      </c>
      <c r="L213" s="24">
        <v>5.5</v>
      </c>
      <c r="M213" s="24">
        <v>5.3</v>
      </c>
      <c r="N213" s="24">
        <v>2.2999999999999998</v>
      </c>
      <c r="O213" s="24">
        <v>5.5</v>
      </c>
      <c r="P213" s="24">
        <v>4.4000000000000004</v>
      </c>
      <c r="Q213" s="24">
        <v>6.2</v>
      </c>
      <c r="R213" s="24">
        <v>6.9</v>
      </c>
      <c r="S213" s="24">
        <v>7.3</v>
      </c>
      <c r="T213" s="24">
        <v>4</v>
      </c>
      <c r="U213" s="24">
        <v>5.4</v>
      </c>
      <c r="V213" s="24">
        <v>7.4</v>
      </c>
      <c r="W213" s="24">
        <v>4.2</v>
      </c>
      <c r="X213" s="24">
        <v>4.5</v>
      </c>
      <c r="Y213" s="24">
        <v>3.7</v>
      </c>
      <c r="Z213" s="24">
        <v>7.3</v>
      </c>
      <c r="AA213" s="24">
        <v>7.6</v>
      </c>
      <c r="AB213" s="24">
        <v>8.6999999999999993</v>
      </c>
      <c r="AC213" s="24">
        <v>8.5</v>
      </c>
      <c r="AD213" s="24">
        <v>8.8000000000000007</v>
      </c>
      <c r="AE213" s="24">
        <v>4.2</v>
      </c>
      <c r="AF213" s="24">
        <v>7.2</v>
      </c>
      <c r="AG213" s="24">
        <v>8.9</v>
      </c>
      <c r="AH213" s="24">
        <v>6.3</v>
      </c>
      <c r="AI213" s="24">
        <v>5.4</v>
      </c>
      <c r="AJ213" s="24">
        <v>6</v>
      </c>
      <c r="AK213" s="24">
        <v>6.9</v>
      </c>
      <c r="AL213" s="24">
        <v>7.3</v>
      </c>
      <c r="AM213" s="24">
        <v>7.6</v>
      </c>
      <c r="AN213" s="24">
        <v>6.6</v>
      </c>
      <c r="AO213" s="24">
        <v>6.4</v>
      </c>
      <c r="AP213" s="24">
        <v>3.9</v>
      </c>
      <c r="AQ213" s="24">
        <v>-4.3</v>
      </c>
      <c r="AR213" s="24">
        <v>8.4</v>
      </c>
      <c r="AS213" s="24">
        <v>6.7</v>
      </c>
      <c r="AT213" s="24">
        <v>5.4</v>
      </c>
      <c r="AU213" s="24">
        <v>5.9</v>
      </c>
      <c r="AV213" s="24">
        <v>6.1</v>
      </c>
      <c r="AW213" s="24">
        <v>6.1</v>
      </c>
      <c r="AX213" s="24">
        <v>6.2</v>
      </c>
      <c r="AY213" s="24">
        <v>6.1</v>
      </c>
    </row>
    <row r="214" spans="1:51" hidden="1" x14ac:dyDescent="0.3">
      <c r="A214" s="24" t="s">
        <v>282</v>
      </c>
      <c r="B214" s="24"/>
      <c r="C214" s="24">
        <v>7</v>
      </c>
      <c r="D214" s="24">
        <v>6.5</v>
      </c>
      <c r="E214" s="24">
        <v>4.0999999999999996</v>
      </c>
      <c r="F214" s="24">
        <v>4.5999999999999996</v>
      </c>
      <c r="G214" s="24">
        <v>4.9000000000000004</v>
      </c>
      <c r="H214" s="24">
        <v>1.7</v>
      </c>
      <c r="I214" s="24">
        <v>5</v>
      </c>
      <c r="J214" s="24">
        <v>6.5</v>
      </c>
      <c r="K214" s="24">
        <v>8.4</v>
      </c>
      <c r="L214" s="24">
        <v>9.1</v>
      </c>
      <c r="M214" s="24">
        <v>8.4</v>
      </c>
      <c r="N214" s="24">
        <v>7.3</v>
      </c>
      <c r="O214" s="24">
        <v>6.7</v>
      </c>
      <c r="P214" s="24">
        <v>7.8</v>
      </c>
      <c r="Q214" s="24">
        <v>7.7</v>
      </c>
      <c r="R214" s="24">
        <v>8</v>
      </c>
      <c r="S214" s="24">
        <v>7.5</v>
      </c>
      <c r="T214" s="24">
        <v>4.0999999999999996</v>
      </c>
      <c r="U214" s="24">
        <v>-7.5</v>
      </c>
      <c r="V214" s="24">
        <v>3.3</v>
      </c>
      <c r="W214" s="24">
        <v>5.8</v>
      </c>
      <c r="X214" s="24">
        <v>3.3</v>
      </c>
      <c r="Y214" s="24">
        <v>5.0999999999999996</v>
      </c>
      <c r="Z214" s="24">
        <v>5.8</v>
      </c>
      <c r="AA214" s="24">
        <v>6.4</v>
      </c>
      <c r="AB214" s="24">
        <v>5.7</v>
      </c>
      <c r="AC214" s="24">
        <v>6</v>
      </c>
      <c r="AD214" s="24">
        <v>6.6</v>
      </c>
      <c r="AE214" s="24">
        <v>5.2</v>
      </c>
      <c r="AF214" s="24">
        <v>2.4</v>
      </c>
      <c r="AG214" s="24">
        <v>7.4</v>
      </c>
      <c r="AH214" s="24">
        <v>5</v>
      </c>
      <c r="AI214" s="24">
        <v>6.1</v>
      </c>
      <c r="AJ214" s="24">
        <v>5.0999999999999996</v>
      </c>
      <c r="AK214" s="24">
        <v>4.8</v>
      </c>
      <c r="AL214" s="24">
        <v>4.9000000000000004</v>
      </c>
      <c r="AM214" s="24">
        <v>5.0999999999999996</v>
      </c>
      <c r="AN214" s="24">
        <v>5.4</v>
      </c>
      <c r="AO214" s="24">
        <v>5.3</v>
      </c>
      <c r="AP214" s="24">
        <v>4.7</v>
      </c>
      <c r="AQ214" s="24">
        <v>-3.1</v>
      </c>
      <c r="AR214" s="24">
        <v>3.2</v>
      </c>
      <c r="AS214" s="24">
        <v>5.7</v>
      </c>
      <c r="AT214" s="24">
        <v>4.2</v>
      </c>
      <c r="AU214" s="24">
        <v>4.5999999999999996</v>
      </c>
      <c r="AV214" s="24">
        <v>4.8</v>
      </c>
      <c r="AW214" s="24">
        <v>4.8</v>
      </c>
      <c r="AX214" s="24">
        <v>4.8</v>
      </c>
      <c r="AY214" s="24">
        <v>4.9000000000000004</v>
      </c>
    </row>
    <row r="215" spans="1:51" hidden="1" x14ac:dyDescent="0.3">
      <c r="A215" s="24" t="s">
        <v>283</v>
      </c>
      <c r="B215" s="24"/>
      <c r="C215" s="24" t="s">
        <v>73</v>
      </c>
      <c r="D215" s="24" t="s">
        <v>73</v>
      </c>
      <c r="E215" s="24" t="s">
        <v>73</v>
      </c>
      <c r="F215" s="24" t="s">
        <v>73</v>
      </c>
      <c r="G215" s="24" t="s">
        <v>73</v>
      </c>
      <c r="H215" s="24" t="s">
        <v>73</v>
      </c>
      <c r="I215" s="24" t="s">
        <v>73</v>
      </c>
      <c r="J215" s="24" t="s">
        <v>73</v>
      </c>
      <c r="K215" s="24" t="s">
        <v>73</v>
      </c>
      <c r="L215" s="24" t="s">
        <v>73</v>
      </c>
      <c r="M215" s="24" t="s">
        <v>73</v>
      </c>
      <c r="N215" s="24">
        <v>0.5</v>
      </c>
      <c r="O215" s="24">
        <v>0.3</v>
      </c>
      <c r="P215" s="24">
        <v>1.7</v>
      </c>
      <c r="Q215" s="24">
        <v>1.9</v>
      </c>
      <c r="R215" s="24">
        <v>4.2</v>
      </c>
      <c r="S215" s="24">
        <v>4.8</v>
      </c>
      <c r="T215" s="24">
        <v>3.6</v>
      </c>
      <c r="U215" s="24">
        <v>2.8</v>
      </c>
      <c r="V215" s="24">
        <v>2.5</v>
      </c>
      <c r="W215" s="24">
        <v>4.2</v>
      </c>
      <c r="X215" s="24">
        <v>5</v>
      </c>
      <c r="Y215" s="24">
        <v>6.2</v>
      </c>
      <c r="Z215" s="24">
        <v>4.9000000000000004</v>
      </c>
      <c r="AA215" s="24">
        <v>6.7</v>
      </c>
      <c r="AB215" s="24">
        <v>6.2</v>
      </c>
      <c r="AC215" s="24">
        <v>6.1</v>
      </c>
      <c r="AD215" s="24">
        <v>6.5</v>
      </c>
      <c r="AE215" s="24">
        <v>5.5</v>
      </c>
      <c r="AF215" s="24">
        <v>3.2</v>
      </c>
      <c r="AG215" s="24">
        <v>6.7</v>
      </c>
      <c r="AH215" s="24">
        <v>4.5</v>
      </c>
      <c r="AI215" s="24">
        <v>3.9</v>
      </c>
      <c r="AJ215" s="24">
        <v>4.8</v>
      </c>
      <c r="AK215" s="24">
        <v>4.9000000000000004</v>
      </c>
      <c r="AL215" s="24">
        <v>3.3</v>
      </c>
      <c r="AM215" s="24">
        <v>1.7</v>
      </c>
      <c r="AN215" s="24">
        <v>2.9</v>
      </c>
      <c r="AO215" s="24">
        <v>3</v>
      </c>
      <c r="AP215" s="24">
        <v>3</v>
      </c>
      <c r="AQ215" s="24">
        <v>-1.7</v>
      </c>
      <c r="AR215" s="24">
        <v>4.5</v>
      </c>
      <c r="AS215" s="24">
        <v>3.8</v>
      </c>
      <c r="AT215" s="24">
        <v>2.7</v>
      </c>
      <c r="AU215" s="24">
        <v>3.9</v>
      </c>
      <c r="AV215" s="24">
        <v>4.3</v>
      </c>
      <c r="AW215" s="24">
        <v>4.0999999999999996</v>
      </c>
      <c r="AX215" s="24">
        <v>4.3</v>
      </c>
      <c r="AY215" s="24">
        <v>4.3</v>
      </c>
    </row>
    <row r="216" spans="1:51" hidden="1" x14ac:dyDescent="0.3">
      <c r="A216" s="24" t="s">
        <v>284</v>
      </c>
      <c r="B216" s="24"/>
      <c r="C216" s="24">
        <v>1.6</v>
      </c>
      <c r="D216" s="24">
        <v>0.3</v>
      </c>
      <c r="E216" s="24">
        <v>0.7</v>
      </c>
      <c r="F216" s="24">
        <v>1.7</v>
      </c>
      <c r="G216" s="24">
        <v>2.5</v>
      </c>
      <c r="H216" s="24">
        <v>2.6</v>
      </c>
      <c r="I216" s="24">
        <v>2.6</v>
      </c>
      <c r="J216" s="24">
        <v>3</v>
      </c>
      <c r="K216" s="24">
        <v>4.2</v>
      </c>
      <c r="L216" s="24">
        <v>3.7</v>
      </c>
      <c r="M216" s="24">
        <v>3.2</v>
      </c>
      <c r="N216" s="24">
        <v>1.9</v>
      </c>
      <c r="O216" s="24">
        <v>1.2</v>
      </c>
      <c r="P216" s="24">
        <v>-0.2</v>
      </c>
      <c r="Q216" s="24">
        <v>2.7</v>
      </c>
      <c r="R216" s="24">
        <v>2.5</v>
      </c>
      <c r="S216" s="24">
        <v>1.7</v>
      </c>
      <c r="T216" s="24">
        <v>3</v>
      </c>
      <c r="U216" s="24">
        <v>3.1</v>
      </c>
      <c r="V216" s="24">
        <v>3</v>
      </c>
      <c r="W216" s="24">
        <v>3.9</v>
      </c>
      <c r="X216" s="24">
        <v>2.1</v>
      </c>
      <c r="Y216" s="24">
        <v>1.1000000000000001</v>
      </c>
      <c r="Z216" s="24">
        <v>1.1000000000000001</v>
      </c>
      <c r="AA216" s="24">
        <v>2.2999999999999998</v>
      </c>
      <c r="AB216" s="24">
        <v>1.9</v>
      </c>
      <c r="AC216" s="24">
        <v>3.1</v>
      </c>
      <c r="AD216" s="24">
        <v>2.8</v>
      </c>
      <c r="AE216" s="24">
        <v>0.3</v>
      </c>
      <c r="AF216" s="24">
        <v>-4.3</v>
      </c>
      <c r="AG216" s="24">
        <v>2.2000000000000002</v>
      </c>
      <c r="AH216" s="24">
        <v>1.6</v>
      </c>
      <c r="AI216" s="24">
        <v>-0.4</v>
      </c>
      <c r="AJ216" s="24">
        <v>0.2</v>
      </c>
      <c r="AK216" s="24">
        <v>1.7</v>
      </c>
      <c r="AL216" s="24">
        <v>2.2000000000000002</v>
      </c>
      <c r="AM216" s="24">
        <v>1.9</v>
      </c>
      <c r="AN216" s="24">
        <v>2.6</v>
      </c>
      <c r="AO216" s="24">
        <v>1.8</v>
      </c>
      <c r="AP216" s="24">
        <v>1.6</v>
      </c>
      <c r="AQ216" s="24">
        <v>-6.6</v>
      </c>
      <c r="AR216" s="24">
        <v>6</v>
      </c>
      <c r="AS216" s="24">
        <v>3.6</v>
      </c>
      <c r="AT216" s="24">
        <v>0.7</v>
      </c>
      <c r="AU216" s="24">
        <v>1.1000000000000001</v>
      </c>
      <c r="AV216" s="24">
        <v>1.8</v>
      </c>
      <c r="AW216" s="24">
        <v>1.8</v>
      </c>
      <c r="AX216" s="24">
        <v>1.5</v>
      </c>
      <c r="AY216" s="24">
        <v>1.4</v>
      </c>
    </row>
    <row r="217" spans="1:51" hidden="1" x14ac:dyDescent="0.3">
      <c r="A217" s="24" t="s">
        <v>285</v>
      </c>
      <c r="B217" s="24"/>
      <c r="C217" s="24">
        <v>2.2000000000000002</v>
      </c>
      <c r="D217" s="24">
        <v>2.2000000000000002</v>
      </c>
      <c r="E217" s="24">
        <v>-1.4</v>
      </c>
      <c r="F217" s="24">
        <v>1.9</v>
      </c>
      <c r="G217" s="24">
        <v>6.1</v>
      </c>
      <c r="H217" s="24">
        <v>3.9</v>
      </c>
      <c r="I217" s="24">
        <v>3.6</v>
      </c>
      <c r="J217" s="24">
        <v>3.5</v>
      </c>
      <c r="K217" s="24">
        <v>3.2</v>
      </c>
      <c r="L217" s="24">
        <v>2.8</v>
      </c>
      <c r="M217" s="24">
        <v>1.4</v>
      </c>
      <c r="N217" s="24">
        <v>1</v>
      </c>
      <c r="O217" s="24">
        <v>3.3</v>
      </c>
      <c r="P217" s="24">
        <v>3.2</v>
      </c>
      <c r="Q217" s="24">
        <v>4.2</v>
      </c>
      <c r="R217" s="24">
        <v>2.2999999999999998</v>
      </c>
      <c r="S217" s="24">
        <v>3.6</v>
      </c>
      <c r="T217" s="24">
        <v>4.8</v>
      </c>
      <c r="U217" s="24">
        <v>4</v>
      </c>
      <c r="V217" s="24">
        <v>3.5</v>
      </c>
      <c r="W217" s="24">
        <v>4</v>
      </c>
      <c r="X217" s="24">
        <v>0.9</v>
      </c>
      <c r="Y217" s="24">
        <v>1.4</v>
      </c>
      <c r="Z217" s="24">
        <v>2.5</v>
      </c>
      <c r="AA217" s="24">
        <v>4.4000000000000004</v>
      </c>
      <c r="AB217" s="24">
        <v>3.7</v>
      </c>
      <c r="AC217" s="24">
        <v>3.6</v>
      </c>
      <c r="AD217" s="24">
        <v>3.1</v>
      </c>
      <c r="AE217" s="24">
        <v>1.3</v>
      </c>
      <c r="AF217" s="24">
        <v>-2.5</v>
      </c>
      <c r="AG217" s="24">
        <v>3.8</v>
      </c>
      <c r="AH217" s="24">
        <v>2.6</v>
      </c>
      <c r="AI217" s="24">
        <v>2.5</v>
      </c>
      <c r="AJ217" s="24">
        <v>2.2000000000000002</v>
      </c>
      <c r="AK217" s="24">
        <v>2</v>
      </c>
      <c r="AL217" s="24">
        <v>1.8</v>
      </c>
      <c r="AM217" s="24">
        <v>0.8</v>
      </c>
      <c r="AN217" s="24">
        <v>2</v>
      </c>
      <c r="AO217" s="24">
        <v>2.4</v>
      </c>
      <c r="AP217" s="24">
        <v>1.6</v>
      </c>
      <c r="AQ217" s="24">
        <v>-4.0999999999999996</v>
      </c>
      <c r="AR217" s="24">
        <v>6.3</v>
      </c>
      <c r="AS217" s="24">
        <v>2.8</v>
      </c>
      <c r="AT217" s="24">
        <v>2.1</v>
      </c>
      <c r="AU217" s="24">
        <v>1.7</v>
      </c>
      <c r="AV217" s="24">
        <v>2</v>
      </c>
      <c r="AW217" s="24">
        <v>2.2000000000000002</v>
      </c>
      <c r="AX217" s="24">
        <v>2.2000000000000002</v>
      </c>
      <c r="AY217" s="24">
        <v>2.2000000000000002</v>
      </c>
    </row>
    <row r="218" spans="1:51" hidden="1" x14ac:dyDescent="0.3">
      <c r="A218" s="24" t="s">
        <v>286</v>
      </c>
      <c r="B218" s="24"/>
      <c r="C218" s="24">
        <v>7.7</v>
      </c>
      <c r="D218" s="24">
        <v>6.5</v>
      </c>
      <c r="E218" s="24">
        <v>3.8</v>
      </c>
      <c r="F218" s="24">
        <v>4.5</v>
      </c>
      <c r="G218" s="24">
        <v>4.5999999999999996</v>
      </c>
      <c r="H218" s="24">
        <v>1.3</v>
      </c>
      <c r="I218" s="24">
        <v>5.2</v>
      </c>
      <c r="J218" s="24">
        <v>6.9</v>
      </c>
      <c r="K218" s="24">
        <v>8.8000000000000007</v>
      </c>
      <c r="L218" s="24">
        <v>9.4</v>
      </c>
      <c r="M218" s="24">
        <v>8.6999999999999993</v>
      </c>
      <c r="N218" s="24">
        <v>7.5</v>
      </c>
      <c r="O218" s="24">
        <v>6.6</v>
      </c>
      <c r="P218" s="24">
        <v>7.9</v>
      </c>
      <c r="Q218" s="24">
        <v>7.7</v>
      </c>
      <c r="R218" s="24">
        <v>7.9</v>
      </c>
      <c r="S218" s="24">
        <v>7.4</v>
      </c>
      <c r="T218" s="24">
        <v>3.8</v>
      </c>
      <c r="U218" s="24">
        <v>-8.8000000000000007</v>
      </c>
      <c r="V218" s="24">
        <v>3</v>
      </c>
      <c r="W218" s="24">
        <v>5.6</v>
      </c>
      <c r="X218" s="24">
        <v>2.7</v>
      </c>
      <c r="Y218" s="24">
        <v>4.8</v>
      </c>
      <c r="Z218" s="24">
        <v>5.5</v>
      </c>
      <c r="AA218" s="24">
        <v>6.1</v>
      </c>
      <c r="AB218" s="24">
        <v>5.3</v>
      </c>
      <c r="AC218" s="24">
        <v>5.7</v>
      </c>
      <c r="AD218" s="24">
        <v>6.4</v>
      </c>
      <c r="AE218" s="24">
        <v>5.0999999999999996</v>
      </c>
      <c r="AF218" s="24">
        <v>2</v>
      </c>
      <c r="AG218" s="24">
        <v>7.6</v>
      </c>
      <c r="AH218" s="24">
        <v>4.8</v>
      </c>
      <c r="AI218" s="24">
        <v>6.2</v>
      </c>
      <c r="AJ218" s="24">
        <v>5</v>
      </c>
      <c r="AK218" s="24">
        <v>4.5</v>
      </c>
      <c r="AL218" s="24">
        <v>4.5999999999999996</v>
      </c>
      <c r="AM218" s="24">
        <v>4.8</v>
      </c>
      <c r="AN218" s="24">
        <v>5.2</v>
      </c>
      <c r="AO218" s="24">
        <v>5</v>
      </c>
      <c r="AP218" s="24">
        <v>4.3</v>
      </c>
      <c r="AQ218" s="24">
        <v>-4.4000000000000004</v>
      </c>
      <c r="AR218" s="24">
        <v>4</v>
      </c>
      <c r="AS218" s="24">
        <v>5.5</v>
      </c>
      <c r="AT218" s="24">
        <v>4.2</v>
      </c>
      <c r="AU218" s="24">
        <v>4.5</v>
      </c>
      <c r="AV218" s="24">
        <v>4.5</v>
      </c>
      <c r="AW218" s="24">
        <v>4.5999999999999996</v>
      </c>
      <c r="AX218" s="24">
        <v>4.5</v>
      </c>
      <c r="AY218" s="24">
        <v>4.5</v>
      </c>
    </row>
    <row r="219" spans="1:51" hidden="1" x14ac:dyDescent="0.3">
      <c r="A219" s="24" t="s">
        <v>287</v>
      </c>
      <c r="B219" s="24"/>
      <c r="C219" s="24">
        <v>1.3</v>
      </c>
      <c r="D219" s="24">
        <v>2</v>
      </c>
      <c r="E219" s="24">
        <v>0.2</v>
      </c>
      <c r="F219" s="24">
        <v>3.2</v>
      </c>
      <c r="G219" s="24">
        <v>4.8</v>
      </c>
      <c r="H219" s="24">
        <v>3.7</v>
      </c>
      <c r="I219" s="24">
        <v>3.3</v>
      </c>
      <c r="J219" s="24">
        <v>3.8</v>
      </c>
      <c r="K219" s="24">
        <v>4.8</v>
      </c>
      <c r="L219" s="24">
        <v>3.9</v>
      </c>
      <c r="M219" s="24">
        <v>3.1</v>
      </c>
      <c r="N219" s="24">
        <v>1.6</v>
      </c>
      <c r="O219" s="24">
        <v>2.2000000000000002</v>
      </c>
      <c r="P219" s="24">
        <v>1.3</v>
      </c>
      <c r="Q219" s="24">
        <v>3.3</v>
      </c>
      <c r="R219" s="24">
        <v>2.9</v>
      </c>
      <c r="S219" s="24">
        <v>3</v>
      </c>
      <c r="T219" s="24">
        <v>3.5</v>
      </c>
      <c r="U219" s="24">
        <v>2.8</v>
      </c>
      <c r="V219" s="24">
        <v>3.6</v>
      </c>
      <c r="W219" s="24">
        <v>4.0999999999999996</v>
      </c>
      <c r="X219" s="24">
        <v>1.5</v>
      </c>
      <c r="Y219" s="24">
        <v>1.6</v>
      </c>
      <c r="Z219" s="24">
        <v>2</v>
      </c>
      <c r="AA219" s="24">
        <v>3.3</v>
      </c>
      <c r="AB219" s="24">
        <v>2.8</v>
      </c>
      <c r="AC219" s="24">
        <v>3</v>
      </c>
      <c r="AD219" s="24">
        <v>2.7</v>
      </c>
      <c r="AE219" s="24">
        <v>0.3</v>
      </c>
      <c r="AF219" s="24">
        <v>-3.4</v>
      </c>
      <c r="AG219" s="24">
        <v>3.2</v>
      </c>
      <c r="AH219" s="24">
        <v>1.7</v>
      </c>
      <c r="AI219" s="24">
        <v>1.2</v>
      </c>
      <c r="AJ219" s="24">
        <v>1.4</v>
      </c>
      <c r="AK219" s="24">
        <v>2</v>
      </c>
      <c r="AL219" s="24">
        <v>2.2999999999999998</v>
      </c>
      <c r="AM219" s="24">
        <v>1.8</v>
      </c>
      <c r="AN219" s="24">
        <v>2.5</v>
      </c>
      <c r="AO219" s="24">
        <v>2.2999999999999998</v>
      </c>
      <c r="AP219" s="24">
        <v>1.7</v>
      </c>
      <c r="AQ219" s="24">
        <v>-4.2</v>
      </c>
      <c r="AR219" s="24">
        <v>5.6</v>
      </c>
      <c r="AS219" s="24">
        <v>2.6</v>
      </c>
      <c r="AT219" s="24">
        <v>1.5</v>
      </c>
      <c r="AU219" s="24">
        <v>1.4</v>
      </c>
      <c r="AV219" s="24">
        <v>1.8</v>
      </c>
      <c r="AW219" s="24">
        <v>1.9</v>
      </c>
      <c r="AX219" s="24">
        <v>1.8</v>
      </c>
      <c r="AY219" s="24">
        <v>1.7</v>
      </c>
    </row>
    <row r="220" spans="1:51" hidden="1" x14ac:dyDescent="0.3">
      <c r="A220" s="24" t="s">
        <v>288</v>
      </c>
      <c r="B220" s="24"/>
      <c r="C220" s="24">
        <v>6.3</v>
      </c>
      <c r="D220" s="24">
        <v>5.9</v>
      </c>
      <c r="E220" s="24">
        <v>5.0999999999999996</v>
      </c>
      <c r="F220" s="24">
        <v>7</v>
      </c>
      <c r="G220" s="24">
        <v>7.5</v>
      </c>
      <c r="H220" s="24">
        <v>6.6</v>
      </c>
      <c r="I220" s="24">
        <v>6.2</v>
      </c>
      <c r="J220" s="24">
        <v>7.2</v>
      </c>
      <c r="K220" s="24">
        <v>9.3000000000000007</v>
      </c>
      <c r="L220" s="24">
        <v>6.3</v>
      </c>
      <c r="M220" s="24">
        <v>5.9</v>
      </c>
      <c r="N220" s="24">
        <v>6.1</v>
      </c>
      <c r="O220" s="24">
        <v>8.9</v>
      </c>
      <c r="P220" s="24">
        <v>9</v>
      </c>
      <c r="Q220" s="24">
        <v>9.3000000000000007</v>
      </c>
      <c r="R220" s="24">
        <v>8.9</v>
      </c>
      <c r="S220" s="24">
        <v>8.4</v>
      </c>
      <c r="T220" s="24">
        <v>6.1</v>
      </c>
      <c r="U220" s="24">
        <v>2.8</v>
      </c>
      <c r="V220" s="24">
        <v>6.5</v>
      </c>
      <c r="W220" s="24">
        <v>6.5</v>
      </c>
      <c r="X220" s="24">
        <v>6</v>
      </c>
      <c r="Y220" s="24">
        <v>6.6</v>
      </c>
      <c r="Z220" s="24">
        <v>8.3000000000000007</v>
      </c>
      <c r="AA220" s="24">
        <v>8.4</v>
      </c>
      <c r="AB220" s="24">
        <v>9.3000000000000007</v>
      </c>
      <c r="AC220" s="24">
        <v>10.1</v>
      </c>
      <c r="AD220" s="24">
        <v>11.2</v>
      </c>
      <c r="AE220" s="24">
        <v>7.3</v>
      </c>
      <c r="AF220" s="24">
        <v>7.6</v>
      </c>
      <c r="AG220" s="24">
        <v>9.6</v>
      </c>
      <c r="AH220" s="24">
        <v>7.9</v>
      </c>
      <c r="AI220" s="24">
        <v>7</v>
      </c>
      <c r="AJ220" s="24">
        <v>6.9</v>
      </c>
      <c r="AK220" s="24">
        <v>6.9</v>
      </c>
      <c r="AL220" s="24">
        <v>6.8</v>
      </c>
      <c r="AM220" s="24">
        <v>6.8</v>
      </c>
      <c r="AN220" s="24">
        <v>6.6</v>
      </c>
      <c r="AO220" s="24">
        <v>6.4</v>
      </c>
      <c r="AP220" s="24">
        <v>5.2</v>
      </c>
      <c r="AQ220" s="24">
        <v>-0.5</v>
      </c>
      <c r="AR220" s="24">
        <v>7.5</v>
      </c>
      <c r="AS220" s="24">
        <v>4.5</v>
      </c>
      <c r="AT220" s="24">
        <v>5.2</v>
      </c>
      <c r="AU220" s="24">
        <v>4.8</v>
      </c>
      <c r="AV220" s="24">
        <v>4.9000000000000004</v>
      </c>
      <c r="AW220" s="24">
        <v>4.8</v>
      </c>
      <c r="AX220" s="24">
        <v>4.5999999999999996</v>
      </c>
      <c r="AY220" s="24">
        <v>4.5</v>
      </c>
    </row>
    <row r="221" spans="1:51" hidden="1" x14ac:dyDescent="0.3">
      <c r="A221" s="24" t="s">
        <v>289</v>
      </c>
      <c r="B221" s="24"/>
      <c r="C221" s="24">
        <v>-0.9</v>
      </c>
      <c r="D221" s="24">
        <v>-0.6</v>
      </c>
      <c r="E221" s="24">
        <v>1.3</v>
      </c>
      <c r="F221" s="24">
        <v>4.5999999999999996</v>
      </c>
      <c r="G221" s="24">
        <v>4.0999999999999996</v>
      </c>
      <c r="H221" s="24">
        <v>2.4</v>
      </c>
      <c r="I221" s="24">
        <v>4.3</v>
      </c>
      <c r="J221" s="24">
        <v>5</v>
      </c>
      <c r="K221" s="24">
        <v>1.6</v>
      </c>
      <c r="L221" s="24">
        <v>0.2</v>
      </c>
      <c r="M221" s="24">
        <v>-0.4</v>
      </c>
      <c r="N221" s="24">
        <v>-5.6</v>
      </c>
      <c r="O221" s="24">
        <v>-8.8000000000000007</v>
      </c>
      <c r="P221" s="24">
        <v>-4.4000000000000004</v>
      </c>
      <c r="Q221" s="24">
        <v>-8.5</v>
      </c>
      <c r="R221" s="24">
        <v>-0.3</v>
      </c>
      <c r="S221" s="24">
        <v>0.6</v>
      </c>
      <c r="T221" s="24">
        <v>2.7</v>
      </c>
      <c r="U221" s="24">
        <v>-0.8</v>
      </c>
      <c r="V221" s="24">
        <v>2.7</v>
      </c>
      <c r="W221" s="24">
        <v>7.5</v>
      </c>
      <c r="X221" s="24">
        <v>2.7</v>
      </c>
      <c r="Y221" s="24">
        <v>4.8</v>
      </c>
      <c r="Z221" s="24">
        <v>6.2</v>
      </c>
      <c r="AA221" s="24">
        <v>7.9</v>
      </c>
      <c r="AB221" s="24">
        <v>6.2</v>
      </c>
      <c r="AC221" s="24">
        <v>7.4</v>
      </c>
      <c r="AD221" s="24">
        <v>7.2</v>
      </c>
      <c r="AE221" s="24">
        <v>4.3</v>
      </c>
      <c r="AF221" s="24">
        <v>-5.7</v>
      </c>
      <c r="AG221" s="24">
        <v>4.4000000000000004</v>
      </c>
      <c r="AH221" s="24">
        <v>5.5</v>
      </c>
      <c r="AI221" s="24">
        <v>3.2</v>
      </c>
      <c r="AJ221" s="24">
        <v>2.9</v>
      </c>
      <c r="AK221" s="24">
        <v>1.9</v>
      </c>
      <c r="AL221" s="24">
        <v>1</v>
      </c>
      <c r="AM221" s="24">
        <v>1.8</v>
      </c>
      <c r="AN221" s="24">
        <v>4.2</v>
      </c>
      <c r="AO221" s="24">
        <v>3.6</v>
      </c>
      <c r="AP221" s="24">
        <v>2.5</v>
      </c>
      <c r="AQ221" s="24">
        <v>-1.6</v>
      </c>
      <c r="AR221" s="24">
        <v>7.3</v>
      </c>
      <c r="AS221" s="24">
        <v>0.8</v>
      </c>
      <c r="AT221" s="24">
        <v>2.4</v>
      </c>
      <c r="AU221" s="24">
        <v>2.2000000000000002</v>
      </c>
      <c r="AV221" s="24">
        <v>2.5</v>
      </c>
      <c r="AW221" s="24">
        <v>2.5</v>
      </c>
      <c r="AX221" s="24">
        <v>2.4</v>
      </c>
      <c r="AY221" s="24">
        <v>2.4</v>
      </c>
    </row>
    <row r="222" spans="1:51" hidden="1" x14ac:dyDescent="0.3">
      <c r="A222" s="24" t="s">
        <v>290</v>
      </c>
      <c r="B222" s="24"/>
      <c r="C222" s="24">
        <v>3.6</v>
      </c>
      <c r="D222" s="24">
        <v>2.2000000000000002</v>
      </c>
      <c r="E222" s="24">
        <v>1.5</v>
      </c>
      <c r="F222" s="24">
        <v>1.6</v>
      </c>
      <c r="G222" s="24">
        <v>4.0999999999999996</v>
      </c>
      <c r="H222" s="24">
        <v>3.5</v>
      </c>
      <c r="I222" s="24">
        <v>4.2</v>
      </c>
      <c r="J222" s="24">
        <v>4</v>
      </c>
      <c r="K222" s="24">
        <v>4.5</v>
      </c>
      <c r="L222" s="24">
        <v>3.5</v>
      </c>
      <c r="M222" s="24">
        <v>4.0999999999999996</v>
      </c>
      <c r="N222" s="24">
        <v>4.5</v>
      </c>
      <c r="O222" s="24">
        <v>2.4</v>
      </c>
      <c r="P222" s="24">
        <v>3</v>
      </c>
      <c r="Q222" s="24">
        <v>3.1</v>
      </c>
      <c r="R222" s="24">
        <v>3.9</v>
      </c>
      <c r="S222" s="24">
        <v>5.0999999999999996</v>
      </c>
      <c r="T222" s="24">
        <v>4.7</v>
      </c>
      <c r="U222" s="24">
        <v>2.4</v>
      </c>
      <c r="V222" s="24">
        <v>3.5</v>
      </c>
      <c r="W222" s="24">
        <v>5.7</v>
      </c>
      <c r="X222" s="24">
        <v>3.7</v>
      </c>
      <c r="Y222" s="24">
        <v>4.4000000000000004</v>
      </c>
      <c r="Z222" s="24">
        <v>6.9</v>
      </c>
      <c r="AA222" s="24">
        <v>7.9</v>
      </c>
      <c r="AB222" s="24">
        <v>7.1</v>
      </c>
      <c r="AC222" s="24">
        <v>7.9</v>
      </c>
      <c r="AD222" s="24">
        <v>8.4</v>
      </c>
      <c r="AE222" s="24">
        <v>5.7</v>
      </c>
      <c r="AF222" s="24">
        <v>2.8</v>
      </c>
      <c r="AG222" s="24">
        <v>7.4</v>
      </c>
      <c r="AH222" s="24">
        <v>6.3</v>
      </c>
      <c r="AI222" s="24">
        <v>5.4</v>
      </c>
      <c r="AJ222" s="24">
        <v>5</v>
      </c>
      <c r="AK222" s="24">
        <v>4.7</v>
      </c>
      <c r="AL222" s="24">
        <v>4.3</v>
      </c>
      <c r="AM222" s="24">
        <v>4.4000000000000004</v>
      </c>
      <c r="AN222" s="24">
        <v>4.8</v>
      </c>
      <c r="AO222" s="24">
        <v>4.5999999999999996</v>
      </c>
      <c r="AP222" s="24">
        <v>3.6</v>
      </c>
      <c r="AQ222" s="24">
        <v>-1.8</v>
      </c>
      <c r="AR222" s="24">
        <v>6.9</v>
      </c>
      <c r="AS222" s="24">
        <v>4.0999999999999996</v>
      </c>
      <c r="AT222" s="24">
        <v>4</v>
      </c>
      <c r="AU222" s="24">
        <v>4</v>
      </c>
      <c r="AV222" s="24">
        <v>4.0999999999999996</v>
      </c>
      <c r="AW222" s="24">
        <v>4.0999999999999996</v>
      </c>
      <c r="AX222" s="24">
        <v>4</v>
      </c>
      <c r="AY222" s="24">
        <v>3.9</v>
      </c>
    </row>
    <row r="223" spans="1:51" hidden="1" x14ac:dyDescent="0.3">
      <c r="A223" s="24" t="s">
        <v>291</v>
      </c>
      <c r="B223" s="24"/>
      <c r="C223" s="24" t="s">
        <v>73</v>
      </c>
      <c r="D223" s="24" t="s">
        <v>73</v>
      </c>
      <c r="E223" s="24" t="s">
        <v>73</v>
      </c>
      <c r="F223" s="24" t="s">
        <v>73</v>
      </c>
      <c r="G223" s="24" t="s">
        <v>73</v>
      </c>
      <c r="H223" s="24" t="s">
        <v>73</v>
      </c>
      <c r="I223" s="24" t="s">
        <v>73</v>
      </c>
      <c r="J223" s="24" t="s">
        <v>73</v>
      </c>
      <c r="K223" s="24" t="s">
        <v>73</v>
      </c>
      <c r="L223" s="24" t="s">
        <v>73</v>
      </c>
      <c r="M223" s="24" t="s">
        <v>73</v>
      </c>
      <c r="N223" s="24" t="s">
        <v>73</v>
      </c>
      <c r="O223" s="24">
        <v>1.4</v>
      </c>
      <c r="P223" s="24">
        <v>-0.8</v>
      </c>
      <c r="Q223" s="24">
        <v>2.5</v>
      </c>
      <c r="R223" s="24">
        <v>2.9</v>
      </c>
      <c r="S223" s="24">
        <v>1.6</v>
      </c>
      <c r="T223" s="24">
        <v>2.6</v>
      </c>
      <c r="U223" s="24">
        <v>3</v>
      </c>
      <c r="V223" s="24">
        <v>2.9</v>
      </c>
      <c r="W223" s="24">
        <v>3.8</v>
      </c>
      <c r="X223" s="24">
        <v>2.2000000000000002</v>
      </c>
      <c r="Y223" s="24">
        <v>0.9</v>
      </c>
      <c r="Z223" s="24">
        <v>0.7</v>
      </c>
      <c r="AA223" s="24">
        <v>2.2999999999999998</v>
      </c>
      <c r="AB223" s="24">
        <v>1.7</v>
      </c>
      <c r="AC223" s="24">
        <v>3.2</v>
      </c>
      <c r="AD223" s="24">
        <v>3</v>
      </c>
      <c r="AE223" s="24">
        <v>0.4</v>
      </c>
      <c r="AF223" s="24">
        <v>-4.5</v>
      </c>
      <c r="AG223" s="24">
        <v>2.1</v>
      </c>
      <c r="AH223" s="24">
        <v>1.7</v>
      </c>
      <c r="AI223" s="24">
        <v>-0.9</v>
      </c>
      <c r="AJ223" s="24">
        <v>-0.2</v>
      </c>
      <c r="AK223" s="24">
        <v>1.4</v>
      </c>
      <c r="AL223" s="24">
        <v>2</v>
      </c>
      <c r="AM223" s="24">
        <v>1.9</v>
      </c>
      <c r="AN223" s="24">
        <v>2.6</v>
      </c>
      <c r="AO223" s="24">
        <v>1.8</v>
      </c>
      <c r="AP223" s="24">
        <v>1.6</v>
      </c>
      <c r="AQ223" s="24">
        <v>-6.1</v>
      </c>
      <c r="AR223" s="24">
        <v>5.6</v>
      </c>
      <c r="AS223" s="24">
        <v>3.3</v>
      </c>
      <c r="AT223" s="24">
        <v>0.7</v>
      </c>
      <c r="AU223" s="24">
        <v>1.2</v>
      </c>
      <c r="AV223" s="24">
        <v>1.8</v>
      </c>
      <c r="AW223" s="24">
        <v>1.7</v>
      </c>
      <c r="AX223" s="24">
        <v>1.5</v>
      </c>
      <c r="AY223" s="24">
        <v>1.3</v>
      </c>
    </row>
    <row r="224" spans="1:51" hidden="1" x14ac:dyDescent="0.3">
      <c r="A224" s="24" t="s">
        <v>292</v>
      </c>
      <c r="B224" s="24"/>
      <c r="C224" s="24">
        <v>1.8</v>
      </c>
      <c r="D224" s="24">
        <v>0.1</v>
      </c>
      <c r="E224" s="24">
        <v>0.6</v>
      </c>
      <c r="F224" s="24">
        <v>1.7</v>
      </c>
      <c r="G224" s="24">
        <v>2.5</v>
      </c>
      <c r="H224" s="24">
        <v>2.2000000000000002</v>
      </c>
      <c r="I224" s="24">
        <v>2.7</v>
      </c>
      <c r="J224" s="24">
        <v>2.6</v>
      </c>
      <c r="K224" s="24">
        <v>3.8</v>
      </c>
      <c r="L224" s="24">
        <v>3.6</v>
      </c>
      <c r="M224" s="24">
        <v>2.7</v>
      </c>
      <c r="N224" s="24">
        <v>1.5</v>
      </c>
      <c r="O224" s="24">
        <v>1</v>
      </c>
      <c r="P224" s="24">
        <v>-0.6</v>
      </c>
      <c r="Q224" s="24">
        <v>2.7</v>
      </c>
      <c r="R224" s="24">
        <v>2.8</v>
      </c>
      <c r="S224" s="24">
        <v>2.1</v>
      </c>
      <c r="T224" s="24">
        <v>2.6</v>
      </c>
      <c r="U224" s="24">
        <v>3</v>
      </c>
      <c r="V224" s="24">
        <v>2.9</v>
      </c>
      <c r="W224" s="24">
        <v>3.9</v>
      </c>
      <c r="X224" s="24">
        <v>2.2999999999999998</v>
      </c>
      <c r="Y224" s="24">
        <v>1.3</v>
      </c>
      <c r="Z224" s="24">
        <v>1.1000000000000001</v>
      </c>
      <c r="AA224" s="24">
        <v>2.8</v>
      </c>
      <c r="AB224" s="24">
        <v>2.1</v>
      </c>
      <c r="AC224" s="24">
        <v>3.7</v>
      </c>
      <c r="AD224" s="24">
        <v>3.4</v>
      </c>
      <c r="AE224" s="24">
        <v>0.9</v>
      </c>
      <c r="AF224" s="24">
        <v>-4.2</v>
      </c>
      <c r="AG224" s="24">
        <v>2.1</v>
      </c>
      <c r="AH224" s="24">
        <v>2</v>
      </c>
      <c r="AI224" s="24">
        <v>-0.6</v>
      </c>
      <c r="AJ224" s="24">
        <v>-0.1</v>
      </c>
      <c r="AK224" s="24">
        <v>1.7</v>
      </c>
      <c r="AL224" s="24">
        <v>2.5</v>
      </c>
      <c r="AM224" s="24">
        <v>2</v>
      </c>
      <c r="AN224" s="24">
        <v>3.1</v>
      </c>
      <c r="AO224" s="24">
        <v>2.2999999999999998</v>
      </c>
      <c r="AP224" s="24">
        <v>2</v>
      </c>
      <c r="AQ224" s="24">
        <v>-5.6</v>
      </c>
      <c r="AR224" s="24">
        <v>5.9</v>
      </c>
      <c r="AS224" s="24">
        <v>3.6</v>
      </c>
      <c r="AT224" s="24">
        <v>0.7</v>
      </c>
      <c r="AU224" s="24">
        <v>1.5</v>
      </c>
      <c r="AV224" s="24">
        <v>2.1</v>
      </c>
      <c r="AW224" s="24">
        <v>2</v>
      </c>
      <c r="AX224" s="24">
        <v>1.8</v>
      </c>
      <c r="AY224" s="24">
        <v>1.7</v>
      </c>
    </row>
    <row r="225" spans="1:84" hidden="1" x14ac:dyDescent="0.3">
      <c r="A225" s="24" t="s">
        <v>293</v>
      </c>
      <c r="B225" s="24"/>
      <c r="C225" s="24">
        <v>6.5</v>
      </c>
      <c r="D225" s="24">
        <v>1.4</v>
      </c>
      <c r="E225" s="24">
        <v>-0.3</v>
      </c>
      <c r="F225" s="24">
        <v>-3.2</v>
      </c>
      <c r="G225" s="24">
        <v>4</v>
      </c>
      <c r="H225" s="24">
        <v>3.1</v>
      </c>
      <c r="I225" s="24">
        <v>3.9</v>
      </c>
      <c r="J225" s="24">
        <v>3.4</v>
      </c>
      <c r="K225" s="24">
        <v>1.1000000000000001</v>
      </c>
      <c r="L225" s="24">
        <v>1</v>
      </c>
      <c r="M225" s="24">
        <v>0.7</v>
      </c>
      <c r="N225" s="24">
        <v>3.8</v>
      </c>
      <c r="O225" s="24">
        <v>3.4</v>
      </c>
      <c r="P225" s="24">
        <v>4</v>
      </c>
      <c r="Q225" s="24">
        <v>4.5999999999999996</v>
      </c>
      <c r="R225" s="24">
        <v>1.3</v>
      </c>
      <c r="S225" s="24">
        <v>3.7</v>
      </c>
      <c r="T225" s="24">
        <v>5.5</v>
      </c>
      <c r="U225" s="24">
        <v>2.8</v>
      </c>
      <c r="V225" s="24">
        <v>0.2</v>
      </c>
      <c r="W225" s="24">
        <v>3.7</v>
      </c>
      <c r="X225" s="24">
        <v>0.6</v>
      </c>
      <c r="Y225" s="24">
        <v>0.3</v>
      </c>
      <c r="Z225" s="24">
        <v>1.9</v>
      </c>
      <c r="AA225" s="24">
        <v>6</v>
      </c>
      <c r="AB225" s="24">
        <v>4.3</v>
      </c>
      <c r="AC225" s="24">
        <v>5.5</v>
      </c>
      <c r="AD225" s="24">
        <v>5.5</v>
      </c>
      <c r="AE225" s="24">
        <v>3.9</v>
      </c>
      <c r="AF225" s="24">
        <v>-2.2000000000000002</v>
      </c>
      <c r="AG225" s="24">
        <v>6.1</v>
      </c>
      <c r="AH225" s="24">
        <v>4.5</v>
      </c>
      <c r="AI225" s="24">
        <v>3</v>
      </c>
      <c r="AJ225" s="24">
        <v>2.8</v>
      </c>
      <c r="AK225" s="24">
        <v>1.3</v>
      </c>
      <c r="AL225" s="24">
        <v>0.3</v>
      </c>
      <c r="AM225" s="24">
        <v>-0.8</v>
      </c>
      <c r="AN225" s="24">
        <v>1.3</v>
      </c>
      <c r="AO225" s="24">
        <v>1.1000000000000001</v>
      </c>
      <c r="AP225" s="24">
        <v>0.2</v>
      </c>
      <c r="AQ225" s="24">
        <v>-7</v>
      </c>
      <c r="AR225" s="24">
        <v>7.3</v>
      </c>
      <c r="AS225" s="24">
        <v>4.0999999999999996</v>
      </c>
      <c r="AT225" s="24">
        <v>2.2999999999999998</v>
      </c>
      <c r="AU225" s="24">
        <v>2.2999999999999998</v>
      </c>
      <c r="AV225" s="24">
        <v>2.4</v>
      </c>
      <c r="AW225" s="24">
        <v>2.5</v>
      </c>
      <c r="AX225" s="24">
        <v>2.6</v>
      </c>
      <c r="AY225" s="24">
        <v>2.5</v>
      </c>
    </row>
    <row r="226" spans="1:84" hidden="1" x14ac:dyDescent="0.3">
      <c r="A226" s="24" t="s">
        <v>294</v>
      </c>
      <c r="B226" s="24"/>
      <c r="C226" s="24">
        <v>0.9</v>
      </c>
      <c r="D226" s="24">
        <v>2</v>
      </c>
      <c r="E226" s="24">
        <v>-0.1</v>
      </c>
      <c r="F226" s="24">
        <v>3.3</v>
      </c>
      <c r="G226" s="24">
        <v>5</v>
      </c>
      <c r="H226" s="24">
        <v>3.8</v>
      </c>
      <c r="I226" s="24">
        <v>3</v>
      </c>
      <c r="J226" s="24">
        <v>3.5</v>
      </c>
      <c r="K226" s="24">
        <v>4.7</v>
      </c>
      <c r="L226" s="24">
        <v>3.8</v>
      </c>
      <c r="M226" s="24">
        <v>2.8</v>
      </c>
      <c r="N226" s="24">
        <v>1.2</v>
      </c>
      <c r="O226" s="24">
        <v>2.1</v>
      </c>
      <c r="P226" s="24">
        <v>1.1000000000000001</v>
      </c>
      <c r="Q226" s="24">
        <v>3</v>
      </c>
      <c r="R226" s="24">
        <v>2.5</v>
      </c>
      <c r="S226" s="24">
        <v>2.7</v>
      </c>
      <c r="T226" s="24">
        <v>3.2</v>
      </c>
      <c r="U226" s="24">
        <v>2.9</v>
      </c>
      <c r="V226" s="24">
        <v>3.2</v>
      </c>
      <c r="W226" s="24">
        <v>3.8</v>
      </c>
      <c r="X226" s="24">
        <v>1.2</v>
      </c>
      <c r="Y226" s="24">
        <v>1.1000000000000001</v>
      </c>
      <c r="Z226" s="24">
        <v>1.9</v>
      </c>
      <c r="AA226" s="24">
        <v>2.9</v>
      </c>
      <c r="AB226" s="24">
        <v>2.6</v>
      </c>
      <c r="AC226" s="24">
        <v>2.5</v>
      </c>
      <c r="AD226" s="24">
        <v>2.1</v>
      </c>
      <c r="AE226" s="24">
        <v>0</v>
      </c>
      <c r="AF226" s="24">
        <v>-3.7</v>
      </c>
      <c r="AG226" s="24">
        <v>2.9</v>
      </c>
      <c r="AH226" s="24">
        <v>1.6</v>
      </c>
      <c r="AI226" s="24">
        <v>1.4</v>
      </c>
      <c r="AJ226" s="24">
        <v>1.4</v>
      </c>
      <c r="AK226" s="24">
        <v>1.9</v>
      </c>
      <c r="AL226" s="24">
        <v>2.1</v>
      </c>
      <c r="AM226" s="24">
        <v>1.5</v>
      </c>
      <c r="AN226" s="24">
        <v>2.2000000000000002</v>
      </c>
      <c r="AO226" s="24">
        <v>2.1</v>
      </c>
      <c r="AP226" s="24">
        <v>1.6</v>
      </c>
      <c r="AQ226" s="24">
        <v>-4.5</v>
      </c>
      <c r="AR226" s="24">
        <v>5.4</v>
      </c>
      <c r="AS226" s="24">
        <v>2.2999999999999998</v>
      </c>
      <c r="AT226" s="24">
        <v>1.5</v>
      </c>
      <c r="AU226" s="24">
        <v>1.2</v>
      </c>
      <c r="AV226" s="24">
        <v>1.7</v>
      </c>
      <c r="AW226" s="24">
        <v>1.8</v>
      </c>
      <c r="AX226" s="24">
        <v>1.7</v>
      </c>
      <c r="AY226" s="24">
        <v>1.6</v>
      </c>
    </row>
    <row r="227" spans="1:84" hidden="1" x14ac:dyDescent="0.3">
      <c r="A227" s="24" t="s">
        <v>295</v>
      </c>
      <c r="B227" s="24"/>
      <c r="C227" s="24">
        <v>-1.3</v>
      </c>
      <c r="D227" s="24">
        <v>0.4</v>
      </c>
      <c r="E227" s="24">
        <v>0.4</v>
      </c>
      <c r="F227" s="24">
        <v>0.7</v>
      </c>
      <c r="G227" s="24">
        <v>0.2</v>
      </c>
      <c r="H227" s="24">
        <v>1.2</v>
      </c>
      <c r="I227" s="24">
        <v>2</v>
      </c>
      <c r="J227" s="24">
        <v>-0.1</v>
      </c>
      <c r="K227" s="24">
        <v>3.3</v>
      </c>
      <c r="L227" s="24">
        <v>4.3</v>
      </c>
      <c r="M227" s="24">
        <v>8.6999999999999993</v>
      </c>
      <c r="N227" s="24">
        <v>8.6</v>
      </c>
      <c r="O227" s="24">
        <v>4.9000000000000004</v>
      </c>
      <c r="P227" s="24">
        <v>0.2</v>
      </c>
      <c r="Q227" s="24">
        <v>1.4</v>
      </c>
      <c r="R227" s="24">
        <v>1.7</v>
      </c>
      <c r="S227" s="24">
        <v>4.5</v>
      </c>
      <c r="T227" s="24">
        <v>2.9</v>
      </c>
      <c r="U227" s="24">
        <v>3.6</v>
      </c>
      <c r="V227" s="24">
        <v>2.2999999999999998</v>
      </c>
      <c r="W227" s="24">
        <v>5.5</v>
      </c>
      <c r="X227" s="24">
        <v>2.7</v>
      </c>
      <c r="Y227" s="24">
        <v>3.1</v>
      </c>
      <c r="Z227" s="24">
        <v>10.3</v>
      </c>
      <c r="AA227" s="24">
        <v>8.8000000000000007</v>
      </c>
      <c r="AB227" s="24">
        <v>5.8</v>
      </c>
      <c r="AC227" s="24">
        <v>6.2</v>
      </c>
      <c r="AD227" s="24">
        <v>5.9</v>
      </c>
      <c r="AE227" s="24">
        <v>4.8</v>
      </c>
      <c r="AF227" s="24">
        <v>1.3</v>
      </c>
      <c r="AG227" s="24">
        <v>5.2</v>
      </c>
      <c r="AH227" s="24">
        <v>4.7</v>
      </c>
      <c r="AI227" s="24">
        <v>4.8</v>
      </c>
      <c r="AJ227" s="24">
        <v>3</v>
      </c>
      <c r="AK227" s="24">
        <v>3.3</v>
      </c>
      <c r="AL227" s="24">
        <v>3</v>
      </c>
      <c r="AM227" s="24">
        <v>4.3</v>
      </c>
      <c r="AN227" s="24">
        <v>2.5</v>
      </c>
      <c r="AO227" s="24">
        <v>2.8</v>
      </c>
      <c r="AP227" s="24">
        <v>1.6</v>
      </c>
      <c r="AQ227" s="24">
        <v>-2.6</v>
      </c>
      <c r="AR227" s="24">
        <v>4.3</v>
      </c>
      <c r="AS227" s="24">
        <v>5.6</v>
      </c>
      <c r="AT227" s="24">
        <v>2</v>
      </c>
      <c r="AU227" s="24">
        <v>3.4</v>
      </c>
      <c r="AV227" s="24">
        <v>3.9</v>
      </c>
      <c r="AW227" s="24">
        <v>3.6</v>
      </c>
      <c r="AX227" s="24">
        <v>3.8</v>
      </c>
      <c r="AY227" s="24">
        <v>3.7</v>
      </c>
    </row>
    <row r="228" spans="1:84" hidden="1" x14ac:dyDescent="0.3">
      <c r="A228" s="24" t="s">
        <v>296</v>
      </c>
      <c r="B228" s="24"/>
      <c r="C228" s="24">
        <v>3.8</v>
      </c>
      <c r="D228" s="24">
        <v>4.2</v>
      </c>
      <c r="E228" s="24">
        <v>2.1</v>
      </c>
      <c r="F228" s="24">
        <v>4</v>
      </c>
      <c r="G228" s="24">
        <v>6.6</v>
      </c>
      <c r="H228" s="24">
        <v>4.3</v>
      </c>
      <c r="I228" s="24">
        <v>5.5</v>
      </c>
      <c r="J228" s="24">
        <v>6.5</v>
      </c>
      <c r="K228" s="24">
        <v>5.5</v>
      </c>
      <c r="L228" s="24">
        <v>4.5999999999999996</v>
      </c>
      <c r="M228" s="24">
        <v>4.3</v>
      </c>
      <c r="N228" s="24">
        <v>3.7</v>
      </c>
      <c r="O228" s="24">
        <v>4</v>
      </c>
      <c r="P228" s="24">
        <v>4.2</v>
      </c>
      <c r="Q228" s="24">
        <v>6.2</v>
      </c>
      <c r="R228" s="24">
        <v>5.3</v>
      </c>
      <c r="S228" s="24">
        <v>4.9000000000000004</v>
      </c>
      <c r="T228" s="24">
        <v>4.7</v>
      </c>
      <c r="U228" s="24">
        <v>1</v>
      </c>
      <c r="V228" s="24">
        <v>5.5</v>
      </c>
      <c r="W228" s="24">
        <v>5.9</v>
      </c>
      <c r="X228" s="24">
        <v>2.2000000000000002</v>
      </c>
      <c r="Y228" s="24">
        <v>3.9</v>
      </c>
      <c r="Z228" s="24">
        <v>2.8</v>
      </c>
      <c r="AA228" s="24">
        <v>5.3</v>
      </c>
      <c r="AB228" s="24">
        <v>4.2</v>
      </c>
      <c r="AC228" s="24">
        <v>4.8</v>
      </c>
      <c r="AD228" s="24">
        <v>5.2</v>
      </c>
      <c r="AE228" s="24">
        <v>1.8</v>
      </c>
      <c r="AF228" s="24">
        <v>-0.9</v>
      </c>
      <c r="AG228" s="24">
        <v>6</v>
      </c>
      <c r="AH228" s="24">
        <v>3.4</v>
      </c>
      <c r="AI228" s="24">
        <v>2.2000000000000002</v>
      </c>
      <c r="AJ228" s="24">
        <v>2.5</v>
      </c>
      <c r="AK228" s="24">
        <v>3</v>
      </c>
      <c r="AL228" s="24">
        <v>2.2999999999999998</v>
      </c>
      <c r="AM228" s="24">
        <v>2.6</v>
      </c>
      <c r="AN228" s="24">
        <v>3.1</v>
      </c>
      <c r="AO228" s="24">
        <v>2.8</v>
      </c>
      <c r="AP228" s="24">
        <v>2</v>
      </c>
      <c r="AQ228" s="24">
        <v>-1.6</v>
      </c>
      <c r="AR228" s="24">
        <v>5.7</v>
      </c>
      <c r="AS228" s="24">
        <v>2.6</v>
      </c>
      <c r="AT228" s="24">
        <v>1.8</v>
      </c>
      <c r="AU228" s="24">
        <v>2.2000000000000002</v>
      </c>
      <c r="AV228" s="24">
        <v>2.2999999999999998</v>
      </c>
      <c r="AW228" s="24">
        <v>2.2999999999999998</v>
      </c>
      <c r="AX228" s="24">
        <v>2.2000000000000002</v>
      </c>
      <c r="AY228" s="24">
        <v>2.2000000000000002</v>
      </c>
    </row>
    <row r="229" spans="1:84" hidden="1" x14ac:dyDescent="0.3">
      <c r="A229" s="24" t="s">
        <v>297</v>
      </c>
      <c r="B229" s="24"/>
      <c r="C229" s="24" t="s">
        <v>73</v>
      </c>
      <c r="D229" s="24" t="s">
        <v>73</v>
      </c>
      <c r="E229" s="24" t="s">
        <v>73</v>
      </c>
      <c r="F229" s="24" t="s">
        <v>73</v>
      </c>
      <c r="G229" s="24" t="s">
        <v>73</v>
      </c>
      <c r="H229" s="24" t="s">
        <v>73</v>
      </c>
      <c r="I229" s="24" t="s">
        <v>73</v>
      </c>
      <c r="J229" s="24" t="s">
        <v>73</v>
      </c>
      <c r="K229" s="24" t="s">
        <v>73</v>
      </c>
      <c r="L229" s="24" t="s">
        <v>73</v>
      </c>
      <c r="M229" s="24" t="s">
        <v>73</v>
      </c>
      <c r="N229" s="24">
        <v>0.2</v>
      </c>
      <c r="O229" s="24">
        <v>0</v>
      </c>
      <c r="P229" s="24">
        <v>1.6</v>
      </c>
      <c r="Q229" s="24">
        <v>1.8</v>
      </c>
      <c r="R229" s="24">
        <v>3.9</v>
      </c>
      <c r="S229" s="24">
        <v>4.8</v>
      </c>
      <c r="T229" s="24">
        <v>3.5</v>
      </c>
      <c r="U229" s="24">
        <v>2.4</v>
      </c>
      <c r="V229" s="24">
        <v>2.4</v>
      </c>
      <c r="W229" s="24">
        <v>4</v>
      </c>
      <c r="X229" s="24">
        <v>4.5999999999999996</v>
      </c>
      <c r="Y229" s="24">
        <v>6.3</v>
      </c>
      <c r="Z229" s="24">
        <v>4.8</v>
      </c>
      <c r="AA229" s="24">
        <v>6.9</v>
      </c>
      <c r="AB229" s="24">
        <v>6.3</v>
      </c>
      <c r="AC229" s="24">
        <v>6</v>
      </c>
      <c r="AD229" s="24">
        <v>6.6</v>
      </c>
      <c r="AE229" s="24">
        <v>5.7</v>
      </c>
      <c r="AF229" s="24">
        <v>3.6</v>
      </c>
      <c r="AG229" s="24">
        <v>6.9</v>
      </c>
      <c r="AH229" s="24">
        <v>5</v>
      </c>
      <c r="AI229" s="24">
        <v>4.8</v>
      </c>
      <c r="AJ229" s="24">
        <v>4.9000000000000004</v>
      </c>
      <c r="AK229" s="24">
        <v>5</v>
      </c>
      <c r="AL229" s="24">
        <v>3.2</v>
      </c>
      <c r="AM229" s="24">
        <v>1.5</v>
      </c>
      <c r="AN229" s="24">
        <v>3</v>
      </c>
      <c r="AO229" s="24">
        <v>3.3</v>
      </c>
      <c r="AP229" s="24">
        <v>3.2</v>
      </c>
      <c r="AQ229" s="24">
        <v>-1.6</v>
      </c>
      <c r="AR229" s="24">
        <v>4.7</v>
      </c>
      <c r="AS229" s="24">
        <v>4</v>
      </c>
      <c r="AT229" s="24">
        <v>3.3</v>
      </c>
      <c r="AU229" s="24">
        <v>4</v>
      </c>
      <c r="AV229" s="24">
        <v>4.0999999999999996</v>
      </c>
      <c r="AW229" s="24">
        <v>4.0999999999999996</v>
      </c>
      <c r="AX229" s="24">
        <v>4.2</v>
      </c>
      <c r="AY229" s="24">
        <v>4.3</v>
      </c>
    </row>
    <row r="230" spans="1:84" x14ac:dyDescent="0.3">
      <c r="A230" s="25" t="s">
        <v>298</v>
      </c>
      <c r="B230" s="24"/>
      <c r="C230" s="24">
        <v>2.2000000000000002</v>
      </c>
      <c r="D230" s="24">
        <v>2.1</v>
      </c>
      <c r="E230" s="24">
        <v>0.7</v>
      </c>
      <c r="F230" s="24">
        <v>2.6</v>
      </c>
      <c r="G230" s="24">
        <v>4.5999999999999996</v>
      </c>
      <c r="H230" s="24">
        <v>3.6</v>
      </c>
      <c r="I230" s="24">
        <v>3.6</v>
      </c>
      <c r="J230" s="24">
        <v>3.9</v>
      </c>
      <c r="K230" s="24">
        <v>4.7</v>
      </c>
      <c r="L230" s="24">
        <v>3.8</v>
      </c>
      <c r="M230" s="24">
        <v>3.4</v>
      </c>
      <c r="N230" s="24">
        <v>2.7</v>
      </c>
      <c r="O230" s="24">
        <v>2.2999999999999998</v>
      </c>
      <c r="P230" s="24">
        <v>2</v>
      </c>
      <c r="Q230" s="24">
        <v>3.2</v>
      </c>
      <c r="R230" s="24">
        <v>3.3</v>
      </c>
      <c r="S230" s="24">
        <v>3.9</v>
      </c>
      <c r="T230" s="24">
        <v>4</v>
      </c>
      <c r="U230" s="24">
        <v>2.6</v>
      </c>
      <c r="V230" s="24">
        <v>3.5</v>
      </c>
      <c r="W230" s="24">
        <v>4.8</v>
      </c>
      <c r="X230" s="24">
        <v>2.5</v>
      </c>
      <c r="Y230" s="24">
        <v>2.9</v>
      </c>
      <c r="Z230" s="24">
        <v>4.3</v>
      </c>
      <c r="AA230" s="24">
        <v>5.4</v>
      </c>
      <c r="AB230" s="24">
        <v>4.8</v>
      </c>
      <c r="AC230" s="24">
        <v>5.4</v>
      </c>
      <c r="AD230" s="24">
        <v>5.6</v>
      </c>
      <c r="AE230" s="24">
        <v>3.1</v>
      </c>
      <c r="AF230" s="24">
        <v>-0.1</v>
      </c>
      <c r="AG230" s="24">
        <v>5.5</v>
      </c>
      <c r="AH230" s="24">
        <v>4.3</v>
      </c>
      <c r="AI230" s="24">
        <v>3.5</v>
      </c>
      <c r="AJ230" s="24">
        <v>3.4</v>
      </c>
      <c r="AK230" s="24">
        <v>3.5</v>
      </c>
      <c r="AL230" s="24">
        <v>3.4</v>
      </c>
      <c r="AM230" s="24">
        <v>3.2</v>
      </c>
      <c r="AN230" s="24">
        <v>3.8</v>
      </c>
      <c r="AO230" s="24">
        <v>3.6</v>
      </c>
      <c r="AP230" s="24">
        <v>2.8</v>
      </c>
      <c r="AQ230" s="24">
        <v>-2.8</v>
      </c>
      <c r="AR230" s="24">
        <v>6.3</v>
      </c>
      <c r="AS230" s="24">
        <v>3.5</v>
      </c>
      <c r="AT230" s="24">
        <v>3</v>
      </c>
      <c r="AU230" s="24">
        <v>2.9</v>
      </c>
      <c r="AV230" s="24">
        <v>3.2</v>
      </c>
      <c r="AW230" s="24">
        <v>3.2</v>
      </c>
      <c r="AX230" s="24">
        <v>3.1</v>
      </c>
      <c r="AY230" s="24">
        <v>3.1</v>
      </c>
    </row>
    <row r="231" spans="1:84" x14ac:dyDescent="0.3">
      <c r="A231" s="25"/>
    </row>
    <row r="239" spans="1:84" ht="15" thickBot="1" x14ac:dyDescent="0.35"/>
    <row r="240" spans="1:84" x14ac:dyDescent="0.3">
      <c r="BV240" s="32">
        <v>1984</v>
      </c>
      <c r="BW240" s="33">
        <v>22</v>
      </c>
      <c r="BX240" s="33">
        <v>67</v>
      </c>
      <c r="BY240" s="34">
        <v>0</v>
      </c>
      <c r="BZ240" s="33">
        <v>6.92</v>
      </c>
      <c r="CA240" s="33">
        <v>1.67</v>
      </c>
      <c r="CB240" s="33">
        <v>0.65</v>
      </c>
      <c r="CC240" s="33">
        <v>10</v>
      </c>
      <c r="CD240" s="33">
        <v>6.28</v>
      </c>
      <c r="CE240" s="33">
        <v>1.6</v>
      </c>
      <c r="CF240" s="33">
        <v>0.61</v>
      </c>
    </row>
    <row r="241" spans="74:84" x14ac:dyDescent="0.3">
      <c r="BV241" s="29">
        <v>1985</v>
      </c>
      <c r="BW241" s="30">
        <v>26</v>
      </c>
      <c r="BX241" s="30">
        <v>41</v>
      </c>
      <c r="BY241" s="31">
        <v>0</v>
      </c>
      <c r="BZ241" s="30">
        <v>7.56</v>
      </c>
      <c r="CA241" s="30">
        <v>2.0299999999999998</v>
      </c>
      <c r="CB241" s="30">
        <v>0.7</v>
      </c>
      <c r="CC241" s="30">
        <v>7</v>
      </c>
      <c r="CD241" s="30">
        <v>12.7</v>
      </c>
      <c r="CE241" s="30">
        <v>2.7</v>
      </c>
      <c r="CF241" s="30">
        <v>0.89</v>
      </c>
    </row>
    <row r="242" spans="74:84" x14ac:dyDescent="0.3">
      <c r="BV242" s="29">
        <v>1986</v>
      </c>
      <c r="BW242" s="30">
        <v>24</v>
      </c>
      <c r="BX242" s="30">
        <v>47</v>
      </c>
      <c r="BY242" s="31">
        <v>0</v>
      </c>
      <c r="BZ242" s="30">
        <v>9.74</v>
      </c>
      <c r="CA242" s="30">
        <v>1.99</v>
      </c>
      <c r="CB242" s="30">
        <v>0.85</v>
      </c>
      <c r="CC242" s="30">
        <v>7</v>
      </c>
      <c r="CD242" s="30">
        <v>8.8000000000000007</v>
      </c>
      <c r="CE242" s="30">
        <v>1.76</v>
      </c>
      <c r="CF242" s="30">
        <v>0.74</v>
      </c>
    </row>
    <row r="243" spans="74:84" x14ac:dyDescent="0.3">
      <c r="BV243" s="29">
        <v>1987</v>
      </c>
      <c r="BW243" s="30">
        <v>26</v>
      </c>
      <c r="BX243" s="30">
        <v>55</v>
      </c>
      <c r="BY243" s="31">
        <v>1E-3</v>
      </c>
      <c r="BZ243" s="30">
        <v>10.68</v>
      </c>
      <c r="CA243" s="30">
        <v>2.16</v>
      </c>
      <c r="CB243" s="30">
        <v>0.91</v>
      </c>
      <c r="CC243" s="30">
        <v>5</v>
      </c>
      <c r="CD243" s="30">
        <v>20.46</v>
      </c>
      <c r="CE243" s="30">
        <v>3.43</v>
      </c>
      <c r="CF243" s="30">
        <v>1.48</v>
      </c>
    </row>
    <row r="244" spans="74:84" x14ac:dyDescent="0.3">
      <c r="BV244" s="29">
        <v>1988</v>
      </c>
      <c r="BW244" s="30">
        <v>28</v>
      </c>
      <c r="BX244" s="30">
        <v>84</v>
      </c>
      <c r="BY244" s="31">
        <v>0</v>
      </c>
      <c r="BZ244" s="30">
        <v>12.14</v>
      </c>
      <c r="CA244" s="30">
        <v>2.0299999999999998</v>
      </c>
      <c r="CB244" s="30">
        <v>0.95</v>
      </c>
      <c r="CC244" s="30">
        <v>12</v>
      </c>
      <c r="CD244" s="30">
        <v>18.89</v>
      </c>
      <c r="CE244" s="30">
        <v>2.63</v>
      </c>
      <c r="CF244" s="30">
        <v>1.3</v>
      </c>
    </row>
    <row r="245" spans="74:84" x14ac:dyDescent="0.3">
      <c r="BV245" s="29">
        <v>1989</v>
      </c>
      <c r="BW245" s="30">
        <v>26</v>
      </c>
      <c r="BX245" s="30">
        <v>59</v>
      </c>
      <c r="BY245" s="31">
        <v>0</v>
      </c>
      <c r="BZ245" s="30">
        <v>16.32</v>
      </c>
      <c r="CA245" s="30">
        <v>2.5</v>
      </c>
      <c r="CB245" s="30">
        <v>1.1499999999999999</v>
      </c>
      <c r="CC245" s="30">
        <v>16</v>
      </c>
      <c r="CD245" s="30">
        <v>18.23</v>
      </c>
      <c r="CE245" s="30">
        <v>2.68</v>
      </c>
      <c r="CF245" s="30">
        <v>1.31</v>
      </c>
    </row>
    <row r="246" spans="74:84" x14ac:dyDescent="0.3">
      <c r="BV246" s="29">
        <v>1990</v>
      </c>
      <c r="BW246" s="30">
        <v>13</v>
      </c>
      <c r="BX246" s="30">
        <v>64</v>
      </c>
      <c r="BY246" s="31">
        <v>0</v>
      </c>
      <c r="BZ246" s="30">
        <v>25.13</v>
      </c>
      <c r="CA246" s="30">
        <v>3.04</v>
      </c>
      <c r="CB246" s="30">
        <v>1.52</v>
      </c>
      <c r="CC246" s="30">
        <v>9</v>
      </c>
      <c r="CD246" s="30">
        <v>28.29</v>
      </c>
      <c r="CE246" s="30">
        <v>3.28</v>
      </c>
      <c r="CF246" s="30">
        <v>1.61</v>
      </c>
    </row>
    <row r="247" spans="74:84" x14ac:dyDescent="0.3">
      <c r="BV247" s="29">
        <v>1991</v>
      </c>
      <c r="BW247" s="30">
        <v>6</v>
      </c>
      <c r="BX247" s="30">
        <v>69</v>
      </c>
      <c r="BY247" s="31">
        <v>0</v>
      </c>
      <c r="BZ247" s="30">
        <v>19.649999999999999</v>
      </c>
      <c r="CA247" s="30">
        <v>2.63</v>
      </c>
      <c r="CB247" s="30">
        <v>1.0900000000000001</v>
      </c>
      <c r="CC247" s="30">
        <v>3</v>
      </c>
      <c r="CD247" s="30"/>
      <c r="CE247" s="30"/>
      <c r="CF247" s="30"/>
    </row>
    <row r="248" spans="74:84" x14ac:dyDescent="0.3">
      <c r="BV248" s="29">
        <v>1992</v>
      </c>
      <c r="BW248" s="30">
        <v>17</v>
      </c>
      <c r="BX248" s="30">
        <v>84</v>
      </c>
      <c r="BY248" s="31">
        <v>0</v>
      </c>
      <c r="BZ248" s="30">
        <v>23.68</v>
      </c>
      <c r="CA248" s="30">
        <v>3.19</v>
      </c>
      <c r="CB248" s="30">
        <v>1.49</v>
      </c>
      <c r="CC248" s="30">
        <v>14</v>
      </c>
      <c r="CD248" s="30">
        <v>13.24</v>
      </c>
      <c r="CE248" s="30">
        <v>1.9</v>
      </c>
      <c r="CF248" s="30">
        <v>0.87</v>
      </c>
    </row>
    <row r="249" spans="74:84" x14ac:dyDescent="0.3">
      <c r="BV249" s="29">
        <v>1993</v>
      </c>
      <c r="BW249" s="30">
        <v>20</v>
      </c>
      <c r="BX249" s="30">
        <v>96</v>
      </c>
      <c r="BY249" s="31">
        <v>0</v>
      </c>
      <c r="BZ249" s="30">
        <v>40.14</v>
      </c>
      <c r="CA249" s="30">
        <v>5.35</v>
      </c>
      <c r="CB249" s="30">
        <v>2.34</v>
      </c>
      <c r="CC249" s="30">
        <v>13</v>
      </c>
      <c r="CD249" s="30">
        <v>49.18</v>
      </c>
      <c r="CE249" s="30">
        <v>6.67</v>
      </c>
      <c r="CF249" s="30">
        <v>2.81</v>
      </c>
    </row>
    <row r="250" spans="74:84" x14ac:dyDescent="0.3">
      <c r="BV250" s="29">
        <v>1994</v>
      </c>
      <c r="BW250" s="30">
        <v>16</v>
      </c>
      <c r="BX250" s="30">
        <v>92</v>
      </c>
      <c r="BY250" s="31">
        <v>0</v>
      </c>
      <c r="BZ250" s="30">
        <v>48.09</v>
      </c>
      <c r="CA250" s="30">
        <v>6.15</v>
      </c>
      <c r="CB250" s="30">
        <v>2.81</v>
      </c>
      <c r="CC250" s="30">
        <v>12</v>
      </c>
      <c r="CD250" s="30">
        <v>52.62</v>
      </c>
      <c r="CE250" s="30">
        <v>7.16</v>
      </c>
      <c r="CF250" s="30">
        <v>3.22</v>
      </c>
    </row>
    <row r="251" spans="74:84" x14ac:dyDescent="0.3">
      <c r="BV251" s="29">
        <v>1995</v>
      </c>
      <c r="BW251" s="30">
        <v>29</v>
      </c>
      <c r="BX251" s="30">
        <v>133</v>
      </c>
      <c r="BY251" s="31">
        <v>0</v>
      </c>
      <c r="BZ251" s="30">
        <v>59.89</v>
      </c>
      <c r="CA251" s="30">
        <v>5.4</v>
      </c>
      <c r="CB251" s="30">
        <v>3.03</v>
      </c>
      <c r="CC251" s="30">
        <v>16</v>
      </c>
      <c r="CD251" s="30">
        <v>46.77</v>
      </c>
      <c r="CE251" s="30">
        <v>3.45</v>
      </c>
      <c r="CF251" s="30">
        <v>2.0299999999999998</v>
      </c>
    </row>
    <row r="252" spans="74:84" x14ac:dyDescent="0.3">
      <c r="BV252" s="29">
        <v>1996</v>
      </c>
      <c r="BW252" s="30">
        <v>18</v>
      </c>
      <c r="BX252" s="30">
        <v>131</v>
      </c>
      <c r="BY252" s="31">
        <v>0</v>
      </c>
      <c r="BZ252" s="30">
        <v>92.06</v>
      </c>
      <c r="CA252" s="30">
        <v>6.68</v>
      </c>
      <c r="CB252" s="30">
        <v>4.17</v>
      </c>
      <c r="CC252" s="30">
        <v>10</v>
      </c>
      <c r="CD252" s="30">
        <v>115.37</v>
      </c>
      <c r="CE252" s="30">
        <v>9.98</v>
      </c>
      <c r="CF252" s="30">
        <v>6.25</v>
      </c>
    </row>
    <row r="253" spans="74:84" x14ac:dyDescent="0.3">
      <c r="BV253" s="29">
        <v>1997</v>
      </c>
      <c r="BW253" s="30">
        <v>44</v>
      </c>
      <c r="BX253" s="30">
        <v>132</v>
      </c>
      <c r="BY253" s="31">
        <v>0</v>
      </c>
      <c r="BZ253" s="30">
        <v>79.53</v>
      </c>
      <c r="CA253" s="30">
        <v>3.71</v>
      </c>
      <c r="CB253" s="30">
        <v>2.91</v>
      </c>
      <c r="CC253" s="30">
        <v>19</v>
      </c>
      <c r="CD253" s="30">
        <v>120.1</v>
      </c>
      <c r="CE253" s="30">
        <v>5.33</v>
      </c>
      <c r="CF253" s="30">
        <v>4.21</v>
      </c>
    </row>
    <row r="254" spans="74:84" x14ac:dyDescent="0.3">
      <c r="BV254" s="29">
        <v>1998</v>
      </c>
      <c r="BW254" s="30">
        <v>54</v>
      </c>
      <c r="BX254" s="30">
        <v>196</v>
      </c>
      <c r="BY254" s="31">
        <v>7.0000000000000001E-3</v>
      </c>
      <c r="BZ254" s="30">
        <v>28.5</v>
      </c>
      <c r="CA254" s="30">
        <v>1.94</v>
      </c>
      <c r="CB254" s="30">
        <v>1.73</v>
      </c>
      <c r="CC254" s="30">
        <v>35</v>
      </c>
      <c r="CD254" s="30">
        <v>36.74</v>
      </c>
      <c r="CE254" s="30">
        <v>2.34</v>
      </c>
      <c r="CF254" s="30">
        <v>2.1</v>
      </c>
    </row>
    <row r="255" spans="74:84" x14ac:dyDescent="0.3">
      <c r="BV255" s="29">
        <v>1999</v>
      </c>
      <c r="BW255" s="30">
        <v>88</v>
      </c>
      <c r="BX255" s="30">
        <v>321</v>
      </c>
      <c r="BY255" s="31">
        <v>0.01</v>
      </c>
      <c r="BZ255" s="30" t="s">
        <v>327</v>
      </c>
      <c r="CA255" s="30">
        <v>0.87</v>
      </c>
      <c r="CB255" s="30">
        <v>0.75</v>
      </c>
      <c r="CC255" s="30">
        <v>47</v>
      </c>
      <c r="CD255" s="30" t="s">
        <v>328</v>
      </c>
      <c r="CE255" s="30">
        <v>0.87</v>
      </c>
      <c r="CF255" s="30">
        <v>0.77</v>
      </c>
    </row>
    <row r="256" spans="74:84" x14ac:dyDescent="0.3">
      <c r="BV256" s="29">
        <v>2000</v>
      </c>
      <c r="BW256" s="30">
        <v>112</v>
      </c>
      <c r="BX256" s="30">
        <v>372</v>
      </c>
      <c r="BY256" s="31">
        <v>1.7999999999999999E-2</v>
      </c>
      <c r="BZ256" s="30" t="s">
        <v>329</v>
      </c>
      <c r="CA256" s="30">
        <v>0.92</v>
      </c>
      <c r="CB256" s="30">
        <v>0.71</v>
      </c>
      <c r="CC256" s="30">
        <v>57</v>
      </c>
      <c r="CD256" s="30" t="s">
        <v>330</v>
      </c>
      <c r="CE256" s="30">
        <v>0.98</v>
      </c>
      <c r="CF256" s="30">
        <v>0.74</v>
      </c>
    </row>
    <row r="257" spans="14:84" x14ac:dyDescent="0.3">
      <c r="BV257" s="29">
        <v>2001</v>
      </c>
      <c r="BW257" s="30">
        <v>59</v>
      </c>
      <c r="BX257" s="30">
        <v>370</v>
      </c>
      <c r="BY257" s="31">
        <v>6.0999999999999999E-2</v>
      </c>
      <c r="BZ257" s="30">
        <v>1.6</v>
      </c>
      <c r="CA257" s="30">
        <v>1.35</v>
      </c>
      <c r="CB257" s="30">
        <v>0.87</v>
      </c>
      <c r="CC257" s="30">
        <v>36</v>
      </c>
      <c r="CD257" s="30">
        <v>2.1</v>
      </c>
      <c r="CE257" s="30">
        <v>1.43</v>
      </c>
      <c r="CF257" s="30">
        <v>0.91</v>
      </c>
    </row>
    <row r="258" spans="14:84" ht="15.6" x14ac:dyDescent="0.3">
      <c r="X258" s="38" t="s">
        <v>344</v>
      </c>
      <c r="BV258" s="29">
        <v>2002</v>
      </c>
      <c r="BW258" s="30">
        <v>16</v>
      </c>
      <c r="BX258" s="30">
        <v>288</v>
      </c>
      <c r="BY258" s="31">
        <v>1.9E-2</v>
      </c>
      <c r="BZ258" s="30" t="s">
        <v>331</v>
      </c>
      <c r="CA258" s="30">
        <v>1.0900000000000001</v>
      </c>
      <c r="CB258" s="30">
        <v>0.74</v>
      </c>
      <c r="CC258" s="30">
        <v>9</v>
      </c>
      <c r="CD258" s="30" t="s">
        <v>332</v>
      </c>
      <c r="CE258" s="30">
        <v>1</v>
      </c>
      <c r="CF258" s="30">
        <v>0.69</v>
      </c>
    </row>
    <row r="259" spans="14:84" x14ac:dyDescent="0.3">
      <c r="BV259" s="29">
        <v>2003</v>
      </c>
      <c r="BW259" s="30">
        <v>19</v>
      </c>
      <c r="BX259" s="30">
        <v>254</v>
      </c>
      <c r="BY259" s="31">
        <v>0.13800000000000001</v>
      </c>
      <c r="BZ259" s="30" t="s">
        <v>333</v>
      </c>
      <c r="CA259" s="30">
        <v>1.92</v>
      </c>
      <c r="CB259" s="30">
        <v>1.1299999999999999</v>
      </c>
      <c r="CC259" s="30">
        <v>11</v>
      </c>
      <c r="CD259" s="30">
        <v>6.56</v>
      </c>
      <c r="CE259" s="30">
        <v>1.9</v>
      </c>
      <c r="CF259" s="30">
        <v>1.23</v>
      </c>
    </row>
    <row r="260" spans="14:84" x14ac:dyDescent="0.3">
      <c r="O260" s="69" t="s">
        <v>340</v>
      </c>
      <c r="P260" s="69"/>
      <c r="Q260" s="69"/>
      <c r="R260" s="69"/>
      <c r="S260" s="69"/>
      <c r="T260" s="69"/>
      <c r="U260" s="69"/>
      <c r="W260" s="69" t="s">
        <v>60</v>
      </c>
      <c r="X260" s="69"/>
      <c r="Y260" s="69"/>
      <c r="Z260" s="69"/>
      <c r="AA260" s="69"/>
      <c r="AB260" s="69"/>
      <c r="AC260" s="69"/>
      <c r="BV260" s="29">
        <v>2004</v>
      </c>
      <c r="BW260" s="30">
        <v>38</v>
      </c>
      <c r="BX260" s="30">
        <v>274</v>
      </c>
      <c r="BY260" s="31">
        <v>0.16500000000000001</v>
      </c>
      <c r="BZ260" s="30">
        <v>1.17</v>
      </c>
      <c r="CA260" s="30">
        <v>1.75</v>
      </c>
      <c r="CB260" s="30">
        <v>0.97</v>
      </c>
      <c r="CC260" s="30">
        <v>17</v>
      </c>
      <c r="CD260" s="30">
        <v>1.71</v>
      </c>
      <c r="CE260" s="30">
        <v>1.5</v>
      </c>
      <c r="CF260" s="30">
        <v>0.82</v>
      </c>
    </row>
    <row r="261" spans="14:84" x14ac:dyDescent="0.3">
      <c r="N261" t="s">
        <v>304</v>
      </c>
      <c r="O261" t="s">
        <v>298</v>
      </c>
      <c r="P261" t="s">
        <v>300</v>
      </c>
      <c r="Q261" t="s">
        <v>337</v>
      </c>
      <c r="R261" t="s">
        <v>276</v>
      </c>
      <c r="S261" t="s">
        <v>302</v>
      </c>
      <c r="T261" t="s">
        <v>338</v>
      </c>
      <c r="U261" t="s">
        <v>339</v>
      </c>
      <c r="W261" t="s">
        <v>298</v>
      </c>
      <c r="X261" t="s">
        <v>300</v>
      </c>
      <c r="Y261" t="s">
        <v>337</v>
      </c>
      <c r="Z261" t="s">
        <v>276</v>
      </c>
      <c r="AA261" t="s">
        <v>302</v>
      </c>
      <c r="AB261" t="s">
        <v>338</v>
      </c>
      <c r="AC261" t="s">
        <v>339</v>
      </c>
      <c r="BV261" s="29">
        <v>2005</v>
      </c>
      <c r="BW261" s="30">
        <v>62</v>
      </c>
      <c r="BX261" s="30">
        <v>279</v>
      </c>
      <c r="BY261" s="31">
        <v>0.16300000000000001</v>
      </c>
      <c r="BZ261" s="30">
        <v>3.52</v>
      </c>
      <c r="CA261" s="30">
        <v>1.65</v>
      </c>
      <c r="CB261" s="30">
        <v>0.96</v>
      </c>
      <c r="CC261" s="30">
        <v>39</v>
      </c>
      <c r="CD261" s="30">
        <v>4.4400000000000004</v>
      </c>
      <c r="CE261" s="30">
        <v>1.8</v>
      </c>
      <c r="CF261" s="30">
        <v>1.0900000000000001</v>
      </c>
    </row>
    <row r="262" spans="14:84" x14ac:dyDescent="0.3">
      <c r="N262">
        <v>1991</v>
      </c>
      <c r="O262">
        <f>HLOOKUP($N262,$N$1:$AT$230,230,FALSE)</f>
        <v>2.7</v>
      </c>
      <c r="P262">
        <f>HLOOKUP($N262,$N$1:$AT$230,199,FALSE)</f>
        <v>2.2999999999999998</v>
      </c>
      <c r="Q262">
        <f>HLOOKUP($N262,$N$1:$AT$230,200,FALSE)</f>
        <v>4.9000000000000004</v>
      </c>
      <c r="R262">
        <f>HLOOKUP($N262,$N$1:$AT$230,207,FALSE)</f>
        <v>1</v>
      </c>
      <c r="S262">
        <f>HLOOKUP($N262,$N$1:$AT$230,208,FALSE)</f>
        <v>10.5</v>
      </c>
      <c r="T262">
        <f>HLOOKUP($N262,$N$1:$AT$230,210,FALSE)</f>
        <v>0.2</v>
      </c>
      <c r="U262">
        <f>HLOOKUP($N262,$N$1:$AT$230,212,FALSE)</f>
        <v>3.9</v>
      </c>
      <c r="W262" s="12">
        <f>O262-O$295</f>
        <v>-0.73030303030302957</v>
      </c>
      <c r="X262" s="12">
        <f t="shared" ref="X262:AC262" si="0">P262-P$295</f>
        <v>-1.4151515151515159</v>
      </c>
      <c r="Y262" s="12">
        <f t="shared" si="0"/>
        <v>-0.4666666666666659</v>
      </c>
      <c r="Z262" s="12">
        <f t="shared" si="0"/>
        <v>-0.60909090909090891</v>
      </c>
      <c r="AA262" s="12">
        <f t="shared" si="0"/>
        <v>6.5787878787878782</v>
      </c>
      <c r="AB262" s="12">
        <f t="shared" si="0"/>
        <v>-2.1606060606060593</v>
      </c>
      <c r="AC262" s="12">
        <f t="shared" si="0"/>
        <v>1.3181818181818183</v>
      </c>
      <c r="BV262" s="29">
        <v>2006</v>
      </c>
      <c r="BW262" s="30">
        <v>79</v>
      </c>
      <c r="BX262" s="30">
        <v>355</v>
      </c>
      <c r="BY262" s="31">
        <v>0.192</v>
      </c>
      <c r="BZ262" s="30">
        <v>2.33</v>
      </c>
      <c r="CA262" s="30">
        <v>1.64</v>
      </c>
      <c r="CB262" s="30">
        <v>0.82</v>
      </c>
      <c r="CC262" s="30">
        <v>42</v>
      </c>
      <c r="CD262" s="30">
        <v>2.34</v>
      </c>
      <c r="CE262" s="30">
        <v>1.91</v>
      </c>
      <c r="CF262" s="30">
        <v>0.9</v>
      </c>
    </row>
    <row r="263" spans="14:84" x14ac:dyDescent="0.3">
      <c r="N263">
        <v>1992</v>
      </c>
      <c r="O263">
        <f t="shared" ref="O263:O294" si="1">HLOOKUP($N263,$N$1:$AT$230,230,FALSE)</f>
        <v>2.2999999999999998</v>
      </c>
      <c r="P263">
        <f t="shared" ref="P263:P294" si="2">HLOOKUP($N263,$N$1:$AT$230,199,FALSE)</f>
        <v>0.1</v>
      </c>
      <c r="Q263">
        <f t="shared" ref="Q263:Q294" si="3">HLOOKUP($N263,$N$1:$AT$230,200,FALSE)</f>
        <v>5.5</v>
      </c>
      <c r="R263">
        <f t="shared" ref="R263:R294" si="4">HLOOKUP($N263,$N$1:$AT$230,207,FALSE)</f>
        <v>-1.9</v>
      </c>
      <c r="S263">
        <f t="shared" ref="S263:S294" si="5">HLOOKUP($N263,$N$1:$AT$230,208,FALSE)</f>
        <v>7.4</v>
      </c>
      <c r="T263">
        <f t="shared" ref="T263:T294" si="6">HLOOKUP($N263,$N$1:$AT$230,210,FALSE)</f>
        <v>3.3</v>
      </c>
      <c r="U263">
        <f t="shared" ref="U263:U294" si="7">HLOOKUP($N263,$N$1:$AT$230,212,FALSE)</f>
        <v>3</v>
      </c>
      <c r="W263" s="12">
        <f t="shared" ref="W263:W294" si="8">O263-O$295</f>
        <v>-1.1303030303030299</v>
      </c>
      <c r="X263" s="12">
        <f t="shared" ref="X263:X294" si="9">P263-P$295</f>
        <v>-3.6151515151515157</v>
      </c>
      <c r="Y263" s="12">
        <f t="shared" ref="Y263:Y294" si="10">Q263-Q$295</f>
        <v>0.13333333333333375</v>
      </c>
      <c r="Z263" s="12">
        <f t="shared" ref="Z263:Z294" si="11">R263-R$295</f>
        <v>-3.5090909090909088</v>
      </c>
      <c r="AA263" s="12">
        <f t="shared" ref="AA263:AA294" si="12">S263-S$295</f>
        <v>3.478787878787879</v>
      </c>
      <c r="AB263" s="12">
        <f t="shared" ref="AB263:AB294" si="13">T263-T$295</f>
        <v>0.93939393939394034</v>
      </c>
      <c r="AC263" s="12">
        <f t="shared" ref="AC263:AC294" si="14">U263-U$295</f>
        <v>0.41818181818181843</v>
      </c>
      <c r="BV263" s="29">
        <v>2007</v>
      </c>
      <c r="BW263" s="30">
        <v>74</v>
      </c>
      <c r="BX263" s="30">
        <v>325</v>
      </c>
      <c r="BY263" s="31">
        <v>0.27200000000000002</v>
      </c>
      <c r="BZ263" s="30">
        <v>9.9600000000000009</v>
      </c>
      <c r="CA263" s="30">
        <v>2.44</v>
      </c>
      <c r="CB263" s="30">
        <v>1.1499999999999999</v>
      </c>
      <c r="CC263" s="30">
        <v>45</v>
      </c>
      <c r="CD263" s="30">
        <v>12.42</v>
      </c>
      <c r="CE263" s="30">
        <v>2.4</v>
      </c>
      <c r="CF263" s="30">
        <v>1.18</v>
      </c>
    </row>
    <row r="264" spans="14:84" x14ac:dyDescent="0.3">
      <c r="N264">
        <v>1993</v>
      </c>
      <c r="O264">
        <f t="shared" si="1"/>
        <v>2</v>
      </c>
      <c r="P264">
        <f t="shared" si="2"/>
        <v>0.9</v>
      </c>
      <c r="Q264">
        <f t="shared" si="3"/>
        <v>5.2</v>
      </c>
      <c r="R264">
        <f t="shared" si="4"/>
        <v>-1.8</v>
      </c>
      <c r="S264">
        <f t="shared" si="5"/>
        <v>1.6</v>
      </c>
      <c r="T264">
        <f t="shared" si="6"/>
        <v>2.8</v>
      </c>
      <c r="U264">
        <f t="shared" si="7"/>
        <v>4.5</v>
      </c>
      <c r="W264" s="12">
        <f t="shared" si="8"/>
        <v>-1.4303030303030297</v>
      </c>
      <c r="X264" s="12">
        <f t="shared" si="9"/>
        <v>-2.8151515151515158</v>
      </c>
      <c r="Y264" s="12">
        <f t="shared" si="10"/>
        <v>-0.16666666666666607</v>
      </c>
      <c r="Z264" s="12">
        <f t="shared" si="11"/>
        <v>-3.4090909090909092</v>
      </c>
      <c r="AA264" s="12">
        <f t="shared" si="12"/>
        <v>-2.3212121212121213</v>
      </c>
      <c r="AB264" s="12">
        <f t="shared" si="13"/>
        <v>0.43939393939394034</v>
      </c>
      <c r="AC264" s="12">
        <f t="shared" si="14"/>
        <v>1.9181818181818184</v>
      </c>
      <c r="BV264" s="29">
        <v>2008</v>
      </c>
      <c r="BW264" s="30">
        <v>57</v>
      </c>
      <c r="BX264" s="30">
        <v>316</v>
      </c>
      <c r="BY264" s="31">
        <v>0.308</v>
      </c>
      <c r="BZ264" s="30">
        <v>9.7899999999999991</v>
      </c>
      <c r="CA264" s="30">
        <v>2.4900000000000002</v>
      </c>
      <c r="CB264" s="30">
        <v>1.1000000000000001</v>
      </c>
      <c r="CC264" s="30">
        <v>35</v>
      </c>
      <c r="CD264" s="30">
        <v>13.87</v>
      </c>
      <c r="CE264" s="30">
        <v>3.02</v>
      </c>
      <c r="CF264" s="30">
        <v>1.29</v>
      </c>
    </row>
    <row r="265" spans="14:84" x14ac:dyDescent="0.3">
      <c r="N265">
        <v>1994</v>
      </c>
      <c r="O265">
        <f t="shared" si="1"/>
        <v>3.2</v>
      </c>
      <c r="P265">
        <f t="shared" si="2"/>
        <v>2.6</v>
      </c>
      <c r="Q265">
        <f t="shared" si="3"/>
        <v>5.5</v>
      </c>
      <c r="R265">
        <f t="shared" si="4"/>
        <v>0.2</v>
      </c>
      <c r="S265">
        <f t="shared" si="5"/>
        <v>1.9</v>
      </c>
      <c r="T265">
        <f t="shared" si="6"/>
        <v>4.0999999999999996</v>
      </c>
      <c r="U265">
        <f t="shared" si="7"/>
        <v>4.9000000000000004</v>
      </c>
      <c r="W265" s="12">
        <f t="shared" si="8"/>
        <v>-0.23030303030302957</v>
      </c>
      <c r="X265" s="12">
        <f t="shared" si="9"/>
        <v>-1.1151515151515157</v>
      </c>
      <c r="Y265" s="12">
        <f t="shared" si="10"/>
        <v>0.13333333333333375</v>
      </c>
      <c r="Z265" s="12">
        <f t="shared" si="11"/>
        <v>-1.4090909090909089</v>
      </c>
      <c r="AA265" s="12">
        <f t="shared" si="12"/>
        <v>-2.0212121212121215</v>
      </c>
      <c r="AB265" s="12">
        <f t="shared" si="13"/>
        <v>1.7393939393939402</v>
      </c>
      <c r="AC265" s="12">
        <f t="shared" si="14"/>
        <v>2.3181818181818188</v>
      </c>
      <c r="BV265" s="29">
        <v>2009</v>
      </c>
      <c r="BW265" s="30">
        <v>27</v>
      </c>
      <c r="BX265" s="30">
        <v>419</v>
      </c>
      <c r="BY265" s="31">
        <v>0.39400000000000002</v>
      </c>
      <c r="BZ265" s="30">
        <v>18.420000000000002</v>
      </c>
      <c r="CA265" s="30">
        <v>3.47</v>
      </c>
      <c r="CB265" s="30">
        <v>1.45</v>
      </c>
      <c r="CC265" s="30">
        <v>17</v>
      </c>
      <c r="CD265" s="30">
        <v>14.91</v>
      </c>
      <c r="CE265" s="30">
        <v>3.09</v>
      </c>
      <c r="CF265" s="30">
        <v>1.25</v>
      </c>
    </row>
    <row r="266" spans="14:84" x14ac:dyDescent="0.3">
      <c r="N266">
        <v>1995</v>
      </c>
      <c r="O266">
        <f t="shared" si="1"/>
        <v>3.3</v>
      </c>
      <c r="P266">
        <f t="shared" si="2"/>
        <v>2.5</v>
      </c>
      <c r="Q266">
        <f t="shared" si="3"/>
        <v>6.4</v>
      </c>
      <c r="R266">
        <f t="shared" si="4"/>
        <v>1.6</v>
      </c>
      <c r="S266">
        <f t="shared" si="5"/>
        <v>2.7</v>
      </c>
      <c r="T266">
        <f t="shared" si="6"/>
        <v>1.8</v>
      </c>
      <c r="U266">
        <f t="shared" si="7"/>
        <v>3.7</v>
      </c>
      <c r="W266" s="12">
        <f t="shared" si="8"/>
        <v>-0.13030303030302992</v>
      </c>
      <c r="X266" s="12">
        <f t="shared" si="9"/>
        <v>-1.2151515151515158</v>
      </c>
      <c r="Y266" s="12">
        <f t="shared" si="10"/>
        <v>1.0333333333333341</v>
      </c>
      <c r="Z266" s="12">
        <f t="shared" si="11"/>
        <v>-9.0909090909088164E-3</v>
      </c>
      <c r="AA266" s="12">
        <f t="shared" si="12"/>
        <v>-1.2212121212121212</v>
      </c>
      <c r="AB266" s="12">
        <f t="shared" si="13"/>
        <v>-0.56060606060605944</v>
      </c>
      <c r="AC266" s="12">
        <f t="shared" si="14"/>
        <v>1.1181818181818186</v>
      </c>
      <c r="BV266" s="29">
        <v>2010</v>
      </c>
      <c r="BW266" s="30">
        <v>31</v>
      </c>
      <c r="BX266" s="30">
        <v>334</v>
      </c>
      <c r="BY266" s="31">
        <v>0.49099999999999999</v>
      </c>
      <c r="BZ266" s="30">
        <v>17.46</v>
      </c>
      <c r="CA266" s="30">
        <v>3</v>
      </c>
      <c r="CB266" s="30">
        <v>1.34</v>
      </c>
      <c r="CC266" s="30">
        <v>24</v>
      </c>
      <c r="CD266" s="30">
        <v>15.21</v>
      </c>
      <c r="CE266" s="30">
        <v>3.05</v>
      </c>
      <c r="CF266" s="30">
        <v>1.29</v>
      </c>
    </row>
    <row r="267" spans="14:84" x14ac:dyDescent="0.3">
      <c r="N267">
        <v>1996</v>
      </c>
      <c r="O267">
        <f t="shared" si="1"/>
        <v>3.9</v>
      </c>
      <c r="P267">
        <f t="shared" si="2"/>
        <v>5.0999999999999996</v>
      </c>
      <c r="Q267">
        <f t="shared" si="3"/>
        <v>6.5</v>
      </c>
      <c r="R267">
        <f t="shared" si="4"/>
        <v>1.3</v>
      </c>
      <c r="S267">
        <f t="shared" si="5"/>
        <v>4.2</v>
      </c>
      <c r="T267">
        <f t="shared" si="6"/>
        <v>3.9</v>
      </c>
      <c r="U267">
        <f t="shared" si="7"/>
        <v>2.6</v>
      </c>
      <c r="W267" s="12">
        <f t="shared" si="8"/>
        <v>0.46969696969697017</v>
      </c>
      <c r="X267" s="12">
        <f t="shared" si="9"/>
        <v>1.3848484848484839</v>
      </c>
      <c r="Y267" s="12">
        <f t="shared" si="10"/>
        <v>1.1333333333333337</v>
      </c>
      <c r="Z267" s="12">
        <f t="shared" si="11"/>
        <v>-0.30909090909090886</v>
      </c>
      <c r="AA267" s="12">
        <f t="shared" si="12"/>
        <v>0.27878787878787881</v>
      </c>
      <c r="AB267" s="12">
        <f t="shared" si="13"/>
        <v>1.5393939393939404</v>
      </c>
      <c r="AC267" s="12">
        <f t="shared" si="14"/>
        <v>1.8181818181818521E-2</v>
      </c>
      <c r="BV267" s="29">
        <v>2011</v>
      </c>
      <c r="BW267" s="30">
        <v>46</v>
      </c>
      <c r="BX267" s="30">
        <v>269</v>
      </c>
      <c r="BY267" s="31">
        <v>0.57899999999999996</v>
      </c>
      <c r="BZ267" s="30">
        <v>16.809999999999999</v>
      </c>
      <c r="CA267" s="30">
        <v>2.96</v>
      </c>
      <c r="CB267" s="30">
        <v>1.4</v>
      </c>
      <c r="CC267" s="30">
        <v>25</v>
      </c>
      <c r="CD267" s="30">
        <v>19.059999999999999</v>
      </c>
      <c r="CE267" s="30">
        <v>3.24</v>
      </c>
      <c r="CF267" s="30">
        <v>1.5</v>
      </c>
    </row>
    <row r="268" spans="14:84" x14ac:dyDescent="0.3">
      <c r="N268">
        <v>1997</v>
      </c>
      <c r="O268">
        <f t="shared" si="1"/>
        <v>4</v>
      </c>
      <c r="P268">
        <f t="shared" si="2"/>
        <v>3.2</v>
      </c>
      <c r="Q268">
        <f t="shared" si="3"/>
        <v>4.7</v>
      </c>
      <c r="R268">
        <f t="shared" si="4"/>
        <v>2.7</v>
      </c>
      <c r="S268">
        <f t="shared" si="5"/>
        <v>3.2</v>
      </c>
      <c r="T268">
        <f t="shared" si="6"/>
        <v>4.7</v>
      </c>
      <c r="U268">
        <f t="shared" si="7"/>
        <v>4.8</v>
      </c>
      <c r="W268" s="12">
        <f t="shared" si="8"/>
        <v>0.56969696969697026</v>
      </c>
      <c r="X268" s="12">
        <f t="shared" si="9"/>
        <v>-0.51515151515151558</v>
      </c>
      <c r="Y268" s="12">
        <f t="shared" si="10"/>
        <v>-0.66666666666666607</v>
      </c>
      <c r="Z268" s="12">
        <f t="shared" si="11"/>
        <v>1.0909090909090913</v>
      </c>
      <c r="AA268" s="12">
        <f t="shared" si="12"/>
        <v>-0.72121212121212119</v>
      </c>
      <c r="AB268" s="12">
        <f t="shared" si="13"/>
        <v>2.3393939393939407</v>
      </c>
      <c r="AC268" s="12">
        <f t="shared" si="14"/>
        <v>2.2181818181818183</v>
      </c>
      <c r="BV268" s="29">
        <v>2012</v>
      </c>
      <c r="BW268" s="30">
        <v>58</v>
      </c>
      <c r="BX268" s="30">
        <v>337</v>
      </c>
      <c r="BY268" s="31">
        <v>0.62</v>
      </c>
      <c r="BZ268" s="30">
        <v>21.86</v>
      </c>
      <c r="CA268" s="30">
        <v>3.65</v>
      </c>
      <c r="CB268" s="30">
        <v>1.8</v>
      </c>
      <c r="CC268" s="30">
        <v>38</v>
      </c>
      <c r="CD268" s="30">
        <v>22.41</v>
      </c>
      <c r="CE268" s="30">
        <v>3.93</v>
      </c>
      <c r="CF268" s="30">
        <v>1.94</v>
      </c>
    </row>
    <row r="269" spans="14:84" x14ac:dyDescent="0.3">
      <c r="N269">
        <v>1998</v>
      </c>
      <c r="O269">
        <f t="shared" si="1"/>
        <v>2.6</v>
      </c>
      <c r="P269">
        <f t="shared" si="2"/>
        <v>4</v>
      </c>
      <c r="Q269">
        <f t="shared" si="3"/>
        <v>1.4</v>
      </c>
      <c r="R269">
        <f t="shared" si="4"/>
        <v>2.1</v>
      </c>
      <c r="S269">
        <f t="shared" si="5"/>
        <v>2.9</v>
      </c>
      <c r="T269">
        <f t="shared" si="6"/>
        <v>4.5999999999999996</v>
      </c>
      <c r="U269">
        <f t="shared" si="7"/>
        <v>1.2</v>
      </c>
      <c r="W269" s="12">
        <f t="shared" si="8"/>
        <v>-0.83030303030302965</v>
      </c>
      <c r="X269" s="12">
        <f t="shared" si="9"/>
        <v>0.28484848484848424</v>
      </c>
      <c r="Y269" s="12">
        <f t="shared" si="10"/>
        <v>-3.9666666666666663</v>
      </c>
      <c r="Z269" s="12">
        <f t="shared" si="11"/>
        <v>0.49090909090909118</v>
      </c>
      <c r="AA269" s="12">
        <f t="shared" si="12"/>
        <v>-1.0212121212121215</v>
      </c>
      <c r="AB269" s="12">
        <f t="shared" si="13"/>
        <v>2.2393939393939402</v>
      </c>
      <c r="AC269" s="12">
        <f t="shared" si="14"/>
        <v>-1.3818181818181816</v>
      </c>
      <c r="BV269" s="29">
        <v>2013</v>
      </c>
      <c r="BW269" s="30">
        <v>55</v>
      </c>
      <c r="BX269" s="30">
        <v>234</v>
      </c>
      <c r="BY269" s="31">
        <v>0.73299999999999998</v>
      </c>
      <c r="BZ269" s="30">
        <v>21.56</v>
      </c>
      <c r="CA269" s="30">
        <v>3.69</v>
      </c>
      <c r="CB269" s="30">
        <v>1.95</v>
      </c>
      <c r="CC269" s="30">
        <v>29</v>
      </c>
      <c r="CD269" s="30">
        <v>19.649999999999999</v>
      </c>
      <c r="CE269" s="30">
        <v>2.64</v>
      </c>
      <c r="CF269" s="30">
        <v>1.43</v>
      </c>
    </row>
    <row r="270" spans="14:84" x14ac:dyDescent="0.3">
      <c r="N270">
        <v>1999</v>
      </c>
      <c r="O270">
        <f t="shared" si="1"/>
        <v>3.5</v>
      </c>
      <c r="P270">
        <f t="shared" si="2"/>
        <v>3.1</v>
      </c>
      <c r="Q270">
        <f t="shared" si="3"/>
        <v>4.5</v>
      </c>
      <c r="R270">
        <f t="shared" si="4"/>
        <v>3.1</v>
      </c>
      <c r="S270">
        <f t="shared" si="5"/>
        <v>1.1000000000000001</v>
      </c>
      <c r="T270">
        <f t="shared" si="6"/>
        <v>4.5999999999999996</v>
      </c>
      <c r="U270">
        <f t="shared" si="7"/>
        <v>-1.3</v>
      </c>
      <c r="W270" s="12">
        <f t="shared" si="8"/>
        <v>6.9696969696970257E-2</v>
      </c>
      <c r="X270" s="12">
        <f t="shared" si="9"/>
        <v>-0.61515151515151567</v>
      </c>
      <c r="Y270" s="12">
        <f t="shared" si="10"/>
        <v>-0.86666666666666625</v>
      </c>
      <c r="Z270" s="12">
        <f t="shared" si="11"/>
        <v>1.4909090909090912</v>
      </c>
      <c r="AA270" s="12">
        <f t="shared" si="12"/>
        <v>-2.8212121212121213</v>
      </c>
      <c r="AB270" s="12">
        <f t="shared" si="13"/>
        <v>2.2393939393939402</v>
      </c>
      <c r="AC270" s="12">
        <f t="shared" si="14"/>
        <v>-3.8818181818181818</v>
      </c>
      <c r="BV270" s="29">
        <v>2014</v>
      </c>
      <c r="BW270" s="30">
        <v>76</v>
      </c>
      <c r="BX270" s="30">
        <v>315</v>
      </c>
      <c r="BY270" s="31">
        <v>0.79800000000000004</v>
      </c>
      <c r="BZ270" s="30">
        <v>24.68</v>
      </c>
      <c r="CA270" s="30">
        <v>2.35</v>
      </c>
      <c r="CB270" s="30">
        <v>1.36</v>
      </c>
      <c r="CC270" s="30">
        <v>46</v>
      </c>
      <c r="CD270" s="30">
        <v>32.15</v>
      </c>
      <c r="CE270" s="30">
        <v>2.57</v>
      </c>
      <c r="CF270" s="30">
        <v>1.49</v>
      </c>
    </row>
    <row r="271" spans="14:84" x14ac:dyDescent="0.3">
      <c r="N271">
        <v>2000</v>
      </c>
      <c r="O271">
        <f t="shared" si="1"/>
        <v>4.8</v>
      </c>
      <c r="P271">
        <f t="shared" si="2"/>
        <v>4.2</v>
      </c>
      <c r="Q271">
        <f t="shared" si="3"/>
        <v>5.6</v>
      </c>
      <c r="R271">
        <f t="shared" si="4"/>
        <v>4.7</v>
      </c>
      <c r="S271">
        <f t="shared" si="5"/>
        <v>6.1</v>
      </c>
      <c r="T271">
        <f t="shared" si="6"/>
        <v>4.3</v>
      </c>
      <c r="U271">
        <f t="shared" si="7"/>
        <v>3.2</v>
      </c>
      <c r="W271" s="12">
        <f t="shared" si="8"/>
        <v>1.3696969696969701</v>
      </c>
      <c r="X271" s="12">
        <f t="shared" si="9"/>
        <v>0.48484848484848442</v>
      </c>
      <c r="Y271" s="12">
        <f t="shared" si="10"/>
        <v>0.23333333333333339</v>
      </c>
      <c r="Z271" s="12">
        <f t="shared" si="11"/>
        <v>3.0909090909090913</v>
      </c>
      <c r="AA271" s="12">
        <f t="shared" si="12"/>
        <v>2.1787878787878783</v>
      </c>
      <c r="AB271" s="12">
        <f t="shared" si="13"/>
        <v>1.9393939393939403</v>
      </c>
      <c r="AC271" s="12">
        <f t="shared" si="14"/>
        <v>0.61818181818181861</v>
      </c>
      <c r="BV271" s="29">
        <v>2015</v>
      </c>
      <c r="BW271" s="30">
        <v>91</v>
      </c>
      <c r="BX271" s="30">
        <v>265</v>
      </c>
      <c r="BY271" s="31">
        <v>0.87</v>
      </c>
      <c r="BZ271" s="30">
        <v>21.33</v>
      </c>
      <c r="CA271" s="30">
        <v>2.14</v>
      </c>
      <c r="CB271" s="30">
        <v>1.32</v>
      </c>
      <c r="CC271" s="30">
        <v>47</v>
      </c>
      <c r="CD271" s="30">
        <v>25.13</v>
      </c>
      <c r="CE271" s="30">
        <v>2.2799999999999998</v>
      </c>
      <c r="CF271" s="30">
        <v>1.42</v>
      </c>
    </row>
    <row r="272" spans="14:84" ht="14.4" customHeight="1" thickBot="1" x14ac:dyDescent="0.35">
      <c r="N272">
        <v>2001</v>
      </c>
      <c r="O272">
        <f t="shared" si="1"/>
        <v>2.5</v>
      </c>
      <c r="P272">
        <f t="shared" si="2"/>
        <v>4.5</v>
      </c>
      <c r="Q272">
        <f t="shared" si="3"/>
        <v>3.8</v>
      </c>
      <c r="R272">
        <f t="shared" si="4"/>
        <v>2.7</v>
      </c>
      <c r="S272">
        <f t="shared" si="5"/>
        <v>0.8</v>
      </c>
      <c r="T272">
        <f t="shared" si="6"/>
        <v>0.9</v>
      </c>
      <c r="U272">
        <f t="shared" si="7"/>
        <v>0.9</v>
      </c>
      <c r="W272" s="12">
        <f t="shared" si="8"/>
        <v>-0.93030303030302974</v>
      </c>
      <c r="X272" s="12">
        <f t="shared" si="9"/>
        <v>0.78484848484848424</v>
      </c>
      <c r="Y272" s="12">
        <f t="shared" si="10"/>
        <v>-1.5666666666666664</v>
      </c>
      <c r="Z272" s="12">
        <f t="shared" si="11"/>
        <v>1.0909090909090913</v>
      </c>
      <c r="AA272" s="12">
        <f t="shared" si="12"/>
        <v>-3.1212121212121211</v>
      </c>
      <c r="AB272" s="12">
        <f t="shared" si="13"/>
        <v>-1.4606060606060596</v>
      </c>
      <c r="AC272" s="12">
        <f t="shared" si="14"/>
        <v>-1.6818181818181817</v>
      </c>
      <c r="BV272" s="35" t="s">
        <v>334</v>
      </c>
      <c r="BW272" s="36">
        <v>1408</v>
      </c>
      <c r="BX272" s="36">
        <v>251</v>
      </c>
      <c r="BY272" s="37">
        <v>0.247</v>
      </c>
      <c r="BZ272" s="36">
        <v>15.86</v>
      </c>
      <c r="CA272" s="36">
        <v>2.36</v>
      </c>
      <c r="CB272" s="36">
        <v>1.29</v>
      </c>
      <c r="CC272" s="36">
        <v>765</v>
      </c>
      <c r="CD272" s="36">
        <v>19.100000000000001</v>
      </c>
      <c r="CE272" s="36">
        <v>2.56</v>
      </c>
      <c r="CF272" s="36">
        <v>1.42</v>
      </c>
    </row>
    <row r="273" spans="14:29" x14ac:dyDescent="0.3">
      <c r="N273">
        <v>2002</v>
      </c>
      <c r="O273">
        <f t="shared" si="1"/>
        <v>2.9</v>
      </c>
      <c r="P273">
        <f t="shared" si="2"/>
        <v>4.9000000000000004</v>
      </c>
      <c r="Q273">
        <f t="shared" si="3"/>
        <v>5</v>
      </c>
      <c r="R273">
        <f t="shared" si="4"/>
        <v>1.8</v>
      </c>
      <c r="S273">
        <f t="shared" si="5"/>
        <v>2.2999999999999998</v>
      </c>
      <c r="T273">
        <f t="shared" si="6"/>
        <v>1.6</v>
      </c>
      <c r="U273">
        <f t="shared" si="7"/>
        <v>0.3</v>
      </c>
      <c r="W273" s="12">
        <f t="shared" si="8"/>
        <v>-0.53030303030302983</v>
      </c>
      <c r="X273" s="12">
        <f t="shared" si="9"/>
        <v>1.1848484848484846</v>
      </c>
      <c r="Y273" s="12">
        <f t="shared" si="10"/>
        <v>-0.36666666666666625</v>
      </c>
      <c r="Z273" s="12">
        <f t="shared" si="11"/>
        <v>0.19090909090909114</v>
      </c>
      <c r="AA273" s="12">
        <f t="shared" si="12"/>
        <v>-1.6212121212121215</v>
      </c>
      <c r="AB273" s="12">
        <f t="shared" si="13"/>
        <v>-0.7606060606060594</v>
      </c>
      <c r="AC273" s="12">
        <f t="shared" si="14"/>
        <v>-2.2818181818181817</v>
      </c>
    </row>
    <row r="274" spans="14:29" x14ac:dyDescent="0.3">
      <c r="N274">
        <v>2003</v>
      </c>
      <c r="O274">
        <f t="shared" si="1"/>
        <v>4.3</v>
      </c>
      <c r="P274">
        <f t="shared" si="2"/>
        <v>5.5</v>
      </c>
      <c r="Q274">
        <f t="shared" si="3"/>
        <v>6.1</v>
      </c>
      <c r="R274">
        <f t="shared" si="4"/>
        <v>2.2999999999999998</v>
      </c>
      <c r="S274">
        <f t="shared" si="5"/>
        <v>12.4</v>
      </c>
      <c r="T274">
        <f t="shared" si="6"/>
        <v>2.6</v>
      </c>
      <c r="U274">
        <f t="shared" si="7"/>
        <v>2.1</v>
      </c>
      <c r="W274" s="12">
        <f t="shared" si="8"/>
        <v>0.86969696969697008</v>
      </c>
      <c r="X274" s="12">
        <f t="shared" si="9"/>
        <v>1.7848484848484842</v>
      </c>
      <c r="Y274" s="12">
        <f t="shared" si="10"/>
        <v>0.73333333333333339</v>
      </c>
      <c r="Z274" s="12">
        <f t="shared" si="11"/>
        <v>0.69090909090909092</v>
      </c>
      <c r="AA274" s="12">
        <f t="shared" si="12"/>
        <v>8.4787878787878785</v>
      </c>
      <c r="AB274" s="12">
        <f t="shared" si="13"/>
        <v>0.2393939393939406</v>
      </c>
      <c r="AC274" s="12">
        <f t="shared" si="14"/>
        <v>-0.48181818181818148</v>
      </c>
    </row>
    <row r="275" spans="14:29" x14ac:dyDescent="0.3">
      <c r="N275">
        <v>2004</v>
      </c>
      <c r="O275">
        <f t="shared" si="1"/>
        <v>5.4</v>
      </c>
      <c r="P275">
        <f t="shared" si="2"/>
        <v>5.9</v>
      </c>
      <c r="Q275">
        <f t="shared" si="3"/>
        <v>6.9</v>
      </c>
      <c r="R275">
        <f t="shared" si="4"/>
        <v>3.5</v>
      </c>
      <c r="S275">
        <f t="shared" si="5"/>
        <v>10.5</v>
      </c>
      <c r="T275">
        <f t="shared" si="6"/>
        <v>3.8</v>
      </c>
      <c r="U275">
        <f t="shared" si="7"/>
        <v>7.3</v>
      </c>
      <c r="W275" s="12">
        <f t="shared" si="8"/>
        <v>1.9696969696969706</v>
      </c>
      <c r="X275" s="12">
        <f t="shared" si="9"/>
        <v>2.1848484848484846</v>
      </c>
      <c r="Y275" s="12">
        <f t="shared" si="10"/>
        <v>1.5333333333333341</v>
      </c>
      <c r="Z275" s="12">
        <f t="shared" si="11"/>
        <v>1.8909090909090911</v>
      </c>
      <c r="AA275" s="12">
        <f t="shared" si="12"/>
        <v>6.5787878787878782</v>
      </c>
      <c r="AB275" s="12">
        <f t="shared" si="13"/>
        <v>1.4393939393939403</v>
      </c>
      <c r="AC275" s="12">
        <f t="shared" si="14"/>
        <v>4.7181818181818187</v>
      </c>
    </row>
    <row r="276" spans="14:29" x14ac:dyDescent="0.3">
      <c r="N276">
        <v>2005</v>
      </c>
      <c r="O276">
        <f t="shared" si="1"/>
        <v>4.8</v>
      </c>
      <c r="P276">
        <f t="shared" si="2"/>
        <v>5.9</v>
      </c>
      <c r="Q276">
        <f t="shared" si="3"/>
        <v>7.3</v>
      </c>
      <c r="R276">
        <f t="shared" si="4"/>
        <v>2.9</v>
      </c>
      <c r="S276">
        <f t="shared" si="5"/>
        <v>4.7</v>
      </c>
      <c r="T276">
        <f t="shared" si="6"/>
        <v>3.3</v>
      </c>
      <c r="U276">
        <f t="shared" si="7"/>
        <v>5.0999999999999996</v>
      </c>
      <c r="W276" s="12">
        <f t="shared" si="8"/>
        <v>1.3696969696969701</v>
      </c>
      <c r="X276" s="12">
        <f t="shared" si="9"/>
        <v>2.1848484848484846</v>
      </c>
      <c r="Y276" s="12">
        <f t="shared" si="10"/>
        <v>1.9333333333333336</v>
      </c>
      <c r="Z276" s="12">
        <f t="shared" si="11"/>
        <v>1.290909090909091</v>
      </c>
      <c r="AA276" s="12">
        <f t="shared" si="12"/>
        <v>0.77878787878787881</v>
      </c>
      <c r="AB276" s="12">
        <f t="shared" si="13"/>
        <v>0.93939393939394034</v>
      </c>
      <c r="AC276" s="12">
        <f t="shared" si="14"/>
        <v>2.5181818181818181</v>
      </c>
    </row>
    <row r="277" spans="14:29" x14ac:dyDescent="0.3">
      <c r="N277">
        <v>2006</v>
      </c>
      <c r="O277">
        <f t="shared" si="1"/>
        <v>5.4</v>
      </c>
      <c r="P277">
        <f t="shared" si="2"/>
        <v>5.5</v>
      </c>
      <c r="Q277">
        <f t="shared" si="3"/>
        <v>7.7</v>
      </c>
      <c r="R277">
        <f t="shared" si="4"/>
        <v>4.3</v>
      </c>
      <c r="S277">
        <f t="shared" si="5"/>
        <v>5.8</v>
      </c>
      <c r="T277">
        <f t="shared" si="6"/>
        <v>3</v>
      </c>
      <c r="U277">
        <f t="shared" si="7"/>
        <v>5.7</v>
      </c>
      <c r="W277" s="12">
        <f t="shared" si="8"/>
        <v>1.9696969696969706</v>
      </c>
      <c r="X277" s="12">
        <f t="shared" si="9"/>
        <v>1.7848484848484842</v>
      </c>
      <c r="Y277" s="12">
        <f t="shared" si="10"/>
        <v>2.3333333333333339</v>
      </c>
      <c r="Z277" s="12">
        <f t="shared" si="11"/>
        <v>2.6909090909090909</v>
      </c>
      <c r="AA277" s="12">
        <f t="shared" si="12"/>
        <v>1.8787878787878785</v>
      </c>
      <c r="AB277" s="12">
        <f t="shared" si="13"/>
        <v>0.63939393939394051</v>
      </c>
      <c r="AC277" s="12">
        <f t="shared" si="14"/>
        <v>3.1181818181818186</v>
      </c>
    </row>
    <row r="278" spans="14:29" x14ac:dyDescent="0.3">
      <c r="N278">
        <v>2007</v>
      </c>
      <c r="O278">
        <f t="shared" si="1"/>
        <v>5.6</v>
      </c>
      <c r="P278">
        <f t="shared" si="2"/>
        <v>6.1</v>
      </c>
      <c r="Q278">
        <f t="shared" si="3"/>
        <v>8.6</v>
      </c>
      <c r="R278">
        <f t="shared" si="4"/>
        <v>4.2</v>
      </c>
      <c r="S278">
        <f t="shared" si="5"/>
        <v>5.2</v>
      </c>
      <c r="T278">
        <f t="shared" si="6"/>
        <v>2</v>
      </c>
      <c r="U278">
        <f t="shared" si="7"/>
        <v>6.8</v>
      </c>
      <c r="W278" s="12">
        <f t="shared" si="8"/>
        <v>2.1696969696969699</v>
      </c>
      <c r="X278" s="12">
        <f t="shared" si="9"/>
        <v>2.3848484848484839</v>
      </c>
      <c r="Y278" s="12">
        <f t="shared" si="10"/>
        <v>3.2333333333333334</v>
      </c>
      <c r="Z278" s="12">
        <f t="shared" si="11"/>
        <v>2.5909090909090913</v>
      </c>
      <c r="AA278" s="12">
        <f t="shared" si="12"/>
        <v>1.2787878787878788</v>
      </c>
      <c r="AB278" s="12">
        <f t="shared" si="13"/>
        <v>-0.36060606060605949</v>
      </c>
      <c r="AC278" s="12">
        <f t="shared" si="14"/>
        <v>4.2181818181818187</v>
      </c>
    </row>
    <row r="279" spans="14:29" x14ac:dyDescent="0.3">
      <c r="N279">
        <v>2008</v>
      </c>
      <c r="O279">
        <f t="shared" si="1"/>
        <v>3.1</v>
      </c>
      <c r="P279">
        <f t="shared" si="2"/>
        <v>5.2</v>
      </c>
      <c r="Q279">
        <f t="shared" si="3"/>
        <v>5</v>
      </c>
      <c r="R279">
        <f t="shared" si="4"/>
        <v>1.6</v>
      </c>
      <c r="S279">
        <f t="shared" si="5"/>
        <v>4.5999999999999996</v>
      </c>
      <c r="T279">
        <f t="shared" si="6"/>
        <v>0.3</v>
      </c>
      <c r="U279">
        <f t="shared" si="7"/>
        <v>5</v>
      </c>
      <c r="W279" s="12">
        <f t="shared" si="8"/>
        <v>-0.33030303030302965</v>
      </c>
      <c r="X279" s="12">
        <f t="shared" si="9"/>
        <v>1.4848484848484844</v>
      </c>
      <c r="Y279" s="12">
        <f t="shared" si="10"/>
        <v>-0.36666666666666625</v>
      </c>
      <c r="Z279" s="12">
        <f t="shared" si="11"/>
        <v>-9.0909090909088164E-3</v>
      </c>
      <c r="AA279" s="12">
        <f t="shared" si="12"/>
        <v>0.67878787878787827</v>
      </c>
      <c r="AB279" s="12">
        <f t="shared" si="13"/>
        <v>-2.0606060606060597</v>
      </c>
      <c r="AC279" s="12">
        <f t="shared" si="14"/>
        <v>2.4181818181818184</v>
      </c>
    </row>
    <row r="280" spans="14:29" x14ac:dyDescent="0.3">
      <c r="N280">
        <v>2009</v>
      </c>
      <c r="O280">
        <f t="shared" si="1"/>
        <v>-0.1</v>
      </c>
      <c r="P280">
        <f t="shared" si="2"/>
        <v>3</v>
      </c>
      <c r="Q280">
        <f t="shared" si="3"/>
        <v>4.2</v>
      </c>
      <c r="R280">
        <f t="shared" si="4"/>
        <v>-4.8</v>
      </c>
      <c r="S280">
        <f t="shared" si="5"/>
        <v>0.3</v>
      </c>
      <c r="T280">
        <f t="shared" si="6"/>
        <v>-3</v>
      </c>
      <c r="U280">
        <f t="shared" si="7"/>
        <v>-1</v>
      </c>
      <c r="W280" s="12">
        <f t="shared" si="8"/>
        <v>-3.5303030303030298</v>
      </c>
      <c r="X280" s="12">
        <f t="shared" si="9"/>
        <v>-0.71515151515151576</v>
      </c>
      <c r="Y280" s="12">
        <f t="shared" si="10"/>
        <v>-1.1666666666666661</v>
      </c>
      <c r="Z280" s="12">
        <f t="shared" si="11"/>
        <v>-6.4090909090909083</v>
      </c>
      <c r="AA280" s="12">
        <f t="shared" si="12"/>
        <v>-3.6212121212121215</v>
      </c>
      <c r="AB280" s="12">
        <f t="shared" si="13"/>
        <v>-5.3606060606060595</v>
      </c>
      <c r="AC280" s="12">
        <f t="shared" si="14"/>
        <v>-3.5818181818181816</v>
      </c>
    </row>
    <row r="281" spans="14:29" x14ac:dyDescent="0.3">
      <c r="N281">
        <v>2010</v>
      </c>
      <c r="O281">
        <f t="shared" si="1"/>
        <v>5.5</v>
      </c>
      <c r="P281">
        <f t="shared" si="2"/>
        <v>5.8</v>
      </c>
      <c r="Q281">
        <f t="shared" si="3"/>
        <v>8.3000000000000007</v>
      </c>
      <c r="R281">
        <f t="shared" si="4"/>
        <v>2.5</v>
      </c>
      <c r="S281">
        <f t="shared" si="5"/>
        <v>5.6</v>
      </c>
      <c r="T281">
        <f t="shared" si="6"/>
        <v>2.9</v>
      </c>
      <c r="U281">
        <f t="shared" si="7"/>
        <v>6.7</v>
      </c>
      <c r="W281" s="12">
        <f t="shared" si="8"/>
        <v>2.0696969696969703</v>
      </c>
      <c r="X281" s="12">
        <f t="shared" si="9"/>
        <v>2.0848484848484841</v>
      </c>
      <c r="Y281" s="12">
        <f t="shared" si="10"/>
        <v>2.9333333333333345</v>
      </c>
      <c r="Z281" s="12">
        <f t="shared" si="11"/>
        <v>0.89090909090909109</v>
      </c>
      <c r="AA281" s="12">
        <f t="shared" si="12"/>
        <v>1.6787878787878783</v>
      </c>
      <c r="AB281" s="12">
        <f t="shared" si="13"/>
        <v>0.53939393939394042</v>
      </c>
      <c r="AC281" s="12">
        <f t="shared" si="14"/>
        <v>4.1181818181818191</v>
      </c>
    </row>
    <row r="282" spans="14:29" x14ac:dyDescent="0.3">
      <c r="N282">
        <v>2011</v>
      </c>
      <c r="O282">
        <f t="shared" si="1"/>
        <v>4.3</v>
      </c>
      <c r="P282">
        <f t="shared" si="2"/>
        <v>2.7</v>
      </c>
      <c r="Q282">
        <f t="shared" si="3"/>
        <v>6.4</v>
      </c>
      <c r="R282">
        <f t="shared" si="4"/>
        <v>2.2000000000000002</v>
      </c>
      <c r="S282">
        <f t="shared" si="5"/>
        <v>6.6</v>
      </c>
      <c r="T282">
        <f t="shared" si="6"/>
        <v>1.9</v>
      </c>
      <c r="U282">
        <f t="shared" si="7"/>
        <v>4.9000000000000004</v>
      </c>
      <c r="W282" s="12">
        <f t="shared" si="8"/>
        <v>0.86969696969697008</v>
      </c>
      <c r="X282" s="12">
        <f t="shared" si="9"/>
        <v>-1.0151515151515156</v>
      </c>
      <c r="Y282" s="12">
        <f t="shared" si="10"/>
        <v>1.0333333333333341</v>
      </c>
      <c r="Z282" s="12">
        <f t="shared" si="11"/>
        <v>0.59090909090909127</v>
      </c>
      <c r="AA282" s="12">
        <f t="shared" si="12"/>
        <v>2.6787878787878783</v>
      </c>
      <c r="AB282" s="12">
        <f t="shared" si="13"/>
        <v>-0.46060606060605958</v>
      </c>
      <c r="AC282" s="12">
        <f t="shared" si="14"/>
        <v>2.3181818181818188</v>
      </c>
    </row>
    <row r="283" spans="14:29" x14ac:dyDescent="0.3">
      <c r="N283">
        <v>2012</v>
      </c>
      <c r="O283">
        <f t="shared" si="1"/>
        <v>3.5</v>
      </c>
      <c r="P283">
        <f t="shared" si="2"/>
        <v>6.2</v>
      </c>
      <c r="Q283">
        <f t="shared" si="3"/>
        <v>5.6</v>
      </c>
      <c r="R283">
        <f t="shared" si="4"/>
        <v>0.4</v>
      </c>
      <c r="S283">
        <f t="shared" si="5"/>
        <v>3.4</v>
      </c>
      <c r="T283">
        <f t="shared" si="6"/>
        <v>2.4</v>
      </c>
      <c r="U283">
        <f t="shared" si="7"/>
        <v>2.7</v>
      </c>
      <c r="W283" s="12">
        <f t="shared" si="8"/>
        <v>6.9696969696970257E-2</v>
      </c>
      <c r="X283" s="12">
        <f t="shared" si="9"/>
        <v>2.4848484848484844</v>
      </c>
      <c r="Y283" s="12">
        <f t="shared" si="10"/>
        <v>0.23333333333333339</v>
      </c>
      <c r="Z283" s="12">
        <f t="shared" si="11"/>
        <v>-1.209090909090909</v>
      </c>
      <c r="AA283" s="12">
        <f t="shared" si="12"/>
        <v>-0.52121212121212146</v>
      </c>
      <c r="AB283" s="12">
        <f t="shared" si="13"/>
        <v>3.9393939393940425E-2</v>
      </c>
      <c r="AC283" s="12">
        <f t="shared" si="14"/>
        <v>0.11818181818181861</v>
      </c>
    </row>
    <row r="284" spans="14:29" x14ac:dyDescent="0.3">
      <c r="N284">
        <v>2013</v>
      </c>
      <c r="O284">
        <f t="shared" si="1"/>
        <v>3.4</v>
      </c>
      <c r="P284">
        <f t="shared" si="2"/>
        <v>3.7</v>
      </c>
      <c r="Q284">
        <f t="shared" si="3"/>
        <v>5.8</v>
      </c>
      <c r="R284">
        <f t="shared" si="4"/>
        <v>0.5</v>
      </c>
      <c r="S284">
        <f t="shared" si="5"/>
        <v>2.9</v>
      </c>
      <c r="T284">
        <f t="shared" si="6"/>
        <v>1.8</v>
      </c>
      <c r="U284">
        <f t="shared" si="7"/>
        <v>3.3</v>
      </c>
      <c r="W284" s="12">
        <f t="shared" si="8"/>
        <v>-3.0303030303029832E-2</v>
      </c>
      <c r="X284" s="12">
        <f t="shared" si="9"/>
        <v>-1.5151515151515582E-2</v>
      </c>
      <c r="Y284" s="12">
        <f t="shared" si="10"/>
        <v>0.43333333333333357</v>
      </c>
      <c r="Z284" s="12">
        <f t="shared" si="11"/>
        <v>-1.1090909090909089</v>
      </c>
      <c r="AA284" s="12">
        <f t="shared" si="12"/>
        <v>-1.0212121212121215</v>
      </c>
      <c r="AB284" s="12">
        <f t="shared" si="13"/>
        <v>-0.56060606060605944</v>
      </c>
      <c r="AC284" s="12">
        <f t="shared" si="14"/>
        <v>0.71818181818181825</v>
      </c>
    </row>
    <row r="285" spans="14:29" x14ac:dyDescent="0.3">
      <c r="N285">
        <v>2014</v>
      </c>
      <c r="O285">
        <f t="shared" si="1"/>
        <v>3.5</v>
      </c>
      <c r="P285">
        <f t="shared" si="2"/>
        <v>3.7</v>
      </c>
      <c r="Q285">
        <f t="shared" si="3"/>
        <v>5.5</v>
      </c>
      <c r="R285">
        <f t="shared" si="4"/>
        <v>1.6</v>
      </c>
      <c r="S285">
        <f t="shared" si="5"/>
        <v>3.7</v>
      </c>
      <c r="T285">
        <f t="shared" si="6"/>
        <v>2.2999999999999998</v>
      </c>
      <c r="U285">
        <f t="shared" si="7"/>
        <v>0.5</v>
      </c>
      <c r="W285" s="12">
        <f t="shared" si="8"/>
        <v>6.9696969696970257E-2</v>
      </c>
      <c r="X285" s="12">
        <f t="shared" si="9"/>
        <v>-1.5151515151515582E-2</v>
      </c>
      <c r="Y285" s="12">
        <f t="shared" si="10"/>
        <v>0.13333333333333375</v>
      </c>
      <c r="Z285" s="12">
        <f t="shared" si="11"/>
        <v>-9.0909090909088164E-3</v>
      </c>
      <c r="AA285" s="12">
        <f t="shared" si="12"/>
        <v>-0.22121212121212119</v>
      </c>
      <c r="AB285" s="12">
        <f t="shared" si="13"/>
        <v>-6.0606060606059664E-2</v>
      </c>
      <c r="AC285" s="12">
        <f t="shared" si="14"/>
        <v>-2.0818181818181816</v>
      </c>
    </row>
    <row r="286" spans="14:29" x14ac:dyDescent="0.3">
      <c r="N286">
        <v>2015</v>
      </c>
      <c r="O286">
        <f t="shared" si="1"/>
        <v>3.4</v>
      </c>
      <c r="P286">
        <f t="shared" si="2"/>
        <v>3.4</v>
      </c>
      <c r="Q286">
        <f t="shared" si="3"/>
        <v>5.6</v>
      </c>
      <c r="R286">
        <f t="shared" si="4"/>
        <v>1.6</v>
      </c>
      <c r="S286">
        <f t="shared" si="5"/>
        <v>2.5</v>
      </c>
      <c r="T286">
        <f t="shared" si="6"/>
        <v>2.5</v>
      </c>
      <c r="U286">
        <f t="shared" si="7"/>
        <v>-1.1000000000000001</v>
      </c>
      <c r="W286" s="12">
        <f t="shared" si="8"/>
        <v>-3.0303030303029832E-2</v>
      </c>
      <c r="X286" s="12">
        <f t="shared" si="9"/>
        <v>-0.31515151515151585</v>
      </c>
      <c r="Y286" s="12">
        <f t="shared" si="10"/>
        <v>0.23333333333333339</v>
      </c>
      <c r="Z286" s="12">
        <f t="shared" si="11"/>
        <v>-9.0909090909088164E-3</v>
      </c>
      <c r="AA286" s="12">
        <f t="shared" si="12"/>
        <v>-1.4212121212121214</v>
      </c>
      <c r="AB286" s="12">
        <f t="shared" si="13"/>
        <v>0.13939393939394051</v>
      </c>
      <c r="AC286" s="12">
        <f t="shared" si="14"/>
        <v>-3.6818181818181817</v>
      </c>
    </row>
    <row r="287" spans="14:29" x14ac:dyDescent="0.3">
      <c r="N287">
        <v>2016</v>
      </c>
      <c r="O287">
        <f t="shared" si="1"/>
        <v>3.2</v>
      </c>
      <c r="P287">
        <f t="shared" si="2"/>
        <v>2.2000000000000002</v>
      </c>
      <c r="Q287">
        <f t="shared" si="3"/>
        <v>5.4</v>
      </c>
      <c r="R287">
        <f t="shared" si="4"/>
        <v>1.8</v>
      </c>
      <c r="S287">
        <f t="shared" si="5"/>
        <v>5.4</v>
      </c>
      <c r="T287">
        <f t="shared" si="6"/>
        <v>1.6</v>
      </c>
      <c r="U287">
        <f t="shared" si="7"/>
        <v>-2.4</v>
      </c>
      <c r="W287" s="12">
        <f t="shared" si="8"/>
        <v>-0.23030303030302957</v>
      </c>
      <c r="X287" s="12">
        <f t="shared" si="9"/>
        <v>-1.5151515151515156</v>
      </c>
      <c r="Y287" s="12">
        <f t="shared" si="10"/>
        <v>3.3333333333334103E-2</v>
      </c>
      <c r="Z287" s="12">
        <f t="shared" si="11"/>
        <v>0.19090909090909114</v>
      </c>
      <c r="AA287" s="12">
        <f t="shared" si="12"/>
        <v>1.478787878787879</v>
      </c>
      <c r="AB287" s="12">
        <f t="shared" si="13"/>
        <v>-0.7606060606060594</v>
      </c>
      <c r="AC287" s="12">
        <f t="shared" si="14"/>
        <v>-4.9818181818181815</v>
      </c>
    </row>
    <row r="288" spans="14:29" x14ac:dyDescent="0.3">
      <c r="N288">
        <v>2017</v>
      </c>
      <c r="O288">
        <f t="shared" si="1"/>
        <v>3.8</v>
      </c>
      <c r="P288">
        <f t="shared" si="2"/>
        <v>3.8</v>
      </c>
      <c r="Q288">
        <f t="shared" si="3"/>
        <v>5.7</v>
      </c>
      <c r="R288">
        <f t="shared" si="4"/>
        <v>2.8</v>
      </c>
      <c r="S288">
        <f t="shared" si="5"/>
        <v>0.6</v>
      </c>
      <c r="T288">
        <f t="shared" si="6"/>
        <v>2.2000000000000002</v>
      </c>
      <c r="U288">
        <f t="shared" si="7"/>
        <v>0.8</v>
      </c>
      <c r="W288" s="12">
        <f t="shared" si="8"/>
        <v>0.36969696969697008</v>
      </c>
      <c r="X288" s="12">
        <f t="shared" si="9"/>
        <v>8.4848484848484063E-2</v>
      </c>
      <c r="Y288" s="12">
        <f t="shared" si="10"/>
        <v>0.33333333333333393</v>
      </c>
      <c r="Z288" s="12">
        <f t="shared" si="11"/>
        <v>1.1909090909090909</v>
      </c>
      <c r="AA288" s="12">
        <f t="shared" si="12"/>
        <v>-3.3212121212121213</v>
      </c>
      <c r="AB288" s="12">
        <f t="shared" si="13"/>
        <v>-0.16060606060605931</v>
      </c>
      <c r="AC288" s="12">
        <f t="shared" si="14"/>
        <v>-1.7818181818181815</v>
      </c>
    </row>
    <row r="289" spans="14:29" x14ac:dyDescent="0.3">
      <c r="N289">
        <v>2018</v>
      </c>
      <c r="O289">
        <f t="shared" si="1"/>
        <v>3.6</v>
      </c>
      <c r="P289">
        <f t="shared" si="2"/>
        <v>3.4</v>
      </c>
      <c r="Q289">
        <f t="shared" si="3"/>
        <v>5.3</v>
      </c>
      <c r="R289">
        <f t="shared" si="4"/>
        <v>2.2999999999999998</v>
      </c>
      <c r="S289">
        <f t="shared" si="5"/>
        <v>1.5</v>
      </c>
      <c r="T289">
        <f t="shared" si="6"/>
        <v>2.8</v>
      </c>
      <c r="U289">
        <f t="shared" si="7"/>
        <v>0.5</v>
      </c>
      <c r="W289" s="12">
        <f t="shared" si="8"/>
        <v>0.16969696969697035</v>
      </c>
      <c r="X289" s="12">
        <f t="shared" si="9"/>
        <v>-0.31515151515151585</v>
      </c>
      <c r="Y289" s="12">
        <f t="shared" si="10"/>
        <v>-6.666666666666643E-2</v>
      </c>
      <c r="Z289" s="12">
        <f t="shared" si="11"/>
        <v>0.69090909090909092</v>
      </c>
      <c r="AA289" s="12">
        <f t="shared" si="12"/>
        <v>-2.4212121212121214</v>
      </c>
      <c r="AB289" s="12">
        <f t="shared" si="13"/>
        <v>0.43939393939394034</v>
      </c>
      <c r="AC289" s="12">
        <f t="shared" si="14"/>
        <v>-2.0818181818181816</v>
      </c>
    </row>
    <row r="290" spans="14:29" x14ac:dyDescent="0.3">
      <c r="N290">
        <v>2019</v>
      </c>
      <c r="O290">
        <f t="shared" si="1"/>
        <v>2.8</v>
      </c>
      <c r="P290">
        <f t="shared" si="2"/>
        <v>3</v>
      </c>
      <c r="Q290">
        <f t="shared" si="3"/>
        <v>4.0999999999999996</v>
      </c>
      <c r="R290">
        <f t="shared" si="4"/>
        <v>2</v>
      </c>
      <c r="S290">
        <f t="shared" si="5"/>
        <v>0.4</v>
      </c>
      <c r="T290">
        <f t="shared" si="6"/>
        <v>2</v>
      </c>
      <c r="U290">
        <f t="shared" si="7"/>
        <v>0</v>
      </c>
      <c r="W290" s="12">
        <f t="shared" si="8"/>
        <v>-0.63030303030302992</v>
      </c>
      <c r="X290" s="12">
        <f t="shared" si="9"/>
        <v>-0.71515151515151576</v>
      </c>
      <c r="Y290" s="12">
        <f t="shared" si="10"/>
        <v>-1.2666666666666666</v>
      </c>
      <c r="Z290" s="12">
        <f t="shared" si="11"/>
        <v>0.39090909090909109</v>
      </c>
      <c r="AA290" s="12">
        <f t="shared" si="12"/>
        <v>-3.5212121212121215</v>
      </c>
      <c r="AB290" s="12">
        <f t="shared" si="13"/>
        <v>-0.36060606060605949</v>
      </c>
      <c r="AC290" s="12">
        <f t="shared" si="14"/>
        <v>-2.5818181818181816</v>
      </c>
    </row>
    <row r="291" spans="14:29" x14ac:dyDescent="0.3">
      <c r="N291">
        <v>2020</v>
      </c>
      <c r="O291">
        <f t="shared" si="1"/>
        <v>-2.8</v>
      </c>
      <c r="P291">
        <f t="shared" si="2"/>
        <v>-1.7</v>
      </c>
      <c r="Q291">
        <f t="shared" si="3"/>
        <v>-0.8</v>
      </c>
      <c r="R291">
        <f t="shared" si="4"/>
        <v>-5.5</v>
      </c>
      <c r="S291">
        <f t="shared" si="5"/>
        <v>-3.4</v>
      </c>
      <c r="T291">
        <f t="shared" si="6"/>
        <v>-3.5</v>
      </c>
      <c r="U291">
        <f t="shared" si="7"/>
        <v>-6.3</v>
      </c>
      <c r="W291" s="12">
        <f t="shared" si="8"/>
        <v>-6.2303030303030296</v>
      </c>
      <c r="X291" s="12">
        <f t="shared" si="9"/>
        <v>-5.4151515151515159</v>
      </c>
      <c r="Y291" s="12">
        <f t="shared" si="10"/>
        <v>-6.1666666666666661</v>
      </c>
      <c r="Z291" s="12">
        <f t="shared" si="11"/>
        <v>-7.1090909090909093</v>
      </c>
      <c r="AA291" s="12">
        <f t="shared" si="12"/>
        <v>-7.3212121212121213</v>
      </c>
      <c r="AB291" s="12">
        <f t="shared" si="13"/>
        <v>-5.8606060606060595</v>
      </c>
      <c r="AC291" s="12">
        <f t="shared" si="14"/>
        <v>-8.8818181818181809</v>
      </c>
    </row>
    <row r="292" spans="14:29" x14ac:dyDescent="0.3">
      <c r="N292">
        <v>2021</v>
      </c>
      <c r="O292">
        <f t="shared" si="1"/>
        <v>6.3</v>
      </c>
      <c r="P292">
        <f t="shared" si="2"/>
        <v>4.8</v>
      </c>
      <c r="Q292">
        <f t="shared" si="3"/>
        <v>6.9</v>
      </c>
      <c r="R292">
        <f t="shared" si="4"/>
        <v>6</v>
      </c>
      <c r="S292">
        <f t="shared" si="5"/>
        <v>3.9</v>
      </c>
      <c r="T292">
        <f t="shared" si="6"/>
        <v>5.8</v>
      </c>
      <c r="U292">
        <f t="shared" si="7"/>
        <v>7.5</v>
      </c>
      <c r="W292" s="12">
        <f t="shared" si="8"/>
        <v>2.8696969696969701</v>
      </c>
      <c r="X292" s="12">
        <f t="shared" si="9"/>
        <v>1.0848484848484841</v>
      </c>
      <c r="Y292" s="12">
        <f t="shared" si="10"/>
        <v>1.5333333333333341</v>
      </c>
      <c r="Z292" s="12">
        <f t="shared" si="11"/>
        <v>4.3909090909090907</v>
      </c>
      <c r="AA292" s="12">
        <f t="shared" si="12"/>
        <v>-2.121212121212146E-2</v>
      </c>
      <c r="AB292" s="12">
        <f t="shared" si="13"/>
        <v>3.4393939393939403</v>
      </c>
      <c r="AC292" s="12">
        <f t="shared" si="14"/>
        <v>4.918181818181818</v>
      </c>
    </row>
    <row r="293" spans="14:29" x14ac:dyDescent="0.3">
      <c r="N293">
        <v>2022</v>
      </c>
      <c r="O293">
        <f t="shared" si="1"/>
        <v>3.5</v>
      </c>
      <c r="P293">
        <f t="shared" si="2"/>
        <v>3.9</v>
      </c>
      <c r="Q293">
        <f t="shared" si="3"/>
        <v>4.0999999999999996</v>
      </c>
      <c r="R293">
        <f t="shared" si="4"/>
        <v>2.4</v>
      </c>
      <c r="S293">
        <f t="shared" si="5"/>
        <v>6.5</v>
      </c>
      <c r="T293">
        <f t="shared" si="6"/>
        <v>2.2999999999999998</v>
      </c>
      <c r="U293">
        <f t="shared" si="7"/>
        <v>3.8</v>
      </c>
      <c r="W293" s="12">
        <f t="shared" si="8"/>
        <v>6.9696969696970257E-2</v>
      </c>
      <c r="X293" s="12">
        <f t="shared" si="9"/>
        <v>0.18484848484848415</v>
      </c>
      <c r="Y293" s="12">
        <f t="shared" si="10"/>
        <v>-1.2666666666666666</v>
      </c>
      <c r="Z293" s="12">
        <f t="shared" si="11"/>
        <v>0.79090909090909101</v>
      </c>
      <c r="AA293" s="12">
        <f t="shared" si="12"/>
        <v>2.5787878787878786</v>
      </c>
      <c r="AB293" s="12">
        <f t="shared" si="13"/>
        <v>-6.0606060606059664E-2</v>
      </c>
      <c r="AC293" s="12">
        <f t="shared" si="14"/>
        <v>1.2181818181818183</v>
      </c>
    </row>
    <row r="294" spans="14:29" x14ac:dyDescent="0.3">
      <c r="N294">
        <v>2023</v>
      </c>
      <c r="O294">
        <f t="shared" si="1"/>
        <v>3</v>
      </c>
      <c r="P294">
        <f t="shared" si="2"/>
        <v>3.2</v>
      </c>
      <c r="Q294">
        <f t="shared" si="3"/>
        <v>4.4000000000000004</v>
      </c>
      <c r="R294">
        <f t="shared" si="4"/>
        <v>1</v>
      </c>
      <c r="S294">
        <f t="shared" si="5"/>
        <v>1.6</v>
      </c>
      <c r="T294">
        <f t="shared" si="6"/>
        <v>2.1</v>
      </c>
      <c r="U294">
        <f t="shared" si="7"/>
        <v>1.6</v>
      </c>
      <c r="W294" s="12">
        <f t="shared" si="8"/>
        <v>-0.43030303030302974</v>
      </c>
      <c r="X294" s="12">
        <f t="shared" si="9"/>
        <v>-0.51515151515151558</v>
      </c>
      <c r="Y294" s="12">
        <f t="shared" si="10"/>
        <v>-0.9666666666666659</v>
      </c>
      <c r="Z294" s="12">
        <f t="shared" si="11"/>
        <v>-0.60909090909090891</v>
      </c>
      <c r="AA294" s="12">
        <f t="shared" si="12"/>
        <v>-2.3212121212121213</v>
      </c>
      <c r="AB294" s="12">
        <f t="shared" si="13"/>
        <v>-0.2606060606060594</v>
      </c>
      <c r="AC294" s="12">
        <f t="shared" si="14"/>
        <v>-0.98181818181818148</v>
      </c>
    </row>
    <row r="295" spans="14:29" x14ac:dyDescent="0.3">
      <c r="N295" s="40" t="s">
        <v>59</v>
      </c>
      <c r="O295" s="41">
        <f>AVERAGE(O262:O294)</f>
        <v>3.4303030303030297</v>
      </c>
      <c r="P295" s="41">
        <f t="shared" ref="P295:U295" si="15">AVERAGE(P262:P294)</f>
        <v>3.7151515151515158</v>
      </c>
      <c r="Q295" s="41">
        <f t="shared" si="15"/>
        <v>5.3666666666666663</v>
      </c>
      <c r="R295" s="41">
        <f t="shared" si="15"/>
        <v>1.6090909090909089</v>
      </c>
      <c r="S295" s="41">
        <f t="shared" si="15"/>
        <v>3.9212121212121214</v>
      </c>
      <c r="T295" s="41">
        <f t="shared" si="15"/>
        <v>2.3606060606060595</v>
      </c>
      <c r="U295" s="41">
        <f t="shared" si="15"/>
        <v>2.5818181818181816</v>
      </c>
      <c r="V295" s="42" t="s">
        <v>310</v>
      </c>
      <c r="W295" s="41">
        <f>SQRT(SUMPRODUCT(W262:W294,W262:W294)/(O296-1))</f>
        <v>1.6655488675818044</v>
      </c>
      <c r="X295" s="41">
        <f t="shared" ref="X295:AC295" si="16">SQRT(SUMPRODUCT(X262:X294,X262:X294)/(P296-1))</f>
        <v>1.7704380129153796</v>
      </c>
      <c r="Y295" s="41">
        <f t="shared" si="16"/>
        <v>1.775293402980664</v>
      </c>
      <c r="Z295" s="41">
        <f t="shared" si="16"/>
        <v>2.3605300829956124</v>
      </c>
      <c r="AA295" s="41">
        <f t="shared" si="16"/>
        <v>3.2503612852802197</v>
      </c>
      <c r="AB295" s="41">
        <f t="shared" si="16"/>
        <v>1.9201138302746845</v>
      </c>
      <c r="AC295" s="41">
        <f t="shared" si="16"/>
        <v>3.076265445456404</v>
      </c>
    </row>
    <row r="296" spans="14:29" x14ac:dyDescent="0.3">
      <c r="N296" s="15" t="s">
        <v>341</v>
      </c>
      <c r="O296">
        <f>COUNT(O262:O294)</f>
        <v>33</v>
      </c>
      <c r="P296">
        <f t="shared" ref="P296:U296" si="17">COUNT(P262:P294)</f>
        <v>33</v>
      </c>
      <c r="Q296">
        <f t="shared" si="17"/>
        <v>33</v>
      </c>
      <c r="R296">
        <f t="shared" si="17"/>
        <v>33</v>
      </c>
      <c r="S296">
        <f t="shared" si="17"/>
        <v>33</v>
      </c>
      <c r="T296">
        <f t="shared" si="17"/>
        <v>33</v>
      </c>
      <c r="U296">
        <f t="shared" si="17"/>
        <v>33</v>
      </c>
      <c r="V296" s="42" t="s">
        <v>69</v>
      </c>
      <c r="W296" t="s">
        <v>338</v>
      </c>
      <c r="X296" s="12">
        <f>SUMPRODUCT($W$262:$W$294,X262:X294)/(P296-1)</f>
        <v>2.1873390151515149</v>
      </c>
      <c r="Y296" s="12">
        <f t="shared" ref="Y296:AC296" si="18">SUMPRODUCT($W$262:$W$294,Y262:Y294)/(Q296-1)</f>
        <v>2.462604166666666</v>
      </c>
      <c r="Z296" s="12">
        <f t="shared" si="18"/>
        <v>3.510340909090909</v>
      </c>
      <c r="AA296" s="12">
        <f t="shared" si="18"/>
        <v>2.9862121212121218</v>
      </c>
      <c r="AB296" s="12">
        <f t="shared" si="18"/>
        <v>2.3868560606060609</v>
      </c>
      <c r="AC296" s="12">
        <f t="shared" si="18"/>
        <v>3.8308806818181811</v>
      </c>
    </row>
    <row r="297" spans="14:29" x14ac:dyDescent="0.3">
      <c r="V297" s="15" t="s">
        <v>342</v>
      </c>
      <c r="W297" t="s">
        <v>338</v>
      </c>
      <c r="X297" s="22">
        <f>X296/($W$295*X295)</f>
        <v>0.74178490985724954</v>
      </c>
      <c r="Y297" s="22">
        <f t="shared" ref="Y297:AC297" si="19">Y296/($W$295*Y295)</f>
        <v>0.83285057748401081</v>
      </c>
      <c r="Z297" s="22">
        <f t="shared" si="19"/>
        <v>0.8928579630375203</v>
      </c>
      <c r="AA297" s="22">
        <f t="shared" si="19"/>
        <v>0.55160937400703758</v>
      </c>
      <c r="AB297" s="22">
        <f t="shared" si="19"/>
        <v>0.74634886097279085</v>
      </c>
      <c r="AC297" s="22">
        <f t="shared" si="19"/>
        <v>0.7476828837564975</v>
      </c>
    </row>
    <row r="298" spans="14:29" x14ac:dyDescent="0.3">
      <c r="V298" s="42" t="s">
        <v>323</v>
      </c>
      <c r="W298" t="s">
        <v>338</v>
      </c>
      <c r="X298" s="12">
        <f>X297^2</f>
        <v>0.55024485249192778</v>
      </c>
      <c r="Y298" s="12">
        <f t="shared" ref="Y298:AC298" si="20">Y297^2</f>
        <v>0.69364008441545033</v>
      </c>
      <c r="Z298" s="12">
        <f t="shared" si="20"/>
        <v>0.79719534215950993</v>
      </c>
      <c r="AA298" s="12">
        <f t="shared" si="20"/>
        <v>0.30427290149243585</v>
      </c>
      <c r="AB298" s="12">
        <f t="shared" si="20"/>
        <v>0.55703662227538231</v>
      </c>
      <c r="AC298" s="12">
        <f t="shared" si="20"/>
        <v>0.55902969466243213</v>
      </c>
    </row>
    <row r="299" spans="14:29" x14ac:dyDescent="0.3">
      <c r="V299" s="42" t="s">
        <v>343</v>
      </c>
      <c r="W299" t="s">
        <v>338</v>
      </c>
      <c r="X299" s="23">
        <f>X297*(X295/$W$295)</f>
        <v>0.78849935140301741</v>
      </c>
      <c r="Y299" s="23">
        <f t="shared" ref="Y299:AC299" si="21">Y297*(Y295/$W$295)</f>
        <v>0.88772786236089263</v>
      </c>
      <c r="Z299" s="23">
        <f t="shared" si="21"/>
        <v>1.265419539837509</v>
      </c>
      <c r="AA299" s="23">
        <f t="shared" si="21"/>
        <v>1.0764798252201815</v>
      </c>
      <c r="AB299" s="23">
        <f t="shared" si="21"/>
        <v>0.8604219294053389</v>
      </c>
      <c r="AC299" s="23">
        <f t="shared" si="21"/>
        <v>1.3809687990714814</v>
      </c>
    </row>
    <row r="324" spans="14:37" ht="23.4" x14ac:dyDescent="0.45">
      <c r="W324" s="39" t="s">
        <v>335</v>
      </c>
    </row>
    <row r="328" spans="14:37" ht="18" x14ac:dyDescent="0.35">
      <c r="O328" s="26" t="s">
        <v>318</v>
      </c>
      <c r="AA328" s="26" t="s">
        <v>319</v>
      </c>
    </row>
    <row r="329" spans="14:37" x14ac:dyDescent="0.3">
      <c r="O329" s="17" t="s">
        <v>317</v>
      </c>
      <c r="AA329" s="17" t="s">
        <v>321</v>
      </c>
    </row>
    <row r="332" spans="14:37" x14ac:dyDescent="0.3">
      <c r="N332" s="68" t="s">
        <v>307</v>
      </c>
      <c r="O332" s="68"/>
      <c r="P332" s="68"/>
      <c r="R332" s="69" t="s">
        <v>68</v>
      </c>
      <c r="S332" s="69"/>
      <c r="T332" s="69"/>
      <c r="V332" s="69" t="s">
        <v>69</v>
      </c>
      <c r="W332" s="69"/>
      <c r="X332" s="69"/>
      <c r="AA332" s="68" t="s">
        <v>307</v>
      </c>
      <c r="AB332" s="68"/>
      <c r="AC332" s="68"/>
      <c r="AE332" s="69" t="s">
        <v>68</v>
      </c>
      <c r="AF332" s="69"/>
      <c r="AG332" s="69"/>
      <c r="AI332" s="69" t="s">
        <v>69</v>
      </c>
      <c r="AJ332" s="69"/>
      <c r="AK332" s="69"/>
    </row>
    <row r="333" spans="14:37" x14ac:dyDescent="0.3">
      <c r="N333" t="s">
        <v>304</v>
      </c>
      <c r="O333" t="s">
        <v>305</v>
      </c>
      <c r="P333" t="s">
        <v>306</v>
      </c>
      <c r="S333" t="s">
        <v>308</v>
      </c>
      <c r="T333" t="s">
        <v>309</v>
      </c>
      <c r="W333" t="s">
        <v>308</v>
      </c>
      <c r="X333" t="s">
        <v>309</v>
      </c>
      <c r="AA333" t="s">
        <v>304</v>
      </c>
      <c r="AB333" t="s">
        <v>320</v>
      </c>
      <c r="AC333" t="s">
        <v>306</v>
      </c>
      <c r="AF333" t="s">
        <v>308</v>
      </c>
      <c r="AG333" t="s">
        <v>309</v>
      </c>
      <c r="AJ333" t="s">
        <v>308</v>
      </c>
      <c r="AK333" t="s">
        <v>309</v>
      </c>
    </row>
    <row r="334" spans="14:37" x14ac:dyDescent="0.3">
      <c r="N334">
        <v>1991</v>
      </c>
      <c r="O334" s="19">
        <v>-8</v>
      </c>
      <c r="P334" s="19">
        <f>HLOOKUP(N334,$N$1:$AG$189,189,FALSE)</f>
        <v>-0.1</v>
      </c>
      <c r="S334" s="19">
        <f t="shared" ref="S334:S353" si="22">(O334-O$354)^2</f>
        <v>51.696100000000008</v>
      </c>
      <c r="T334" s="19">
        <f t="shared" ref="T334:T353" si="23">(P334-P$354)^2</f>
        <v>7.3984000000000014</v>
      </c>
      <c r="W334" s="19">
        <f t="shared" ref="W334:W353" si="24">(O334-O$354)</f>
        <v>-7.19</v>
      </c>
      <c r="X334" s="19">
        <f t="shared" ref="X334:X353" si="25">(P334-P$354)</f>
        <v>-2.72</v>
      </c>
      <c r="AA334">
        <v>1991</v>
      </c>
      <c r="AB334">
        <v>348790</v>
      </c>
      <c r="AC334" s="19">
        <f>HLOOKUP(AA334,$N$1:$AR$198,189,FALSE)</f>
        <v>-0.1</v>
      </c>
      <c r="AF334" s="27">
        <f t="shared" ref="AF334:AF364" si="26">(AB334-AB$365)^2</f>
        <v>2507356809070.6553</v>
      </c>
      <c r="AG334" s="19">
        <f t="shared" ref="AG334:AG364" si="27">(AC334-AC$365)^2</f>
        <v>6.3796982310093657</v>
      </c>
      <c r="AJ334" s="18">
        <f t="shared" ref="AJ334:AJ364" si="28">(AB334-AB$365)</f>
        <v>-1583463.5483870967</v>
      </c>
      <c r="AK334" s="19">
        <f t="shared" ref="AK334:AK364" si="29">(AC334-AC$365)</f>
        <v>-2.5258064516129033</v>
      </c>
    </row>
    <row r="335" spans="14:37" x14ac:dyDescent="0.3">
      <c r="N335">
        <v>1992</v>
      </c>
      <c r="O335" s="19">
        <v>4.8</v>
      </c>
      <c r="P335" s="19">
        <f t="shared" ref="P335:P353" si="30">HLOOKUP(N335,$N$1:$AG$189,189,FALSE)</f>
        <v>3.5</v>
      </c>
      <c r="S335" s="19">
        <f t="shared" si="22"/>
        <v>31.472099999999994</v>
      </c>
      <c r="T335" s="19">
        <f t="shared" si="23"/>
        <v>0.77439999999999987</v>
      </c>
      <c r="W335" s="19">
        <f t="shared" si="24"/>
        <v>5.6099999999999994</v>
      </c>
      <c r="X335" s="19">
        <f t="shared" si="25"/>
        <v>0.87999999999999989</v>
      </c>
      <c r="AA335">
        <v>1992</v>
      </c>
      <c r="AB335">
        <v>1492876</v>
      </c>
      <c r="AC335" s="19">
        <f t="shared" ref="AC335:AC364" si="31">HLOOKUP(AA335,$N$1:$AR$198,189,FALSE)</f>
        <v>3.5</v>
      </c>
      <c r="AF335" s="27">
        <f t="shared" si="26"/>
        <v>193052630026.65552</v>
      </c>
      <c r="AG335" s="19">
        <f t="shared" si="27"/>
        <v>1.153891779396462</v>
      </c>
      <c r="AJ335" s="18">
        <f t="shared" si="28"/>
        <v>-439377.54838709673</v>
      </c>
      <c r="AK335" s="19">
        <f t="shared" si="29"/>
        <v>1.0741935483870968</v>
      </c>
    </row>
    <row r="336" spans="14:37" x14ac:dyDescent="0.3">
      <c r="N336">
        <v>1993</v>
      </c>
      <c r="O336" s="19">
        <v>-6.3</v>
      </c>
      <c r="P336" s="19">
        <f t="shared" si="30"/>
        <v>2.8</v>
      </c>
      <c r="S336" s="19">
        <f t="shared" si="22"/>
        <v>30.140100000000004</v>
      </c>
      <c r="T336" s="19">
        <f t="shared" si="23"/>
        <v>3.2399999999999901E-2</v>
      </c>
      <c r="W336" s="19">
        <f t="shared" si="24"/>
        <v>-5.49</v>
      </c>
      <c r="X336" s="19">
        <f t="shared" si="25"/>
        <v>0.17999999999999972</v>
      </c>
      <c r="AA336">
        <v>1993</v>
      </c>
      <c r="AB336">
        <v>2150205</v>
      </c>
      <c r="AC336" s="19">
        <f t="shared" si="31"/>
        <v>2.8</v>
      </c>
      <c r="AF336" s="27">
        <f t="shared" si="26"/>
        <v>47502835260.171715</v>
      </c>
      <c r="AG336" s="19">
        <f t="shared" si="27"/>
        <v>0.14002081165452643</v>
      </c>
      <c r="AJ336" s="18">
        <f t="shared" si="28"/>
        <v>217951.45161290327</v>
      </c>
      <c r="AK336" s="19">
        <f t="shared" si="29"/>
        <v>0.37419354838709662</v>
      </c>
    </row>
    <row r="337" spans="14:37" x14ac:dyDescent="0.3">
      <c r="N337">
        <v>1994</v>
      </c>
      <c r="O337" s="19">
        <v>10.6</v>
      </c>
      <c r="P337" s="19">
        <f t="shared" si="30"/>
        <v>4</v>
      </c>
      <c r="S337" s="19">
        <f t="shared" si="22"/>
        <v>130.18809999999999</v>
      </c>
      <c r="T337" s="19">
        <f t="shared" si="23"/>
        <v>1.9043999999999996</v>
      </c>
      <c r="W337" s="19">
        <f t="shared" si="24"/>
        <v>11.41</v>
      </c>
      <c r="X337" s="19">
        <f t="shared" si="25"/>
        <v>1.38</v>
      </c>
      <c r="AA337">
        <v>1994</v>
      </c>
      <c r="AB337">
        <v>2189115</v>
      </c>
      <c r="AC337" s="19">
        <f t="shared" si="31"/>
        <v>4</v>
      </c>
      <c r="AF337" s="27">
        <f t="shared" si="26"/>
        <v>65977805324.687851</v>
      </c>
      <c r="AG337" s="19">
        <f t="shared" si="27"/>
        <v>2.4780853277835591</v>
      </c>
      <c r="AJ337" s="18">
        <f t="shared" si="28"/>
        <v>256861.45161290327</v>
      </c>
      <c r="AK337" s="19">
        <f t="shared" si="29"/>
        <v>1.5741935483870968</v>
      </c>
    </row>
    <row r="338" spans="14:37" x14ac:dyDescent="0.3">
      <c r="N338">
        <v>1995</v>
      </c>
      <c r="O338" s="19">
        <v>1.7</v>
      </c>
      <c r="P338" s="19">
        <f t="shared" si="30"/>
        <v>2.7</v>
      </c>
      <c r="S338" s="19">
        <f t="shared" si="22"/>
        <v>6.3000999999999987</v>
      </c>
      <c r="T338" s="19">
        <f t="shared" si="23"/>
        <v>6.4000000000000116E-3</v>
      </c>
      <c r="W338" s="19">
        <f t="shared" si="24"/>
        <v>2.5099999999999998</v>
      </c>
      <c r="X338" s="19">
        <f t="shared" si="25"/>
        <v>8.0000000000000071E-2</v>
      </c>
      <c r="AA338">
        <v>1995</v>
      </c>
      <c r="AB338">
        <v>2761587</v>
      </c>
      <c r="AC338" s="19">
        <f t="shared" si="31"/>
        <v>2.7</v>
      </c>
      <c r="AF338" s="27">
        <f t="shared" si="26"/>
        <v>687793973964.17175</v>
      </c>
      <c r="AG338" s="19">
        <f t="shared" si="27"/>
        <v>7.5182101977107285E-2</v>
      </c>
      <c r="AJ338" s="18">
        <f t="shared" si="28"/>
        <v>829333.45161290327</v>
      </c>
      <c r="AK338" s="19">
        <f t="shared" si="29"/>
        <v>0.27419354838709697</v>
      </c>
    </row>
    <row r="339" spans="14:37" x14ac:dyDescent="0.3">
      <c r="N339">
        <v>1996</v>
      </c>
      <c r="O339" s="19">
        <v>0.4</v>
      </c>
      <c r="P339" s="19">
        <f t="shared" si="30"/>
        <v>3.8</v>
      </c>
      <c r="S339" s="19">
        <f t="shared" si="22"/>
        <v>1.4641</v>
      </c>
      <c r="T339" s="19">
        <f t="shared" si="23"/>
        <v>1.3923999999999994</v>
      </c>
      <c r="W339" s="19">
        <f t="shared" si="24"/>
        <v>1.21</v>
      </c>
      <c r="X339" s="19">
        <f t="shared" si="25"/>
        <v>1.1799999999999997</v>
      </c>
      <c r="AA339">
        <v>1996</v>
      </c>
      <c r="AB339">
        <v>2183726</v>
      </c>
      <c r="AC339" s="19">
        <f t="shared" si="31"/>
        <v>3.8</v>
      </c>
      <c r="AF339" s="27">
        <f t="shared" si="26"/>
        <v>63238393920.203979</v>
      </c>
      <c r="AG339" s="19">
        <f t="shared" si="27"/>
        <v>1.8884079084287198</v>
      </c>
      <c r="AJ339" s="18">
        <f t="shared" si="28"/>
        <v>251472.45161290327</v>
      </c>
      <c r="AK339" s="19">
        <f t="shared" si="29"/>
        <v>1.3741935483870966</v>
      </c>
    </row>
    <row r="340" spans="14:37" x14ac:dyDescent="0.3">
      <c r="N340">
        <v>1997</v>
      </c>
      <c r="O340" s="19">
        <v>2.1</v>
      </c>
      <c r="P340" s="19">
        <f t="shared" si="30"/>
        <v>4.4000000000000004</v>
      </c>
      <c r="S340" s="19">
        <f t="shared" si="22"/>
        <v>8.4681000000000015</v>
      </c>
      <c r="T340" s="19">
        <f t="shared" si="23"/>
        <v>3.168400000000001</v>
      </c>
      <c r="W340" s="19">
        <f t="shared" si="24"/>
        <v>2.91</v>
      </c>
      <c r="X340" s="19">
        <f t="shared" si="25"/>
        <v>1.7800000000000002</v>
      </c>
      <c r="AA340">
        <v>1997</v>
      </c>
      <c r="AB340">
        <v>2436809</v>
      </c>
      <c r="AC340" s="19">
        <f t="shared" si="31"/>
        <v>4.4000000000000004</v>
      </c>
      <c r="AF340" s="27">
        <f t="shared" si="26"/>
        <v>254576203752.30078</v>
      </c>
      <c r="AG340" s="19">
        <f t="shared" si="27"/>
        <v>3.8974401664932379</v>
      </c>
      <c r="AJ340" s="18">
        <f t="shared" si="28"/>
        <v>504555.45161290327</v>
      </c>
      <c r="AK340" s="19">
        <f t="shared" si="29"/>
        <v>1.9741935483870972</v>
      </c>
    </row>
    <row r="341" spans="14:37" x14ac:dyDescent="0.3">
      <c r="N341">
        <v>1998</v>
      </c>
      <c r="O341" s="19">
        <v>12.3</v>
      </c>
      <c r="P341" s="19">
        <f t="shared" si="30"/>
        <v>4.5</v>
      </c>
      <c r="S341" s="19">
        <f t="shared" si="22"/>
        <v>171.87210000000005</v>
      </c>
      <c r="T341" s="19">
        <f t="shared" si="23"/>
        <v>3.5343999999999998</v>
      </c>
      <c r="W341" s="19">
        <f t="shared" si="24"/>
        <v>13.110000000000001</v>
      </c>
      <c r="X341" s="19">
        <f t="shared" si="25"/>
        <v>1.88</v>
      </c>
      <c r="AA341">
        <v>1998</v>
      </c>
      <c r="AB341">
        <v>2632411</v>
      </c>
      <c r="AC341" s="19">
        <f t="shared" si="31"/>
        <v>4.5</v>
      </c>
      <c r="AF341" s="27">
        <f t="shared" si="26"/>
        <v>490220457049.07501</v>
      </c>
      <c r="AG341" s="19">
        <f t="shared" si="27"/>
        <v>4.3022788761706554</v>
      </c>
      <c r="AJ341" s="18">
        <f t="shared" si="28"/>
        <v>700157.45161290327</v>
      </c>
      <c r="AK341" s="19">
        <f t="shared" si="29"/>
        <v>2.0741935483870968</v>
      </c>
    </row>
    <row r="342" spans="14:37" x14ac:dyDescent="0.3">
      <c r="N342">
        <v>1999</v>
      </c>
      <c r="O342" s="19">
        <v>-6.3</v>
      </c>
      <c r="P342" s="19">
        <f t="shared" si="30"/>
        <v>4.8</v>
      </c>
      <c r="S342" s="19">
        <f t="shared" si="22"/>
        <v>30.140100000000004</v>
      </c>
      <c r="T342" s="19">
        <f t="shared" si="23"/>
        <v>4.7523999999999988</v>
      </c>
      <c r="W342" s="19">
        <f t="shared" si="24"/>
        <v>-5.49</v>
      </c>
      <c r="X342" s="19">
        <f t="shared" si="25"/>
        <v>2.1799999999999997</v>
      </c>
      <c r="AA342">
        <v>1999</v>
      </c>
      <c r="AB342">
        <v>2090549</v>
      </c>
      <c r="AC342" s="19">
        <f t="shared" si="31"/>
        <v>4.8</v>
      </c>
      <c r="AF342" s="27">
        <f t="shared" si="26"/>
        <v>25057450001.333</v>
      </c>
      <c r="AG342" s="19">
        <f t="shared" si="27"/>
        <v>5.636795005202913</v>
      </c>
      <c r="AJ342" s="18">
        <f t="shared" si="28"/>
        <v>158295.45161290327</v>
      </c>
      <c r="AK342" s="19">
        <f t="shared" si="29"/>
        <v>2.3741935483870966</v>
      </c>
    </row>
    <row r="343" spans="14:37" x14ac:dyDescent="0.3">
      <c r="N343">
        <v>2000</v>
      </c>
      <c r="O343" s="19">
        <v>-3.4</v>
      </c>
      <c r="P343" s="19">
        <f t="shared" si="30"/>
        <v>4.0999999999999996</v>
      </c>
      <c r="S343" s="19">
        <f t="shared" si="22"/>
        <v>6.7080999999999991</v>
      </c>
      <c r="T343" s="19">
        <f t="shared" si="23"/>
        <v>2.1903999999999986</v>
      </c>
      <c r="W343" s="19">
        <f t="shared" si="24"/>
        <v>-2.59</v>
      </c>
      <c r="X343" s="19">
        <f t="shared" si="25"/>
        <v>1.4799999999999995</v>
      </c>
      <c r="AA343">
        <v>2000</v>
      </c>
      <c r="AB343">
        <v>2858179</v>
      </c>
      <c r="AC343" s="19">
        <f t="shared" si="31"/>
        <v>4.0999999999999996</v>
      </c>
      <c r="AF343" s="27">
        <f t="shared" si="26"/>
        <v>857337941944.55884</v>
      </c>
      <c r="AG343" s="19">
        <f t="shared" si="27"/>
        <v>2.802924037460977</v>
      </c>
      <c r="AJ343" s="18">
        <f t="shared" si="28"/>
        <v>925925.45161290327</v>
      </c>
      <c r="AK343" s="19">
        <f t="shared" si="29"/>
        <v>1.6741935483870964</v>
      </c>
    </row>
    <row r="344" spans="14:37" x14ac:dyDescent="0.3">
      <c r="N344">
        <v>2001</v>
      </c>
      <c r="O344" s="19">
        <v>-4.4000000000000004</v>
      </c>
      <c r="P344" s="19">
        <f t="shared" si="30"/>
        <v>1</v>
      </c>
      <c r="S344" s="19">
        <f t="shared" si="22"/>
        <v>12.888100000000001</v>
      </c>
      <c r="T344" s="19">
        <f t="shared" si="23"/>
        <v>2.6244000000000005</v>
      </c>
      <c r="W344" s="19">
        <f t="shared" si="24"/>
        <v>-3.5900000000000003</v>
      </c>
      <c r="X344" s="19">
        <f t="shared" si="25"/>
        <v>-1.62</v>
      </c>
      <c r="AA344">
        <v>2001</v>
      </c>
      <c r="AB344">
        <v>1728799</v>
      </c>
      <c r="AC344" s="19">
        <f t="shared" si="31"/>
        <v>1</v>
      </c>
      <c r="AF344" s="27">
        <f t="shared" si="26"/>
        <v>41393753259.397484</v>
      </c>
      <c r="AG344" s="19">
        <f t="shared" si="27"/>
        <v>2.0329240374609783</v>
      </c>
      <c r="AJ344" s="18">
        <f t="shared" si="28"/>
        <v>-203454.54838709673</v>
      </c>
      <c r="AK344" s="19">
        <f t="shared" si="29"/>
        <v>-1.4258064516129032</v>
      </c>
    </row>
    <row r="345" spans="14:37" x14ac:dyDescent="0.3">
      <c r="N345">
        <v>2002</v>
      </c>
      <c r="O345" s="19">
        <v>12.4</v>
      </c>
      <c r="P345" s="19">
        <f t="shared" si="30"/>
        <v>1.7</v>
      </c>
      <c r="S345" s="19">
        <f t="shared" si="22"/>
        <v>174.50410000000002</v>
      </c>
      <c r="T345" s="19">
        <f t="shared" si="23"/>
        <v>0.84640000000000026</v>
      </c>
      <c r="W345" s="19">
        <f t="shared" si="24"/>
        <v>13.21</v>
      </c>
      <c r="X345" s="19">
        <f t="shared" si="25"/>
        <v>-0.92000000000000015</v>
      </c>
      <c r="AA345">
        <v>2002</v>
      </c>
      <c r="AB345">
        <v>1352198</v>
      </c>
      <c r="AC345" s="19">
        <f t="shared" si="31"/>
        <v>1.7</v>
      </c>
      <c r="AF345" s="27">
        <f t="shared" si="26"/>
        <v>336464439214.65552</v>
      </c>
      <c r="AG345" s="19">
        <f t="shared" si="27"/>
        <v>0.52679500520291367</v>
      </c>
      <c r="AJ345" s="18">
        <f t="shared" si="28"/>
        <v>-580055.54838709673</v>
      </c>
      <c r="AK345" s="19">
        <f t="shared" si="29"/>
        <v>-0.72580645161290325</v>
      </c>
    </row>
    <row r="346" spans="14:37" x14ac:dyDescent="0.3">
      <c r="N346">
        <v>2003</v>
      </c>
      <c r="O346" s="19">
        <v>-4.8</v>
      </c>
      <c r="P346" s="19">
        <f t="shared" si="30"/>
        <v>2.8</v>
      </c>
      <c r="S346" s="19">
        <f t="shared" si="22"/>
        <v>15.920099999999998</v>
      </c>
      <c r="T346" s="19">
        <f t="shared" si="23"/>
        <v>3.2399999999999901E-2</v>
      </c>
      <c r="W346" s="19">
        <f t="shared" si="24"/>
        <v>-3.9899999999999998</v>
      </c>
      <c r="X346" s="19">
        <f t="shared" si="25"/>
        <v>0.17999999999999972</v>
      </c>
      <c r="AA346">
        <v>2003</v>
      </c>
      <c r="AB346">
        <v>2119891</v>
      </c>
      <c r="AC346" s="19">
        <f t="shared" si="31"/>
        <v>2.8</v>
      </c>
      <c r="AF346" s="27">
        <f t="shared" si="26"/>
        <v>35207813247.784615</v>
      </c>
      <c r="AG346" s="19">
        <f t="shared" si="27"/>
        <v>0.14002081165452643</v>
      </c>
      <c r="AJ346" s="18">
        <f t="shared" si="28"/>
        <v>187637.45161290327</v>
      </c>
      <c r="AK346" s="19">
        <f t="shared" si="29"/>
        <v>0.37419354838709662</v>
      </c>
    </row>
    <row r="347" spans="14:37" x14ac:dyDescent="0.3">
      <c r="N347">
        <v>2004</v>
      </c>
      <c r="O347" s="19">
        <v>-0.3</v>
      </c>
      <c r="P347" s="19">
        <f t="shared" si="30"/>
        <v>3.9</v>
      </c>
      <c r="S347" s="19">
        <f t="shared" si="22"/>
        <v>0.2601</v>
      </c>
      <c r="T347" s="19">
        <f t="shared" si="23"/>
        <v>1.6383999999999994</v>
      </c>
      <c r="W347" s="19">
        <f t="shared" si="24"/>
        <v>0.51</v>
      </c>
      <c r="X347" s="19">
        <f t="shared" si="25"/>
        <v>1.2799999999999998</v>
      </c>
      <c r="AA347">
        <v>2004</v>
      </c>
      <c r="AB347">
        <v>2281396</v>
      </c>
      <c r="AC347" s="19">
        <f t="shared" si="31"/>
        <v>3.9</v>
      </c>
      <c r="AF347" s="27">
        <f t="shared" si="26"/>
        <v>121900451518.26851</v>
      </c>
      <c r="AG347" s="19">
        <f t="shared" si="27"/>
        <v>2.1732466181061394</v>
      </c>
      <c r="AJ347" s="18">
        <f t="shared" si="28"/>
        <v>349142.45161290327</v>
      </c>
      <c r="AK347" s="19">
        <f t="shared" si="29"/>
        <v>1.4741935483870967</v>
      </c>
    </row>
    <row r="348" spans="14:37" x14ac:dyDescent="0.3">
      <c r="N348">
        <v>2005</v>
      </c>
      <c r="O348" s="19">
        <v>7.7</v>
      </c>
      <c r="P348" s="19">
        <f t="shared" si="30"/>
        <v>3.5</v>
      </c>
      <c r="S348" s="19">
        <f t="shared" si="22"/>
        <v>72.420099999999991</v>
      </c>
      <c r="T348" s="19">
        <f t="shared" si="23"/>
        <v>0.77439999999999987</v>
      </c>
      <c r="W348" s="19">
        <f t="shared" si="24"/>
        <v>8.51</v>
      </c>
      <c r="X348" s="19">
        <f t="shared" si="25"/>
        <v>0.87999999999999989</v>
      </c>
      <c r="AA348">
        <v>2005</v>
      </c>
      <c r="AB348">
        <v>2224431</v>
      </c>
      <c r="AC348" s="19">
        <f t="shared" si="31"/>
        <v>3.5</v>
      </c>
      <c r="AF348" s="27">
        <f t="shared" si="26"/>
        <v>85367663231.010437</v>
      </c>
      <c r="AG348" s="19">
        <f t="shared" si="27"/>
        <v>1.153891779396462</v>
      </c>
      <c r="AJ348" s="18">
        <f t="shared" si="28"/>
        <v>292177.45161290327</v>
      </c>
      <c r="AK348" s="19">
        <f t="shared" si="29"/>
        <v>1.0741935483870968</v>
      </c>
    </row>
    <row r="349" spans="14:37" x14ac:dyDescent="0.3">
      <c r="N349">
        <v>2006</v>
      </c>
      <c r="O349" s="19">
        <v>4.0999999999999996</v>
      </c>
      <c r="P349" s="19">
        <f t="shared" si="30"/>
        <v>2.8</v>
      </c>
      <c r="S349" s="19">
        <f t="shared" si="22"/>
        <v>24.108099999999993</v>
      </c>
      <c r="T349" s="19">
        <f t="shared" si="23"/>
        <v>3.2399999999999901E-2</v>
      </c>
      <c r="W349" s="19">
        <f t="shared" si="24"/>
        <v>4.9099999999999993</v>
      </c>
      <c r="X349" s="19">
        <f t="shared" si="25"/>
        <v>0.17999999999999972</v>
      </c>
      <c r="AA349">
        <v>2006</v>
      </c>
      <c r="AB349">
        <v>3027778</v>
      </c>
      <c r="AC349" s="19">
        <f t="shared" si="31"/>
        <v>2.8</v>
      </c>
      <c r="AF349" s="27">
        <f t="shared" si="26"/>
        <v>1200173824081.7524</v>
      </c>
      <c r="AG349" s="19">
        <f t="shared" si="27"/>
        <v>0.14002081165452643</v>
      </c>
      <c r="AJ349" s="18">
        <f t="shared" si="28"/>
        <v>1095524.4516129033</v>
      </c>
      <c r="AK349" s="19">
        <f t="shared" si="29"/>
        <v>0.37419354838709662</v>
      </c>
    </row>
    <row r="350" spans="14:37" x14ac:dyDescent="0.3">
      <c r="N350">
        <v>2007</v>
      </c>
      <c r="O350" s="19">
        <v>-14.5</v>
      </c>
      <c r="P350" s="19">
        <f t="shared" si="30"/>
        <v>2</v>
      </c>
      <c r="S350" s="19">
        <f t="shared" si="22"/>
        <v>187.4161</v>
      </c>
      <c r="T350" s="19">
        <f t="shared" si="23"/>
        <v>0.38440000000000013</v>
      </c>
      <c r="W350" s="19">
        <f t="shared" si="24"/>
        <v>-13.69</v>
      </c>
      <c r="X350" s="19">
        <f t="shared" si="25"/>
        <v>-0.62000000000000011</v>
      </c>
      <c r="AA350">
        <v>2007</v>
      </c>
      <c r="AB350">
        <v>1633704</v>
      </c>
      <c r="AC350" s="19">
        <f t="shared" si="31"/>
        <v>2</v>
      </c>
      <c r="AF350" s="27">
        <f t="shared" si="26"/>
        <v>89131832842.139404</v>
      </c>
      <c r="AG350" s="19">
        <f t="shared" si="27"/>
        <v>0.18131113423517167</v>
      </c>
      <c r="AJ350" s="18">
        <f t="shared" si="28"/>
        <v>-298549.54838709673</v>
      </c>
      <c r="AK350" s="19">
        <f t="shared" si="29"/>
        <v>-0.4258064516129032</v>
      </c>
    </row>
    <row r="351" spans="14:37" x14ac:dyDescent="0.3">
      <c r="N351">
        <v>2008</v>
      </c>
      <c r="O351" s="19">
        <v>-7.2</v>
      </c>
      <c r="P351" s="19">
        <f t="shared" si="30"/>
        <v>0.1</v>
      </c>
      <c r="S351" s="19">
        <f t="shared" si="22"/>
        <v>40.832100000000004</v>
      </c>
      <c r="T351" s="19">
        <f t="shared" si="23"/>
        <v>6.3504000000000005</v>
      </c>
      <c r="W351" s="19">
        <f t="shared" si="24"/>
        <v>-6.3900000000000006</v>
      </c>
      <c r="X351" s="19">
        <f t="shared" si="25"/>
        <v>-2.52</v>
      </c>
      <c r="AA351">
        <v>2008</v>
      </c>
      <c r="AB351">
        <v>1274486</v>
      </c>
      <c r="AC351" s="19">
        <f t="shared" si="31"/>
        <v>0.1</v>
      </c>
      <c r="AF351" s="27">
        <f t="shared" si="26"/>
        <v>432658147711.17163</v>
      </c>
      <c r="AG351" s="19">
        <f t="shared" si="27"/>
        <v>5.4093756503642032</v>
      </c>
      <c r="AJ351" s="18">
        <f t="shared" si="28"/>
        <v>-657767.54838709673</v>
      </c>
      <c r="AK351" s="19">
        <f t="shared" si="29"/>
        <v>-2.3258064516129031</v>
      </c>
    </row>
    <row r="352" spans="14:37" x14ac:dyDescent="0.3">
      <c r="N352">
        <v>2009</v>
      </c>
      <c r="O352" s="19">
        <v>-10.4</v>
      </c>
      <c r="P352" s="19">
        <f t="shared" si="30"/>
        <v>-2.6</v>
      </c>
      <c r="S352" s="19">
        <f t="shared" si="22"/>
        <v>91.968099999999993</v>
      </c>
      <c r="T352" s="19">
        <f t="shared" si="23"/>
        <v>27.248400000000007</v>
      </c>
      <c r="W352" s="19">
        <f t="shared" si="24"/>
        <v>-9.59</v>
      </c>
      <c r="X352" s="19">
        <f t="shared" si="25"/>
        <v>-5.2200000000000006</v>
      </c>
      <c r="AA352">
        <v>2009</v>
      </c>
      <c r="AB352">
        <v>-368759</v>
      </c>
      <c r="AC352" s="19">
        <f t="shared" si="31"/>
        <v>-2.6</v>
      </c>
      <c r="AF352" s="27">
        <f t="shared" si="26"/>
        <v>5294658747834.8809</v>
      </c>
      <c r="AG352" s="19">
        <f t="shared" si="27"/>
        <v>25.258730489073876</v>
      </c>
      <c r="AJ352" s="18">
        <f t="shared" si="28"/>
        <v>-2301012.5483870967</v>
      </c>
      <c r="AK352" s="19">
        <f t="shared" si="29"/>
        <v>-5.0258064516129028</v>
      </c>
    </row>
    <row r="353" spans="14:37" x14ac:dyDescent="0.3">
      <c r="N353">
        <v>2010</v>
      </c>
      <c r="O353" s="19">
        <v>-6.7</v>
      </c>
      <c r="P353" s="19">
        <f t="shared" si="30"/>
        <v>2.7</v>
      </c>
      <c r="S353" s="19">
        <f t="shared" si="22"/>
        <v>34.692100000000003</v>
      </c>
      <c r="T353" s="19">
        <f t="shared" si="23"/>
        <v>6.4000000000000116E-3</v>
      </c>
      <c r="W353" s="19">
        <f t="shared" si="24"/>
        <v>-5.8900000000000006</v>
      </c>
      <c r="X353" s="19">
        <f t="shared" si="25"/>
        <v>8.0000000000000071E-2</v>
      </c>
      <c r="AA353">
        <v>2010</v>
      </c>
      <c r="AB353">
        <v>961853</v>
      </c>
      <c r="AC353" s="19">
        <f t="shared" si="31"/>
        <v>2.7</v>
      </c>
      <c r="AF353" s="27">
        <f t="shared" si="26"/>
        <v>941677224309.97803</v>
      </c>
      <c r="AG353" s="19">
        <f t="shared" si="27"/>
        <v>7.5182101977107285E-2</v>
      </c>
      <c r="AJ353" s="18">
        <f t="shared" si="28"/>
        <v>-970400.54838709673</v>
      </c>
      <c r="AK353" s="19">
        <f t="shared" si="29"/>
        <v>0.27419354838709697</v>
      </c>
    </row>
    <row r="354" spans="14:37" x14ac:dyDescent="0.3">
      <c r="N354" s="15" t="s">
        <v>59</v>
      </c>
      <c r="O354" s="19">
        <f>AVERAGE(O334:O353)</f>
        <v>-0.80999999999999994</v>
      </c>
      <c r="P354" s="19">
        <f>AVERAGE(P334:P353)</f>
        <v>2.62</v>
      </c>
      <c r="R354" s="15" t="s">
        <v>30</v>
      </c>
      <c r="S354" s="19">
        <f>SUM(S334:S353)</f>
        <v>1123.4580000000001</v>
      </c>
      <c r="T354" s="19">
        <f>SUM(T334:T353)</f>
        <v>65.091999999999999</v>
      </c>
      <c r="V354" s="15" t="s">
        <v>312</v>
      </c>
      <c r="W354" s="19">
        <f>SUMPRODUCT(W334:W353,X334:X353)</f>
        <v>131.054</v>
      </c>
      <c r="X354" s="19"/>
      <c r="AA354">
        <v>2011</v>
      </c>
      <c r="AB354">
        <v>1611711</v>
      </c>
      <c r="AC354" s="19">
        <f t="shared" si="31"/>
        <v>1.5</v>
      </c>
      <c r="AF354" s="27">
        <f t="shared" si="26"/>
        <v>102747525326.49425</v>
      </c>
      <c r="AG354" s="19">
        <f t="shared" si="27"/>
        <v>0.85711758584807485</v>
      </c>
      <c r="AJ354" s="18">
        <f t="shared" si="28"/>
        <v>-320542.54838709673</v>
      </c>
      <c r="AK354" s="19">
        <f t="shared" si="29"/>
        <v>-0.9258064516129032</v>
      </c>
    </row>
    <row r="355" spans="14:37" x14ac:dyDescent="0.3">
      <c r="N355" s="15" t="s">
        <v>311</v>
      </c>
      <c r="O355">
        <f>COUNT(O334:O353)</f>
        <v>20</v>
      </c>
      <c r="R355" s="15" t="s">
        <v>310</v>
      </c>
      <c r="S355" s="19">
        <f>SQRT(S354/19)</f>
        <v>7.6895623036069249</v>
      </c>
      <c r="T355" s="19">
        <f>SQRT(T354/19)</f>
        <v>1.8509172690431372</v>
      </c>
      <c r="V355" s="15" t="s">
        <v>313</v>
      </c>
      <c r="W355" s="19">
        <f>W354/19</f>
        <v>6.8975789473684213</v>
      </c>
      <c r="AA355">
        <v>2012</v>
      </c>
      <c r="AB355">
        <v>2281631</v>
      </c>
      <c r="AC355" s="19">
        <f t="shared" si="31"/>
        <v>2.2999999999999998</v>
      </c>
      <c r="AF355" s="27">
        <f t="shared" si="26"/>
        <v>122064603695.52657</v>
      </c>
      <c r="AG355" s="19">
        <f t="shared" si="27"/>
        <v>1.5827263267429798E-2</v>
      </c>
      <c r="AJ355" s="18">
        <f t="shared" si="28"/>
        <v>349377.45161290327</v>
      </c>
      <c r="AK355" s="19">
        <f t="shared" si="29"/>
        <v>-0.12580645161290338</v>
      </c>
    </row>
    <row r="356" spans="14:37" x14ac:dyDescent="0.3">
      <c r="V356" s="15" t="s">
        <v>314</v>
      </c>
      <c r="W356" s="22">
        <f>W355/(S355*T355)</f>
        <v>0.48462749787137266</v>
      </c>
      <c r="AA356">
        <v>2013</v>
      </c>
      <c r="AB356">
        <v>1994875</v>
      </c>
      <c r="AC356" s="19">
        <f t="shared" si="31"/>
        <v>1.8</v>
      </c>
      <c r="AF356" s="27">
        <f t="shared" si="26"/>
        <v>3921446202.1071858</v>
      </c>
      <c r="AG356" s="19">
        <f t="shared" si="27"/>
        <v>0.39163371488033288</v>
      </c>
      <c r="AJ356" s="18">
        <f t="shared" si="28"/>
        <v>62621.451612903271</v>
      </c>
      <c r="AK356" s="19">
        <f t="shared" si="29"/>
        <v>-0.62580645161290316</v>
      </c>
    </row>
    <row r="357" spans="14:37" x14ac:dyDescent="0.3">
      <c r="V357" s="15" t="s">
        <v>316</v>
      </c>
      <c r="W357" s="12">
        <f>W356^2</f>
        <v>0.2348638116930673</v>
      </c>
      <c r="AA357">
        <v>2014</v>
      </c>
      <c r="AB357">
        <v>2312822</v>
      </c>
      <c r="AC357" s="19">
        <f t="shared" si="31"/>
        <v>2.2999999999999998</v>
      </c>
      <c r="AF357" s="27">
        <f t="shared" si="26"/>
        <v>144832346363.04269</v>
      </c>
      <c r="AG357" s="19">
        <f t="shared" si="27"/>
        <v>1.5827263267429798E-2</v>
      </c>
      <c r="AJ357" s="18">
        <f t="shared" si="28"/>
        <v>380568.45161290327</v>
      </c>
      <c r="AK357" s="19">
        <f t="shared" si="29"/>
        <v>-0.12580645161290338</v>
      </c>
    </row>
    <row r="358" spans="14:37" x14ac:dyDescent="0.3">
      <c r="O358" t="s">
        <v>315</v>
      </c>
      <c r="P358" s="12">
        <f>W356*(S355/T355)</f>
        <v>2.0133656977816012</v>
      </c>
      <c r="AA358">
        <v>2015</v>
      </c>
      <c r="AB358">
        <v>2369433</v>
      </c>
      <c r="AC358" s="19">
        <f t="shared" si="31"/>
        <v>2.7</v>
      </c>
      <c r="AF358" s="27">
        <f t="shared" si="26"/>
        <v>191125872912.55884</v>
      </c>
      <c r="AG358" s="19">
        <f t="shared" si="27"/>
        <v>7.5182101977107285E-2</v>
      </c>
      <c r="AJ358" s="18">
        <f t="shared" si="28"/>
        <v>437179.45161290327</v>
      </c>
      <c r="AK358" s="19">
        <f t="shared" si="29"/>
        <v>0.27419354838709697</v>
      </c>
    </row>
    <row r="359" spans="14:37" x14ac:dyDescent="0.3">
      <c r="AA359">
        <v>2016</v>
      </c>
      <c r="AB359">
        <v>2329906</v>
      </c>
      <c r="AC359" s="19">
        <f t="shared" si="31"/>
        <v>1.7</v>
      </c>
      <c r="AF359" s="27">
        <f t="shared" si="26"/>
        <v>158127472273.75238</v>
      </c>
      <c r="AG359" s="19">
        <f t="shared" si="27"/>
        <v>0.52679500520291367</v>
      </c>
      <c r="AJ359" s="18">
        <f t="shared" si="28"/>
        <v>397652.45161290327</v>
      </c>
      <c r="AK359" s="19">
        <f t="shared" si="29"/>
        <v>-0.72580645161290325</v>
      </c>
    </row>
    <row r="360" spans="14:37" x14ac:dyDescent="0.3">
      <c r="AA360">
        <v>2017</v>
      </c>
      <c r="AB360">
        <v>2158412</v>
      </c>
      <c r="AC360" s="19">
        <f t="shared" si="31"/>
        <v>2.2000000000000002</v>
      </c>
      <c r="AF360" s="27">
        <f t="shared" si="26"/>
        <v>51147645235.945908</v>
      </c>
      <c r="AG360" s="19">
        <f t="shared" si="27"/>
        <v>5.0988553590010317E-2</v>
      </c>
      <c r="AJ360" s="18">
        <f t="shared" si="28"/>
        <v>226158.45161290327</v>
      </c>
      <c r="AK360" s="19">
        <f t="shared" si="29"/>
        <v>-0.22580645161290303</v>
      </c>
    </row>
    <row r="361" spans="14:37" x14ac:dyDescent="0.3">
      <c r="AA361">
        <v>2018</v>
      </c>
      <c r="AB361">
        <v>2335984</v>
      </c>
      <c r="AC361" s="19">
        <f t="shared" si="31"/>
        <v>2.9</v>
      </c>
      <c r="AF361" s="27">
        <f t="shared" si="26"/>
        <v>162998277559.55884</v>
      </c>
      <c r="AG361" s="19">
        <f t="shared" si="27"/>
        <v>0.22485952133194584</v>
      </c>
      <c r="AJ361" s="18">
        <f t="shared" si="28"/>
        <v>403730.45161290327</v>
      </c>
      <c r="AK361" s="19">
        <f t="shared" si="29"/>
        <v>0.47419354838709671</v>
      </c>
    </row>
    <row r="362" spans="14:37" x14ac:dyDescent="0.3">
      <c r="AA362">
        <v>2019</v>
      </c>
      <c r="AB362">
        <v>2290917</v>
      </c>
      <c r="AC362" s="19">
        <f t="shared" si="31"/>
        <v>2.2999999999999998</v>
      </c>
      <c r="AF362" s="27">
        <f t="shared" si="26"/>
        <v>128639471522.88141</v>
      </c>
      <c r="AG362" s="19">
        <f t="shared" si="27"/>
        <v>1.5827263267429798E-2</v>
      </c>
      <c r="AJ362" s="18">
        <f t="shared" si="28"/>
        <v>358663.45161290327</v>
      </c>
      <c r="AK362" s="19">
        <f t="shared" si="29"/>
        <v>-0.12580645161290338</v>
      </c>
    </row>
    <row r="363" spans="14:37" x14ac:dyDescent="0.3">
      <c r="AA363">
        <v>2020</v>
      </c>
      <c r="AB363">
        <v>1929864</v>
      </c>
      <c r="AC363" s="19">
        <f t="shared" si="31"/>
        <v>-2.8</v>
      </c>
      <c r="AF363" s="27">
        <f t="shared" si="26"/>
        <v>5709941.4942765795</v>
      </c>
      <c r="AG363" s="19">
        <f t="shared" si="27"/>
        <v>27.309053069719042</v>
      </c>
      <c r="AJ363" s="18">
        <f t="shared" si="28"/>
        <v>-2389.5483870967291</v>
      </c>
      <c r="AK363" s="19">
        <f t="shared" si="29"/>
        <v>-5.225806451612903</v>
      </c>
    </row>
    <row r="364" spans="14:37" x14ac:dyDescent="0.3">
      <c r="AA364">
        <v>2021</v>
      </c>
      <c r="AB364">
        <v>904281</v>
      </c>
      <c r="AC364" s="19">
        <f t="shared" si="31"/>
        <v>5.9</v>
      </c>
      <c r="AF364" s="27">
        <f t="shared" si="26"/>
        <v>1056727560237.4619</v>
      </c>
      <c r="AG364" s="19">
        <f t="shared" si="27"/>
        <v>12.07002081165453</v>
      </c>
      <c r="AJ364" s="18">
        <f t="shared" si="28"/>
        <v>-1027972.5483870967</v>
      </c>
      <c r="AK364" s="19">
        <f t="shared" si="29"/>
        <v>3.4741935483870972</v>
      </c>
    </row>
    <row r="365" spans="14:37" x14ac:dyDescent="0.3">
      <c r="AA365" s="15" t="s">
        <v>322</v>
      </c>
      <c r="AB365" s="18">
        <f>AVERAGE(AB334:AB364)</f>
        <v>1932253.5483870967</v>
      </c>
      <c r="AC365" s="19">
        <f>AVERAGE(AC334:AC364)</f>
        <v>2.4258064516129032</v>
      </c>
      <c r="AE365" s="15" t="s">
        <v>30</v>
      </c>
      <c r="AF365" s="27">
        <f>SUM(AF334:AF364)</f>
        <v>15893086328835.676</v>
      </c>
      <c r="AG365" s="12">
        <f>SUM(AG334:AG364)</f>
        <v>107.39935483870966</v>
      </c>
      <c r="AI365" s="15" t="s">
        <v>312</v>
      </c>
      <c r="AJ365" s="27">
        <f>SUMPRODUCT(AJ334:AJ364,AK334:AK364)</f>
        <v>20469271.361290321</v>
      </c>
    </row>
    <row r="366" spans="14:37" x14ac:dyDescent="0.3">
      <c r="AA366" s="15" t="s">
        <v>311</v>
      </c>
      <c r="AB366">
        <f>COUNT(AB334:AB364)</f>
        <v>31</v>
      </c>
      <c r="AE366" s="15" t="s">
        <v>310</v>
      </c>
      <c r="AF366" s="27">
        <f>SQRT(AF365/30)</f>
        <v>727852.69409031013</v>
      </c>
      <c r="AG366" s="12">
        <f>SQRT(AG365/30)</f>
        <v>1.8920831098616295</v>
      </c>
      <c r="AI366" s="15" t="s">
        <v>313</v>
      </c>
      <c r="AJ366" s="27">
        <f>AJ365/30</f>
        <v>682309.045376344</v>
      </c>
    </row>
    <row r="367" spans="14:37" x14ac:dyDescent="0.3">
      <c r="AI367" s="15" t="s">
        <v>314</v>
      </c>
      <c r="AJ367" s="22">
        <f>AJ366/(AF366*AG366)</f>
        <v>0.49544725437294246</v>
      </c>
    </row>
    <row r="368" spans="14:37" x14ac:dyDescent="0.3">
      <c r="AI368" s="15" t="s">
        <v>323</v>
      </c>
      <c r="AJ368" s="12">
        <f>AJ367^2</f>
        <v>0.24546798186568716</v>
      </c>
    </row>
    <row r="370" spans="15:32" x14ac:dyDescent="0.3">
      <c r="AC370" t="s">
        <v>315</v>
      </c>
      <c r="AF370" s="27">
        <f>AJ367*(AF366/AG366)</f>
        <v>190590.26371276335</v>
      </c>
    </row>
    <row r="381" spans="15:32" ht="21" x14ac:dyDescent="0.4">
      <c r="O381" s="28" t="s">
        <v>336</v>
      </c>
    </row>
    <row r="382" spans="15:32" x14ac:dyDescent="0.3">
      <c r="R382" s="17" t="s">
        <v>325</v>
      </c>
    </row>
    <row r="386" spans="14:26" x14ac:dyDescent="0.3">
      <c r="N386" s="68" t="s">
        <v>307</v>
      </c>
      <c r="O386" s="68"/>
      <c r="P386" s="68"/>
      <c r="R386" s="69" t="s">
        <v>68</v>
      </c>
      <c r="S386" s="69"/>
      <c r="T386" s="69"/>
      <c r="V386" s="69" t="s">
        <v>69</v>
      </c>
      <c r="W386" s="69"/>
      <c r="X386" s="69"/>
    </row>
    <row r="387" spans="14:26" x14ac:dyDescent="0.3">
      <c r="N387" t="s">
        <v>304</v>
      </c>
      <c r="O387" t="s">
        <v>324</v>
      </c>
      <c r="P387" t="s">
        <v>306</v>
      </c>
      <c r="S387" t="s">
        <v>326</v>
      </c>
      <c r="T387" t="s">
        <v>309</v>
      </c>
      <c r="W387" t="s">
        <v>326</v>
      </c>
      <c r="X387" t="s">
        <v>309</v>
      </c>
    </row>
    <row r="388" spans="14:26" x14ac:dyDescent="0.3">
      <c r="N388">
        <v>1995</v>
      </c>
      <c r="O388">
        <v>8001</v>
      </c>
      <c r="P388" s="19">
        <f t="shared" ref="P388" si="32">HLOOKUP(N388,$N$1:$AH$189,189,FALSE)</f>
        <v>2.7</v>
      </c>
      <c r="S388" s="27">
        <f t="shared" ref="S388:S404" si="33">(O388-O$405)^2</f>
        <v>476525786.16262972</v>
      </c>
      <c r="T388" s="19">
        <f t="shared" ref="T388:T404" si="34">(P388-P$405)^2</f>
        <v>1.674740484429077E-2</v>
      </c>
      <c r="W388" s="18">
        <f t="shared" ref="W388:W404" si="35">(O388-O$405)</f>
        <v>-21829.470588235294</v>
      </c>
      <c r="X388" s="19">
        <f t="shared" ref="X388:X404" si="36">(P388-P$405)</f>
        <v>0.12941176470588278</v>
      </c>
    </row>
    <row r="389" spans="14:26" x14ac:dyDescent="0.3">
      <c r="N389">
        <v>1996</v>
      </c>
      <c r="O389">
        <v>11369</v>
      </c>
      <c r="P389" s="19">
        <f t="shared" ref="P389:P404" si="37">HLOOKUP(N389,$N$1:$AH$189,189,FALSE)</f>
        <v>3.8</v>
      </c>
      <c r="S389" s="27">
        <f t="shared" si="33"/>
        <v>340825896.28027678</v>
      </c>
      <c r="T389" s="19">
        <f t="shared" si="34"/>
        <v>1.5114532871972319</v>
      </c>
      <c r="W389" s="18">
        <f t="shared" si="35"/>
        <v>-18461.470588235294</v>
      </c>
      <c r="X389" s="19">
        <f t="shared" si="36"/>
        <v>1.2294117647058824</v>
      </c>
    </row>
    <row r="390" spans="14:26" x14ac:dyDescent="0.3">
      <c r="N390">
        <v>1997</v>
      </c>
      <c r="O390">
        <v>14922</v>
      </c>
      <c r="P390" s="19">
        <f t="shared" si="37"/>
        <v>4.4000000000000004</v>
      </c>
      <c r="S390" s="27">
        <f t="shared" si="33"/>
        <v>222262495.28027681</v>
      </c>
      <c r="T390" s="19">
        <f t="shared" si="34"/>
        <v>3.3467474048442929</v>
      </c>
      <c r="W390" s="18">
        <f t="shared" si="35"/>
        <v>-14908.470588235294</v>
      </c>
      <c r="X390" s="19">
        <f t="shared" si="36"/>
        <v>1.829411764705883</v>
      </c>
    </row>
    <row r="391" spans="14:26" x14ac:dyDescent="0.3">
      <c r="N391">
        <v>1998</v>
      </c>
      <c r="O391">
        <v>21322</v>
      </c>
      <c r="P391" s="19">
        <f t="shared" si="37"/>
        <v>4.5</v>
      </c>
      <c r="S391" s="27">
        <f t="shared" si="33"/>
        <v>72394071.750865042</v>
      </c>
      <c r="T391" s="19">
        <f t="shared" si="34"/>
        <v>3.7226297577854681</v>
      </c>
      <c r="W391" s="18">
        <f t="shared" si="35"/>
        <v>-8508.4705882352937</v>
      </c>
      <c r="X391" s="19">
        <f t="shared" si="36"/>
        <v>1.9294117647058826</v>
      </c>
    </row>
    <row r="392" spans="14:26" x14ac:dyDescent="0.3">
      <c r="N392">
        <v>1999</v>
      </c>
      <c r="O392">
        <v>54652</v>
      </c>
      <c r="P392" s="19">
        <f t="shared" si="37"/>
        <v>4.8</v>
      </c>
      <c r="S392" s="27">
        <f t="shared" si="33"/>
        <v>616108322.33910036</v>
      </c>
      <c r="T392" s="19">
        <f t="shared" si="34"/>
        <v>4.9702768166089966</v>
      </c>
      <c r="W392" s="18">
        <f t="shared" si="35"/>
        <v>24821.529411764706</v>
      </c>
      <c r="X392" s="19">
        <f t="shared" si="36"/>
        <v>2.2294117647058824</v>
      </c>
    </row>
    <row r="393" spans="14:26" x14ac:dyDescent="0.3">
      <c r="N393">
        <v>2000</v>
      </c>
      <c r="O393">
        <v>105249</v>
      </c>
      <c r="P393" s="19">
        <f t="shared" si="37"/>
        <v>4.0999999999999996</v>
      </c>
      <c r="S393" s="27">
        <f t="shared" si="33"/>
        <v>5687954578.6332169</v>
      </c>
      <c r="T393" s="19">
        <f t="shared" si="34"/>
        <v>2.3391003460207611</v>
      </c>
      <c r="W393" s="18">
        <f t="shared" si="35"/>
        <v>75418.529411764699</v>
      </c>
      <c r="X393" s="19">
        <f t="shared" si="36"/>
        <v>1.5294117647058822</v>
      </c>
      <c r="Z393" t="s">
        <v>345</v>
      </c>
    </row>
    <row r="394" spans="14:26" x14ac:dyDescent="0.3">
      <c r="N394">
        <v>2001</v>
      </c>
      <c r="O394">
        <v>41032</v>
      </c>
      <c r="P394" s="19">
        <f t="shared" si="37"/>
        <v>1</v>
      </c>
      <c r="S394" s="27">
        <f t="shared" si="33"/>
        <v>125474261.16262977</v>
      </c>
      <c r="T394" s="19">
        <f t="shared" si="34"/>
        <v>2.4667474048442899</v>
      </c>
      <c r="W394" s="18">
        <f t="shared" si="35"/>
        <v>11201.529411764706</v>
      </c>
      <c r="X394" s="19">
        <f t="shared" si="36"/>
        <v>-1.5705882352941174</v>
      </c>
    </row>
    <row r="395" spans="14:26" x14ac:dyDescent="0.3">
      <c r="N395">
        <v>2002</v>
      </c>
      <c r="O395">
        <v>22173</v>
      </c>
      <c r="P395" s="19">
        <f t="shared" si="37"/>
        <v>1.7</v>
      </c>
      <c r="S395" s="27">
        <f t="shared" si="33"/>
        <v>58636855.809688576</v>
      </c>
      <c r="T395" s="19">
        <f t="shared" si="34"/>
        <v>0.7579238754325256</v>
      </c>
      <c r="W395" s="18">
        <f t="shared" si="35"/>
        <v>-7657.4705882352937</v>
      </c>
      <c r="X395" s="19">
        <f t="shared" si="36"/>
        <v>-0.87058823529411744</v>
      </c>
    </row>
    <row r="396" spans="14:26" x14ac:dyDescent="0.3">
      <c r="N396">
        <v>2003</v>
      </c>
      <c r="O396">
        <v>19683</v>
      </c>
      <c r="P396" s="19">
        <f t="shared" si="37"/>
        <v>2.8</v>
      </c>
      <c r="S396" s="27">
        <f t="shared" si="33"/>
        <v>102971159.33910033</v>
      </c>
      <c r="T396" s="19">
        <f t="shared" si="34"/>
        <v>5.2629757785467163E-2</v>
      </c>
      <c r="W396" s="18">
        <f t="shared" si="35"/>
        <v>-10147.470588235294</v>
      </c>
      <c r="X396" s="19">
        <f t="shared" si="36"/>
        <v>0.22941176470588243</v>
      </c>
    </row>
    <row r="397" spans="14:26" x14ac:dyDescent="0.3">
      <c r="N397">
        <v>2004</v>
      </c>
      <c r="O397">
        <v>23193</v>
      </c>
      <c r="P397" s="19">
        <f t="shared" si="37"/>
        <v>3.9</v>
      </c>
      <c r="S397" s="27">
        <f t="shared" si="33"/>
        <v>44056015.809688576</v>
      </c>
      <c r="T397" s="19">
        <f t="shared" si="34"/>
        <v>1.7673356401384088</v>
      </c>
      <c r="W397" s="18">
        <f t="shared" si="35"/>
        <v>-6637.4705882352937</v>
      </c>
      <c r="X397" s="19">
        <f t="shared" si="36"/>
        <v>1.3294117647058825</v>
      </c>
    </row>
    <row r="398" spans="14:26" x14ac:dyDescent="0.3">
      <c r="N398">
        <v>2005</v>
      </c>
      <c r="O398">
        <v>23594</v>
      </c>
      <c r="P398" s="19">
        <f t="shared" si="37"/>
        <v>3.5</v>
      </c>
      <c r="S398" s="27">
        <f t="shared" si="33"/>
        <v>38893565.397923872</v>
      </c>
      <c r="T398" s="19">
        <f t="shared" si="34"/>
        <v>0.86380622837370291</v>
      </c>
      <c r="W398" s="18">
        <f t="shared" si="35"/>
        <v>-6236.4705882352937</v>
      </c>
      <c r="X398" s="19">
        <f t="shared" si="36"/>
        <v>0.9294117647058826</v>
      </c>
    </row>
    <row r="399" spans="14:26" x14ac:dyDescent="0.3">
      <c r="N399">
        <v>2006</v>
      </c>
      <c r="O399">
        <v>27472</v>
      </c>
      <c r="P399" s="19">
        <f t="shared" si="37"/>
        <v>2.8</v>
      </c>
      <c r="S399" s="27">
        <f t="shared" si="33"/>
        <v>5562383.5155709321</v>
      </c>
      <c r="T399" s="19">
        <f t="shared" si="34"/>
        <v>5.2629757785467163E-2</v>
      </c>
      <c r="W399" s="18">
        <f t="shared" si="35"/>
        <v>-2358.4705882352937</v>
      </c>
      <c r="X399" s="19">
        <f t="shared" si="36"/>
        <v>0.22941176470588243</v>
      </c>
    </row>
    <row r="400" spans="14:26" x14ac:dyDescent="0.3">
      <c r="N400">
        <v>2007</v>
      </c>
      <c r="O400">
        <v>31848</v>
      </c>
      <c r="P400" s="19">
        <f t="shared" si="37"/>
        <v>2</v>
      </c>
      <c r="S400" s="27">
        <f t="shared" si="33"/>
        <v>4070424.9273356418</v>
      </c>
      <c r="T400" s="19">
        <f t="shared" si="34"/>
        <v>0.3255709342560551</v>
      </c>
      <c r="W400" s="18">
        <f t="shared" si="35"/>
        <v>2017.5294117647063</v>
      </c>
      <c r="X400" s="19">
        <f t="shared" si="36"/>
        <v>-0.5705882352941174</v>
      </c>
    </row>
    <row r="401" spans="14:24" x14ac:dyDescent="0.3">
      <c r="N401">
        <v>2008</v>
      </c>
      <c r="O401">
        <v>30013</v>
      </c>
      <c r="P401" s="19">
        <f t="shared" si="37"/>
        <v>0.1</v>
      </c>
      <c r="S401" s="27">
        <f t="shared" si="33"/>
        <v>33316.986159169704</v>
      </c>
      <c r="T401" s="19">
        <f t="shared" si="34"/>
        <v>6.1038062283737009</v>
      </c>
      <c r="W401" s="18">
        <f t="shared" si="35"/>
        <v>182.52941176470631</v>
      </c>
      <c r="X401" s="19">
        <f t="shared" si="36"/>
        <v>-2.4705882352941173</v>
      </c>
    </row>
    <row r="402" spans="14:24" x14ac:dyDescent="0.3">
      <c r="N402">
        <v>2009</v>
      </c>
      <c r="O402">
        <v>20132</v>
      </c>
      <c r="P402" s="19">
        <f t="shared" si="37"/>
        <v>-2.6</v>
      </c>
      <c r="S402" s="27">
        <f t="shared" si="33"/>
        <v>94060331.750865042</v>
      </c>
      <c r="T402" s="19">
        <f t="shared" si="34"/>
        <v>26.734982698961932</v>
      </c>
      <c r="W402" s="18">
        <f t="shared" si="35"/>
        <v>-9698.4705882352937</v>
      </c>
      <c r="X402" s="19">
        <f t="shared" si="36"/>
        <v>-5.170588235294117</v>
      </c>
    </row>
    <row r="403" spans="14:24" x14ac:dyDescent="0.3">
      <c r="N403">
        <v>2010</v>
      </c>
      <c r="O403">
        <v>23344</v>
      </c>
      <c r="P403" s="19">
        <f t="shared" si="37"/>
        <v>2.7</v>
      </c>
      <c r="S403" s="27">
        <f t="shared" si="33"/>
        <v>42074300.692041516</v>
      </c>
      <c r="T403" s="19">
        <f t="shared" si="34"/>
        <v>1.674740484429077E-2</v>
      </c>
      <c r="W403" s="18">
        <f t="shared" si="35"/>
        <v>-6486.4705882352937</v>
      </c>
      <c r="X403" s="19">
        <f t="shared" si="36"/>
        <v>0.12941176470588278</v>
      </c>
    </row>
    <row r="404" spans="14:24" x14ac:dyDescent="0.3">
      <c r="N404">
        <v>2011</v>
      </c>
      <c r="O404">
        <v>29119</v>
      </c>
      <c r="P404" s="19">
        <f t="shared" si="37"/>
        <v>1.5</v>
      </c>
      <c r="S404" s="27">
        <f t="shared" si="33"/>
        <v>506190.39792387484</v>
      </c>
      <c r="T404" s="19">
        <f t="shared" si="34"/>
        <v>1.1461591695501725</v>
      </c>
      <c r="W404" s="18">
        <f t="shared" si="35"/>
        <v>-711.47058823529369</v>
      </c>
      <c r="X404" s="19">
        <f t="shared" si="36"/>
        <v>-1.0705882352941174</v>
      </c>
    </row>
    <row r="405" spans="14:24" x14ac:dyDescent="0.3">
      <c r="N405" s="15" t="s">
        <v>322</v>
      </c>
      <c r="O405" s="18">
        <f>AVERAGE(O388:O404)</f>
        <v>29830.470588235294</v>
      </c>
      <c r="P405" s="12">
        <f>AVERAGE(P388:P404)</f>
        <v>2.5705882352941174</v>
      </c>
      <c r="R405" s="15" t="s">
        <v>30</v>
      </c>
      <c r="S405" s="27">
        <f>SUM(S388:S404)</f>
        <v>7932409956.2352915</v>
      </c>
      <c r="T405" s="19">
        <f>SUM(T388:T404)</f>
        <v>56.195294117647059</v>
      </c>
      <c r="V405" s="15" t="s">
        <v>312</v>
      </c>
      <c r="W405" s="18">
        <f>SUMPRODUCT(W388:W404,X388:X404)</f>
        <v>121522.8352941176</v>
      </c>
    </row>
    <row r="406" spans="14:24" x14ac:dyDescent="0.3">
      <c r="N406" s="15" t="s">
        <v>311</v>
      </c>
      <c r="O406">
        <f>COUNT(O388:O404)</f>
        <v>17</v>
      </c>
      <c r="R406" s="15" t="s">
        <v>310</v>
      </c>
      <c r="S406" s="18">
        <f>SQRT(S405/16)</f>
        <v>22266.019452625693</v>
      </c>
      <c r="T406" s="19">
        <f>SQRT(T405/16)</f>
        <v>1.874088013502285</v>
      </c>
      <c r="V406" s="15" t="s">
        <v>313</v>
      </c>
      <c r="W406" s="18">
        <f>W405/16</f>
        <v>7595.1772058823499</v>
      </c>
    </row>
    <row r="407" spans="14:24" x14ac:dyDescent="0.3">
      <c r="V407" s="15" t="s">
        <v>314</v>
      </c>
      <c r="W407" s="12">
        <f>W406/(S406*T406)</f>
        <v>0.18201423047107027</v>
      </c>
    </row>
    <row r="408" spans="14:24" x14ac:dyDescent="0.3">
      <c r="V408" s="15" t="s">
        <v>323</v>
      </c>
      <c r="W408" s="12">
        <f>W407^2</f>
        <v>3.3129180093975884E-2</v>
      </c>
    </row>
    <row r="410" spans="14:24" x14ac:dyDescent="0.3">
      <c r="P410" t="s">
        <v>315</v>
      </c>
      <c r="S410" s="27">
        <f>W407*(S406/T406)</f>
        <v>2162.5091068961183</v>
      </c>
    </row>
  </sheetData>
  <mergeCells count="11">
    <mergeCell ref="O260:U260"/>
    <mergeCell ref="W260:AC260"/>
    <mergeCell ref="AI332:AK332"/>
    <mergeCell ref="N386:P386"/>
    <mergeCell ref="R386:T386"/>
    <mergeCell ref="V386:X386"/>
    <mergeCell ref="N332:P332"/>
    <mergeCell ref="R332:T332"/>
    <mergeCell ref="V332:X332"/>
    <mergeCell ref="AA332:AC332"/>
    <mergeCell ref="AE332:AG332"/>
  </mergeCells>
  <hyperlinks>
    <hyperlink ref="O329" r:id="rId1" xr:uid="{6BD785B6-E828-4A7A-BE8D-3AED34368184}"/>
    <hyperlink ref="AA329" r:id="rId2" display="https://bds.explorer.ces.census.gov/?xaxis-id=year&amp;xaxis-selected=1978,1979,1980,1981,1982,1983,1984,1985,1986,1987,1988,1989,1990,1991,1992,1993,1994,1995,1996,1997,1998,1999,2000,2001,2002,2003,2004,2005,2006,2007,2008,2009,2010,2011,2012,2013,2014,2015,2016,2017,2018,2019,2020,2021&amp;group-id=fage&amp;group-selected=010,065,070&amp;group-group=2&amp;measure-id=net_job_creation&amp;chart-type=table" xr:uid="{6A6F2991-BCD6-4DD0-A60D-5FEB3B4AAC13}"/>
    <hyperlink ref="R382" r:id="rId3" xr:uid="{87B412E8-797E-43B4-9EDE-1B977CA7E575}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46FC-9A73-4DEC-BC84-42BD81CA5159}">
  <dimension ref="B1:AG2002"/>
  <sheetViews>
    <sheetView zoomScale="69" zoomScaleNormal="85" workbookViewId="0">
      <selection activeCell="B2" sqref="B2:F412"/>
    </sheetView>
  </sheetViews>
  <sheetFormatPr defaultRowHeight="14.4" x14ac:dyDescent="0.3"/>
  <cols>
    <col min="2" max="2" width="9.33203125" bestFit="1" customWidth="1"/>
    <col min="3" max="3" width="9.77734375" bestFit="1" customWidth="1"/>
    <col min="4" max="4" width="13" bestFit="1" customWidth="1"/>
    <col min="5" max="5" width="21.6640625" hidden="1" customWidth="1"/>
    <col min="6" max="6" width="24.21875" bestFit="1" customWidth="1"/>
    <col min="7" max="7" width="20.6640625" customWidth="1"/>
    <col min="10" max="10" width="10.44140625" bestFit="1" customWidth="1"/>
    <col min="11" max="11" width="10" customWidth="1"/>
    <col min="12" max="12" width="11" customWidth="1"/>
    <col min="14" max="14" width="11.88671875" bestFit="1" customWidth="1"/>
    <col min="15" max="15" width="11.44140625" bestFit="1" customWidth="1"/>
    <col min="17" max="17" width="15.6640625" bestFit="1" customWidth="1"/>
    <col min="18" max="18" width="10.5546875" customWidth="1"/>
    <col min="19" max="19" width="11.109375" bestFit="1" customWidth="1"/>
    <col min="31" max="31" width="9" bestFit="1" customWidth="1"/>
    <col min="32" max="32" width="15.21875" bestFit="1" customWidth="1"/>
    <col min="33" max="33" width="9" bestFit="1" customWidth="1"/>
  </cols>
  <sheetData>
    <row r="1" spans="2:33" x14ac:dyDescent="0.3">
      <c r="F1" t="s">
        <v>398</v>
      </c>
      <c r="G1">
        <v>8</v>
      </c>
      <c r="AE1" t="s">
        <v>26</v>
      </c>
      <c r="AF1">
        <v>0.01</v>
      </c>
    </row>
    <row r="2" spans="2:33" x14ac:dyDescent="0.3">
      <c r="B2" s="15" t="s">
        <v>346</v>
      </c>
      <c r="C2" s="15" t="s">
        <v>347</v>
      </c>
      <c r="D2" s="15" t="s">
        <v>348</v>
      </c>
      <c r="E2" s="15" t="s">
        <v>351</v>
      </c>
      <c r="F2" s="15" t="s">
        <v>352</v>
      </c>
      <c r="G2" s="15" t="s">
        <v>370</v>
      </c>
      <c r="K2" s="15" t="s">
        <v>299</v>
      </c>
      <c r="L2" s="15" t="s">
        <v>341</v>
      </c>
      <c r="N2" s="15" t="s">
        <v>347</v>
      </c>
      <c r="O2" s="15" t="s">
        <v>341</v>
      </c>
      <c r="R2" t="s">
        <v>362</v>
      </c>
      <c r="U2" s="69" t="s">
        <v>378</v>
      </c>
      <c r="V2" s="69"/>
      <c r="W2" s="69"/>
      <c r="X2" s="69"/>
      <c r="Y2" s="69"/>
      <c r="AE2" t="s">
        <v>367</v>
      </c>
      <c r="AF2">
        <v>2.06</v>
      </c>
      <c r="AG2">
        <v>0.15</v>
      </c>
    </row>
    <row r="3" spans="2:33" x14ac:dyDescent="0.3">
      <c r="B3">
        <v>1</v>
      </c>
      <c r="C3" t="s">
        <v>354</v>
      </c>
      <c r="D3" t="s">
        <v>349</v>
      </c>
      <c r="E3" s="43">
        <v>3.8E-3</v>
      </c>
      <c r="F3" s="43">
        <v>0.23569999999999999</v>
      </c>
      <c r="G3" s="48">
        <f t="shared" ref="G3:G66" si="0">(1+F3)^$G$1</f>
        <v>5.4363119958614154</v>
      </c>
      <c r="K3" t="s">
        <v>349</v>
      </c>
      <c r="L3">
        <f>COUNTIF($D$3:$D$412,K3)</f>
        <v>140</v>
      </c>
      <c r="N3" t="s">
        <v>353</v>
      </c>
      <c r="O3">
        <f>COUNTIF($C$3:$C$412,N3)</f>
        <v>61</v>
      </c>
      <c r="Q3" t="s">
        <v>363</v>
      </c>
      <c r="R3" s="1">
        <f>AVERAGE(G3:G412)</f>
        <v>12.392916322241257</v>
      </c>
      <c r="S3">
        <f>(1+R3)^8</f>
        <v>1035145130.0482205</v>
      </c>
      <c r="U3" s="15" t="s">
        <v>299</v>
      </c>
      <c r="V3" s="15" t="s">
        <v>341</v>
      </c>
      <c r="X3" s="15" t="s">
        <v>347</v>
      </c>
      <c r="Y3" s="15" t="s">
        <v>341</v>
      </c>
      <c r="AE3" s="12">
        <v>0.05</v>
      </c>
      <c r="AF3">
        <f>(($AF$2-1)/0.01)*(AE3/0.01)^(-$AF$2)</f>
        <v>3.8497068190263559</v>
      </c>
      <c r="AG3">
        <f t="shared" ref="AG3:AG66" si="1">$AG$2*(AE3^($AG$2-1))</f>
        <v>1.9141093970387737</v>
      </c>
    </row>
    <row r="4" spans="2:33" x14ac:dyDescent="0.3">
      <c r="B4">
        <v>2</v>
      </c>
      <c r="C4" t="s">
        <v>354</v>
      </c>
      <c r="D4" t="s">
        <v>349</v>
      </c>
      <c r="E4" s="43">
        <v>0</v>
      </c>
      <c r="F4" s="43">
        <v>0.124</v>
      </c>
      <c r="G4" s="48">
        <f t="shared" si="0"/>
        <v>2.5475955984055365</v>
      </c>
      <c r="K4" t="s">
        <v>350</v>
      </c>
      <c r="L4">
        <f t="shared" ref="L4:L5" si="2">COUNTIF($D$3:$D$412,K4)</f>
        <v>96</v>
      </c>
      <c r="N4" t="s">
        <v>354</v>
      </c>
      <c r="O4">
        <f t="shared" ref="O4:O9" si="3">COUNTIF($C$3:$C$412,N4)</f>
        <v>83</v>
      </c>
      <c r="Q4" t="s">
        <v>364</v>
      </c>
      <c r="R4" s="1">
        <f>AVERAGE(F3:F412)</f>
        <v>0.13874658536585363</v>
      </c>
      <c r="S4">
        <f>(1+R4)^8</f>
        <v>2.8275917228843612</v>
      </c>
      <c r="U4" t="s">
        <v>349</v>
      </c>
      <c r="V4">
        <v>1380</v>
      </c>
      <c r="X4" t="s">
        <v>353</v>
      </c>
      <c r="Y4">
        <v>614</v>
      </c>
      <c r="AE4" s="12">
        <v>0.1</v>
      </c>
      <c r="AF4">
        <f t="shared" ref="AF4:AF67" si="4">($AF$2-1)*AE4^(-$AF$2)</f>
        <v>121.70428387866956</v>
      </c>
      <c r="AG4">
        <f t="shared" si="1"/>
        <v>1.0619186765762065</v>
      </c>
    </row>
    <row r="5" spans="2:33" x14ac:dyDescent="0.3">
      <c r="B5">
        <v>3</v>
      </c>
      <c r="C5" t="s">
        <v>354</v>
      </c>
      <c r="D5" t="s">
        <v>349</v>
      </c>
      <c r="E5" s="43">
        <v>0</v>
      </c>
      <c r="F5" s="43">
        <v>0.124</v>
      </c>
      <c r="G5" s="48">
        <f t="shared" si="0"/>
        <v>2.5475955984055365</v>
      </c>
      <c r="K5" t="s">
        <v>337</v>
      </c>
      <c r="L5">
        <f t="shared" si="2"/>
        <v>174</v>
      </c>
      <c r="N5" t="s">
        <v>356</v>
      </c>
      <c r="O5">
        <f t="shared" si="3"/>
        <v>14</v>
      </c>
      <c r="Q5" t="s">
        <v>365</v>
      </c>
      <c r="U5" t="s">
        <v>350</v>
      </c>
      <c r="V5">
        <v>971</v>
      </c>
      <c r="X5" t="s">
        <v>354</v>
      </c>
      <c r="Y5">
        <v>828</v>
      </c>
      <c r="AE5" s="12">
        <v>0.15</v>
      </c>
      <c r="AF5">
        <f t="shared" si="4"/>
        <v>52.790754804912382</v>
      </c>
      <c r="AG5">
        <f t="shared" si="1"/>
        <v>0.75233919636495006</v>
      </c>
    </row>
    <row r="6" spans="2:33" x14ac:dyDescent="0.3">
      <c r="B6">
        <v>4</v>
      </c>
      <c r="C6" t="s">
        <v>354</v>
      </c>
      <c r="D6" t="s">
        <v>349</v>
      </c>
      <c r="E6" s="43">
        <v>0</v>
      </c>
      <c r="F6" s="43">
        <v>0.15110000000000001</v>
      </c>
      <c r="G6" s="48">
        <f t="shared" si="0"/>
        <v>3.0825095540838348</v>
      </c>
      <c r="N6" t="s">
        <v>355</v>
      </c>
      <c r="O6">
        <f t="shared" si="3"/>
        <v>5</v>
      </c>
      <c r="Q6" t="s">
        <v>366</v>
      </c>
      <c r="U6" t="s">
        <v>337</v>
      </c>
      <c r="V6">
        <v>1752</v>
      </c>
      <c r="X6" t="s">
        <v>356</v>
      </c>
      <c r="Y6">
        <v>140</v>
      </c>
      <c r="AE6" s="12">
        <v>0.2</v>
      </c>
      <c r="AF6">
        <f t="shared" si="4"/>
        <v>29.186638173245981</v>
      </c>
      <c r="AG6">
        <f t="shared" si="1"/>
        <v>0.58913627267382318</v>
      </c>
    </row>
    <row r="7" spans="2:33" x14ac:dyDescent="0.3">
      <c r="B7">
        <v>5</v>
      </c>
      <c r="C7" t="s">
        <v>354</v>
      </c>
      <c r="D7" t="s">
        <v>349</v>
      </c>
      <c r="E7" s="43">
        <v>5.3E-3</v>
      </c>
      <c r="F7" s="43">
        <v>0.42859999999999998</v>
      </c>
      <c r="G7" s="48">
        <f t="shared" si="0"/>
        <v>17.349428214442224</v>
      </c>
      <c r="K7" t="s">
        <v>372</v>
      </c>
      <c r="L7">
        <f>SUM(L3:L5)</f>
        <v>410</v>
      </c>
      <c r="N7" t="s">
        <v>357</v>
      </c>
      <c r="O7">
        <f t="shared" si="3"/>
        <v>66</v>
      </c>
      <c r="X7" t="s">
        <v>355</v>
      </c>
      <c r="Y7">
        <v>50</v>
      </c>
      <c r="AE7" s="12">
        <v>0.25</v>
      </c>
      <c r="AF7">
        <f t="shared" si="4"/>
        <v>18.431023268441947</v>
      </c>
      <c r="AG7">
        <f t="shared" si="1"/>
        <v>0.48735143781374124</v>
      </c>
    </row>
    <row r="8" spans="2:33" x14ac:dyDescent="0.3">
      <c r="B8">
        <v>6</v>
      </c>
      <c r="C8" t="s">
        <v>354</v>
      </c>
      <c r="D8" t="s">
        <v>349</v>
      </c>
      <c r="E8" s="43">
        <v>0</v>
      </c>
      <c r="F8" s="43">
        <v>-9.1999999999999998E-2</v>
      </c>
      <c r="G8" s="48">
        <f t="shared" si="0"/>
        <v>0.46204767386195356</v>
      </c>
      <c r="I8" t="s">
        <v>368</v>
      </c>
      <c r="J8" s="48">
        <f>MIN(G3:G412)</f>
        <v>8.989320386052049E-6</v>
      </c>
      <c r="N8" t="s">
        <v>359</v>
      </c>
      <c r="O8">
        <f t="shared" si="3"/>
        <v>8</v>
      </c>
      <c r="U8" t="s">
        <v>372</v>
      </c>
      <c r="V8">
        <f>SUM(V4:V6)</f>
        <v>4103</v>
      </c>
      <c r="X8" t="s">
        <v>357</v>
      </c>
      <c r="Y8">
        <v>661</v>
      </c>
      <c r="AE8" s="12">
        <v>0.3</v>
      </c>
      <c r="AF8">
        <f t="shared" si="4"/>
        <v>12.66006922911256</v>
      </c>
      <c r="AG8">
        <f t="shared" si="1"/>
        <v>0.41738630246330222</v>
      </c>
    </row>
    <row r="9" spans="2:33" x14ac:dyDescent="0.3">
      <c r="B9">
        <v>7</v>
      </c>
      <c r="C9" t="s">
        <v>354</v>
      </c>
      <c r="D9" t="s">
        <v>349</v>
      </c>
      <c r="E9" s="43">
        <v>0.01</v>
      </c>
      <c r="F9" s="43">
        <v>-3.27E-2</v>
      </c>
      <c r="G9" s="48">
        <f t="shared" si="0"/>
        <v>0.76646001298425048</v>
      </c>
      <c r="I9" t="s">
        <v>369</v>
      </c>
      <c r="J9" s="1">
        <f>MAX(G3:G412)</f>
        <v>96.466151966617929</v>
      </c>
      <c r="N9" t="s">
        <v>358</v>
      </c>
      <c r="O9">
        <f t="shared" si="3"/>
        <v>173</v>
      </c>
      <c r="X9" t="s">
        <v>359</v>
      </c>
      <c r="Y9">
        <v>82</v>
      </c>
      <c r="AE9" s="12">
        <v>0.35</v>
      </c>
      <c r="AF9">
        <f t="shared" si="4"/>
        <v>9.2156440908297359</v>
      </c>
      <c r="AG9">
        <f t="shared" si="1"/>
        <v>0.36612840306429961</v>
      </c>
    </row>
    <row r="10" spans="2:33" x14ac:dyDescent="0.3">
      <c r="B10">
        <v>8</v>
      </c>
      <c r="C10" t="s">
        <v>354</v>
      </c>
      <c r="D10" t="s">
        <v>349</v>
      </c>
      <c r="E10" s="43">
        <v>0</v>
      </c>
      <c r="F10" s="43">
        <v>-4.9500000000000002E-2</v>
      </c>
      <c r="G10" s="48">
        <f t="shared" si="0"/>
        <v>0.66621893153670342</v>
      </c>
      <c r="I10" t="s">
        <v>59</v>
      </c>
      <c r="J10" s="1">
        <f>AVERAGE(G3:G412)</f>
        <v>12.392916322241257</v>
      </c>
      <c r="X10" t="s">
        <v>358</v>
      </c>
      <c r="Y10">
        <v>1728</v>
      </c>
      <c r="AE10" s="12">
        <v>0.4</v>
      </c>
      <c r="AF10">
        <f t="shared" si="4"/>
        <v>6.9994236908309873</v>
      </c>
      <c r="AG10">
        <f t="shared" si="1"/>
        <v>0.32684381152335601</v>
      </c>
    </row>
    <row r="11" spans="2:33" x14ac:dyDescent="0.3">
      <c r="B11">
        <v>9</v>
      </c>
      <c r="C11" t="s">
        <v>354</v>
      </c>
      <c r="D11" t="s">
        <v>349</v>
      </c>
      <c r="E11" s="43">
        <v>0</v>
      </c>
      <c r="F11" s="43">
        <v>0.61760000000000004</v>
      </c>
      <c r="G11" s="48">
        <f t="shared" si="0"/>
        <v>46.878003376617635</v>
      </c>
      <c r="N11" t="s">
        <v>372</v>
      </c>
      <c r="O11">
        <f>SUM(O3:O9)</f>
        <v>410</v>
      </c>
      <c r="AE11" s="12">
        <v>0.45</v>
      </c>
      <c r="AF11">
        <f t="shared" si="4"/>
        <v>5.4914633173765548</v>
      </c>
      <c r="AG11">
        <f t="shared" si="1"/>
        <v>0.2957063307158474</v>
      </c>
    </row>
    <row r="12" spans="2:33" x14ac:dyDescent="0.3">
      <c r="B12">
        <v>10</v>
      </c>
      <c r="C12" t="s">
        <v>354</v>
      </c>
      <c r="D12" t="s">
        <v>349</v>
      </c>
      <c r="E12" s="43">
        <v>-8.9999999999999993E-3</v>
      </c>
      <c r="F12" s="43">
        <v>0.55700000000000005</v>
      </c>
      <c r="G12" s="48">
        <f t="shared" si="0"/>
        <v>34.538931697649502</v>
      </c>
      <c r="X12" t="s">
        <v>372</v>
      </c>
      <c r="Y12">
        <f>SUM(Y4:Y10)</f>
        <v>4103</v>
      </c>
      <c r="AE12" s="12">
        <v>0.5</v>
      </c>
      <c r="AF12">
        <f t="shared" si="4"/>
        <v>4.4200548259663552</v>
      </c>
      <c r="AG12">
        <f t="shared" si="1"/>
        <v>0.27037513878324904</v>
      </c>
    </row>
    <row r="13" spans="2:33" x14ac:dyDescent="0.3">
      <c r="B13">
        <v>11</v>
      </c>
      <c r="C13" t="s">
        <v>354</v>
      </c>
      <c r="D13" t="s">
        <v>349</v>
      </c>
      <c r="E13" s="43">
        <v>-1.4E-3</v>
      </c>
      <c r="F13" s="43">
        <v>7.1199999999999999E-2</v>
      </c>
      <c r="G13" s="48">
        <f t="shared" si="0"/>
        <v>1.7336623273664598</v>
      </c>
      <c r="AE13" s="12">
        <v>0.55000000000000004</v>
      </c>
      <c r="AF13">
        <f t="shared" si="4"/>
        <v>3.6321077591940969</v>
      </c>
      <c r="AG13">
        <f t="shared" si="1"/>
        <v>0.24933484315899127</v>
      </c>
    </row>
    <row r="14" spans="2:33" x14ac:dyDescent="0.3">
      <c r="B14">
        <v>12</v>
      </c>
      <c r="C14" t="s">
        <v>354</v>
      </c>
      <c r="D14" t="s">
        <v>349</v>
      </c>
      <c r="E14" s="43">
        <v>-5.0000000000000001E-4</v>
      </c>
      <c r="F14" s="43">
        <v>6.8000000000000005E-2</v>
      </c>
      <c r="G14" s="48">
        <f t="shared" si="0"/>
        <v>1.6926611311303961</v>
      </c>
      <c r="AE14" s="12">
        <v>0.6</v>
      </c>
      <c r="AF14">
        <f t="shared" si="4"/>
        <v>3.0360875399153842</v>
      </c>
      <c r="AG14">
        <f t="shared" si="1"/>
        <v>0.23155954963627806</v>
      </c>
    </row>
    <row r="15" spans="2:33" x14ac:dyDescent="0.3">
      <c r="B15">
        <v>13</v>
      </c>
      <c r="C15" t="s">
        <v>354</v>
      </c>
      <c r="D15" t="s">
        <v>349</v>
      </c>
      <c r="E15" s="43">
        <v>3.2000000000000002E-3</v>
      </c>
      <c r="F15" s="43">
        <v>3.6600000000000001E-2</v>
      </c>
      <c r="G15" s="48">
        <f t="shared" si="0"/>
        <v>1.3331825975024214</v>
      </c>
      <c r="AE15" s="12">
        <v>0.65</v>
      </c>
      <c r="AF15">
        <f t="shared" si="4"/>
        <v>2.57456790274178</v>
      </c>
      <c r="AG15">
        <f t="shared" si="1"/>
        <v>0.21632908128696141</v>
      </c>
    </row>
    <row r="16" spans="2:33" x14ac:dyDescent="0.3">
      <c r="B16">
        <v>14</v>
      </c>
      <c r="C16" t="s">
        <v>354</v>
      </c>
      <c r="D16" t="s">
        <v>349</v>
      </c>
      <c r="E16" s="43">
        <v>1.04E-2</v>
      </c>
      <c r="F16" s="43">
        <v>0.50919999999999999</v>
      </c>
      <c r="G16" s="48">
        <f t="shared" si="0"/>
        <v>26.913759808284439</v>
      </c>
      <c r="AE16" s="12">
        <v>0.7</v>
      </c>
      <c r="AF16">
        <f t="shared" si="4"/>
        <v>2.2100591782012153</v>
      </c>
      <c r="AG16">
        <f t="shared" si="1"/>
        <v>0.20312244944854904</v>
      </c>
    </row>
    <row r="17" spans="2:33" x14ac:dyDescent="0.3">
      <c r="B17">
        <v>15</v>
      </c>
      <c r="C17" t="s">
        <v>354</v>
      </c>
      <c r="D17" t="s">
        <v>349</v>
      </c>
      <c r="E17" s="43">
        <v>-2.8999999999999998E-3</v>
      </c>
      <c r="F17" s="43">
        <v>0.32469999999999999</v>
      </c>
      <c r="G17" s="48">
        <f t="shared" si="0"/>
        <v>9.4828807782263542</v>
      </c>
      <c r="AE17" s="12">
        <v>0.75</v>
      </c>
      <c r="AF17">
        <f t="shared" si="4"/>
        <v>1.9172540448492401</v>
      </c>
      <c r="AG17">
        <f t="shared" si="1"/>
        <v>0.19155310017250066</v>
      </c>
    </row>
    <row r="18" spans="2:33" x14ac:dyDescent="0.3">
      <c r="B18">
        <v>16</v>
      </c>
      <c r="C18" t="s">
        <v>354</v>
      </c>
      <c r="D18" t="s">
        <v>349</v>
      </c>
      <c r="E18" s="43">
        <v>-2.2000000000000001E-3</v>
      </c>
      <c r="F18" s="43">
        <v>0.37009999999999998</v>
      </c>
      <c r="G18" s="48">
        <f t="shared" si="0"/>
        <v>12.417041442808728</v>
      </c>
      <c r="AE18" s="12">
        <v>0.8</v>
      </c>
      <c r="AF18">
        <f t="shared" si="4"/>
        <v>1.6785740006423446</v>
      </c>
      <c r="AG18">
        <f t="shared" si="1"/>
        <v>0.18132795770030619</v>
      </c>
    </row>
    <row r="19" spans="2:33" x14ac:dyDescent="0.3">
      <c r="B19">
        <v>17</v>
      </c>
      <c r="C19" t="s">
        <v>354</v>
      </c>
      <c r="D19" t="s">
        <v>349</v>
      </c>
      <c r="E19" s="43">
        <v>-7.1999999999999998E-3</v>
      </c>
      <c r="F19" s="43">
        <v>-7.7600000000000002E-2</v>
      </c>
      <c r="G19" s="48">
        <f t="shared" si="0"/>
        <v>0.52402783270717612</v>
      </c>
      <c r="AE19" s="12">
        <v>0.85</v>
      </c>
      <c r="AF19">
        <f t="shared" si="4"/>
        <v>1.481504170217862</v>
      </c>
      <c r="AG19">
        <f t="shared" si="1"/>
        <v>0.17222062944825997</v>
      </c>
    </row>
    <row r="20" spans="2:33" x14ac:dyDescent="0.3">
      <c r="B20">
        <v>18</v>
      </c>
      <c r="C20" t="s">
        <v>354</v>
      </c>
      <c r="D20" t="s">
        <v>349</v>
      </c>
      <c r="E20" s="43">
        <v>0</v>
      </c>
      <c r="F20" s="43">
        <v>-0.2447</v>
      </c>
      <c r="G20" s="48">
        <f t="shared" si="0"/>
        <v>0.10591461150913564</v>
      </c>
      <c r="AE20" s="12">
        <v>0.9</v>
      </c>
      <c r="AF20">
        <f t="shared" si="4"/>
        <v>1.3169409307375537</v>
      </c>
      <c r="AG20">
        <f t="shared" si="1"/>
        <v>0.16405335862975121</v>
      </c>
    </row>
    <row r="21" spans="2:33" x14ac:dyDescent="0.3">
      <c r="B21">
        <v>19</v>
      </c>
      <c r="C21" t="s">
        <v>354</v>
      </c>
      <c r="D21" t="s">
        <v>349</v>
      </c>
      <c r="E21" s="43">
        <v>-6.1999999999999998E-3</v>
      </c>
      <c r="F21" s="43">
        <v>-0.1653</v>
      </c>
      <c r="G21" s="48">
        <f t="shared" si="0"/>
        <v>0.23563690402298088</v>
      </c>
      <c r="AE21" s="12">
        <v>0.95</v>
      </c>
      <c r="AF21">
        <f t="shared" si="4"/>
        <v>1.1781354887852855</v>
      </c>
      <c r="AG21">
        <f t="shared" si="1"/>
        <v>0.15668455718680757</v>
      </c>
    </row>
    <row r="22" spans="2:33" x14ac:dyDescent="0.3">
      <c r="B22">
        <v>20</v>
      </c>
      <c r="C22" t="s">
        <v>354</v>
      </c>
      <c r="D22" t="s">
        <v>349</v>
      </c>
      <c r="E22" s="43">
        <v>-5.5999999999999999E-3</v>
      </c>
      <c r="F22" s="43">
        <v>0.33090000000000003</v>
      </c>
      <c r="G22" s="48">
        <f t="shared" si="0"/>
        <v>9.8438140323951444</v>
      </c>
      <c r="AE22" s="12">
        <v>1</v>
      </c>
      <c r="AF22">
        <f t="shared" si="4"/>
        <v>1.06</v>
      </c>
      <c r="AG22">
        <f t="shared" si="1"/>
        <v>0.15</v>
      </c>
    </row>
    <row r="23" spans="2:33" x14ac:dyDescent="0.3">
      <c r="B23">
        <v>21</v>
      </c>
      <c r="C23" t="s">
        <v>354</v>
      </c>
      <c r="D23" t="s">
        <v>349</v>
      </c>
      <c r="E23" s="43">
        <v>-6.1999999999999998E-3</v>
      </c>
      <c r="F23" s="43">
        <v>0.4229</v>
      </c>
      <c r="G23" s="48">
        <f t="shared" si="0"/>
        <v>16.803317557189118</v>
      </c>
      <c r="AE23" s="12">
        <v>1.05</v>
      </c>
      <c r="AF23">
        <f t="shared" si="4"/>
        <v>0.95864080098510529</v>
      </c>
      <c r="AG23">
        <f t="shared" si="1"/>
        <v>0.1439064814967824</v>
      </c>
    </row>
    <row r="24" spans="2:33" x14ac:dyDescent="0.3">
      <c r="B24">
        <v>22</v>
      </c>
      <c r="C24" t="s">
        <v>354</v>
      </c>
      <c r="D24" t="s">
        <v>350</v>
      </c>
      <c r="E24" s="43">
        <v>5.0000000000000001E-3</v>
      </c>
      <c r="F24" s="43">
        <v>0.23599999999999999</v>
      </c>
      <c r="G24" s="48">
        <f t="shared" si="0"/>
        <v>5.4468794803710505</v>
      </c>
      <c r="AE24" s="12">
        <v>1.1000000000000001</v>
      </c>
      <c r="AF24">
        <f t="shared" si="4"/>
        <v>0.87103766272944594</v>
      </c>
      <c r="AG24">
        <f t="shared" si="1"/>
        <v>0.13832716514602042</v>
      </c>
    </row>
    <row r="25" spans="2:33" x14ac:dyDescent="0.3">
      <c r="B25">
        <v>23</v>
      </c>
      <c r="C25" t="s">
        <v>354</v>
      </c>
      <c r="D25" t="s">
        <v>350</v>
      </c>
      <c r="E25" s="43">
        <v>0</v>
      </c>
      <c r="F25" s="43">
        <v>0.15939999999999999</v>
      </c>
      <c r="G25" s="48">
        <f t="shared" si="0"/>
        <v>3.2648735707413898</v>
      </c>
      <c r="K25" s="15" t="s">
        <v>371</v>
      </c>
      <c r="AE25" s="12">
        <v>1.1499999999999999</v>
      </c>
      <c r="AF25">
        <f t="shared" si="4"/>
        <v>0.79481913514813396</v>
      </c>
      <c r="AG25">
        <f t="shared" si="1"/>
        <v>0.13319811989141708</v>
      </c>
    </row>
    <row r="26" spans="2:33" x14ac:dyDescent="0.3">
      <c r="B26">
        <v>24</v>
      </c>
      <c r="C26" t="s">
        <v>354</v>
      </c>
      <c r="D26" t="s">
        <v>350</v>
      </c>
      <c r="E26" s="43">
        <v>6.4999999999999997E-3</v>
      </c>
      <c r="F26" s="43">
        <v>-0.17380000000000001</v>
      </c>
      <c r="G26" s="48">
        <f t="shared" si="0"/>
        <v>0.21711084874548495</v>
      </c>
      <c r="K26">
        <v>0</v>
      </c>
      <c r="L26" t="s">
        <v>373</v>
      </c>
      <c r="M26" t="s">
        <v>374</v>
      </c>
      <c r="N26" t="s">
        <v>375</v>
      </c>
      <c r="O26" t="s">
        <v>376</v>
      </c>
      <c r="AE26" s="12">
        <v>1.2</v>
      </c>
      <c r="AF26">
        <f t="shared" si="4"/>
        <v>0.72810246004283474</v>
      </c>
      <c r="AG26">
        <f t="shared" si="1"/>
        <v>0.12846570362109649</v>
      </c>
    </row>
    <row r="27" spans="2:33" x14ac:dyDescent="0.3">
      <c r="B27">
        <v>25</v>
      </c>
      <c r="C27" t="s">
        <v>354</v>
      </c>
      <c r="D27" t="s">
        <v>350</v>
      </c>
      <c r="E27" s="43">
        <v>2.8E-3</v>
      </c>
      <c r="F27" s="43">
        <v>0.43659999999999999</v>
      </c>
      <c r="G27" s="48">
        <f t="shared" si="0"/>
        <v>18.14207244252508</v>
      </c>
      <c r="K27">
        <v>0.25</v>
      </c>
      <c r="L27">
        <v>0.125</v>
      </c>
      <c r="M27">
        <f t="shared" ref="M27:M36" si="5">COUNTIFS($G$3:$G$412,"&gt;"&amp;K26,$G$3:$G$412,"&lt;="&amp;K27)</f>
        <v>82</v>
      </c>
      <c r="N27" s="47">
        <f t="shared" ref="N27:N36" si="6">M27/$M$38</f>
        <v>0.2</v>
      </c>
      <c r="O27" s="47">
        <f t="shared" ref="O27:O36" si="7">N27/(K27-K26)</f>
        <v>0.8</v>
      </c>
      <c r="AE27" s="12">
        <v>1.25</v>
      </c>
      <c r="AF27">
        <f t="shared" si="4"/>
        <v>0.66937769771843758</v>
      </c>
      <c r="AG27">
        <f t="shared" si="1"/>
        <v>0.1240845608440998</v>
      </c>
    </row>
    <row r="28" spans="2:33" x14ac:dyDescent="0.3">
      <c r="B28">
        <v>26</v>
      </c>
      <c r="C28" t="s">
        <v>354</v>
      </c>
      <c r="D28" t="s">
        <v>350</v>
      </c>
      <c r="E28" s="43">
        <v>-8.3000000000000001E-3</v>
      </c>
      <c r="F28" s="43">
        <v>0.65959999999999996</v>
      </c>
      <c r="G28" s="48">
        <f t="shared" si="0"/>
        <v>57.547625573087302</v>
      </c>
      <c r="K28">
        <v>0.5</v>
      </c>
      <c r="L28">
        <v>0.375</v>
      </c>
      <c r="M28">
        <f t="shared" si="5"/>
        <v>25</v>
      </c>
      <c r="N28" s="47">
        <f t="shared" si="6"/>
        <v>6.097560975609756E-2</v>
      </c>
      <c r="O28" s="47">
        <f t="shared" si="7"/>
        <v>0.24390243902439024</v>
      </c>
      <c r="AE28" s="12">
        <v>1.3</v>
      </c>
      <c r="AF28">
        <f t="shared" si="4"/>
        <v>0.61742265296667165</v>
      </c>
      <c r="AG28">
        <f t="shared" si="1"/>
        <v>0.12001607225824784</v>
      </c>
    </row>
    <row r="29" spans="2:33" x14ac:dyDescent="0.3">
      <c r="B29">
        <v>27</v>
      </c>
      <c r="C29" t="s">
        <v>354</v>
      </c>
      <c r="D29" t="s">
        <v>350</v>
      </c>
      <c r="E29" s="43">
        <v>-3.0999999999999999E-3</v>
      </c>
      <c r="F29" s="43">
        <v>-0.2351</v>
      </c>
      <c r="G29" s="48">
        <f t="shared" si="0"/>
        <v>0.11717562734946231</v>
      </c>
      <c r="K29">
        <v>0.75</v>
      </c>
      <c r="L29">
        <v>0.625</v>
      </c>
      <c r="M29">
        <f t="shared" si="5"/>
        <v>15</v>
      </c>
      <c r="N29" s="47">
        <f t="shared" si="6"/>
        <v>3.6585365853658534E-2</v>
      </c>
      <c r="O29" s="47">
        <f t="shared" si="7"/>
        <v>0.14634146341463414</v>
      </c>
      <c r="AE29" s="12">
        <v>1.35</v>
      </c>
      <c r="AF29">
        <f t="shared" si="4"/>
        <v>0.57123959446183514</v>
      </c>
      <c r="AG29">
        <f t="shared" si="1"/>
        <v>0.11622714122555566</v>
      </c>
    </row>
    <row r="30" spans="2:33" x14ac:dyDescent="0.3">
      <c r="B30">
        <v>28</v>
      </c>
      <c r="C30" t="s">
        <v>354</v>
      </c>
      <c r="D30" t="s">
        <v>350</v>
      </c>
      <c r="E30" s="43">
        <v>-1.6999999999999999E-3</v>
      </c>
      <c r="F30" s="43">
        <v>-0.24940000000000001</v>
      </c>
      <c r="G30" s="48">
        <f t="shared" si="0"/>
        <v>0.10075543459205973</v>
      </c>
      <c r="K30">
        <v>1</v>
      </c>
      <c r="L30">
        <v>0.875</v>
      </c>
      <c r="M30">
        <f t="shared" si="5"/>
        <v>11</v>
      </c>
      <c r="N30" s="47">
        <f t="shared" si="6"/>
        <v>2.6829268292682926E-2</v>
      </c>
      <c r="O30" s="47">
        <f t="shared" si="7"/>
        <v>0.10731707317073171</v>
      </c>
      <c r="AE30" s="12">
        <v>1.4</v>
      </c>
      <c r="AF30">
        <f t="shared" si="4"/>
        <v>0.53000761780847649</v>
      </c>
      <c r="AG30">
        <f t="shared" si="1"/>
        <v>0.11268923449987706</v>
      </c>
    </row>
    <row r="31" spans="2:33" x14ac:dyDescent="0.3">
      <c r="B31">
        <v>29</v>
      </c>
      <c r="C31" t="s">
        <v>354</v>
      </c>
      <c r="D31" t="s">
        <v>350</v>
      </c>
      <c r="E31" s="43">
        <v>-5.5999999999999999E-3</v>
      </c>
      <c r="F31" s="43">
        <v>-8.3799999999999999E-2</v>
      </c>
      <c r="G31" s="48">
        <f t="shared" si="0"/>
        <v>0.49650348308927772</v>
      </c>
      <c r="K31">
        <v>2</v>
      </c>
      <c r="L31">
        <v>1.5</v>
      </c>
      <c r="M31">
        <f t="shared" si="5"/>
        <v>39</v>
      </c>
      <c r="N31" s="47">
        <f t="shared" si="6"/>
        <v>9.5121951219512196E-2</v>
      </c>
      <c r="O31" s="47">
        <f t="shared" si="7"/>
        <v>9.5121951219512196E-2</v>
      </c>
      <c r="AE31" s="12">
        <v>1.45</v>
      </c>
      <c r="AF31">
        <f t="shared" si="4"/>
        <v>0.49304638698073366</v>
      </c>
      <c r="AG31">
        <f t="shared" si="1"/>
        <v>0.10937761698687101</v>
      </c>
    </row>
    <row r="32" spans="2:33" x14ac:dyDescent="0.3">
      <c r="B32">
        <v>30</v>
      </c>
      <c r="C32" t="s">
        <v>354</v>
      </c>
      <c r="D32" t="s">
        <v>350</v>
      </c>
      <c r="E32" s="43">
        <v>-2.7000000000000001E-3</v>
      </c>
      <c r="F32" s="43">
        <v>0.52010000000000001</v>
      </c>
      <c r="G32" s="48">
        <f t="shared" si="0"/>
        <v>28.508690691725999</v>
      </c>
      <c r="K32">
        <v>5</v>
      </c>
      <c r="L32">
        <v>3.5</v>
      </c>
      <c r="M32">
        <f t="shared" si="5"/>
        <v>57</v>
      </c>
      <c r="N32" s="47">
        <f t="shared" si="6"/>
        <v>0.13902439024390245</v>
      </c>
      <c r="O32" s="47">
        <f t="shared" si="7"/>
        <v>4.6341463414634153E-2</v>
      </c>
      <c r="AE32" s="12">
        <v>1.5</v>
      </c>
      <c r="AF32">
        <f t="shared" si="4"/>
        <v>0.45978825321377675</v>
      </c>
      <c r="AG32">
        <f t="shared" si="1"/>
        <v>0.10627073611568028</v>
      </c>
    </row>
    <row r="33" spans="2:33" x14ac:dyDescent="0.3">
      <c r="B33">
        <v>31</v>
      </c>
      <c r="C33" t="s">
        <v>354</v>
      </c>
      <c r="D33" t="s">
        <v>350</v>
      </c>
      <c r="E33" s="43">
        <v>0</v>
      </c>
      <c r="F33" s="43">
        <v>7.1400000000000005E-2</v>
      </c>
      <c r="G33" s="48">
        <f t="shared" si="0"/>
        <v>1.7362535083247543</v>
      </c>
      <c r="K33">
        <v>10</v>
      </c>
      <c r="L33">
        <v>7.5</v>
      </c>
      <c r="M33">
        <f t="shared" si="5"/>
        <v>45</v>
      </c>
      <c r="N33" s="47">
        <f t="shared" si="6"/>
        <v>0.10975609756097561</v>
      </c>
      <c r="O33" s="47">
        <f t="shared" si="7"/>
        <v>2.1951219512195121E-2</v>
      </c>
      <c r="AE33" s="12">
        <v>1.55</v>
      </c>
      <c r="AF33">
        <f t="shared" si="4"/>
        <v>0.42975661180831937</v>
      </c>
      <c r="AG33">
        <f t="shared" si="1"/>
        <v>0.10334972267893966</v>
      </c>
    </row>
    <row r="34" spans="2:33" x14ac:dyDescent="0.3">
      <c r="B34">
        <v>32</v>
      </c>
      <c r="C34" t="s">
        <v>354</v>
      </c>
      <c r="D34" t="s">
        <v>350</v>
      </c>
      <c r="E34" s="43">
        <v>2.0000000000000001E-4</v>
      </c>
      <c r="F34" s="43">
        <v>0.55389999999999995</v>
      </c>
      <c r="G34" s="48">
        <f t="shared" si="0"/>
        <v>33.992611714383372</v>
      </c>
      <c r="K34">
        <v>20</v>
      </c>
      <c r="L34">
        <v>15</v>
      </c>
      <c r="M34">
        <f t="shared" si="5"/>
        <v>59</v>
      </c>
      <c r="N34" s="47">
        <f t="shared" si="6"/>
        <v>0.14390243902439023</v>
      </c>
      <c r="O34" s="47">
        <f t="shared" si="7"/>
        <v>1.4390243902439023E-2</v>
      </c>
      <c r="AE34" s="12">
        <v>1.6</v>
      </c>
      <c r="AF34">
        <f t="shared" si="4"/>
        <v>0.40254895261211615</v>
      </c>
      <c r="AG34">
        <f t="shared" si="1"/>
        <v>0.10059798314833461</v>
      </c>
    </row>
    <row r="35" spans="2:33" x14ac:dyDescent="0.3">
      <c r="B35">
        <v>33</v>
      </c>
      <c r="C35" t="s">
        <v>354</v>
      </c>
      <c r="D35" t="s">
        <v>350</v>
      </c>
      <c r="E35" s="43">
        <v>3.2000000000000002E-3</v>
      </c>
      <c r="F35" s="43">
        <v>-4.7E-2</v>
      </c>
      <c r="G35" s="48">
        <f t="shared" si="0"/>
        <v>0.68036694413846333</v>
      </c>
      <c r="K35">
        <v>50</v>
      </c>
      <c r="L35">
        <v>35</v>
      </c>
      <c r="M35">
        <f t="shared" si="5"/>
        <v>46</v>
      </c>
      <c r="N35" s="47">
        <f t="shared" si="6"/>
        <v>0.11219512195121951</v>
      </c>
      <c r="O35" s="47">
        <f t="shared" si="7"/>
        <v>3.7398373983739837E-3</v>
      </c>
      <c r="AE35" s="12">
        <v>1.65</v>
      </c>
      <c r="AF35">
        <f t="shared" si="4"/>
        <v>0.37782347682054995</v>
      </c>
      <c r="AG35">
        <f t="shared" si="1"/>
        <v>9.8000864432419107E-2</v>
      </c>
    </row>
    <row r="36" spans="2:33" x14ac:dyDescent="0.3">
      <c r="B36">
        <v>34</v>
      </c>
      <c r="C36" t="s">
        <v>354</v>
      </c>
      <c r="D36" t="s">
        <v>350</v>
      </c>
      <c r="E36" s="43">
        <v>2.2000000000000001E-3</v>
      </c>
      <c r="F36" s="43">
        <v>2.8E-3</v>
      </c>
      <c r="G36" s="48">
        <f t="shared" si="0"/>
        <v>1.0226207536242431</v>
      </c>
      <c r="K36">
        <v>100</v>
      </c>
      <c r="L36">
        <v>75</v>
      </c>
      <c r="M36">
        <f t="shared" si="5"/>
        <v>31</v>
      </c>
      <c r="N36" s="47">
        <f t="shared" si="6"/>
        <v>7.5609756097560973E-2</v>
      </c>
      <c r="O36" s="47">
        <f t="shared" si="7"/>
        <v>1.5121951219512196E-3</v>
      </c>
      <c r="AE36" s="12">
        <v>1.7</v>
      </c>
      <c r="AF36">
        <f t="shared" si="4"/>
        <v>0.35528844828018602</v>
      </c>
      <c r="AG36">
        <f t="shared" si="1"/>
        <v>9.5545376448048877E-2</v>
      </c>
    </row>
    <row r="37" spans="2:33" x14ac:dyDescent="0.3">
      <c r="B37">
        <v>35</v>
      </c>
      <c r="C37" t="s">
        <v>354</v>
      </c>
      <c r="D37" t="s">
        <v>350</v>
      </c>
      <c r="E37" s="43">
        <v>0</v>
      </c>
      <c r="F37" s="43">
        <v>0.4274</v>
      </c>
      <c r="G37" s="48">
        <f t="shared" si="0"/>
        <v>17.233184568817208</v>
      </c>
      <c r="AE37" s="12">
        <v>1.75</v>
      </c>
      <c r="AF37">
        <f t="shared" si="4"/>
        <v>0.33469365941685997</v>
      </c>
      <c r="AG37">
        <f t="shared" si="1"/>
        <v>9.3219961165166829E-2</v>
      </c>
    </row>
    <row r="38" spans="2:33" x14ac:dyDescent="0.3">
      <c r="B38">
        <v>36</v>
      </c>
      <c r="C38" t="s">
        <v>354</v>
      </c>
      <c r="D38" t="s">
        <v>337</v>
      </c>
      <c r="E38" s="43">
        <v>0</v>
      </c>
      <c r="F38" s="43">
        <v>0.2802</v>
      </c>
      <c r="G38" s="48">
        <f t="shared" si="0"/>
        <v>7.2147715303992426</v>
      </c>
      <c r="L38" t="s">
        <v>372</v>
      </c>
      <c r="M38">
        <f>SUM(M27:M37)</f>
        <v>410</v>
      </c>
      <c r="AE38" s="12">
        <v>1.8</v>
      </c>
      <c r="AF38">
        <f t="shared" si="4"/>
        <v>0.31582354553183839</v>
      </c>
      <c r="AG38">
        <f t="shared" si="1"/>
        <v>9.1014299262884929E-2</v>
      </c>
    </row>
    <row r="39" spans="2:33" x14ac:dyDescent="0.3">
      <c r="B39">
        <v>37</v>
      </c>
      <c r="C39" t="s">
        <v>354</v>
      </c>
      <c r="D39" t="s">
        <v>337</v>
      </c>
      <c r="E39" s="43">
        <v>0</v>
      </c>
      <c r="F39" s="43">
        <v>-0.4708</v>
      </c>
      <c r="G39" s="48">
        <f t="shared" si="0"/>
        <v>6.1511835167474766E-3</v>
      </c>
      <c r="AE39" s="12">
        <v>1.85</v>
      </c>
      <c r="AF39">
        <f t="shared" si="4"/>
        <v>0.29849159368602202</v>
      </c>
      <c r="AG39">
        <f t="shared" si="1"/>
        <v>8.8919147418992456E-2</v>
      </c>
    </row>
    <row r="40" spans="2:33" x14ac:dyDescent="0.3">
      <c r="B40">
        <v>38</v>
      </c>
      <c r="C40" t="s">
        <v>354</v>
      </c>
      <c r="D40" t="s">
        <v>337</v>
      </c>
      <c r="E40" s="43">
        <v>-2.0000000000000001E-4</v>
      </c>
      <c r="F40" s="43">
        <v>5.8200000000000002E-2</v>
      </c>
      <c r="G40" s="48">
        <f t="shared" si="0"/>
        <v>1.5723240507279108</v>
      </c>
      <c r="AE40" s="12">
        <v>1.9</v>
      </c>
      <c r="AF40">
        <f t="shared" si="4"/>
        <v>0.28253577552386422</v>
      </c>
      <c r="AG40">
        <f t="shared" si="1"/>
        <v>8.6926200699475084E-2</v>
      </c>
    </row>
    <row r="41" spans="2:33" x14ac:dyDescent="0.3">
      <c r="B41">
        <v>39</v>
      </c>
      <c r="C41" t="s">
        <v>354</v>
      </c>
      <c r="D41" t="s">
        <v>337</v>
      </c>
      <c r="E41" s="43">
        <v>0</v>
      </c>
      <c r="F41" s="43">
        <v>0.72119999999999995</v>
      </c>
      <c r="G41" s="48">
        <f t="shared" si="0"/>
        <v>77.028368482869183</v>
      </c>
      <c r="AE41" s="12">
        <v>1.95</v>
      </c>
      <c r="AF41">
        <f t="shared" si="4"/>
        <v>0.26781479537939795</v>
      </c>
      <c r="AG41">
        <f t="shared" si="1"/>
        <v>8.5027975630644501E-2</v>
      </c>
    </row>
    <row r="42" spans="2:33" x14ac:dyDescent="0.3">
      <c r="B42">
        <v>40</v>
      </c>
      <c r="C42" t="s">
        <v>354</v>
      </c>
      <c r="D42" t="s">
        <v>337</v>
      </c>
      <c r="E42" s="43">
        <v>0</v>
      </c>
      <c r="F42" s="43">
        <v>-0.1139</v>
      </c>
      <c r="G42" s="48">
        <f t="shared" si="0"/>
        <v>0.38006851365138372</v>
      </c>
      <c r="K42" s="15" t="s">
        <v>377</v>
      </c>
      <c r="AE42" s="12">
        <v>2</v>
      </c>
      <c r="AF42">
        <f t="shared" si="4"/>
        <v>0.25420499162119509</v>
      </c>
      <c r="AG42">
        <f t="shared" si="1"/>
        <v>8.321771040508838E-2</v>
      </c>
    </row>
    <row r="43" spans="2:33" x14ac:dyDescent="0.3">
      <c r="B43">
        <v>41</v>
      </c>
      <c r="C43" t="s">
        <v>354</v>
      </c>
      <c r="D43" t="s">
        <v>337</v>
      </c>
      <c r="E43" s="43">
        <v>0</v>
      </c>
      <c r="F43" s="43">
        <v>0.3901</v>
      </c>
      <c r="G43" s="48">
        <f t="shared" si="0"/>
        <v>13.943389095920232</v>
      </c>
      <c r="K43" s="46">
        <v>-0.8</v>
      </c>
      <c r="L43" t="s">
        <v>373</v>
      </c>
      <c r="M43" t="s">
        <v>374</v>
      </c>
      <c r="N43" t="s">
        <v>375</v>
      </c>
      <c r="AE43" s="12">
        <v>2.0499999999999998</v>
      </c>
      <c r="AF43">
        <f t="shared" si="4"/>
        <v>0.24159776452318366</v>
      </c>
      <c r="AG43">
        <f t="shared" si="1"/>
        <v>8.1489279353408814E-2</v>
      </c>
    </row>
    <row r="44" spans="2:33" x14ac:dyDescent="0.3">
      <c r="B44">
        <v>42</v>
      </c>
      <c r="C44" t="s">
        <v>354</v>
      </c>
      <c r="D44" t="s">
        <v>337</v>
      </c>
      <c r="E44" s="43">
        <v>3.7000000000000002E-3</v>
      </c>
      <c r="F44" s="43">
        <v>0.2273</v>
      </c>
      <c r="G44" s="48">
        <f t="shared" si="0"/>
        <v>5.1476128192553068</v>
      </c>
      <c r="K44" s="46">
        <v>-0.7</v>
      </c>
      <c r="L44" s="46">
        <v>-0.75</v>
      </c>
      <c r="M44">
        <f t="shared" ref="M44:M59" si="8">COUNTIFS($F$3:$F$412,"&gt;"&amp;K43,$F$3:$F$412,"&lt;="&amp;K44)</f>
        <v>3</v>
      </c>
      <c r="N44" s="43">
        <f t="shared" ref="N44:N59" si="9">M44/$M$61</f>
        <v>7.3170731707317077E-3</v>
      </c>
      <c r="AE44" s="12">
        <v>2.1</v>
      </c>
      <c r="AF44">
        <f t="shared" si="4"/>
        <v>0.22989743092656076</v>
      </c>
      <c r="AG44">
        <f t="shared" si="1"/>
        <v>7.9837119350762986E-2</v>
      </c>
    </row>
    <row r="45" spans="2:33" x14ac:dyDescent="0.3">
      <c r="B45">
        <v>43</v>
      </c>
      <c r="C45" t="s">
        <v>354</v>
      </c>
      <c r="D45" t="s">
        <v>337</v>
      </c>
      <c r="E45" s="43">
        <v>8.6E-3</v>
      </c>
      <c r="F45" s="43">
        <v>0.30409999999999998</v>
      </c>
      <c r="G45" s="48">
        <f t="shared" si="0"/>
        <v>8.3654086151929956</v>
      </c>
      <c r="K45" s="46">
        <v>-0.6</v>
      </c>
      <c r="L45" s="46">
        <v>-0.65</v>
      </c>
      <c r="M45">
        <f t="shared" si="8"/>
        <v>9</v>
      </c>
      <c r="N45" s="43">
        <f t="shared" si="9"/>
        <v>2.1951219512195121E-2</v>
      </c>
      <c r="AE45" s="12">
        <v>2.15</v>
      </c>
      <c r="AF45">
        <f t="shared" si="4"/>
        <v>0.21901942670516453</v>
      </c>
      <c r="AG45">
        <f t="shared" si="1"/>
        <v>7.8256166253531906E-2</v>
      </c>
    </row>
    <row r="46" spans="2:33" x14ac:dyDescent="0.3">
      <c r="B46">
        <v>44</v>
      </c>
      <c r="C46" t="s">
        <v>354</v>
      </c>
      <c r="D46" t="s">
        <v>337</v>
      </c>
      <c r="E46" s="43">
        <v>0</v>
      </c>
      <c r="F46" s="43">
        <v>0.34870000000000001</v>
      </c>
      <c r="G46" s="48">
        <f t="shared" si="0"/>
        <v>10.947699297022687</v>
      </c>
      <c r="K46" s="46">
        <v>-0.5</v>
      </c>
      <c r="L46" s="46">
        <v>-0.55000000000000004</v>
      </c>
      <c r="M46">
        <f t="shared" si="8"/>
        <v>9</v>
      </c>
      <c r="N46" s="43">
        <f t="shared" si="9"/>
        <v>2.1951219512195121E-2</v>
      </c>
      <c r="AE46" s="12">
        <v>2.2000000000000002</v>
      </c>
      <c r="AF46">
        <f t="shared" si="4"/>
        <v>0.20888879410932465</v>
      </c>
      <c r="AG46">
        <f t="shared" si="1"/>
        <v>7.6741799801855762E-2</v>
      </c>
    </row>
    <row r="47" spans="2:33" x14ac:dyDescent="0.3">
      <c r="B47">
        <v>45</v>
      </c>
      <c r="C47" t="s">
        <v>354</v>
      </c>
      <c r="D47" t="s">
        <v>337</v>
      </c>
      <c r="E47" s="43">
        <v>1.0999999999999999E-2</v>
      </c>
      <c r="F47" s="43">
        <v>-2.4899999999999999E-2</v>
      </c>
      <c r="G47" s="48">
        <f t="shared" si="0"/>
        <v>0.81732211752553341</v>
      </c>
      <c r="K47" s="46">
        <v>-0.4</v>
      </c>
      <c r="L47" s="46">
        <v>-0.45</v>
      </c>
      <c r="M47">
        <f t="shared" si="8"/>
        <v>14</v>
      </c>
      <c r="N47" s="43">
        <f t="shared" si="9"/>
        <v>3.4146341463414637E-2</v>
      </c>
      <c r="AE47" s="12">
        <v>2.25</v>
      </c>
      <c r="AF47">
        <f t="shared" si="4"/>
        <v>0.19943890357865673</v>
      </c>
      <c r="AG47">
        <f t="shared" si="1"/>
        <v>7.5289795697123699E-2</v>
      </c>
    </row>
    <row r="48" spans="2:33" x14ac:dyDescent="0.3">
      <c r="B48">
        <v>46</v>
      </c>
      <c r="C48" t="s">
        <v>354</v>
      </c>
      <c r="D48" t="s">
        <v>337</v>
      </c>
      <c r="E48" s="43">
        <v>-8.8999999999999999E-3</v>
      </c>
      <c r="F48" s="43">
        <v>8.8900000000000007E-2</v>
      </c>
      <c r="G48" s="48">
        <f t="shared" si="0"/>
        <v>1.9765326030404373</v>
      </c>
      <c r="K48" s="46">
        <v>-0.3</v>
      </c>
      <c r="L48" s="46">
        <v>-0.35</v>
      </c>
      <c r="M48">
        <f t="shared" si="8"/>
        <v>14</v>
      </c>
      <c r="N48" s="43">
        <f t="shared" si="9"/>
        <v>3.4146341463414637E-2</v>
      </c>
      <c r="AE48" s="12">
        <v>2.2999999999999998</v>
      </c>
      <c r="AF48">
        <f t="shared" si="4"/>
        <v>0.1906103694251858</v>
      </c>
      <c r="AG48">
        <f t="shared" si="1"/>
        <v>7.389628378417458E-2</v>
      </c>
    </row>
    <row r="49" spans="2:33" x14ac:dyDescent="0.3">
      <c r="B49">
        <v>47</v>
      </c>
      <c r="C49" t="s">
        <v>354</v>
      </c>
      <c r="D49" t="s">
        <v>337</v>
      </c>
      <c r="E49" s="43">
        <v>-3.3E-3</v>
      </c>
      <c r="F49" s="43">
        <v>0.54369999999999996</v>
      </c>
      <c r="G49" s="48">
        <f t="shared" si="0"/>
        <v>32.248033274484023</v>
      </c>
      <c r="K49" s="46">
        <v>-0.19999999999999901</v>
      </c>
      <c r="L49" s="46">
        <v>-0.25</v>
      </c>
      <c r="M49">
        <f t="shared" si="8"/>
        <v>27</v>
      </c>
      <c r="N49" s="43">
        <f t="shared" si="9"/>
        <v>6.5853658536585369E-2</v>
      </c>
      <c r="AE49" s="12">
        <v>2.35</v>
      </c>
      <c r="AF49">
        <f t="shared" si="4"/>
        <v>0.18235012652357757</v>
      </c>
      <c r="AG49">
        <f t="shared" si="1"/>
        <v>7.2557711447014797E-2</v>
      </c>
    </row>
    <row r="50" spans="2:33" x14ac:dyDescent="0.3">
      <c r="B50">
        <v>48</v>
      </c>
      <c r="C50" t="s">
        <v>354</v>
      </c>
      <c r="D50" t="s">
        <v>337</v>
      </c>
      <c r="E50" s="43">
        <v>-3.0000000000000001E-3</v>
      </c>
      <c r="F50" s="43">
        <v>9.8500000000000004E-2</v>
      </c>
      <c r="G50" s="48">
        <f t="shared" si="0"/>
        <v>2.1203155092748847</v>
      </c>
      <c r="K50" s="46">
        <v>-9.9999999999999103E-2</v>
      </c>
      <c r="L50" s="46">
        <v>-0.15</v>
      </c>
      <c r="M50">
        <f t="shared" si="8"/>
        <v>27</v>
      </c>
      <c r="N50" s="43">
        <f t="shared" si="9"/>
        <v>6.5853658536585369E-2</v>
      </c>
      <c r="AE50" s="12">
        <v>2.4</v>
      </c>
      <c r="AF50">
        <f t="shared" si="4"/>
        <v>0.17461064127788711</v>
      </c>
      <c r="AG50">
        <f t="shared" si="1"/>
        <v>7.1270811472842144E-2</v>
      </c>
    </row>
    <row r="51" spans="2:33" x14ac:dyDescent="0.3">
      <c r="B51">
        <v>49</v>
      </c>
      <c r="C51" t="s">
        <v>354</v>
      </c>
      <c r="D51" t="s">
        <v>337</v>
      </c>
      <c r="E51" s="43">
        <v>0</v>
      </c>
      <c r="F51" s="43">
        <v>0.39029999999999998</v>
      </c>
      <c r="G51" s="48">
        <f t="shared" si="0"/>
        <v>13.959445969482895</v>
      </c>
      <c r="K51" s="46">
        <v>9.9920072216264108E-16</v>
      </c>
      <c r="L51" s="46">
        <v>-0.05</v>
      </c>
      <c r="M51">
        <f t="shared" si="8"/>
        <v>30</v>
      </c>
      <c r="N51" s="43">
        <f t="shared" si="9"/>
        <v>7.3170731707317069E-2</v>
      </c>
      <c r="AE51" s="12">
        <v>2.4500000000000002</v>
      </c>
      <c r="AF51">
        <f t="shared" si="4"/>
        <v>0.16734923502182211</v>
      </c>
      <c r="AG51">
        <f t="shared" si="1"/>
        <v>7.0032573758739433E-2</v>
      </c>
    </row>
    <row r="52" spans="2:33" x14ac:dyDescent="0.3">
      <c r="B52">
        <v>50</v>
      </c>
      <c r="C52" t="s">
        <v>354</v>
      </c>
      <c r="D52" t="s">
        <v>337</v>
      </c>
      <c r="E52" s="43">
        <v>0</v>
      </c>
      <c r="F52" s="43">
        <v>0.65510000000000002</v>
      </c>
      <c r="G52" s="48">
        <f t="shared" si="0"/>
        <v>56.311086818733735</v>
      </c>
      <c r="K52" s="46">
        <v>0.100000000000001</v>
      </c>
      <c r="L52" s="46">
        <v>0.05</v>
      </c>
      <c r="M52">
        <f t="shared" si="8"/>
        <v>42</v>
      </c>
      <c r="N52" s="43">
        <f t="shared" si="9"/>
        <v>0.1024390243902439</v>
      </c>
      <c r="AE52" s="12">
        <v>2.5</v>
      </c>
      <c r="AF52">
        <f t="shared" si="4"/>
        <v>0.16052750192446252</v>
      </c>
      <c r="AG52">
        <f t="shared" si="1"/>
        <v>6.8840220333779109E-2</v>
      </c>
    </row>
    <row r="53" spans="2:33" x14ac:dyDescent="0.3">
      <c r="B53">
        <v>51</v>
      </c>
      <c r="C53" t="s">
        <v>354</v>
      </c>
      <c r="D53" t="s">
        <v>337</v>
      </c>
      <c r="E53" s="43">
        <v>-2.8999999999999998E-3</v>
      </c>
      <c r="F53" s="43">
        <v>0.51580000000000004</v>
      </c>
      <c r="G53" s="48">
        <f t="shared" si="0"/>
        <v>27.869887897957376</v>
      </c>
      <c r="K53" s="46">
        <v>0.2</v>
      </c>
      <c r="L53" s="46">
        <v>0.15</v>
      </c>
      <c r="M53">
        <f t="shared" si="8"/>
        <v>44</v>
      </c>
      <c r="N53" s="43">
        <f t="shared" si="9"/>
        <v>0.10731707317073171</v>
      </c>
      <c r="AE53" s="12">
        <v>2.5499999999999998</v>
      </c>
      <c r="AF53">
        <f t="shared" si="4"/>
        <v>0.15411080662432075</v>
      </c>
      <c r="AG53">
        <f t="shared" si="1"/>
        <v>6.7691183250559589E-2</v>
      </c>
    </row>
    <row r="54" spans="2:33" x14ac:dyDescent="0.3">
      <c r="B54">
        <v>52</v>
      </c>
      <c r="C54" t="s">
        <v>354</v>
      </c>
      <c r="D54" t="s">
        <v>337</v>
      </c>
      <c r="E54" s="43">
        <v>2.5000000000000001E-3</v>
      </c>
      <c r="F54" s="43">
        <v>0.6159</v>
      </c>
      <c r="G54" s="48">
        <f t="shared" si="0"/>
        <v>46.485322423899767</v>
      </c>
      <c r="K54" s="46">
        <v>0.3</v>
      </c>
      <c r="L54" s="46">
        <v>0.25</v>
      </c>
      <c r="M54">
        <f t="shared" si="8"/>
        <v>39</v>
      </c>
      <c r="N54" s="43">
        <f t="shared" si="9"/>
        <v>9.5121951219512196E-2</v>
      </c>
      <c r="AE54" s="12">
        <v>2.6</v>
      </c>
      <c r="AF54">
        <f t="shared" si="4"/>
        <v>0.14806784936238565</v>
      </c>
      <c r="AG54">
        <f t="shared" si="1"/>
        <v>6.6583084967620207E-2</v>
      </c>
    </row>
    <row r="55" spans="2:33" x14ac:dyDescent="0.3">
      <c r="B55">
        <v>53</v>
      </c>
      <c r="C55" t="s">
        <v>354</v>
      </c>
      <c r="D55" t="s">
        <v>337</v>
      </c>
      <c r="E55" s="43">
        <v>0</v>
      </c>
      <c r="F55" s="43">
        <v>-0.10920000000000001</v>
      </c>
      <c r="G55" s="48">
        <f t="shared" si="0"/>
        <v>0.39649860793687386</v>
      </c>
      <c r="K55" s="46">
        <v>0.4</v>
      </c>
      <c r="L55" s="46">
        <v>0.35</v>
      </c>
      <c r="M55">
        <f t="shared" si="8"/>
        <v>49</v>
      </c>
      <c r="N55" s="43">
        <f t="shared" si="9"/>
        <v>0.11951219512195121</v>
      </c>
      <c r="AE55" s="12">
        <v>2.65</v>
      </c>
      <c r="AF55">
        <f t="shared" si="4"/>
        <v>0.14237028845391525</v>
      </c>
      <c r="AG55">
        <f t="shared" si="1"/>
        <v>6.5513720900332098E-2</v>
      </c>
    </row>
    <row r="56" spans="2:33" x14ac:dyDescent="0.3">
      <c r="B56">
        <v>54</v>
      </c>
      <c r="C56" t="s">
        <v>354</v>
      </c>
      <c r="D56" t="s">
        <v>337</v>
      </c>
      <c r="E56" s="43">
        <v>8.8999999999999999E-3</v>
      </c>
      <c r="F56" s="43">
        <v>-0.63090000000000002</v>
      </c>
      <c r="G56" s="48">
        <f t="shared" si="0"/>
        <v>3.4447075868278293E-4</v>
      </c>
      <c r="K56" s="46">
        <v>0.5</v>
      </c>
      <c r="L56" s="46">
        <v>0.45</v>
      </c>
      <c r="M56">
        <f t="shared" si="8"/>
        <v>40</v>
      </c>
      <c r="N56" s="43">
        <f t="shared" si="9"/>
        <v>9.7560975609756101E-2</v>
      </c>
      <c r="AE56" s="12">
        <v>2.7</v>
      </c>
      <c r="AF56">
        <f t="shared" si="4"/>
        <v>0.13699241162628836</v>
      </c>
      <c r="AG56">
        <f t="shared" si="1"/>
        <v>6.4481043864797333E-2</v>
      </c>
    </row>
    <row r="57" spans="2:33" x14ac:dyDescent="0.3">
      <c r="B57">
        <v>55</v>
      </c>
      <c r="C57" t="s">
        <v>354</v>
      </c>
      <c r="D57" t="s">
        <v>337</v>
      </c>
      <c r="E57" s="43">
        <v>0</v>
      </c>
      <c r="F57" s="43">
        <v>-0.2417</v>
      </c>
      <c r="G57" s="48">
        <f t="shared" si="0"/>
        <v>0.10932725599725614</v>
      </c>
      <c r="K57" s="46">
        <v>0.6</v>
      </c>
      <c r="L57" s="46">
        <v>0.55000000000000004</v>
      </c>
      <c r="M57">
        <f t="shared" si="8"/>
        <v>23</v>
      </c>
      <c r="N57" s="43">
        <f t="shared" si="9"/>
        <v>5.6097560975609757E-2</v>
      </c>
      <c r="AE57" s="12">
        <v>2.75</v>
      </c>
      <c r="AF57">
        <f t="shared" si="4"/>
        <v>0.13191084913215137</v>
      </c>
      <c r="AG57">
        <f t="shared" si="1"/>
        <v>6.3483150178660644E-2</v>
      </c>
    </row>
    <row r="58" spans="2:33" x14ac:dyDescent="0.3">
      <c r="B58">
        <v>56</v>
      </c>
      <c r="C58" t="s">
        <v>354</v>
      </c>
      <c r="D58" t="s">
        <v>337</v>
      </c>
      <c r="E58" s="43">
        <v>3.0999999999999999E-3</v>
      </c>
      <c r="F58" s="43">
        <v>0.40400000000000003</v>
      </c>
      <c r="G58" s="48">
        <f t="shared" si="0"/>
        <v>15.098606349539207</v>
      </c>
      <c r="K58" s="46">
        <v>0.7</v>
      </c>
      <c r="L58" s="46">
        <v>0.65</v>
      </c>
      <c r="M58">
        <f t="shared" si="8"/>
        <v>27</v>
      </c>
      <c r="N58" s="43">
        <f t="shared" si="9"/>
        <v>6.5853658536585369E-2</v>
      </c>
      <c r="AE58" s="12">
        <v>2.8</v>
      </c>
      <c r="AF58">
        <f t="shared" si="4"/>
        <v>0.12710432268318239</v>
      </c>
      <c r="AG58">
        <f t="shared" si="1"/>
        <v>6.2518267215879081E-2</v>
      </c>
    </row>
    <row r="59" spans="2:33" x14ac:dyDescent="0.3">
      <c r="B59">
        <v>57</v>
      </c>
      <c r="C59" t="s">
        <v>354</v>
      </c>
      <c r="D59" t="s">
        <v>337</v>
      </c>
      <c r="E59" s="43">
        <v>-5.1999999999999998E-3</v>
      </c>
      <c r="F59" s="43">
        <v>9.1999999999999998E-2</v>
      </c>
      <c r="G59" s="48">
        <f t="shared" si="0"/>
        <v>2.0219997937225007</v>
      </c>
      <c r="K59" s="46">
        <v>0.8</v>
      </c>
      <c r="L59" s="46">
        <v>0.75</v>
      </c>
      <c r="M59">
        <f t="shared" si="8"/>
        <v>13</v>
      </c>
      <c r="N59" s="43">
        <f t="shared" si="9"/>
        <v>3.1707317073170732E-2</v>
      </c>
      <c r="AE59" s="12">
        <v>2.85</v>
      </c>
      <c r="AF59">
        <f t="shared" si="4"/>
        <v>0.12255342518728045</v>
      </c>
      <c r="AG59">
        <f t="shared" si="1"/>
        <v>6.1584742240483853E-2</v>
      </c>
    </row>
    <row r="60" spans="2:33" x14ac:dyDescent="0.3">
      <c r="B60">
        <v>58</v>
      </c>
      <c r="C60" t="s">
        <v>354</v>
      </c>
      <c r="D60" t="s">
        <v>337</v>
      </c>
      <c r="E60" s="43">
        <v>-4.7000000000000002E-3</v>
      </c>
      <c r="F60" s="43">
        <v>-0.76480000000000004</v>
      </c>
      <c r="G60" s="48">
        <f t="shared" si="0"/>
        <v>9.3648007000013333E-6</v>
      </c>
      <c r="AE60" s="12">
        <v>2.9</v>
      </c>
      <c r="AF60">
        <f t="shared" si="4"/>
        <v>0.11824042704839426</v>
      </c>
      <c r="AG60">
        <f t="shared" si="1"/>
        <v>6.0681032368080721E-2</v>
      </c>
    </row>
    <row r="61" spans="2:33" x14ac:dyDescent="0.3">
      <c r="B61">
        <v>59</v>
      </c>
      <c r="C61" t="s">
        <v>354</v>
      </c>
      <c r="D61" t="s">
        <v>337</v>
      </c>
      <c r="E61" s="43">
        <v>0</v>
      </c>
      <c r="F61" s="43">
        <v>-0.15629999999999999</v>
      </c>
      <c r="G61" s="48">
        <f t="shared" si="0"/>
        <v>0.25674641776914642</v>
      </c>
      <c r="L61" t="s">
        <v>372</v>
      </c>
      <c r="M61">
        <f>SUM(M44:M59)</f>
        <v>410</v>
      </c>
      <c r="AE61" s="12">
        <v>2.95</v>
      </c>
      <c r="AF61">
        <f t="shared" si="4"/>
        <v>0.11414910543344137</v>
      </c>
      <c r="AG61">
        <f t="shared" si="1"/>
        <v>5.9805695523985708E-2</v>
      </c>
    </row>
    <row r="62" spans="2:33" x14ac:dyDescent="0.3">
      <c r="B62">
        <v>60</v>
      </c>
      <c r="C62" t="s">
        <v>354</v>
      </c>
      <c r="D62" t="s">
        <v>337</v>
      </c>
      <c r="E62" s="43">
        <v>0</v>
      </c>
      <c r="F62" s="43">
        <v>-0.4284</v>
      </c>
      <c r="G62" s="48">
        <f t="shared" si="0"/>
        <v>1.1395614809574104E-2</v>
      </c>
      <c r="AE62" s="12">
        <v>3</v>
      </c>
      <c r="AF62">
        <f t="shared" si="4"/>
        <v>0.11026459344880377</v>
      </c>
      <c r="AG62">
        <f t="shared" si="1"/>
        <v>5.8957382284068313E-2</v>
      </c>
    </row>
    <row r="63" spans="2:33" x14ac:dyDescent="0.3">
      <c r="B63">
        <v>61</v>
      </c>
      <c r="C63" t="s">
        <v>354</v>
      </c>
      <c r="D63" t="s">
        <v>337</v>
      </c>
      <c r="E63" s="43">
        <v>0</v>
      </c>
      <c r="F63" s="43">
        <v>0.73229999999999995</v>
      </c>
      <c r="G63" s="48">
        <f t="shared" si="0"/>
        <v>81.093275572280845</v>
      </c>
      <c r="L63">
        <f>L44*100</f>
        <v>-75</v>
      </c>
      <c r="M63">
        <v>3</v>
      </c>
      <c r="N63">
        <v>7.3170731707317077E-3</v>
      </c>
      <c r="AE63" s="12">
        <v>3.05</v>
      </c>
      <c r="AF63">
        <f t="shared" si="4"/>
        <v>0.10657324661897462</v>
      </c>
      <c r="AG63">
        <f t="shared" si="1"/>
        <v>5.8134828499053312E-2</v>
      </c>
    </row>
    <row r="64" spans="2:33" x14ac:dyDescent="0.3">
      <c r="B64">
        <v>62</v>
      </c>
      <c r="C64" t="s">
        <v>354</v>
      </c>
      <c r="D64" t="s">
        <v>349</v>
      </c>
      <c r="E64" s="43">
        <v>-9.2999999999999992E-3</v>
      </c>
      <c r="F64" s="43">
        <v>9.4700000000000006E-2</v>
      </c>
      <c r="G64" s="48">
        <f t="shared" si="0"/>
        <v>2.0623432266716892</v>
      </c>
      <c r="L64">
        <f t="shared" ref="L64:L78" si="10">L45*100</f>
        <v>-65</v>
      </c>
      <c r="M64">
        <v>9</v>
      </c>
      <c r="N64">
        <v>2.1951219512195121E-2</v>
      </c>
      <c r="AE64" s="12">
        <v>3.1</v>
      </c>
      <c r="AF64">
        <f t="shared" si="4"/>
        <v>0.10306252443762921</v>
      </c>
      <c r="AG64">
        <f t="shared" si="1"/>
        <v>5.7336848615614631E-2</v>
      </c>
    </row>
    <row r="65" spans="2:33" x14ac:dyDescent="0.3">
      <c r="B65">
        <v>63</v>
      </c>
      <c r="C65" t="s">
        <v>354</v>
      </c>
      <c r="D65" t="s">
        <v>349</v>
      </c>
      <c r="E65" s="43">
        <v>0</v>
      </c>
      <c r="F65" s="43">
        <v>-0.35110000000000002</v>
      </c>
      <c r="G65" s="48">
        <f t="shared" si="0"/>
        <v>3.1435631796629511E-2</v>
      </c>
      <c r="L65">
        <f t="shared" si="10"/>
        <v>-55.000000000000007</v>
      </c>
      <c r="M65">
        <v>9</v>
      </c>
      <c r="N65">
        <v>2.1951219512195121E-2</v>
      </c>
      <c r="AE65" s="12">
        <v>3.15</v>
      </c>
      <c r="AF65">
        <f t="shared" si="4"/>
        <v>9.9720885079300242E-2</v>
      </c>
      <c r="AG65">
        <f t="shared" si="1"/>
        <v>5.6562329618406702E-2</v>
      </c>
    </row>
    <row r="66" spans="2:33" x14ac:dyDescent="0.3">
      <c r="B66">
        <v>64</v>
      </c>
      <c r="C66" t="s">
        <v>354</v>
      </c>
      <c r="D66" t="s">
        <v>349</v>
      </c>
      <c r="E66" s="43">
        <v>0</v>
      </c>
      <c r="F66" s="43">
        <v>-0.66830000000000001</v>
      </c>
      <c r="G66" s="48">
        <f t="shared" si="0"/>
        <v>1.465425593433635E-4</v>
      </c>
      <c r="L66">
        <f t="shared" si="10"/>
        <v>-45</v>
      </c>
      <c r="M66">
        <v>14</v>
      </c>
      <c r="N66">
        <v>3.4146341463414637E-2</v>
      </c>
      <c r="AE66" s="12">
        <v>3.2</v>
      </c>
      <c r="AF66">
        <f t="shared" si="4"/>
        <v>9.6537691628192299E-2</v>
      </c>
      <c r="AG66">
        <f t="shared" si="1"/>
        <v>5.5810225526493812E-2</v>
      </c>
    </row>
    <row r="67" spans="2:33" x14ac:dyDescent="0.3">
      <c r="B67">
        <v>65</v>
      </c>
      <c r="C67" t="s">
        <v>354</v>
      </c>
      <c r="D67" t="s">
        <v>349</v>
      </c>
      <c r="E67" s="43">
        <v>-8.9999999999999998E-4</v>
      </c>
      <c r="F67" s="43">
        <v>0.64580000000000004</v>
      </c>
      <c r="G67" s="48">
        <f t="shared" ref="G67:G130" si="11">(1+F67)^$G$1</f>
        <v>53.829018846460137</v>
      </c>
      <c r="L67">
        <f t="shared" si="10"/>
        <v>-35</v>
      </c>
      <c r="M67">
        <v>14</v>
      </c>
      <c r="N67">
        <v>3.4146341463414637E-2</v>
      </c>
      <c r="AE67" s="12">
        <v>3.25</v>
      </c>
      <c r="AF67">
        <f t="shared" si="4"/>
        <v>9.3503128407843528E-2</v>
      </c>
      <c r="AG67">
        <f t="shared" ref="AG67:AG130" si="12">$AG$2*(AE67^($AG$2-1))</f>
        <v>5.5079552385683572E-2</v>
      </c>
    </row>
    <row r="68" spans="2:33" x14ac:dyDescent="0.3">
      <c r="B68">
        <v>66</v>
      </c>
      <c r="C68" t="s">
        <v>354</v>
      </c>
      <c r="D68" t="s">
        <v>349</v>
      </c>
      <c r="E68" s="43">
        <v>0</v>
      </c>
      <c r="F68" s="43">
        <v>0.48449999999999999</v>
      </c>
      <c r="G68" s="48">
        <f t="shared" si="11"/>
        <v>23.585311442858519</v>
      </c>
      <c r="L68">
        <f t="shared" si="10"/>
        <v>-25</v>
      </c>
      <c r="M68">
        <v>27</v>
      </c>
      <c r="N68">
        <v>6.5853658536585369E-2</v>
      </c>
      <c r="AE68" s="12">
        <v>3.3</v>
      </c>
      <c r="AF68">
        <f t="shared" ref="AF68:AF131" si="13">($AF$2-1)*AE68^(-$AF$2)</f>
        <v>9.0608126188168547E-2</v>
      </c>
      <c r="AG68">
        <f t="shared" si="12"/>
        <v>5.4369383705235856E-2</v>
      </c>
    </row>
    <row r="69" spans="2:33" x14ac:dyDescent="0.3">
      <c r="B69">
        <v>67</v>
      </c>
      <c r="C69" t="s">
        <v>354</v>
      </c>
      <c r="D69" t="s">
        <v>349</v>
      </c>
      <c r="E69" s="43">
        <v>-4.8999999999999998E-3</v>
      </c>
      <c r="F69" s="43">
        <v>3.44E-2</v>
      </c>
      <c r="G69" s="48">
        <f t="shared" si="11"/>
        <v>1.3107144730399651</v>
      </c>
      <c r="L69">
        <f t="shared" si="10"/>
        <v>-15</v>
      </c>
      <c r="M69">
        <v>27</v>
      </c>
      <c r="N69">
        <v>6.5853658536585369E-2</v>
      </c>
      <c r="AE69" s="12">
        <v>3.35</v>
      </c>
      <c r="AF69">
        <f t="shared" si="13"/>
        <v>8.7844295210526807E-2</v>
      </c>
      <c r="AG69">
        <f t="shared" si="12"/>
        <v>5.367884629346286E-2</v>
      </c>
    </row>
    <row r="70" spans="2:33" x14ac:dyDescent="0.3">
      <c r="B70">
        <v>68</v>
      </c>
      <c r="C70" t="s">
        <v>354</v>
      </c>
      <c r="D70" t="s">
        <v>349</v>
      </c>
      <c r="E70" s="43">
        <v>0</v>
      </c>
      <c r="F70" s="43">
        <v>2.1899999999999999E-2</v>
      </c>
      <c r="G70" s="48">
        <f t="shared" si="11"/>
        <v>1.1892336607186451</v>
      </c>
      <c r="L70">
        <f t="shared" si="10"/>
        <v>-5</v>
      </c>
      <c r="M70">
        <v>30</v>
      </c>
      <c r="N70">
        <v>7.3170731707317069E-2</v>
      </c>
      <c r="AE70" s="12">
        <v>3.4</v>
      </c>
      <c r="AF70">
        <f t="shared" si="13"/>
        <v>8.520386511148309E-2</v>
      </c>
      <c r="AG70">
        <f t="shared" si="12"/>
        <v>5.3007116451992554E-2</v>
      </c>
    </row>
    <row r="71" spans="2:33" x14ac:dyDescent="0.3">
      <c r="B71">
        <v>69</v>
      </c>
      <c r="C71" t="s">
        <v>354</v>
      </c>
      <c r="D71" t="s">
        <v>350</v>
      </c>
      <c r="E71" s="43">
        <v>3.5000000000000001E-3</v>
      </c>
      <c r="F71" s="43">
        <v>-0.51559999999999995</v>
      </c>
      <c r="G71" s="48">
        <f t="shared" si="11"/>
        <v>3.0313290101149897E-3</v>
      </c>
      <c r="L71">
        <f t="shared" si="10"/>
        <v>5</v>
      </c>
      <c r="M71">
        <v>42</v>
      </c>
      <c r="N71">
        <v>0.1024390243902439</v>
      </c>
      <c r="AE71" s="12">
        <v>3.45</v>
      </c>
      <c r="AF71">
        <f t="shared" si="13"/>
        <v>8.2679630945696997E-2</v>
      </c>
      <c r="AG71">
        <f t="shared" si="12"/>
        <v>5.2353416493049594E-2</v>
      </c>
    </row>
    <row r="72" spans="2:33" x14ac:dyDescent="0.3">
      <c r="B72">
        <v>70</v>
      </c>
      <c r="C72" t="s">
        <v>354</v>
      </c>
      <c r="D72" t="s">
        <v>350</v>
      </c>
      <c r="E72" s="43">
        <v>7.4999999999999997E-3</v>
      </c>
      <c r="F72" s="43">
        <v>8.1699999999999995E-2</v>
      </c>
      <c r="G72" s="48">
        <f t="shared" si="11"/>
        <v>1.8743670352572006</v>
      </c>
      <c r="L72">
        <f t="shared" si="10"/>
        <v>15</v>
      </c>
      <c r="M72">
        <v>44</v>
      </c>
      <c r="N72">
        <v>0.10731707317073171</v>
      </c>
      <c r="AE72" s="12">
        <v>3.5</v>
      </c>
      <c r="AF72">
        <f t="shared" si="13"/>
        <v>8.0264904611066015E-2</v>
      </c>
      <c r="AG72">
        <f t="shared" si="12"/>
        <v>5.1717011548109586E-2</v>
      </c>
    </row>
    <row r="73" spans="2:33" x14ac:dyDescent="0.3">
      <c r="B73">
        <v>71</v>
      </c>
      <c r="C73" t="s">
        <v>354</v>
      </c>
      <c r="D73" t="s">
        <v>350</v>
      </c>
      <c r="E73" s="43">
        <v>0</v>
      </c>
      <c r="F73" s="43">
        <v>-0.28570000000000001</v>
      </c>
      <c r="G73" s="48">
        <f t="shared" si="11"/>
        <v>6.7771203962664936E-2</v>
      </c>
      <c r="L73">
        <f t="shared" si="10"/>
        <v>25</v>
      </c>
      <c r="M73">
        <v>39</v>
      </c>
      <c r="N73">
        <v>9.5121951219512196E-2</v>
      </c>
      <c r="AE73" s="12">
        <v>3.55</v>
      </c>
      <c r="AF73">
        <f t="shared" si="13"/>
        <v>7.7953471067497324E-2</v>
      </c>
      <c r="AG73">
        <f t="shared" si="12"/>
        <v>5.1097206639784898E-2</v>
      </c>
    </row>
    <row r="74" spans="2:33" x14ac:dyDescent="0.3">
      <c r="B74">
        <v>72</v>
      </c>
      <c r="C74" t="s">
        <v>354</v>
      </c>
      <c r="D74" t="s">
        <v>350</v>
      </c>
      <c r="E74" s="43">
        <v>-9.1000000000000004E-3</v>
      </c>
      <c r="F74" s="43">
        <v>0.4456</v>
      </c>
      <c r="G74" s="48">
        <f t="shared" si="11"/>
        <v>19.071511600638647</v>
      </c>
      <c r="L74">
        <f t="shared" si="10"/>
        <v>35</v>
      </c>
      <c r="M74">
        <v>49</v>
      </c>
      <c r="N74">
        <v>0.11951219512195121</v>
      </c>
      <c r="AE74" s="12">
        <v>3.6</v>
      </c>
      <c r="AF74">
        <f t="shared" si="13"/>
        <v>7.5739548816695396E-2</v>
      </c>
      <c r="AG74">
        <f t="shared" si="12"/>
        <v>5.0493343991872046E-2</v>
      </c>
    </row>
    <row r="75" spans="2:33" x14ac:dyDescent="0.3">
      <c r="B75">
        <v>73</v>
      </c>
      <c r="C75" t="s">
        <v>354</v>
      </c>
      <c r="D75" t="s">
        <v>350</v>
      </c>
      <c r="E75" s="43">
        <v>9.5999999999999992E-3</v>
      </c>
      <c r="F75" s="43">
        <v>-1.1999999999999999E-3</v>
      </c>
      <c r="G75" s="48">
        <f t="shared" si="11"/>
        <v>0.99044022337701287</v>
      </c>
      <c r="L75">
        <f t="shared" si="10"/>
        <v>45</v>
      </c>
      <c r="M75">
        <v>40</v>
      </c>
      <c r="N75">
        <v>9.7560975609756101E-2</v>
      </c>
      <c r="AE75" s="12">
        <v>3.65</v>
      </c>
      <c r="AF75">
        <f t="shared" si="13"/>
        <v>7.3617754175966985E-2</v>
      </c>
      <c r="AG75">
        <f t="shared" si="12"/>
        <v>4.9904800555189109E-2</v>
      </c>
    </row>
    <row r="76" spans="2:33" x14ac:dyDescent="0.3">
      <c r="B76">
        <v>74</v>
      </c>
      <c r="C76" t="s">
        <v>354</v>
      </c>
      <c r="D76" t="s">
        <v>349</v>
      </c>
      <c r="E76" s="43">
        <v>-6.1000000000000004E-3</v>
      </c>
      <c r="F76" s="43">
        <v>0.62360000000000004</v>
      </c>
      <c r="G76" s="48">
        <f t="shared" si="11"/>
        <v>48.287235378872658</v>
      </c>
      <c r="L76">
        <f t="shared" si="10"/>
        <v>55.000000000000007</v>
      </c>
      <c r="M76">
        <v>23</v>
      </c>
      <c r="N76">
        <v>5.6097560975609757E-2</v>
      </c>
      <c r="AE76" s="12">
        <v>3.7</v>
      </c>
      <c r="AF76">
        <f t="shared" si="13"/>
        <v>7.1583068935804156E-2</v>
      </c>
      <c r="AG76">
        <f t="shared" si="12"/>
        <v>4.9330985729207182E-2</v>
      </c>
    </row>
    <row r="77" spans="2:33" x14ac:dyDescent="0.3">
      <c r="B77">
        <v>75</v>
      </c>
      <c r="C77" t="s">
        <v>354</v>
      </c>
      <c r="D77" t="s">
        <v>337</v>
      </c>
      <c r="E77" s="43">
        <v>-2.8999999999999998E-3</v>
      </c>
      <c r="F77" s="43">
        <v>-5.9299999999999999E-2</v>
      </c>
      <c r="G77" s="48">
        <f t="shared" si="11"/>
        <v>0.61320989219191457</v>
      </c>
      <c r="L77">
        <f t="shared" si="10"/>
        <v>65</v>
      </c>
      <c r="M77">
        <v>27</v>
      </c>
      <c r="N77">
        <v>6.5853658536585369E-2</v>
      </c>
      <c r="AE77" s="12">
        <v>3.75</v>
      </c>
      <c r="AF77">
        <f t="shared" si="13"/>
        <v>6.9630811040207366E-2</v>
      </c>
      <c r="AG77">
        <f t="shared" si="12"/>
        <v>4.8771339261575522E-2</v>
      </c>
    </row>
    <row r="78" spans="2:33" x14ac:dyDescent="0.3">
      <c r="B78">
        <v>76</v>
      </c>
      <c r="C78" t="s">
        <v>354</v>
      </c>
      <c r="D78" t="s">
        <v>337</v>
      </c>
      <c r="E78" s="43">
        <v>0</v>
      </c>
      <c r="F78" s="43">
        <v>-0.40410000000000001</v>
      </c>
      <c r="G78" s="48">
        <f t="shared" si="11"/>
        <v>1.5899632395014438E-2</v>
      </c>
      <c r="L78">
        <f t="shared" si="10"/>
        <v>75</v>
      </c>
      <c r="M78">
        <v>13</v>
      </c>
      <c r="N78">
        <v>3.1707317073170732E-2</v>
      </c>
      <c r="AE78" s="12">
        <v>3.8</v>
      </c>
      <c r="AF78">
        <f t="shared" si="13"/>
        <v>6.7756607971445046E-2</v>
      </c>
      <c r="AG78">
        <f t="shared" si="12"/>
        <v>4.8225329309490049E-2</v>
      </c>
    </row>
    <row r="79" spans="2:33" x14ac:dyDescent="0.3">
      <c r="B79">
        <v>77</v>
      </c>
      <c r="C79" t="s">
        <v>354</v>
      </c>
      <c r="D79" t="s">
        <v>337</v>
      </c>
      <c r="E79" s="43">
        <v>0</v>
      </c>
      <c r="F79" s="43">
        <v>-0.34250000000000003</v>
      </c>
      <c r="G79" s="48">
        <f t="shared" si="11"/>
        <v>3.4927383866181952E-2</v>
      </c>
      <c r="AE79" s="12">
        <v>3.85</v>
      </c>
      <c r="AF79">
        <f t="shared" si="13"/>
        <v>6.5956372558136703E-2</v>
      </c>
      <c r="AG79">
        <f t="shared" si="12"/>
        <v>4.7692450648493333E-2</v>
      </c>
    </row>
    <row r="80" spans="2:33" x14ac:dyDescent="0.3">
      <c r="B80">
        <v>78</v>
      </c>
      <c r="C80" t="s">
        <v>354</v>
      </c>
      <c r="D80" t="s">
        <v>337</v>
      </c>
      <c r="E80" s="43">
        <v>-5.4999999999999997E-3</v>
      </c>
      <c r="F80" s="43">
        <v>-5.6099999999999997E-2</v>
      </c>
      <c r="G80" s="48">
        <f t="shared" si="11"/>
        <v>0.63009769183716868</v>
      </c>
      <c r="AE80" s="12">
        <v>3.9</v>
      </c>
      <c r="AF80">
        <f t="shared" si="13"/>
        <v>6.4226280957973544E-2</v>
      </c>
      <c r="AG80">
        <f t="shared" si="12"/>
        <v>4.7172223015745911E-2</v>
      </c>
    </row>
    <row r="81" spans="2:33" x14ac:dyDescent="0.3">
      <c r="B81">
        <v>79</v>
      </c>
      <c r="C81" t="s">
        <v>354</v>
      </c>
      <c r="D81" t="s">
        <v>337</v>
      </c>
      <c r="E81" s="43">
        <v>0</v>
      </c>
      <c r="F81" s="43">
        <v>0.38219999999999998</v>
      </c>
      <c r="G81" s="48">
        <f t="shared" si="11"/>
        <v>13.321928826209719</v>
      </c>
      <c r="AE81" s="12">
        <v>3.95</v>
      </c>
      <c r="AF81">
        <f t="shared" si="13"/>
        <v>6.2562752594716192E-2</v>
      </c>
      <c r="AG81">
        <f t="shared" si="12"/>
        <v>4.6664189576097588E-2</v>
      </c>
    </row>
    <row r="82" spans="2:33" x14ac:dyDescent="0.3">
      <c r="B82">
        <v>80</v>
      </c>
      <c r="C82" t="s">
        <v>354</v>
      </c>
      <c r="D82" t="s">
        <v>337</v>
      </c>
      <c r="E82" s="43">
        <v>0</v>
      </c>
      <c r="F82" s="43">
        <v>0.4617</v>
      </c>
      <c r="G82" s="48">
        <f t="shared" si="11"/>
        <v>20.83847703551784</v>
      </c>
      <c r="AE82" s="12">
        <v>4</v>
      </c>
      <c r="AF82">
        <f t="shared" si="13"/>
        <v>6.0962431853897985E-2</v>
      </c>
      <c r="AG82">
        <f t="shared" si="12"/>
        <v>4.6167915500434357E-2</v>
      </c>
    </row>
    <row r="83" spans="2:33" x14ac:dyDescent="0.3">
      <c r="B83">
        <v>81</v>
      </c>
      <c r="C83" t="s">
        <v>354</v>
      </c>
      <c r="D83" t="s">
        <v>337</v>
      </c>
      <c r="E83" s="43">
        <v>0</v>
      </c>
      <c r="F83" s="43">
        <v>0.72860000000000003</v>
      </c>
      <c r="G83" s="48">
        <f t="shared" si="11"/>
        <v>79.717940328599553</v>
      </c>
      <c r="AE83" s="12">
        <v>4.05</v>
      </c>
      <c r="AF83">
        <f t="shared" si="13"/>
        <v>5.942217136339039E-2</v>
      </c>
      <c r="AG83">
        <f t="shared" si="12"/>
        <v>4.5682986646796556E-2</v>
      </c>
    </row>
    <row r="84" spans="2:33" x14ac:dyDescent="0.3">
      <c r="B84">
        <v>82</v>
      </c>
      <c r="C84" t="s">
        <v>354</v>
      </c>
      <c r="D84" t="s">
        <v>337</v>
      </c>
      <c r="E84" s="43">
        <v>3.0999999999999999E-3</v>
      </c>
      <c r="F84" s="43">
        <v>0.67769999999999997</v>
      </c>
      <c r="G84" s="48">
        <f t="shared" si="11"/>
        <v>62.764552429626079</v>
      </c>
      <c r="AE84" s="12">
        <v>4.0999999999999996</v>
      </c>
      <c r="AF84">
        <f t="shared" si="13"/>
        <v>5.7939016704071096E-2</v>
      </c>
      <c r="AG84">
        <f t="shared" si="12"/>
        <v>4.5209008335675475E-2</v>
      </c>
    </row>
    <row r="85" spans="2:33" x14ac:dyDescent="0.3">
      <c r="B85">
        <v>83</v>
      </c>
      <c r="C85" t="s">
        <v>354</v>
      </c>
      <c r="D85" t="s">
        <v>337</v>
      </c>
      <c r="E85" s="43">
        <v>3.0000000000000001E-3</v>
      </c>
      <c r="F85" s="43">
        <v>0.35730000000000001</v>
      </c>
      <c r="G85" s="48">
        <f t="shared" si="11"/>
        <v>11.518788197830942</v>
      </c>
      <c r="AE85" s="12">
        <v>4.1500000000000004</v>
      </c>
      <c r="AF85">
        <f t="shared" si="13"/>
        <v>5.6510192412616171E-2</v>
      </c>
      <c r="AG85">
        <f t="shared" si="12"/>
        <v>4.4745604211708673E-2</v>
      </c>
    </row>
    <row r="86" spans="2:33" x14ac:dyDescent="0.3">
      <c r="B86">
        <v>84</v>
      </c>
      <c r="C86" t="s">
        <v>353</v>
      </c>
      <c r="D86" t="s">
        <v>350</v>
      </c>
      <c r="E86" s="43">
        <v>0</v>
      </c>
      <c r="F86" s="43">
        <v>0.26140000000000002</v>
      </c>
      <c r="G86" s="48">
        <f t="shared" si="11"/>
        <v>6.4094772925229666</v>
      </c>
      <c r="AE86" s="12">
        <v>4.2</v>
      </c>
      <c r="AF86">
        <f t="shared" si="13"/>
        <v>5.5133089153227018E-2</v>
      </c>
      <c r="AG86">
        <f t="shared" si="12"/>
        <v>4.4292415184721809E-2</v>
      </c>
    </row>
    <row r="87" spans="2:33" x14ac:dyDescent="0.3">
      <c r="B87">
        <v>85</v>
      </c>
      <c r="C87" t="s">
        <v>353</v>
      </c>
      <c r="D87" t="s">
        <v>350</v>
      </c>
      <c r="E87" s="43">
        <v>4.7000000000000002E-3</v>
      </c>
      <c r="F87" s="43">
        <v>0.2</v>
      </c>
      <c r="G87" s="48">
        <f t="shared" si="11"/>
        <v>4.2998169599999994</v>
      </c>
      <c r="AE87" s="12">
        <v>4.25</v>
      </c>
      <c r="AF87">
        <f t="shared" si="13"/>
        <v>5.3805251948147982E-2</v>
      </c>
      <c r="AG87">
        <f t="shared" si="12"/>
        <v>4.3849098443717038E-2</v>
      </c>
    </row>
    <row r="88" spans="2:33" x14ac:dyDescent="0.3">
      <c r="B88">
        <v>86</v>
      </c>
      <c r="C88" t="s">
        <v>353</v>
      </c>
      <c r="D88" t="s">
        <v>350</v>
      </c>
      <c r="E88" s="43">
        <v>0</v>
      </c>
      <c r="F88" s="43">
        <v>0.66669999999999996</v>
      </c>
      <c r="G88" s="48">
        <f t="shared" si="11"/>
        <v>59.54694473025075</v>
      </c>
      <c r="AE88" s="12">
        <v>4.3</v>
      </c>
      <c r="AF88">
        <f t="shared" si="13"/>
        <v>5.2524369368363473E-2</v>
      </c>
      <c r="AG88">
        <f t="shared" si="12"/>
        <v>4.3415326537992453E-2</v>
      </c>
    </row>
    <row r="89" spans="2:33" x14ac:dyDescent="0.3">
      <c r="B89">
        <v>87</v>
      </c>
      <c r="C89" t="s">
        <v>353</v>
      </c>
      <c r="D89" t="s">
        <v>350</v>
      </c>
      <c r="E89" s="43">
        <v>2.8E-3</v>
      </c>
      <c r="F89" s="43">
        <v>0.5</v>
      </c>
      <c r="G89" s="48">
        <f t="shared" si="11"/>
        <v>25.62890625</v>
      </c>
      <c r="AE89" s="12">
        <v>4.3499999999999996</v>
      </c>
      <c r="AF89">
        <f t="shared" si="13"/>
        <v>5.1288263596068126E-2</v>
      </c>
      <c r="AG89">
        <f t="shared" si="12"/>
        <v>4.2990786520102402E-2</v>
      </c>
    </row>
    <row r="90" spans="2:33" x14ac:dyDescent="0.3">
      <c r="B90">
        <v>88</v>
      </c>
      <c r="C90" t="s">
        <v>353</v>
      </c>
      <c r="D90" t="s">
        <v>350</v>
      </c>
      <c r="E90" s="43">
        <v>-7.1000000000000004E-3</v>
      </c>
      <c r="F90" s="43">
        <v>-0.51739999999999997</v>
      </c>
      <c r="G90" s="48">
        <f t="shared" si="11"/>
        <v>2.9423785140397728E-3</v>
      </c>
      <c r="AE90" s="12">
        <v>4.4000000000000004</v>
      </c>
      <c r="AF90">
        <f t="shared" si="13"/>
        <v>5.009488127954944E-2</v>
      </c>
      <c r="AG90">
        <f t="shared" si="12"/>
        <v>4.2575179145840671E-2</v>
      </c>
    </row>
    <row r="91" spans="2:33" x14ac:dyDescent="0.3">
      <c r="B91">
        <v>89</v>
      </c>
      <c r="C91" t="s">
        <v>353</v>
      </c>
      <c r="D91" t="s">
        <v>350</v>
      </c>
      <c r="E91" s="43">
        <v>0</v>
      </c>
      <c r="F91" s="43">
        <v>0.3</v>
      </c>
      <c r="G91" s="48">
        <f t="shared" si="11"/>
        <v>8.1573072100000026</v>
      </c>
      <c r="AE91" s="12">
        <v>4.45</v>
      </c>
      <c r="AF91">
        <f t="shared" si="13"/>
        <v>4.8942285109154118E-2</v>
      </c>
      <c r="AG91">
        <f t="shared" si="12"/>
        <v>4.2168218126853993E-2</v>
      </c>
    </row>
    <row r="92" spans="2:33" x14ac:dyDescent="0.3">
      <c r="B92">
        <v>90</v>
      </c>
      <c r="C92" t="s">
        <v>353</v>
      </c>
      <c r="D92" t="s">
        <v>350</v>
      </c>
      <c r="E92" s="43">
        <v>5.5999999999999999E-3</v>
      </c>
      <c r="F92" s="43">
        <v>4.07E-2</v>
      </c>
      <c r="G92" s="48">
        <f t="shared" si="11"/>
        <v>1.3759556519350689</v>
      </c>
      <c r="AE92" s="12">
        <v>4.5</v>
      </c>
      <c r="AF92">
        <f t="shared" si="13"/>
        <v>4.7828646050144093E-2</v>
      </c>
      <c r="AG92">
        <f t="shared" si="12"/>
        <v>4.1769629431876724E-2</v>
      </c>
    </row>
    <row r="93" spans="2:33" x14ac:dyDescent="0.3">
      <c r="B93">
        <v>91</v>
      </c>
      <c r="C93" t="s">
        <v>353</v>
      </c>
      <c r="D93" t="s">
        <v>350</v>
      </c>
      <c r="E93" s="43">
        <v>-2.5999999999999999E-3</v>
      </c>
      <c r="F93" s="43">
        <v>-0.1037</v>
      </c>
      <c r="G93" s="48">
        <f t="shared" si="11"/>
        <v>0.41651166733829004</v>
      </c>
      <c r="AE93" s="12">
        <v>4.55</v>
      </c>
      <c r="AF93">
        <f t="shared" si="13"/>
        <v>4.6752236174604916E-2</v>
      </c>
      <c r="AG93">
        <f t="shared" si="12"/>
        <v>4.1379150632923724E-2</v>
      </c>
    </row>
    <row r="94" spans="2:33" x14ac:dyDescent="0.3">
      <c r="B94">
        <v>92</v>
      </c>
      <c r="C94" t="s">
        <v>353</v>
      </c>
      <c r="D94" t="s">
        <v>350</v>
      </c>
      <c r="E94" s="43">
        <v>0</v>
      </c>
      <c r="F94" s="43">
        <v>-0.1273</v>
      </c>
      <c r="G94" s="48">
        <f t="shared" si="11"/>
        <v>0.33644943841321479</v>
      </c>
      <c r="AE94" s="12">
        <v>4.5999999999999996</v>
      </c>
      <c r="AF94">
        <f t="shared" si="13"/>
        <v>4.571142204022853E-2</v>
      </c>
      <c r="AG94">
        <f t="shared" si="12"/>
        <v>4.0996530293091124E-2</v>
      </c>
    </row>
    <row r="95" spans="2:33" x14ac:dyDescent="0.3">
      <c r="B95">
        <v>93</v>
      </c>
      <c r="C95" t="s">
        <v>353</v>
      </c>
      <c r="D95" t="s">
        <v>350</v>
      </c>
      <c r="E95" s="43">
        <v>1.1999999999999999E-3</v>
      </c>
      <c r="F95" s="43">
        <v>-3.1199999999999999E-2</v>
      </c>
      <c r="G95" s="48">
        <f t="shared" si="11"/>
        <v>0.77602022658943659</v>
      </c>
      <c r="AE95" s="12">
        <v>4.6500000000000004</v>
      </c>
      <c r="AF95">
        <f t="shared" si="13"/>
        <v>4.4704658568848789E-2</v>
      </c>
      <c r="AG95">
        <f t="shared" si="12"/>
        <v>4.0621527392897941E-2</v>
      </c>
    </row>
    <row r="96" spans="2:33" x14ac:dyDescent="0.3">
      <c r="B96">
        <v>94</v>
      </c>
      <c r="C96" t="s">
        <v>353</v>
      </c>
      <c r="D96" t="s">
        <v>350</v>
      </c>
      <c r="E96" s="43">
        <v>-6.6E-3</v>
      </c>
      <c r="F96" s="43">
        <v>0.38119999999999998</v>
      </c>
      <c r="G96" s="48">
        <f t="shared" si="11"/>
        <v>13.245018139643477</v>
      </c>
      <c r="AE96" s="12">
        <v>4.7</v>
      </c>
      <c r="AF96">
        <f t="shared" si="13"/>
        <v>4.3730483382122542E-2</v>
      </c>
      <c r="AG96">
        <f t="shared" si="12"/>
        <v>4.0253910792357621E-2</v>
      </c>
    </row>
    <row r="97" spans="2:33" x14ac:dyDescent="0.3">
      <c r="B97">
        <v>95</v>
      </c>
      <c r="C97" t="s">
        <v>353</v>
      </c>
      <c r="D97" t="s">
        <v>350</v>
      </c>
      <c r="E97" s="43">
        <v>0</v>
      </c>
      <c r="F97" s="43">
        <v>2.0999999999999999E-3</v>
      </c>
      <c r="G97" s="48">
        <f t="shared" si="11"/>
        <v>1.0169239999796567</v>
      </c>
      <c r="AE97" s="12">
        <v>4.75</v>
      </c>
      <c r="AF97">
        <f t="shared" si="13"/>
        <v>4.2787511555789248E-2</v>
      </c>
      <c r="AG97">
        <f t="shared" si="12"/>
        <v>3.9893458726201113E-2</v>
      </c>
    </row>
    <row r="98" spans="2:33" x14ac:dyDescent="0.3">
      <c r="B98">
        <v>96</v>
      </c>
      <c r="C98" t="s">
        <v>353</v>
      </c>
      <c r="D98" t="s">
        <v>350</v>
      </c>
      <c r="E98" s="43">
        <v>3.5999999999999999E-3</v>
      </c>
      <c r="F98" s="43">
        <v>0.64710000000000001</v>
      </c>
      <c r="G98" s="48">
        <f t="shared" si="11"/>
        <v>54.170112499405171</v>
      </c>
      <c r="AE98" s="12">
        <v>4.8</v>
      </c>
      <c r="AF98">
        <f t="shared" si="13"/>
        <v>4.1874430757563003E-2</v>
      </c>
      <c r="AG98">
        <f t="shared" si="12"/>
        <v>3.9539958329884183E-2</v>
      </c>
    </row>
    <row r="99" spans="2:33" x14ac:dyDescent="0.3">
      <c r="B99">
        <v>97</v>
      </c>
      <c r="C99" t="s">
        <v>353</v>
      </c>
      <c r="D99" t="s">
        <v>350</v>
      </c>
      <c r="E99" s="43">
        <v>-3.8999999999999998E-3</v>
      </c>
      <c r="F99" s="43">
        <v>-0.28999999999999998</v>
      </c>
      <c r="G99" s="48">
        <f t="shared" si="11"/>
        <v>6.4575353124576088E-2</v>
      </c>
      <c r="AE99" s="12">
        <v>4.8499999999999996</v>
      </c>
      <c r="AF99">
        <f t="shared" si="13"/>
        <v>4.0989996736955095E-2</v>
      </c>
      <c r="AG99">
        <f t="shared" si="12"/>
        <v>3.9193205194203246E-2</v>
      </c>
    </row>
    <row r="100" spans="2:33" x14ac:dyDescent="0.3">
      <c r="B100">
        <v>98</v>
      </c>
      <c r="C100" t="s">
        <v>353</v>
      </c>
      <c r="D100" t="s">
        <v>349</v>
      </c>
      <c r="E100" s="43">
        <v>1.0500000000000001E-2</v>
      </c>
      <c r="F100" s="43">
        <v>0.33279999999999998</v>
      </c>
      <c r="G100" s="48">
        <f t="shared" si="11"/>
        <v>9.9568020372681563</v>
      </c>
      <c r="AE100" s="12">
        <v>4.9000000000000004</v>
      </c>
      <c r="AF100">
        <f t="shared" si="13"/>
        <v>4.0133029138241232E-2</v>
      </c>
      <c r="AG100">
        <f t="shared" si="12"/>
        <v>3.8853002946518465E-2</v>
      </c>
    </row>
    <row r="101" spans="2:33" x14ac:dyDescent="0.3">
      <c r="B101">
        <v>99</v>
      </c>
      <c r="C101" t="s">
        <v>353</v>
      </c>
      <c r="D101" t="s">
        <v>349</v>
      </c>
      <c r="E101" s="43">
        <v>0</v>
      </c>
      <c r="F101" s="43">
        <v>-0.29299999999999998</v>
      </c>
      <c r="G101" s="48">
        <f t="shared" si="11"/>
        <v>6.2424534194614668E-2</v>
      </c>
      <c r="AE101" s="12">
        <v>4.95</v>
      </c>
      <c r="AF101">
        <f t="shared" si="13"/>
        <v>3.9302407610407056E-2</v>
      </c>
      <c r="AG101">
        <f t="shared" si="12"/>
        <v>3.8519162856741916E-2</v>
      </c>
    </row>
    <row r="102" spans="2:33" x14ac:dyDescent="0.3">
      <c r="B102">
        <v>100</v>
      </c>
      <c r="C102" t="s">
        <v>353</v>
      </c>
      <c r="D102" t="s">
        <v>349</v>
      </c>
      <c r="E102" s="43">
        <v>8.0000000000000004E-4</v>
      </c>
      <c r="F102" s="43">
        <v>-2.3900000000000001E-2</v>
      </c>
      <c r="G102" s="48">
        <f t="shared" si="11"/>
        <v>0.82405178068514695</v>
      </c>
      <c r="AE102" s="12">
        <v>5</v>
      </c>
      <c r="AF102">
        <f t="shared" si="13"/>
        <v>3.8497068190263564E-2</v>
      </c>
      <c r="AG102">
        <f t="shared" si="12"/>
        <v>3.8191503466392711E-2</v>
      </c>
    </row>
    <row r="103" spans="2:33" x14ac:dyDescent="0.3">
      <c r="B103">
        <v>101</v>
      </c>
      <c r="C103" t="s">
        <v>353</v>
      </c>
      <c r="D103" t="s">
        <v>349</v>
      </c>
      <c r="E103" s="43">
        <v>-4.4000000000000003E-3</v>
      </c>
      <c r="F103" s="43">
        <v>0.28870000000000001</v>
      </c>
      <c r="G103" s="48">
        <f t="shared" si="11"/>
        <v>7.6070212272300193</v>
      </c>
      <c r="AE103" s="12">
        <v>5.05</v>
      </c>
      <c r="AF103">
        <f t="shared" si="13"/>
        <v>3.7715999937048578E-2</v>
      </c>
      <c r="AG103">
        <f t="shared" si="12"/>
        <v>3.786985023915386E-2</v>
      </c>
    </row>
    <row r="104" spans="2:33" x14ac:dyDescent="0.3">
      <c r="B104">
        <v>102</v>
      </c>
      <c r="C104" t="s">
        <v>353</v>
      </c>
      <c r="D104" t="s">
        <v>349</v>
      </c>
      <c r="E104" s="43">
        <v>-5.4000000000000003E-3</v>
      </c>
      <c r="F104" s="43">
        <v>9.7000000000000003E-3</v>
      </c>
      <c r="G104" s="48">
        <f t="shared" si="11"/>
        <v>1.0802862542252658</v>
      </c>
      <c r="AE104" s="12">
        <v>5.0999999999999996</v>
      </c>
      <c r="AF104">
        <f t="shared" si="13"/>
        <v>3.6958241798746287E-2</v>
      </c>
      <c r="AG104">
        <f t="shared" si="12"/>
        <v>3.7554035231485573E-2</v>
      </c>
    </row>
    <row r="105" spans="2:33" x14ac:dyDescent="0.3">
      <c r="B105">
        <v>103</v>
      </c>
      <c r="C105" t="s">
        <v>353</v>
      </c>
      <c r="D105" t="s">
        <v>349</v>
      </c>
      <c r="E105" s="43">
        <v>-1.0800000000000001E-2</v>
      </c>
      <c r="F105" s="43">
        <v>0.1157</v>
      </c>
      <c r="G105" s="48">
        <f t="shared" si="11"/>
        <v>2.4009298142660094</v>
      </c>
      <c r="AE105" s="12">
        <v>5.15</v>
      </c>
      <c r="AF105">
        <f t="shared" si="13"/>
        <v>3.622287969208654E-2</v>
      </c>
      <c r="AG105">
        <f t="shared" si="12"/>
        <v>3.7243896781960315E-2</v>
      </c>
    </row>
    <row r="106" spans="2:33" x14ac:dyDescent="0.3">
      <c r="B106">
        <v>104</v>
      </c>
      <c r="C106" t="s">
        <v>353</v>
      </c>
      <c r="D106" t="s">
        <v>349</v>
      </c>
      <c r="E106" s="43">
        <v>7.4000000000000003E-3</v>
      </c>
      <c r="F106" s="43">
        <v>0.1152</v>
      </c>
      <c r="G106" s="48">
        <f t="shared" si="11"/>
        <v>2.3923355065613889</v>
      </c>
      <c r="AE106" s="12">
        <v>5.2</v>
      </c>
      <c r="AF106">
        <f t="shared" si="13"/>
        <v>3.5509043779748686E-2</v>
      </c>
      <c r="AG106">
        <f t="shared" si="12"/>
        <v>3.6939279218085409E-2</v>
      </c>
    </row>
    <row r="107" spans="2:33" x14ac:dyDescent="0.3">
      <c r="B107">
        <v>105</v>
      </c>
      <c r="C107" t="s">
        <v>353</v>
      </c>
      <c r="D107" t="s">
        <v>349</v>
      </c>
      <c r="E107" s="43">
        <v>-5.0000000000000001E-4</v>
      </c>
      <c r="F107" s="43">
        <v>0.60060000000000002</v>
      </c>
      <c r="G107" s="48">
        <f t="shared" si="11"/>
        <v>43.078691220112525</v>
      </c>
      <c r="AE107" s="12">
        <v>5.25</v>
      </c>
      <c r="AF107">
        <f t="shared" si="13"/>
        <v>3.4815905929709873E-2</v>
      </c>
      <c r="AG107">
        <f t="shared" si="12"/>
        <v>3.6640032579471626E-2</v>
      </c>
    </row>
    <row r="108" spans="2:33" x14ac:dyDescent="0.3">
      <c r="B108">
        <v>106</v>
      </c>
      <c r="C108" t="s">
        <v>353</v>
      </c>
      <c r="D108" t="s">
        <v>349</v>
      </c>
      <c r="E108" s="43">
        <v>0</v>
      </c>
      <c r="F108" s="43">
        <v>1.4800000000000001E-2</v>
      </c>
      <c r="G108" s="48">
        <f t="shared" si="11"/>
        <v>1.1247180589086145</v>
      </c>
      <c r="AE108" s="12">
        <v>5.3</v>
      </c>
      <c r="AF108">
        <f t="shared" si="13"/>
        <v>3.4142677342957221E-2</v>
      </c>
      <c r="AG108">
        <f t="shared" si="12"/>
        <v>3.6346012356290813E-2</v>
      </c>
    </row>
    <row r="109" spans="2:33" x14ac:dyDescent="0.3">
      <c r="B109">
        <v>107</v>
      </c>
      <c r="C109" t="s">
        <v>353</v>
      </c>
      <c r="D109" t="s">
        <v>349</v>
      </c>
      <c r="E109" s="43">
        <v>-1.03E-2</v>
      </c>
      <c r="F109" s="43">
        <v>0.1837</v>
      </c>
      <c r="G109" s="48">
        <f t="shared" si="11"/>
        <v>3.8541905381047954</v>
      </c>
      <c r="AE109" s="12">
        <v>5.35</v>
      </c>
      <c r="AF109">
        <f t="shared" si="13"/>
        <v>3.3488606336945434E-2</v>
      </c>
      <c r="AG109">
        <f t="shared" si="12"/>
        <v>3.6057079242042753E-2</v>
      </c>
    </row>
    <row r="110" spans="2:33" x14ac:dyDescent="0.3">
      <c r="B110">
        <v>108</v>
      </c>
      <c r="C110" t="s">
        <v>353</v>
      </c>
      <c r="D110" t="s">
        <v>349</v>
      </c>
      <c r="E110" s="43">
        <v>0</v>
      </c>
      <c r="F110" s="43">
        <v>-0.32629999999999998</v>
      </c>
      <c r="G110" s="48">
        <f t="shared" si="11"/>
        <v>4.2435798525423021E-2</v>
      </c>
      <c r="AE110" s="12">
        <v>5.4</v>
      </c>
      <c r="AF110">
        <f t="shared" si="13"/>
        <v>3.2852976273233893E-2</v>
      </c>
      <c r="AG110">
        <f t="shared" si="12"/>
        <v>3.5773098899723361E-2</v>
      </c>
    </row>
    <row r="111" spans="2:33" x14ac:dyDescent="0.3">
      <c r="B111">
        <v>109</v>
      </c>
      <c r="C111" t="s">
        <v>353</v>
      </c>
      <c r="D111" t="s">
        <v>349</v>
      </c>
      <c r="E111" s="43">
        <v>-1E-4</v>
      </c>
      <c r="F111" s="43">
        <v>0.50549999999999995</v>
      </c>
      <c r="G111" s="48">
        <f t="shared" si="11"/>
        <v>26.390406435571983</v>
      </c>
      <c r="AE111" s="12">
        <v>5.45</v>
      </c>
      <c r="AF111">
        <f t="shared" si="13"/>
        <v>3.2235103618694486E-2</v>
      </c>
      <c r="AG111">
        <f t="shared" si="12"/>
        <v>3.5493941740551246E-2</v>
      </c>
    </row>
    <row r="112" spans="2:33" x14ac:dyDescent="0.3">
      <c r="B112">
        <v>110</v>
      </c>
      <c r="C112" t="s">
        <v>353</v>
      </c>
      <c r="D112" t="s">
        <v>349</v>
      </c>
      <c r="E112" s="43">
        <v>0</v>
      </c>
      <c r="F112" s="43">
        <v>0.14829999999999999</v>
      </c>
      <c r="G112" s="48">
        <f t="shared" si="11"/>
        <v>3.0230332126825017</v>
      </c>
      <c r="AE112" s="12">
        <v>5.5</v>
      </c>
      <c r="AF112">
        <f t="shared" si="13"/>
        <v>3.1634336130550257E-2</v>
      </c>
      <c r="AG112">
        <f t="shared" si="12"/>
        <v>3.5219482714470104E-2</v>
      </c>
    </row>
    <row r="113" spans="2:33" x14ac:dyDescent="0.3">
      <c r="B113">
        <v>111</v>
      </c>
      <c r="C113" t="s">
        <v>353</v>
      </c>
      <c r="D113" t="s">
        <v>349</v>
      </c>
      <c r="E113" s="43">
        <v>2.2000000000000001E-3</v>
      </c>
      <c r="F113" s="43">
        <v>-3.6799999999999999E-2</v>
      </c>
      <c r="G113" s="48">
        <f t="shared" si="11"/>
        <v>0.74085256920317077</v>
      </c>
      <c r="AE113" s="12">
        <v>5.55</v>
      </c>
      <c r="AF113">
        <f t="shared" si="13"/>
        <v>3.1050051156296953E-2</v>
      </c>
      <c r="AG113">
        <f t="shared" si="12"/>
        <v>3.4949601111699771E-2</v>
      </c>
    </row>
    <row r="114" spans="2:33" x14ac:dyDescent="0.3">
      <c r="B114">
        <v>112</v>
      </c>
      <c r="C114" t="s">
        <v>353</v>
      </c>
      <c r="D114" t="s">
        <v>349</v>
      </c>
      <c r="E114" s="43">
        <v>1.0200000000000001E-2</v>
      </c>
      <c r="F114" s="43">
        <v>0.1918</v>
      </c>
      <c r="G114" s="48">
        <f t="shared" si="11"/>
        <v>4.0703058931236962</v>
      </c>
      <c r="AE114" s="12">
        <v>5.6</v>
      </c>
      <c r="AF114">
        <f t="shared" si="13"/>
        <v>3.0481654040279291E-2</v>
      </c>
      <c r="AG114">
        <f t="shared" si="12"/>
        <v>3.4684180374659708E-2</v>
      </c>
    </row>
    <row r="115" spans="2:33" x14ac:dyDescent="0.3">
      <c r="B115">
        <v>113</v>
      </c>
      <c r="C115" t="s">
        <v>353</v>
      </c>
      <c r="D115" t="s">
        <v>349</v>
      </c>
      <c r="E115" s="43">
        <v>0</v>
      </c>
      <c r="F115" s="43">
        <v>0.24540000000000001</v>
      </c>
      <c r="G115" s="48">
        <f t="shared" si="11"/>
        <v>5.7872319768801042</v>
      </c>
      <c r="AE115" s="12">
        <v>5.65</v>
      </c>
      <c r="AF115">
        <f t="shared" si="13"/>
        <v>2.9928576629350518E-2</v>
      </c>
      <c r="AG115">
        <f t="shared" si="12"/>
        <v>3.4423107919635695E-2</v>
      </c>
    </row>
    <row r="116" spans="2:33" x14ac:dyDescent="0.3">
      <c r="B116">
        <v>114</v>
      </c>
      <c r="C116" t="s">
        <v>353</v>
      </c>
      <c r="D116" t="s">
        <v>349</v>
      </c>
      <c r="E116" s="43">
        <v>0</v>
      </c>
      <c r="F116" s="43">
        <v>-0.41670000000000001</v>
      </c>
      <c r="G116" s="48">
        <f t="shared" si="11"/>
        <v>1.3400956931448731E-2</v>
      </c>
      <c r="AE116" s="12">
        <v>5.7</v>
      </c>
      <c r="AF116">
        <f t="shared" si="13"/>
        <v>2.9390275870642794E-2</v>
      </c>
      <c r="AG116">
        <f t="shared" si="12"/>
        <v>3.4166274967603993E-2</v>
      </c>
    </row>
    <row r="117" spans="2:33" x14ac:dyDescent="0.3">
      <c r="B117">
        <v>115</v>
      </c>
      <c r="C117" t="s">
        <v>353</v>
      </c>
      <c r="D117" t="s">
        <v>349</v>
      </c>
      <c r="E117" s="43">
        <v>0</v>
      </c>
      <c r="F117" s="43">
        <v>0.4118</v>
      </c>
      <c r="G117" s="48">
        <f t="shared" si="11"/>
        <v>15.782849690006801</v>
      </c>
      <c r="AE117" s="12">
        <v>5.75</v>
      </c>
      <c r="AF117">
        <f t="shared" si="13"/>
        <v>2.8866232495022653E-2</v>
      </c>
      <c r="AG117">
        <f t="shared" si="12"/>
        <v>3.3913576383666974E-2</v>
      </c>
    </row>
    <row r="118" spans="2:33" x14ac:dyDescent="0.3">
      <c r="B118">
        <v>116</v>
      </c>
      <c r="C118" t="s">
        <v>353</v>
      </c>
      <c r="D118" t="s">
        <v>349</v>
      </c>
      <c r="E118" s="43">
        <v>0</v>
      </c>
      <c r="F118" s="43">
        <v>0.21529999999999999</v>
      </c>
      <c r="G118" s="48">
        <f t="shared" si="11"/>
        <v>4.7584770956181783</v>
      </c>
      <c r="AE118" s="12">
        <v>5.8</v>
      </c>
      <c r="AF118">
        <f t="shared" si="13"/>
        <v>2.8355949780305267E-2</v>
      </c>
      <c r="AG118">
        <f t="shared" si="12"/>
        <v>3.3664910524591564E-2</v>
      </c>
    </row>
    <row r="119" spans="2:33" x14ac:dyDescent="0.3">
      <c r="B119">
        <v>117</v>
      </c>
      <c r="C119" t="s">
        <v>353</v>
      </c>
      <c r="D119" t="s">
        <v>349</v>
      </c>
      <c r="E119" s="43">
        <v>0</v>
      </c>
      <c r="F119" s="43">
        <v>4.1300000000000003E-2</v>
      </c>
      <c r="G119" s="48">
        <f t="shared" si="11"/>
        <v>1.3823147657266432</v>
      </c>
      <c r="AE119" s="12">
        <v>5.85</v>
      </c>
      <c r="AF119">
        <f t="shared" si="13"/>
        <v>2.7858952388758407E-2</v>
      </c>
      <c r="AG119">
        <f t="shared" si="12"/>
        <v>3.342017909397569E-2</v>
      </c>
    </row>
    <row r="120" spans="2:33" x14ac:dyDescent="0.3">
      <c r="B120">
        <v>118</v>
      </c>
      <c r="C120" t="s">
        <v>353</v>
      </c>
      <c r="D120" t="s">
        <v>349</v>
      </c>
      <c r="E120" s="43">
        <v>0</v>
      </c>
      <c r="F120" s="43">
        <v>0.247</v>
      </c>
      <c r="G120" s="48">
        <f t="shared" si="11"/>
        <v>5.8469802628396588</v>
      </c>
      <c r="AE120" s="12">
        <v>5.9</v>
      </c>
      <c r="AF120">
        <f t="shared" si="13"/>
        <v>2.7374785273844224E-2</v>
      </c>
      <c r="AG120">
        <f t="shared" si="12"/>
        <v>3.3179287004599552E-2</v>
      </c>
    </row>
    <row r="121" spans="2:33" x14ac:dyDescent="0.3">
      <c r="B121">
        <v>119</v>
      </c>
      <c r="C121" t="s">
        <v>353</v>
      </c>
      <c r="D121" t="s">
        <v>337</v>
      </c>
      <c r="E121" s="43">
        <v>0</v>
      </c>
      <c r="F121" s="43">
        <v>0.3634</v>
      </c>
      <c r="G121" s="48">
        <f t="shared" si="11"/>
        <v>11.939504877664673</v>
      </c>
      <c r="AE121" s="12">
        <v>5.95</v>
      </c>
      <c r="AF121">
        <f t="shared" si="13"/>
        <v>2.6903012651530934E-2</v>
      </c>
      <c r="AG121">
        <f t="shared" si="12"/>
        <v>3.2942142247548149E-2</v>
      </c>
    </row>
    <row r="122" spans="2:33" x14ac:dyDescent="0.3">
      <c r="B122">
        <v>120</v>
      </c>
      <c r="C122" t="s">
        <v>353</v>
      </c>
      <c r="D122" t="s">
        <v>337</v>
      </c>
      <c r="E122" s="43">
        <v>-8.8000000000000005E-3</v>
      </c>
      <c r="F122" s="43">
        <v>0.67120000000000002</v>
      </c>
      <c r="G122" s="48">
        <f t="shared" si="11"/>
        <v>60.845353102386447</v>
      </c>
      <c r="AE122" s="12">
        <v>6</v>
      </c>
      <c r="AF122">
        <f t="shared" si="13"/>
        <v>2.6443217031856276E-2</v>
      </c>
      <c r="AG122">
        <f t="shared" si="12"/>
        <v>3.2708655767717906E-2</v>
      </c>
    </row>
    <row r="123" spans="2:33" x14ac:dyDescent="0.3">
      <c r="B123">
        <v>121</v>
      </c>
      <c r="C123" t="s">
        <v>353</v>
      </c>
      <c r="D123" t="s">
        <v>337</v>
      </c>
      <c r="E123" s="43">
        <v>0</v>
      </c>
      <c r="F123" s="43">
        <v>0.31140000000000001</v>
      </c>
      <c r="G123" s="48">
        <f t="shared" si="11"/>
        <v>8.7474493129273618</v>
      </c>
      <c r="AE123" s="12">
        <v>6.05</v>
      </c>
      <c r="AF123">
        <f t="shared" si="13"/>
        <v>2.5994998306747334E-2</v>
      </c>
      <c r="AG123">
        <f t="shared" si="12"/>
        <v>3.2478741345346125E-2</v>
      </c>
    </row>
    <row r="124" spans="2:33" x14ac:dyDescent="0.3">
      <c r="B124">
        <v>122</v>
      </c>
      <c r="C124" t="s">
        <v>353</v>
      </c>
      <c r="D124" t="s">
        <v>337</v>
      </c>
      <c r="E124" s="43">
        <v>0</v>
      </c>
      <c r="F124" s="43">
        <v>0.67020000000000002</v>
      </c>
      <c r="G124" s="48">
        <f t="shared" si="11"/>
        <v>60.554696918316004</v>
      </c>
      <c r="AE124" s="12">
        <v>6.1</v>
      </c>
      <c r="AF124">
        <f t="shared" si="13"/>
        <v>2.5557972890396231E-2</v>
      </c>
      <c r="AG124">
        <f t="shared" si="12"/>
        <v>3.2252315483224651E-2</v>
      </c>
    </row>
    <row r="125" spans="2:33" x14ac:dyDescent="0.3">
      <c r="B125">
        <v>123</v>
      </c>
      <c r="C125" t="s">
        <v>353</v>
      </c>
      <c r="D125" t="s">
        <v>337</v>
      </c>
      <c r="E125" s="43">
        <v>0</v>
      </c>
      <c r="F125" s="43">
        <v>0.49070000000000003</v>
      </c>
      <c r="G125" s="48">
        <f t="shared" si="11"/>
        <v>24.384957989362235</v>
      </c>
      <c r="AE125" s="12">
        <v>6.15</v>
      </c>
      <c r="AF125">
        <f t="shared" si="13"/>
        <v>2.5131772908762898E-2</v>
      </c>
      <c r="AG125">
        <f t="shared" si="12"/>
        <v>3.2029297299281057E-2</v>
      </c>
    </row>
    <row r="126" spans="2:33" x14ac:dyDescent="0.3">
      <c r="B126">
        <v>124</v>
      </c>
      <c r="C126" t="s">
        <v>353</v>
      </c>
      <c r="D126" t="s">
        <v>337</v>
      </c>
      <c r="E126" s="43">
        <v>0</v>
      </c>
      <c r="F126" s="43">
        <v>0.1792</v>
      </c>
      <c r="G126" s="48">
        <f t="shared" si="11"/>
        <v>3.7385204801783716</v>
      </c>
      <c r="AE126" s="12">
        <v>6.2</v>
      </c>
      <c r="AF126">
        <f t="shared" si="13"/>
        <v>2.4716045435025234E-2</v>
      </c>
      <c r="AG126">
        <f t="shared" si="12"/>
        <v>3.180960842423073E-2</v>
      </c>
    </row>
    <row r="127" spans="2:33" x14ac:dyDescent="0.3">
      <c r="B127">
        <v>125</v>
      </c>
      <c r="C127" t="s">
        <v>353</v>
      </c>
      <c r="D127" t="s">
        <v>337</v>
      </c>
      <c r="E127" s="43">
        <v>9.4999999999999998E-3</v>
      </c>
      <c r="F127" s="43">
        <v>0.2525</v>
      </c>
      <c r="G127" s="48">
        <f t="shared" si="11"/>
        <v>6.0565021581756664</v>
      </c>
      <c r="AE127" s="12">
        <v>6.25</v>
      </c>
      <c r="AF127">
        <f t="shared" si="13"/>
        <v>2.4310451768026715E-2</v>
      </c>
      <c r="AG127">
        <f t="shared" si="12"/>
        <v>3.1593172904021694E-2</v>
      </c>
    </row>
    <row r="128" spans="2:33" x14ac:dyDescent="0.3">
      <c r="B128">
        <v>126</v>
      </c>
      <c r="C128" t="s">
        <v>353</v>
      </c>
      <c r="D128" t="s">
        <v>337</v>
      </c>
      <c r="E128" s="43">
        <v>-2.3999999999999998E-3</v>
      </c>
      <c r="F128" s="43">
        <v>0.24390000000000001</v>
      </c>
      <c r="G128" s="48">
        <f t="shared" si="11"/>
        <v>5.7317038461265373</v>
      </c>
      <c r="AE128" s="12">
        <v>6.3</v>
      </c>
      <c r="AF128">
        <f t="shared" si="13"/>
        <v>2.3914666750982718E-2</v>
      </c>
      <c r="AG128">
        <f t="shared" si="12"/>
        <v>3.1379917106811483E-2</v>
      </c>
    </row>
    <row r="129" spans="2:33" x14ac:dyDescent="0.3">
      <c r="B129">
        <v>127</v>
      </c>
      <c r="C129" t="s">
        <v>353</v>
      </c>
      <c r="D129" t="s">
        <v>337</v>
      </c>
      <c r="E129" s="43">
        <v>1.6999999999999999E-3</v>
      </c>
      <c r="F129" s="43">
        <v>-4.41E-2</v>
      </c>
      <c r="G129" s="48">
        <f t="shared" si="11"/>
        <v>0.69710739988851911</v>
      </c>
      <c r="AE129" s="12">
        <v>6.35</v>
      </c>
      <c r="AF129">
        <f t="shared" si="13"/>
        <v>2.3528378127901227E-2</v>
      </c>
      <c r="AG129">
        <f t="shared" si="12"/>
        <v>3.1169769634231556E-2</v>
      </c>
    </row>
    <row r="130" spans="2:33" x14ac:dyDescent="0.3">
      <c r="B130">
        <v>128</v>
      </c>
      <c r="C130" t="s">
        <v>353</v>
      </c>
      <c r="D130" t="s">
        <v>337</v>
      </c>
      <c r="E130" s="43">
        <v>0</v>
      </c>
      <c r="F130" s="43">
        <v>0.20619999999999999</v>
      </c>
      <c r="G130" s="48">
        <f t="shared" si="11"/>
        <v>4.4807900273835912</v>
      </c>
      <c r="AE130" s="12">
        <v>6.4</v>
      </c>
      <c r="AF130">
        <f t="shared" si="13"/>
        <v>2.3151285935352959E-2</v>
      </c>
      <c r="AG130">
        <f t="shared" si="12"/>
        <v>3.096266123670955E-2</v>
      </c>
    </row>
    <row r="131" spans="2:33" x14ac:dyDescent="0.3">
      <c r="B131">
        <v>129</v>
      </c>
      <c r="C131" t="s">
        <v>353</v>
      </c>
      <c r="D131" t="s">
        <v>337</v>
      </c>
      <c r="E131" s="43">
        <v>0</v>
      </c>
      <c r="F131" s="43">
        <v>-0.59750000000000003</v>
      </c>
      <c r="G131" s="48">
        <f t="shared" ref="G131:G194" si="14">(1+F131)^$G$1</f>
        <v>6.8885383035109508E-4</v>
      </c>
      <c r="AE131" s="12">
        <v>6.45</v>
      </c>
      <c r="AF131">
        <f t="shared" si="13"/>
        <v>2.2783101927391556E-2</v>
      </c>
      <c r="AG131">
        <f t="shared" ref="AG131:AG194" si="15">$AG$2*(AE131^($AG$2-1))</f>
        <v>3.0758524732633911E-2</v>
      </c>
    </row>
    <row r="132" spans="2:33" x14ac:dyDescent="0.3">
      <c r="B132">
        <v>130</v>
      </c>
      <c r="C132" t="s">
        <v>353</v>
      </c>
      <c r="D132" t="s">
        <v>337</v>
      </c>
      <c r="E132" s="43">
        <v>0</v>
      </c>
      <c r="F132" s="43">
        <v>0.4975</v>
      </c>
      <c r="G132" s="48">
        <f t="shared" si="14"/>
        <v>25.289174228668095</v>
      </c>
      <c r="AE132" s="12">
        <v>6.5</v>
      </c>
      <c r="AF132">
        <f t="shared" ref="AF132:AF195" si="16">($AF$2-1)*AE132^(-$AF$2)</f>
        <v>2.242354903157678E-2</v>
      </c>
      <c r="AG132">
        <f t="shared" si="15"/>
        <v>3.0557294931158073E-2</v>
      </c>
    </row>
    <row r="133" spans="2:33" x14ac:dyDescent="0.3">
      <c r="B133">
        <v>131</v>
      </c>
      <c r="C133" t="s">
        <v>353</v>
      </c>
      <c r="D133" t="s">
        <v>337</v>
      </c>
      <c r="E133" s="43">
        <v>-4.1999999999999997E-3</v>
      </c>
      <c r="F133" s="43">
        <v>-0.44059999999999999</v>
      </c>
      <c r="G133" s="48">
        <f t="shared" si="14"/>
        <v>9.5891408164230554E-3</v>
      </c>
      <c r="AE133" s="12">
        <v>6.55</v>
      </c>
      <c r="AF133">
        <f t="shared" si="16"/>
        <v>2.2072360834195025E-2</v>
      </c>
      <c r="AG133">
        <f t="shared" si="15"/>
        <v>3.0358908558454072E-2</v>
      </c>
    </row>
    <row r="134" spans="2:33" x14ac:dyDescent="0.3">
      <c r="B134">
        <v>132</v>
      </c>
      <c r="C134" t="s">
        <v>353</v>
      </c>
      <c r="D134" t="s">
        <v>337</v>
      </c>
      <c r="E134" s="43">
        <v>-4.1000000000000003E-3</v>
      </c>
      <c r="F134" s="43">
        <v>0.71430000000000005</v>
      </c>
      <c r="G134" s="48">
        <f t="shared" si="14"/>
        <v>74.592403498835381</v>
      </c>
      <c r="AE134" s="12">
        <v>6.6</v>
      </c>
      <c r="AF134">
        <f t="shared" si="16"/>
        <v>2.1729281092901488E-2</v>
      </c>
      <c r="AG134">
        <f t="shared" si="15"/>
        <v>3.0163304187236326E-2</v>
      </c>
    </row>
    <row r="135" spans="2:33" x14ac:dyDescent="0.3">
      <c r="B135">
        <v>133</v>
      </c>
      <c r="C135" t="s">
        <v>353</v>
      </c>
      <c r="D135" t="s">
        <v>337</v>
      </c>
      <c r="E135" s="43">
        <v>4.7999999999999996E-3</v>
      </c>
      <c r="F135" s="43">
        <v>0.41760000000000003</v>
      </c>
      <c r="G135" s="48">
        <f t="shared" si="14"/>
        <v>16.309086507644775</v>
      </c>
      <c r="AE135" s="12">
        <v>6.65</v>
      </c>
      <c r="AF135">
        <f t="shared" si="16"/>
        <v>2.1394063275128793E-2</v>
      </c>
      <c r="AG135">
        <f t="shared" si="15"/>
        <v>2.9970422169386956E-2</v>
      </c>
    </row>
    <row r="136" spans="2:33" x14ac:dyDescent="0.3">
      <c r="B136">
        <v>134</v>
      </c>
      <c r="C136" t="s">
        <v>353</v>
      </c>
      <c r="D136" t="s">
        <v>337</v>
      </c>
      <c r="E136" s="43">
        <v>0</v>
      </c>
      <c r="F136" s="43">
        <v>-0.64449999999999996</v>
      </c>
      <c r="G136" s="48">
        <f t="shared" si="14"/>
        <v>2.5510374869800709E-4</v>
      </c>
      <c r="AE136" s="12">
        <v>6.7</v>
      </c>
      <c r="AF136">
        <f t="shared" si="16"/>
        <v>2.1066470120718626E-2</v>
      </c>
      <c r="AG136">
        <f t="shared" si="15"/>
        <v>2.9780204571524287E-2</v>
      </c>
    </row>
    <row r="137" spans="2:33" x14ac:dyDescent="0.3">
      <c r="B137">
        <v>135</v>
      </c>
      <c r="C137" t="s">
        <v>353</v>
      </c>
      <c r="D137" t="s">
        <v>337</v>
      </c>
      <c r="E137" s="43">
        <v>-9.9000000000000008E-3</v>
      </c>
      <c r="F137" s="43">
        <v>0.19409999999999999</v>
      </c>
      <c r="G137" s="48">
        <f t="shared" si="14"/>
        <v>4.1335727615952127</v>
      </c>
      <c r="AE137" s="12">
        <v>6.75</v>
      </c>
      <c r="AF137">
        <f t="shared" si="16"/>
        <v>2.0746273227335622E-2</v>
      </c>
      <c r="AG137">
        <f t="shared" si="15"/>
        <v>2.959259511336482E-2</v>
      </c>
    </row>
    <row r="138" spans="2:33" x14ac:dyDescent="0.3">
      <c r="B138">
        <v>136</v>
      </c>
      <c r="C138" t="s">
        <v>353</v>
      </c>
      <c r="D138" t="s">
        <v>337</v>
      </c>
      <c r="E138" s="43">
        <v>0</v>
      </c>
      <c r="F138" s="43">
        <v>0.1173</v>
      </c>
      <c r="G138" s="48">
        <f t="shared" si="14"/>
        <v>2.4286134178860954</v>
      </c>
      <c r="AE138" s="12">
        <v>6.8</v>
      </c>
      <c r="AF138">
        <f t="shared" si="16"/>
        <v>2.0433252657318862E-2</v>
      </c>
      <c r="AG138">
        <f t="shared" si="15"/>
        <v>2.9407539108738077E-2</v>
      </c>
    </row>
    <row r="139" spans="2:33" x14ac:dyDescent="0.3">
      <c r="B139">
        <v>137</v>
      </c>
      <c r="C139" t="s">
        <v>353</v>
      </c>
      <c r="D139" t="s">
        <v>337</v>
      </c>
      <c r="E139" s="43">
        <v>8.6E-3</v>
      </c>
      <c r="F139" s="43">
        <v>0.27589999999999998</v>
      </c>
      <c r="G139" s="48">
        <f t="shared" si="14"/>
        <v>7.0231686831618587</v>
      </c>
      <c r="AE139" s="12">
        <v>6.85</v>
      </c>
      <c r="AF139">
        <f t="shared" si="16"/>
        <v>2.0127196564714487E-2</v>
      </c>
      <c r="AG139">
        <f t="shared" si="15"/>
        <v>2.9224983409121545E-2</v>
      </c>
    </row>
    <row r="140" spans="2:33" x14ac:dyDescent="0.3">
      <c r="B140">
        <v>138</v>
      </c>
      <c r="C140" t="s">
        <v>353</v>
      </c>
      <c r="D140" t="s">
        <v>337</v>
      </c>
      <c r="E140" s="43">
        <v>4.0000000000000002E-4</v>
      </c>
      <c r="F140" s="43">
        <v>0.57079999999999997</v>
      </c>
      <c r="G140" s="48">
        <f t="shared" si="14"/>
        <v>37.06526767198185</v>
      </c>
      <c r="AE140" s="12">
        <v>6.9</v>
      </c>
      <c r="AF140">
        <f t="shared" si="16"/>
        <v>1.9827900841315475E-2</v>
      </c>
      <c r="AG140">
        <f t="shared" si="15"/>
        <v>2.9044876349570526E-2</v>
      </c>
    </row>
    <row r="141" spans="2:33" x14ac:dyDescent="0.3">
      <c r="B141">
        <v>139</v>
      </c>
      <c r="C141" t="s">
        <v>353</v>
      </c>
      <c r="D141" t="s">
        <v>337</v>
      </c>
      <c r="E141" s="43">
        <v>-9.4999999999999998E-3</v>
      </c>
      <c r="F141" s="43">
        <v>5.1700000000000003E-2</v>
      </c>
      <c r="G141" s="48">
        <f t="shared" si="14"/>
        <v>1.4967008019287844</v>
      </c>
      <c r="AE141" s="12">
        <v>6.95</v>
      </c>
      <c r="AF141">
        <f t="shared" si="16"/>
        <v>1.9535168780610571E-2</v>
      </c>
      <c r="AG141">
        <f t="shared" si="15"/>
        <v>2.8867167696924923E-2</v>
      </c>
    </row>
    <row r="142" spans="2:33" x14ac:dyDescent="0.3">
      <c r="B142">
        <v>140</v>
      </c>
      <c r="C142" t="s">
        <v>353</v>
      </c>
      <c r="D142" t="s">
        <v>337</v>
      </c>
      <c r="E142" s="43">
        <v>-8.9999999999999998E-4</v>
      </c>
      <c r="F142" s="43">
        <v>8.5900000000000004E-2</v>
      </c>
      <c r="G142" s="48">
        <f t="shared" si="14"/>
        <v>1.9333864254091702</v>
      </c>
      <c r="AE142" s="12">
        <v>7</v>
      </c>
      <c r="AF142">
        <f t="shared" si="16"/>
        <v>1.9248810758615158E-2</v>
      </c>
      <c r="AG142">
        <f t="shared" si="15"/>
        <v>2.8691808600181296E-2</v>
      </c>
    </row>
    <row r="143" spans="2:33" x14ac:dyDescent="0.3">
      <c r="B143">
        <v>141</v>
      </c>
      <c r="C143" t="s">
        <v>353</v>
      </c>
      <c r="D143" t="s">
        <v>337</v>
      </c>
      <c r="E143" s="43">
        <v>0</v>
      </c>
      <c r="F143" s="43">
        <v>4.7500000000000001E-2</v>
      </c>
      <c r="G143" s="48">
        <f t="shared" si="14"/>
        <v>1.4495468386440076</v>
      </c>
      <c r="AE143" s="12">
        <v>7.05</v>
      </c>
      <c r="AF143">
        <f t="shared" si="16"/>
        <v>1.8968643930622853E-2</v>
      </c>
      <c r="AG143">
        <f t="shared" si="15"/>
        <v>2.8518751542925144E-2</v>
      </c>
    </row>
    <row r="144" spans="2:33" x14ac:dyDescent="0.3">
      <c r="B144">
        <v>142</v>
      </c>
      <c r="C144" t="s">
        <v>353</v>
      </c>
      <c r="D144" t="s">
        <v>337</v>
      </c>
      <c r="E144" s="43">
        <v>8.0999999999999996E-3</v>
      </c>
      <c r="F144" s="43">
        <v>0.1658</v>
      </c>
      <c r="G144" s="48">
        <f t="shared" si="14"/>
        <v>3.411869470994898</v>
      </c>
      <c r="AE144" s="12">
        <v>7.1</v>
      </c>
      <c r="AF144">
        <f t="shared" si="16"/>
        <v>1.8694491942977565E-2</v>
      </c>
      <c r="AG144">
        <f t="shared" si="15"/>
        <v>2.8347950297723853E-2</v>
      </c>
    </row>
    <row r="145" spans="2:33" x14ac:dyDescent="0.3">
      <c r="B145">
        <v>143</v>
      </c>
      <c r="C145" t="s">
        <v>353</v>
      </c>
      <c r="D145" t="s">
        <v>337</v>
      </c>
      <c r="E145" s="43">
        <v>0</v>
      </c>
      <c r="F145" s="43">
        <v>-0.34150000000000003</v>
      </c>
      <c r="G145" s="48">
        <f t="shared" si="14"/>
        <v>3.5354624939727797E-2</v>
      </c>
      <c r="AE145" s="12">
        <v>7.15</v>
      </c>
      <c r="AF145">
        <f t="shared" si="16"/>
        <v>1.8426184659022415E-2</v>
      </c>
      <c r="AG145">
        <f t="shared" si="15"/>
        <v>2.8179359882386373E-2</v>
      </c>
    </row>
    <row r="146" spans="2:33" x14ac:dyDescent="0.3">
      <c r="B146">
        <v>144</v>
      </c>
      <c r="C146" t="s">
        <v>353</v>
      </c>
      <c r="D146" t="s">
        <v>337</v>
      </c>
      <c r="E146" s="43">
        <v>0</v>
      </c>
      <c r="F146" s="43">
        <v>-0.29470000000000002</v>
      </c>
      <c r="G146" s="48">
        <f t="shared" si="14"/>
        <v>6.123378017205703E-2</v>
      </c>
      <c r="AE146" s="12">
        <v>7.2</v>
      </c>
      <c r="AF146">
        <f t="shared" si="16"/>
        <v>1.8163557898435035E-2</v>
      </c>
      <c r="AG146">
        <f t="shared" si="15"/>
        <v>2.8012936518000783E-2</v>
      </c>
    </row>
    <row r="147" spans="2:33" x14ac:dyDescent="0.3">
      <c r="B147">
        <v>145</v>
      </c>
      <c r="C147" t="s">
        <v>355</v>
      </c>
      <c r="D147" t="s">
        <v>337</v>
      </c>
      <c r="E147" s="43">
        <v>-3.0000000000000001E-3</v>
      </c>
      <c r="F147" s="43">
        <v>0.1469</v>
      </c>
      <c r="G147" s="48">
        <f t="shared" si="14"/>
        <v>2.99367342363746</v>
      </c>
      <c r="AE147" s="12">
        <v>7.25</v>
      </c>
      <c r="AF147">
        <f t="shared" si="16"/>
        <v>1.7906453189207909E-2</v>
      </c>
      <c r="AG147">
        <f t="shared" si="15"/>
        <v>2.784863758866573E-2</v>
      </c>
    </row>
    <row r="148" spans="2:33" x14ac:dyDescent="0.3">
      <c r="B148">
        <v>146</v>
      </c>
      <c r="C148" t="s">
        <v>355</v>
      </c>
      <c r="D148" t="s">
        <v>337</v>
      </c>
      <c r="E148" s="43">
        <v>0</v>
      </c>
      <c r="F148" s="43">
        <v>-6.5500000000000003E-2</v>
      </c>
      <c r="G148" s="48">
        <f t="shared" si="14"/>
        <v>0.58161345609436255</v>
      </c>
      <c r="AE148" s="12">
        <v>7.3</v>
      </c>
      <c r="AF148">
        <f t="shared" si="16"/>
        <v>1.7654717531578192E-2</v>
      </c>
      <c r="AG148">
        <f t="shared" si="15"/>
        <v>2.7686421602836134E-2</v>
      </c>
    </row>
    <row r="149" spans="2:33" x14ac:dyDescent="0.3">
      <c r="B149">
        <v>147</v>
      </c>
      <c r="C149" t="s">
        <v>355</v>
      </c>
      <c r="D149" t="s">
        <v>349</v>
      </c>
      <c r="E149" s="43">
        <v>0</v>
      </c>
      <c r="F149" s="43">
        <v>-0.5</v>
      </c>
      <c r="G149" s="48">
        <f t="shared" si="14"/>
        <v>3.90625E-3</v>
      </c>
      <c r="AE149" s="12">
        <v>7.35</v>
      </c>
      <c r="AF149">
        <f t="shared" si="16"/>
        <v>1.7408203173254283E-2</v>
      </c>
      <c r="AG149">
        <f t="shared" si="15"/>
        <v>2.7526248156208084E-2</v>
      </c>
    </row>
    <row r="150" spans="2:33" x14ac:dyDescent="0.3">
      <c r="B150">
        <v>148</v>
      </c>
      <c r="C150" t="s">
        <v>355</v>
      </c>
      <c r="D150" t="s">
        <v>349</v>
      </c>
      <c r="E150" s="43">
        <v>0</v>
      </c>
      <c r="F150" s="43">
        <v>0.35870000000000002</v>
      </c>
      <c r="G150" s="48">
        <f t="shared" si="14"/>
        <v>11.614181354435535</v>
      </c>
      <c r="AE150" s="12">
        <v>7.4</v>
      </c>
      <c r="AF150">
        <f t="shared" si="16"/>
        <v>1.7166767395325966E-2</v>
      </c>
      <c r="AG150">
        <f t="shared" si="15"/>
        <v>2.7368077896071399E-2</v>
      </c>
    </row>
    <row r="151" spans="2:33" x14ac:dyDescent="0.3">
      <c r="B151">
        <v>149</v>
      </c>
      <c r="C151" t="s">
        <v>355</v>
      </c>
      <c r="D151" t="s">
        <v>350</v>
      </c>
      <c r="E151" s="43">
        <v>-2.2000000000000001E-3</v>
      </c>
      <c r="F151" s="43">
        <v>0.13880000000000001</v>
      </c>
      <c r="G151" s="48">
        <f t="shared" si="14"/>
        <v>2.8286529568934999</v>
      </c>
      <c r="AE151" s="12">
        <v>7.45</v>
      </c>
      <c r="AF151">
        <f t="shared" si="16"/>
        <v>1.6930272308282458E-2</v>
      </c>
      <c r="AG151">
        <f t="shared" si="15"/>
        <v>2.7211872487062586E-2</v>
      </c>
    </row>
    <row r="152" spans="2:33" x14ac:dyDescent="0.3">
      <c r="B152">
        <v>150</v>
      </c>
      <c r="C152" t="s">
        <v>356</v>
      </c>
      <c r="D152" t="s">
        <v>350</v>
      </c>
      <c r="E152" s="43">
        <v>-1.6999999999999999E-3</v>
      </c>
      <c r="F152" s="43">
        <v>0.61660000000000004</v>
      </c>
      <c r="G152" s="48">
        <f t="shared" si="14"/>
        <v>46.646664609138917</v>
      </c>
      <c r="AE152" s="12">
        <v>7.5</v>
      </c>
      <c r="AF152">
        <f t="shared" si="16"/>
        <v>1.6698584657597101E-2</v>
      </c>
      <c r="AG152">
        <f t="shared" si="15"/>
        <v>2.7057594578254063E-2</v>
      </c>
    </row>
    <row r="153" spans="2:33" x14ac:dyDescent="0.3">
      <c r="B153">
        <v>151</v>
      </c>
      <c r="C153" t="s">
        <v>356</v>
      </c>
      <c r="D153" t="s">
        <v>350</v>
      </c>
      <c r="E153" s="43">
        <v>0</v>
      </c>
      <c r="F153" s="43">
        <v>-0.1782</v>
      </c>
      <c r="G153" s="48">
        <f t="shared" si="14"/>
        <v>0.20803149754038813</v>
      </c>
      <c r="AE153" s="12">
        <v>7.55</v>
      </c>
      <c r="AF153">
        <f t="shared" si="16"/>
        <v>1.6471575638369835E-2</v>
      </c>
      <c r="AG153">
        <f t="shared" si="15"/>
        <v>2.6905207771518995E-2</v>
      </c>
    </row>
    <row r="154" spans="2:33" x14ac:dyDescent="0.3">
      <c r="B154">
        <v>152</v>
      </c>
      <c r="C154" t="s">
        <v>356</v>
      </c>
      <c r="D154" t="s">
        <v>350</v>
      </c>
      <c r="E154" s="43">
        <v>3.0999999999999999E-3</v>
      </c>
      <c r="F154" s="43">
        <v>7.7700000000000005E-2</v>
      </c>
      <c r="G154" s="48">
        <f t="shared" si="14"/>
        <v>1.8196298930919392</v>
      </c>
      <c r="AE154" s="12">
        <v>7.6</v>
      </c>
      <c r="AF154">
        <f t="shared" si="16"/>
        <v>1.6249120718548858E-2</v>
      </c>
      <c r="AG154">
        <f t="shared" si="15"/>
        <v>2.6754676591114423E-2</v>
      </c>
    </row>
    <row r="155" spans="2:33" x14ac:dyDescent="0.3">
      <c r="B155">
        <v>153</v>
      </c>
      <c r="C155" t="s">
        <v>356</v>
      </c>
      <c r="D155" t="s">
        <v>337</v>
      </c>
      <c r="E155" s="43">
        <v>2.9999999999999997E-4</v>
      </c>
      <c r="F155" s="43">
        <v>0.2697</v>
      </c>
      <c r="G155" s="48">
        <f t="shared" si="14"/>
        <v>6.7547449720637367</v>
      </c>
      <c r="AE155" s="12">
        <v>7.65</v>
      </c>
      <c r="AF155">
        <f t="shared" si="16"/>
        <v>1.6031099470281081E-2</v>
      </c>
      <c r="AG155">
        <f t="shared" si="15"/>
        <v>2.6605966454427765E-2</v>
      </c>
    </row>
    <row r="156" spans="2:33" x14ac:dyDescent="0.3">
      <c r="B156">
        <v>154</v>
      </c>
      <c r="C156" t="s">
        <v>356</v>
      </c>
      <c r="D156" t="s">
        <v>337</v>
      </c>
      <c r="E156" s="43">
        <v>-3.5999999999999999E-3</v>
      </c>
      <c r="F156" s="43">
        <v>-0.5544</v>
      </c>
      <c r="G156" s="48">
        <f t="shared" si="14"/>
        <v>1.5543952388001043E-3</v>
      </c>
      <c r="AE156" s="12">
        <v>7.7</v>
      </c>
      <c r="AF156">
        <f t="shared" si="16"/>
        <v>1.5817395408967511E-2</v>
      </c>
      <c r="AG156">
        <f t="shared" si="15"/>
        <v>2.6459043643835251E-2</v>
      </c>
    </row>
    <row r="157" spans="2:33" x14ac:dyDescent="0.3">
      <c r="B157">
        <v>155</v>
      </c>
      <c r="C157" t="s">
        <v>356</v>
      </c>
      <c r="D157" t="s">
        <v>337</v>
      </c>
      <c r="E157" s="43">
        <v>4.5999999999999999E-3</v>
      </c>
      <c r="F157" s="43">
        <v>0.1055</v>
      </c>
      <c r="G157" s="48">
        <f t="shared" si="14"/>
        <v>2.2308479738467462</v>
      </c>
      <c r="AE157" s="12">
        <v>7.75</v>
      </c>
      <c r="AF157">
        <f t="shared" si="16"/>
        <v>1.5607895839624054E-2</v>
      </c>
      <c r="AG157">
        <f t="shared" si="15"/>
        <v>2.6313875279622999E-2</v>
      </c>
    </row>
    <row r="158" spans="2:33" x14ac:dyDescent="0.3">
      <c r="B158">
        <v>156</v>
      </c>
      <c r="C158" t="s">
        <v>356</v>
      </c>
      <c r="D158" t="s">
        <v>337</v>
      </c>
      <c r="E158" s="43">
        <v>0</v>
      </c>
      <c r="F158" s="43">
        <v>-0.53400000000000003</v>
      </c>
      <c r="G158" s="48">
        <f t="shared" si="14"/>
        <v>2.2237570273553036E-3</v>
      </c>
      <c r="AE158" s="12">
        <v>7.8</v>
      </c>
      <c r="AF158">
        <f t="shared" si="16"/>
        <v>1.5402491710171867E-2</v>
      </c>
      <c r="AG158">
        <f t="shared" si="15"/>
        <v>2.6170429293923908E-2</v>
      </c>
    </row>
    <row r="159" spans="2:33" x14ac:dyDescent="0.3">
      <c r="B159">
        <v>157</v>
      </c>
      <c r="C159" t="s">
        <v>356</v>
      </c>
      <c r="D159" t="s">
        <v>337</v>
      </c>
      <c r="E159" s="43">
        <v>0</v>
      </c>
      <c r="F159" s="43">
        <v>-0.59</v>
      </c>
      <c r="G159" s="48">
        <f t="shared" si="14"/>
        <v>7.9849252291210049E-4</v>
      </c>
      <c r="AE159" s="12">
        <v>7.85</v>
      </c>
      <c r="AF159">
        <f t="shared" si="16"/>
        <v>1.5201077471302518E-2</v>
      </c>
      <c r="AG159">
        <f t="shared" si="15"/>
        <v>2.6028674405626381E-2</v>
      </c>
    </row>
    <row r="160" spans="2:33" x14ac:dyDescent="0.3">
      <c r="B160">
        <v>158</v>
      </c>
      <c r="C160" t="s">
        <v>356</v>
      </c>
      <c r="D160" t="s">
        <v>337</v>
      </c>
      <c r="E160" s="43">
        <v>-3.5000000000000001E-3</v>
      </c>
      <c r="F160" s="43">
        <v>0.19769999999999999</v>
      </c>
      <c r="G160" s="48">
        <f t="shared" si="14"/>
        <v>4.2343270258639976</v>
      </c>
      <c r="AE160" s="12">
        <v>7.9</v>
      </c>
      <c r="AF160">
        <f t="shared" si="16"/>
        <v>1.50035509425837E-2</v>
      </c>
      <c r="AG160">
        <f t="shared" si="15"/>
        <v>2.5888580096212217E-2</v>
      </c>
    </row>
    <row r="161" spans="2:33" x14ac:dyDescent="0.3">
      <c r="B161">
        <v>159</v>
      </c>
      <c r="C161" t="s">
        <v>356</v>
      </c>
      <c r="D161" t="s">
        <v>349</v>
      </c>
      <c r="E161" s="43">
        <v>0</v>
      </c>
      <c r="F161" s="43">
        <v>-0.20399999999999999</v>
      </c>
      <c r="G161" s="48">
        <f t="shared" si="14"/>
        <v>0.16117754701762527</v>
      </c>
      <c r="AE161" s="12">
        <v>7.95</v>
      </c>
      <c r="AF161">
        <f t="shared" si="16"/>
        <v>1.4809813184490463E-2</v>
      </c>
      <c r="AG161">
        <f t="shared" si="15"/>
        <v>2.5750116586484236E-2</v>
      </c>
    </row>
    <row r="162" spans="2:33" x14ac:dyDescent="0.3">
      <c r="B162">
        <v>160</v>
      </c>
      <c r="C162" t="s">
        <v>356</v>
      </c>
      <c r="D162" t="s">
        <v>349</v>
      </c>
      <c r="E162" s="43">
        <v>7.4999999999999997E-3</v>
      </c>
      <c r="F162" s="43">
        <v>0.2069</v>
      </c>
      <c r="G162" s="48">
        <f t="shared" si="14"/>
        <v>4.5016352026351916</v>
      </c>
      <c r="AE162" s="12">
        <v>8</v>
      </c>
      <c r="AF162">
        <f t="shared" si="16"/>
        <v>1.4619768376063973E-2</v>
      </c>
      <c r="AG162">
        <f t="shared" si="15"/>
        <v>2.5613254814144924E-2</v>
      </c>
    </row>
    <row r="163" spans="2:33" x14ac:dyDescent="0.3">
      <c r="B163">
        <v>161</v>
      </c>
      <c r="C163" t="s">
        <v>356</v>
      </c>
      <c r="D163" t="s">
        <v>349</v>
      </c>
      <c r="E163" s="43">
        <v>-7.9000000000000008E-3</v>
      </c>
      <c r="F163" s="43">
        <v>0.60189999999999999</v>
      </c>
      <c r="G163" s="48">
        <f t="shared" si="14"/>
        <v>43.359394727719838</v>
      </c>
      <c r="AE163" s="12">
        <v>8.0500000000000007</v>
      </c>
      <c r="AF163">
        <f t="shared" si="16"/>
        <v>1.4433323697917525E-2</v>
      </c>
      <c r="AG163">
        <f t="shared" si="15"/>
        <v>2.5477966412190255E-2</v>
      </c>
    </row>
    <row r="164" spans="2:33" x14ac:dyDescent="0.3">
      <c r="B164">
        <v>162</v>
      </c>
      <c r="C164" t="s">
        <v>356</v>
      </c>
      <c r="D164" t="s">
        <v>349</v>
      </c>
      <c r="E164" s="43">
        <v>4.0000000000000001E-3</v>
      </c>
      <c r="F164" s="43">
        <v>0.60560000000000003</v>
      </c>
      <c r="G164" s="48">
        <f t="shared" si="14"/>
        <v>44.167099115294967</v>
      </c>
      <c r="AE164" s="12">
        <v>8.1</v>
      </c>
      <c r="AF164">
        <f t="shared" si="16"/>
        <v>1.4250389220324407E-2</v>
      </c>
      <c r="AG164">
        <f t="shared" si="15"/>
        <v>2.5344223688084231E-2</v>
      </c>
    </row>
    <row r="165" spans="2:33" x14ac:dyDescent="0.3">
      <c r="B165">
        <v>163</v>
      </c>
      <c r="C165" t="s">
        <v>356</v>
      </c>
      <c r="D165" t="s">
        <v>349</v>
      </c>
      <c r="E165" s="43">
        <v>-9.7999999999999997E-3</v>
      </c>
      <c r="F165" s="43">
        <v>2.5899999999999999E-2</v>
      </c>
      <c r="G165" s="48">
        <f t="shared" si="14"/>
        <v>1.2269877830223939</v>
      </c>
      <c r="AE165" s="12">
        <v>8.15</v>
      </c>
      <c r="AF165">
        <f t="shared" si="16"/>
        <v>1.4070877796136961E-2</v>
      </c>
      <c r="AG165">
        <f t="shared" si="15"/>
        <v>2.5211999603680889E-2</v>
      </c>
    </row>
    <row r="166" spans="2:33" x14ac:dyDescent="0.3">
      <c r="B166">
        <v>164</v>
      </c>
      <c r="C166" t="s">
        <v>357</v>
      </c>
      <c r="D166" t="s">
        <v>349</v>
      </c>
      <c r="E166" s="43">
        <v>-1.04E-2</v>
      </c>
      <c r="F166" s="43">
        <v>0.154</v>
      </c>
      <c r="G166" s="48">
        <f t="shared" si="14"/>
        <v>3.1451869900707785</v>
      </c>
      <c r="AE166" s="12">
        <v>8.1999999999999993</v>
      </c>
      <c r="AF166">
        <f t="shared" si="16"/>
        <v>1.3894704958300629E-2</v>
      </c>
      <c r="AG166">
        <f t="shared" si="15"/>
        <v>2.5081267755863119E-2</v>
      </c>
    </row>
    <row r="167" spans="2:33" x14ac:dyDescent="0.3">
      <c r="B167">
        <v>165</v>
      </c>
      <c r="C167" t="s">
        <v>357</v>
      </c>
      <c r="D167" t="s">
        <v>349</v>
      </c>
      <c r="E167" s="43">
        <v>-1.1000000000000001E-3</v>
      </c>
      <c r="F167" s="43">
        <v>-0.12839999999999999</v>
      </c>
      <c r="G167" s="48">
        <f t="shared" si="14"/>
        <v>0.33307172983323891</v>
      </c>
      <c r="AE167" s="12">
        <v>8.25</v>
      </c>
      <c r="AF167">
        <f t="shared" si="16"/>
        <v>1.3721788821738846E-2</v>
      </c>
      <c r="AG167">
        <f t="shared" si="15"/>
        <v>2.4952002357868115E-2</v>
      </c>
    </row>
    <row r="168" spans="2:33" x14ac:dyDescent="0.3">
      <c r="B168">
        <v>166</v>
      </c>
      <c r="C168" t="s">
        <v>357</v>
      </c>
      <c r="D168" t="s">
        <v>349</v>
      </c>
      <c r="E168" s="43">
        <v>4.1999999999999997E-3</v>
      </c>
      <c r="F168" s="43">
        <v>0.37580000000000002</v>
      </c>
      <c r="G168" s="48">
        <f t="shared" si="14"/>
        <v>12.836376326622895</v>
      </c>
      <c r="AE168" s="12">
        <v>8.3000000000000007</v>
      </c>
      <c r="AF168">
        <f t="shared" si="16"/>
        <v>1.3552049989397373E-2</v>
      </c>
      <c r="AG168">
        <f t="shared" si="15"/>
        <v>2.4824178221271167E-2</v>
      </c>
    </row>
    <row r="169" spans="2:33" x14ac:dyDescent="0.3">
      <c r="B169">
        <v>167</v>
      </c>
      <c r="C169" t="s">
        <v>357</v>
      </c>
      <c r="D169" t="s">
        <v>349</v>
      </c>
      <c r="E169" s="43">
        <v>0</v>
      </c>
      <c r="F169" s="43">
        <v>-0.16420000000000001</v>
      </c>
      <c r="G169" s="48">
        <f t="shared" si="14"/>
        <v>0.23813264425775788</v>
      </c>
      <c r="AE169" s="12">
        <v>8.35</v>
      </c>
      <c r="AF169">
        <f t="shared" si="16"/>
        <v>1.3385411462248153E-2</v>
      </c>
      <c r="AG169">
        <f t="shared" si="15"/>
        <v>2.4697770738601049E-2</v>
      </c>
    </row>
    <row r="170" spans="2:33" x14ac:dyDescent="0.3">
      <c r="B170">
        <v>168</v>
      </c>
      <c r="C170" t="s">
        <v>357</v>
      </c>
      <c r="D170" t="s">
        <v>349</v>
      </c>
      <c r="E170" s="43">
        <v>-3.2000000000000002E-3</v>
      </c>
      <c r="F170" s="43">
        <v>-0.7571</v>
      </c>
      <c r="G170" s="48">
        <f t="shared" si="14"/>
        <v>1.2117697825070954E-5</v>
      </c>
      <c r="AE170" s="12">
        <v>8.4</v>
      </c>
      <c r="AF170">
        <f t="shared" si="16"/>
        <v>1.3221798553062901E-2</v>
      </c>
      <c r="AG170">
        <f t="shared" si="15"/>
        <v>2.4572755866560794E-2</v>
      </c>
    </row>
    <row r="171" spans="2:33" x14ac:dyDescent="0.3">
      <c r="B171">
        <v>169</v>
      </c>
      <c r="C171" t="s">
        <v>357</v>
      </c>
      <c r="D171" t="s">
        <v>349</v>
      </c>
      <c r="E171" s="43">
        <v>0</v>
      </c>
      <c r="F171" s="43">
        <v>0.25990000000000002</v>
      </c>
      <c r="G171" s="48">
        <f t="shared" si="14"/>
        <v>6.3487555789173662</v>
      </c>
      <c r="AE171" s="12">
        <v>8.4499999999999993</v>
      </c>
      <c r="AF171">
        <f t="shared" si="16"/>
        <v>1.3061138803777725E-2</v>
      </c>
      <c r="AG171">
        <f t="shared" si="15"/>
        <v>2.4449110109829721E-2</v>
      </c>
    </row>
    <row r="172" spans="2:33" x14ac:dyDescent="0.3">
      <c r="B172">
        <v>170</v>
      </c>
      <c r="C172" t="s">
        <v>357</v>
      </c>
      <c r="D172" t="s">
        <v>349</v>
      </c>
      <c r="E172" s="43">
        <v>7.7999999999999996E-3</v>
      </c>
      <c r="F172" s="43">
        <v>0.2205</v>
      </c>
      <c r="G172" s="48">
        <f t="shared" si="14"/>
        <v>4.9238211561071834</v>
      </c>
      <c r="AE172" s="12">
        <v>8.5</v>
      </c>
      <c r="AF172">
        <f t="shared" si="16"/>
        <v>1.2903361906278537E-2</v>
      </c>
      <c r="AG172">
        <f t="shared" si="15"/>
        <v>2.4326810505423038E-2</v>
      </c>
    </row>
    <row r="173" spans="2:33" x14ac:dyDescent="0.3">
      <c r="B173">
        <v>171</v>
      </c>
      <c r="C173" t="s">
        <v>357</v>
      </c>
      <c r="D173" t="s">
        <v>349</v>
      </c>
      <c r="E173" s="43">
        <v>4.4999999999999997E-3</v>
      </c>
      <c r="F173" s="43">
        <v>0.4531</v>
      </c>
      <c r="G173" s="48">
        <f t="shared" si="14"/>
        <v>19.877603442035813</v>
      </c>
      <c r="AE173" s="12">
        <v>8.5500000000000007</v>
      </c>
      <c r="AF173">
        <f t="shared" si="16"/>
        <v>1.2748399626447041E-2</v>
      </c>
      <c r="AG173">
        <f t="shared" si="15"/>
        <v>2.4205834607586782E-2</v>
      </c>
    </row>
    <row r="174" spans="2:33" x14ac:dyDescent="0.3">
      <c r="B174">
        <v>172</v>
      </c>
      <c r="C174" t="s">
        <v>357</v>
      </c>
      <c r="D174" t="s">
        <v>349</v>
      </c>
      <c r="E174" s="43">
        <v>-6.3E-3</v>
      </c>
      <c r="F174" s="43">
        <v>-0.34250000000000003</v>
      </c>
      <c r="G174" s="48">
        <f t="shared" si="14"/>
        <v>3.4927383866181952E-2</v>
      </c>
      <c r="AE174" s="12">
        <v>8.6</v>
      </c>
      <c r="AF174">
        <f t="shared" si="16"/>
        <v>1.2596185731314522E-2</v>
      </c>
      <c r="AG174">
        <f t="shared" si="15"/>
        <v>2.4086160473206695E-2</v>
      </c>
    </row>
    <row r="175" spans="2:33" x14ac:dyDescent="0.3">
      <c r="B175">
        <v>173</v>
      </c>
      <c r="C175" t="s">
        <v>357</v>
      </c>
      <c r="D175" t="s">
        <v>349</v>
      </c>
      <c r="E175" s="43">
        <v>0</v>
      </c>
      <c r="F175" s="43">
        <v>0.40050000000000002</v>
      </c>
      <c r="G175" s="48">
        <f t="shared" si="14"/>
        <v>14.800108706016502</v>
      </c>
      <c r="AE175" s="12">
        <v>8.65</v>
      </c>
      <c r="AF175">
        <f t="shared" si="16"/>
        <v>1.2446655919179294E-2</v>
      </c>
      <c r="AG175">
        <f t="shared" si="15"/>
        <v>2.396776664771072E-2</v>
      </c>
    </row>
    <row r="176" spans="2:33" x14ac:dyDescent="0.3">
      <c r="B176">
        <v>174</v>
      </c>
      <c r="C176" t="s">
        <v>357</v>
      </c>
      <c r="D176" t="s">
        <v>349</v>
      </c>
      <c r="E176" s="43">
        <v>0</v>
      </c>
      <c r="F176" s="43">
        <v>-0.2044</v>
      </c>
      <c r="G176" s="48">
        <f t="shared" si="14"/>
        <v>0.16053073554569119</v>
      </c>
      <c r="AE176" s="12">
        <v>8.6999999999999993</v>
      </c>
      <c r="AF176">
        <f t="shared" si="16"/>
        <v>1.229974775255108E-2</v>
      </c>
      <c r="AG176">
        <f t="shared" si="15"/>
        <v>2.3850632151445728E-2</v>
      </c>
    </row>
    <row r="177" spans="2:33" x14ac:dyDescent="0.3">
      <c r="B177">
        <v>175</v>
      </c>
      <c r="C177" t="s">
        <v>357</v>
      </c>
      <c r="D177" t="s">
        <v>349</v>
      </c>
      <c r="E177" s="43">
        <v>0</v>
      </c>
      <c r="F177" s="43">
        <v>0.36809999999999998</v>
      </c>
      <c r="G177" s="48">
        <f t="shared" si="14"/>
        <v>12.272774178093087</v>
      </c>
      <c r="AE177" s="12">
        <v>8.75</v>
      </c>
      <c r="AF177">
        <f t="shared" si="16"/>
        <v>1.2155400593792167E-2</v>
      </c>
      <c r="AG177">
        <f t="shared" si="15"/>
        <v>2.373473646650975E-2</v>
      </c>
    </row>
    <row r="178" spans="2:33" x14ac:dyDescent="0.3">
      <c r="B178">
        <v>176</v>
      </c>
      <c r="C178" t="s">
        <v>357</v>
      </c>
      <c r="D178" t="s">
        <v>349</v>
      </c>
      <c r="E178" s="43">
        <v>0</v>
      </c>
      <c r="F178" s="43">
        <v>4.3099999999999999E-2</v>
      </c>
      <c r="G178" s="48">
        <f t="shared" si="14"/>
        <v>1.401546667889773</v>
      </c>
      <c r="AE178" s="12">
        <v>8.8000000000000007</v>
      </c>
      <c r="AF178">
        <f t="shared" si="16"/>
        <v>1.2013555543332669E-2</v>
      </c>
      <c r="AG178">
        <f t="shared" si="15"/>
        <v>2.3620059524022179E-2</v>
      </c>
    </row>
    <row r="179" spans="2:33" x14ac:dyDescent="0.3">
      <c r="B179">
        <v>177</v>
      </c>
      <c r="C179" t="s">
        <v>357</v>
      </c>
      <c r="D179" t="s">
        <v>349</v>
      </c>
      <c r="E179" s="43">
        <v>5.9999999999999995E-4</v>
      </c>
      <c r="F179" s="43">
        <v>0.48039999999999999</v>
      </c>
      <c r="G179" s="48">
        <f t="shared" si="14"/>
        <v>23.069204099957762</v>
      </c>
      <c r="AE179" s="12">
        <v>8.85</v>
      </c>
      <c r="AF179">
        <f t="shared" si="16"/>
        <v>1.1874155380342508E-2</v>
      </c>
      <c r="AG179">
        <f t="shared" si="15"/>
        <v>2.3506581691814802E-2</v>
      </c>
    </row>
    <row r="180" spans="2:33" x14ac:dyDescent="0.3">
      <c r="B180">
        <v>178</v>
      </c>
      <c r="C180" t="s">
        <v>357</v>
      </c>
      <c r="D180" t="s">
        <v>349</v>
      </c>
      <c r="E180" s="43">
        <v>4.7999999999999996E-3</v>
      </c>
      <c r="F180" s="43">
        <v>4.3299999999999998E-2</v>
      </c>
      <c r="G180" s="48">
        <f t="shared" si="14"/>
        <v>1.4036979286683291</v>
      </c>
      <c r="AE180" s="12">
        <v>8.9</v>
      </c>
      <c r="AF180">
        <f t="shared" si="16"/>
        <v>1.1737144505749683E-2</v>
      </c>
      <c r="AG180">
        <f t="shared" si="15"/>
        <v>2.339428376252756E-2</v>
      </c>
    </row>
    <row r="181" spans="2:33" x14ac:dyDescent="0.3">
      <c r="B181">
        <v>179</v>
      </c>
      <c r="C181" t="s">
        <v>357</v>
      </c>
      <c r="D181" t="s">
        <v>349</v>
      </c>
      <c r="E181" s="43">
        <v>4.1000000000000003E-3</v>
      </c>
      <c r="F181" s="43">
        <v>-0.1245</v>
      </c>
      <c r="G181" s="48">
        <f t="shared" si="14"/>
        <v>0.34518284458108728</v>
      </c>
      <c r="AE181" s="12">
        <v>8.9499999999999993</v>
      </c>
      <c r="AF181">
        <f t="shared" si="16"/>
        <v>1.1602468887499211E-2</v>
      </c>
      <c r="AG181">
        <f t="shared" si="15"/>
        <v>2.3283146942093574E-2</v>
      </c>
    </row>
    <row r="182" spans="2:33" x14ac:dyDescent="0.3">
      <c r="B182">
        <v>180</v>
      </c>
      <c r="C182" t="s">
        <v>357</v>
      </c>
      <c r="D182" t="s">
        <v>349</v>
      </c>
      <c r="E182" s="43">
        <v>9.1999999999999998E-3</v>
      </c>
      <c r="F182" s="43">
        <v>-0.3483</v>
      </c>
      <c r="G182" s="48">
        <f t="shared" si="14"/>
        <v>3.253731920624256E-2</v>
      </c>
      <c r="AE182" s="12">
        <v>9</v>
      </c>
      <c r="AF182">
        <f t="shared" si="16"/>
        <v>1.1470076007952811E-2</v>
      </c>
      <c r="AG182">
        <f t="shared" si="15"/>
        <v>2.3173152838598485E-2</v>
      </c>
    </row>
    <row r="183" spans="2:33" x14ac:dyDescent="0.3">
      <c r="B183">
        <v>181</v>
      </c>
      <c r="C183" t="s">
        <v>357</v>
      </c>
      <c r="D183" t="s">
        <v>349</v>
      </c>
      <c r="E183" s="43">
        <v>-9.4999999999999998E-3</v>
      </c>
      <c r="F183" s="43">
        <v>0.24390000000000001</v>
      </c>
      <c r="G183" s="48">
        <f t="shared" si="14"/>
        <v>5.7317038461265373</v>
      </c>
      <c r="AE183" s="12">
        <v>9.0500000000000007</v>
      </c>
      <c r="AF183">
        <f t="shared" si="16"/>
        <v>1.133991481333421E-2</v>
      </c>
      <c r="AG183">
        <f t="shared" si="15"/>
        <v>2.3064283451500075E-2</v>
      </c>
    </row>
    <row r="184" spans="2:33" x14ac:dyDescent="0.3">
      <c r="B184">
        <v>182</v>
      </c>
      <c r="C184" t="s">
        <v>357</v>
      </c>
      <c r="D184" t="s">
        <v>349</v>
      </c>
      <c r="E184" s="43">
        <v>-1E-4</v>
      </c>
      <c r="F184" s="43">
        <v>0.74419999999999997</v>
      </c>
      <c r="G184" s="48">
        <f t="shared" si="14"/>
        <v>85.658459016052802</v>
      </c>
      <c r="AE184" s="12">
        <v>9.1</v>
      </c>
      <c r="AF184">
        <f t="shared" si="16"/>
        <v>1.1211935665129787E-2</v>
      </c>
      <c r="AG184">
        <f t="shared" si="15"/>
        <v>2.295652116119451E-2</v>
      </c>
    </row>
    <row r="185" spans="2:33" x14ac:dyDescent="0.3">
      <c r="B185">
        <v>183</v>
      </c>
      <c r="C185" t="s">
        <v>357</v>
      </c>
      <c r="D185" t="s">
        <v>349</v>
      </c>
      <c r="E185" s="43">
        <v>-2.0999999999999999E-3</v>
      </c>
      <c r="F185" s="43">
        <v>0.52210000000000001</v>
      </c>
      <c r="G185" s="48">
        <f t="shared" si="14"/>
        <v>28.810147891658254</v>
      </c>
      <c r="AE185" s="12">
        <v>9.15</v>
      </c>
      <c r="AF185">
        <f t="shared" si="16"/>
        <v>1.1086090293358811E-2</v>
      </c>
      <c r="AG185">
        <f t="shared" si="15"/>
        <v>2.2849848718916238E-2</v>
      </c>
    </row>
    <row r="186" spans="2:33" x14ac:dyDescent="0.3">
      <c r="B186">
        <v>184</v>
      </c>
      <c r="C186" t="s">
        <v>357</v>
      </c>
      <c r="D186" t="s">
        <v>349</v>
      </c>
      <c r="E186" s="43">
        <v>0</v>
      </c>
      <c r="F186" s="43">
        <v>0.2427</v>
      </c>
      <c r="G186" s="48">
        <f t="shared" si="14"/>
        <v>5.6876175638956479</v>
      </c>
      <c r="AE186" s="12">
        <v>9.1999999999999993</v>
      </c>
      <c r="AF186">
        <f t="shared" si="16"/>
        <v>1.0962331751631322E-2</v>
      </c>
      <c r="AG186">
        <f t="shared" si="15"/>
        <v>2.2744249236959266E-2</v>
      </c>
    </row>
    <row r="187" spans="2:33" x14ac:dyDescent="0.3">
      <c r="B187">
        <v>185</v>
      </c>
      <c r="C187" t="s">
        <v>357</v>
      </c>
      <c r="D187" t="s">
        <v>349</v>
      </c>
      <c r="E187" s="43">
        <v>0</v>
      </c>
      <c r="F187" s="43">
        <v>-0.4</v>
      </c>
      <c r="G187" s="48">
        <f t="shared" si="14"/>
        <v>1.6796159999999997E-2</v>
      </c>
      <c r="AE187" s="12">
        <v>9.25</v>
      </c>
      <c r="AF187">
        <f t="shared" si="16"/>
        <v>1.0840614373916261E-2</v>
      </c>
      <c r="AG187">
        <f t="shared" si="15"/>
        <v>2.2639706179207561E-2</v>
      </c>
    </row>
    <row r="188" spans="2:33" x14ac:dyDescent="0.3">
      <c r="B188">
        <v>186</v>
      </c>
      <c r="C188" t="s">
        <v>357</v>
      </c>
      <c r="D188" t="s">
        <v>350</v>
      </c>
      <c r="E188" s="43">
        <v>0</v>
      </c>
      <c r="F188" s="43">
        <v>0.3604</v>
      </c>
      <c r="G188" s="48">
        <f t="shared" si="14"/>
        <v>11.730944661292352</v>
      </c>
      <c r="AE188" s="12">
        <v>9.3000000000000007</v>
      </c>
      <c r="AF188">
        <f t="shared" si="16"/>
        <v>1.0720893732945845E-2</v>
      </c>
      <c r="AG188">
        <f t="shared" si="15"/>
        <v>2.2536203351963633E-2</v>
      </c>
    </row>
    <row r="189" spans="2:33" x14ac:dyDescent="0.3">
      <c r="B189">
        <v>187</v>
      </c>
      <c r="C189" t="s">
        <v>357</v>
      </c>
      <c r="D189" t="s">
        <v>350</v>
      </c>
      <c r="E189" s="43">
        <v>-1E-4</v>
      </c>
      <c r="F189" s="43">
        <v>0.5</v>
      </c>
      <c r="G189" s="48">
        <f t="shared" si="14"/>
        <v>25.62890625</v>
      </c>
      <c r="AE189" s="12">
        <v>9.35</v>
      </c>
      <c r="AF189">
        <f t="shared" si="16"/>
        <v>1.0603126600185871E-2</v>
      </c>
      <c r="AG189">
        <f t="shared" si="15"/>
        <v>2.2433724895063983E-2</v>
      </c>
    </row>
    <row r="190" spans="2:33" x14ac:dyDescent="0.3">
      <c r="B190">
        <v>188</v>
      </c>
      <c r="C190" t="s">
        <v>357</v>
      </c>
      <c r="D190" t="s">
        <v>350</v>
      </c>
      <c r="E190" s="43">
        <v>2E-3</v>
      </c>
      <c r="F190" s="43">
        <v>0.66669999999999996</v>
      </c>
      <c r="G190" s="48">
        <f t="shared" si="14"/>
        <v>59.54694473025075</v>
      </c>
      <c r="AE190" s="12">
        <v>9.4</v>
      </c>
      <c r="AF190">
        <f t="shared" si="16"/>
        <v>1.0487270907304972E-2</v>
      </c>
      <c r="AG190">
        <f t="shared" si="15"/>
        <v>2.2332255273271186E-2</v>
      </c>
    </row>
    <row r="191" spans="2:33" x14ac:dyDescent="0.3">
      <c r="B191">
        <v>189</v>
      </c>
      <c r="C191" t="s">
        <v>357</v>
      </c>
      <c r="D191" t="s">
        <v>350</v>
      </c>
      <c r="E191" s="43">
        <v>2.7000000000000001E-3</v>
      </c>
      <c r="F191" s="43">
        <v>-0.1</v>
      </c>
      <c r="G191" s="48">
        <f t="shared" si="14"/>
        <v>0.43046721000000016</v>
      </c>
      <c r="AE191" s="12">
        <v>9.4499999999999993</v>
      </c>
      <c r="AF191">
        <f t="shared" si="16"/>
        <v>1.0373285709079175E-2</v>
      </c>
      <c r="AG191">
        <f t="shared" si="15"/>
        <v>2.2231779267932569E-2</v>
      </c>
    </row>
    <row r="192" spans="2:33" x14ac:dyDescent="0.3">
      <c r="B192">
        <v>190</v>
      </c>
      <c r="C192" t="s">
        <v>357</v>
      </c>
      <c r="D192" t="s">
        <v>350</v>
      </c>
      <c r="E192" s="43">
        <v>-5.1000000000000004E-3</v>
      </c>
      <c r="F192" s="43">
        <v>-0.14499999999999999</v>
      </c>
      <c r="G192" s="48">
        <f t="shared" si="14"/>
        <v>0.28558074211399936</v>
      </c>
      <c r="AE192" s="12">
        <v>9.5</v>
      </c>
      <c r="AF192">
        <f t="shared" si="16"/>
        <v>1.0261131147670936E-2</v>
      </c>
      <c r="AG192">
        <f t="shared" si="15"/>
        <v>2.2132281968895669E-2</v>
      </c>
    </row>
    <row r="193" spans="2:33" x14ac:dyDescent="0.3">
      <c r="B193">
        <v>191</v>
      </c>
      <c r="C193" t="s">
        <v>357</v>
      </c>
      <c r="D193" t="s">
        <v>350</v>
      </c>
      <c r="E193" s="43">
        <v>-3.5999999999999999E-3</v>
      </c>
      <c r="F193" s="43">
        <v>0.39200000000000002</v>
      </c>
      <c r="G193" s="48">
        <f t="shared" si="14"/>
        <v>14.096583954457367</v>
      </c>
      <c r="AE193" s="12">
        <v>9.5500000000000007</v>
      </c>
      <c r="AF193">
        <f t="shared" si="16"/>
        <v>1.0150768418224874E-2</v>
      </c>
      <c r="AG193">
        <f t="shared" si="15"/>
        <v>2.2033748766671593E-2</v>
      </c>
    </row>
    <row r="194" spans="2:33" x14ac:dyDescent="0.3">
      <c r="B194">
        <v>192</v>
      </c>
      <c r="C194" t="s">
        <v>357</v>
      </c>
      <c r="D194" t="s">
        <v>350</v>
      </c>
      <c r="E194" s="43">
        <v>0</v>
      </c>
      <c r="F194" s="43">
        <v>-0.59199999999999997</v>
      </c>
      <c r="G194" s="48">
        <f t="shared" si="14"/>
        <v>7.6785869193364521E-4</v>
      </c>
      <c r="AE194" s="12">
        <v>9.6</v>
      </c>
      <c r="AF194">
        <f t="shared" si="16"/>
        <v>1.0042159735725104E-2</v>
      </c>
      <c r="AG194">
        <f t="shared" si="15"/>
        <v>2.1936165344837093E-2</v>
      </c>
    </row>
    <row r="195" spans="2:33" x14ac:dyDescent="0.3">
      <c r="B195">
        <v>193</v>
      </c>
      <c r="C195" t="s">
        <v>357</v>
      </c>
      <c r="D195" t="s">
        <v>350</v>
      </c>
      <c r="E195" s="43">
        <v>-3.5999999999999999E-3</v>
      </c>
      <c r="F195" s="43">
        <v>0.16900000000000001</v>
      </c>
      <c r="G195" s="48">
        <f t="shared" ref="G195:G258" si="17">(1+F195)^$G$1</f>
        <v>3.4875150408246696</v>
      </c>
      <c r="AE195" s="12">
        <v>9.65</v>
      </c>
      <c r="AF195">
        <f t="shared" si="16"/>
        <v>9.93526830306154E-3</v>
      </c>
      <c r="AG195">
        <f t="shared" ref="AG195:AG258" si="18">$AG$2*(AE195^($AG$2-1))</f>
        <v>2.1839517672667074E-2</v>
      </c>
    </row>
    <row r="196" spans="2:33" x14ac:dyDescent="0.3">
      <c r="B196">
        <v>194</v>
      </c>
      <c r="C196" t="s">
        <v>357</v>
      </c>
      <c r="D196" t="s">
        <v>350</v>
      </c>
      <c r="E196" s="43">
        <v>8.8999999999999999E-3</v>
      </c>
      <c r="F196" s="43">
        <v>4.7399999999999998E-2</v>
      </c>
      <c r="G196" s="48">
        <f t="shared" si="17"/>
        <v>1.4484401559933933</v>
      </c>
      <c r="AE196" s="12">
        <v>9.6999999999999993</v>
      </c>
      <c r="AF196">
        <f t="shared" ref="AF196:AF259" si="19">($AF$2-1)*AE196^(-$AF$2)</f>
        <v>9.8300582802551707E-3</v>
      </c>
      <c r="AG196">
        <f t="shared" si="18"/>
        <v>2.1743791997989405E-2</v>
      </c>
    </row>
    <row r="197" spans="2:33" x14ac:dyDescent="0.3">
      <c r="B197">
        <v>195</v>
      </c>
      <c r="C197" t="s">
        <v>357</v>
      </c>
      <c r="D197" t="s">
        <v>350</v>
      </c>
      <c r="E197" s="43">
        <v>-8.3999999999999995E-3</v>
      </c>
      <c r="F197" s="43">
        <v>0.70689999999999997</v>
      </c>
      <c r="G197" s="48">
        <f t="shared" si="17"/>
        <v>72.055083729030628</v>
      </c>
      <c r="AE197" s="12">
        <v>9.75</v>
      </c>
      <c r="AF197">
        <f t="shared" si="19"/>
        <v>9.7264947547944861E-3</v>
      </c>
      <c r="AG197">
        <f t="shared" si="18"/>
        <v>2.164897484025409E-2</v>
      </c>
    </row>
    <row r="198" spans="2:33" x14ac:dyDescent="0.3">
      <c r="B198">
        <v>196</v>
      </c>
      <c r="C198" t="s">
        <v>357</v>
      </c>
      <c r="D198" t="s">
        <v>350</v>
      </c>
      <c r="E198" s="43">
        <v>0</v>
      </c>
      <c r="F198" s="43">
        <v>0.66669999999999996</v>
      </c>
      <c r="G198" s="48">
        <f t="shared" si="17"/>
        <v>59.54694473025075</v>
      </c>
      <c r="AE198" s="12">
        <v>9.8000000000000007</v>
      </c>
      <c r="AF198">
        <f t="shared" si="19"/>
        <v>9.6245437130375346E-3</v>
      </c>
      <c r="AG198">
        <f t="shared" si="18"/>
        <v>2.1555052983809456E-2</v>
      </c>
    </row>
    <row r="199" spans="2:33" x14ac:dyDescent="0.3">
      <c r="B199">
        <v>197</v>
      </c>
      <c r="C199" t="s">
        <v>357</v>
      </c>
      <c r="D199" t="s">
        <v>350</v>
      </c>
      <c r="E199" s="43">
        <v>-7.7000000000000002E-3</v>
      </c>
      <c r="F199" s="43">
        <v>0.49149999999999999</v>
      </c>
      <c r="G199" s="48">
        <f t="shared" si="17"/>
        <v>24.489846419216093</v>
      </c>
      <c r="AE199" s="12">
        <v>9.85</v>
      </c>
      <c r="AF199">
        <f t="shared" si="19"/>
        <v>9.5241720126359765E-3</v>
      </c>
      <c r="AG199">
        <f t="shared" si="18"/>
        <v>2.1462013471378025E-2</v>
      </c>
    </row>
    <row r="200" spans="2:33" x14ac:dyDescent="0.3">
      <c r="B200">
        <v>198</v>
      </c>
      <c r="C200" t="s">
        <v>357</v>
      </c>
      <c r="D200" t="s">
        <v>350</v>
      </c>
      <c r="E200" s="43">
        <v>1E-4</v>
      </c>
      <c r="F200" s="43">
        <v>0.4118</v>
      </c>
      <c r="G200" s="48">
        <f t="shared" si="17"/>
        <v>15.782849690006801</v>
      </c>
      <c r="AE200" s="12">
        <v>9.9</v>
      </c>
      <c r="AF200">
        <f t="shared" si="19"/>
        <v>9.425347355939924E-3</v>
      </c>
      <c r="AG200">
        <f t="shared" si="18"/>
        <v>2.1369843597725237E-2</v>
      </c>
    </row>
    <row r="201" spans="2:33" x14ac:dyDescent="0.3">
      <c r="B201">
        <v>199</v>
      </c>
      <c r="C201" t="s">
        <v>357</v>
      </c>
      <c r="D201" t="s">
        <v>350</v>
      </c>
      <c r="E201" s="43">
        <v>-0.01</v>
      </c>
      <c r="F201" s="43">
        <v>0.73440000000000005</v>
      </c>
      <c r="G201" s="48">
        <f t="shared" si="17"/>
        <v>81.883070337506197</v>
      </c>
      <c r="AE201" s="12">
        <v>9.9499999999999993</v>
      </c>
      <c r="AF201">
        <f t="shared" si="19"/>
        <v>9.3280382643436254E-3</v>
      </c>
      <c r="AG201">
        <f t="shared" si="18"/>
        <v>2.1278530903514378E-2</v>
      </c>
    </row>
    <row r="202" spans="2:33" x14ac:dyDescent="0.3">
      <c r="B202">
        <v>200</v>
      </c>
      <c r="C202" t="s">
        <v>357</v>
      </c>
      <c r="D202" t="s">
        <v>350</v>
      </c>
      <c r="E202" s="43">
        <v>1.4E-3</v>
      </c>
      <c r="F202" s="43">
        <v>0.40539999999999998</v>
      </c>
      <c r="G202" s="48">
        <f t="shared" si="17"/>
        <v>15.219472267431859</v>
      </c>
      <c r="AE202" s="12">
        <v>10</v>
      </c>
      <c r="AF202">
        <f t="shared" si="19"/>
        <v>9.2322140535344502E-3</v>
      </c>
      <c r="AG202">
        <f t="shared" si="18"/>
        <v>2.1188063169341312E-2</v>
      </c>
    </row>
    <row r="203" spans="2:33" x14ac:dyDescent="0.3">
      <c r="B203">
        <v>201</v>
      </c>
      <c r="C203" t="s">
        <v>357</v>
      </c>
      <c r="D203" t="s">
        <v>350</v>
      </c>
      <c r="E203" s="43">
        <v>7.7999999999999996E-3</v>
      </c>
      <c r="F203" s="43">
        <v>0.63160000000000005</v>
      </c>
      <c r="G203" s="48">
        <f t="shared" si="17"/>
        <v>50.223800490103237</v>
      </c>
      <c r="AE203" s="12">
        <v>10.050000000000001</v>
      </c>
      <c r="AF203">
        <f t="shared" si="19"/>
        <v>9.1378448096089034E-3</v>
      </c>
      <c r="AG203">
        <f t="shared" si="18"/>
        <v>2.1098428409942891E-2</v>
      </c>
    </row>
    <row r="204" spans="2:33" x14ac:dyDescent="0.3">
      <c r="B204">
        <v>202</v>
      </c>
      <c r="C204" t="s">
        <v>357</v>
      </c>
      <c r="D204" t="s">
        <v>337</v>
      </c>
      <c r="E204" s="43">
        <v>0</v>
      </c>
      <c r="F204" s="43">
        <v>0.22159999999999999</v>
      </c>
      <c r="G204" s="48">
        <f t="shared" si="17"/>
        <v>4.9594348830572956</v>
      </c>
      <c r="AE204" s="12">
        <v>10.1</v>
      </c>
      <c r="AF204">
        <f t="shared" si="19"/>
        <v>9.0449013660211519E-3</v>
      </c>
      <c r="AG204">
        <f t="shared" si="18"/>
        <v>2.1009614868573147E-2</v>
      </c>
    </row>
    <row r="205" spans="2:33" x14ac:dyDescent="0.3">
      <c r="B205">
        <v>203</v>
      </c>
      <c r="C205" t="s">
        <v>357</v>
      </c>
      <c r="D205" t="s">
        <v>337</v>
      </c>
      <c r="E205" s="43">
        <v>-8.6E-3</v>
      </c>
      <c r="F205" s="43">
        <v>0.13059999999999999</v>
      </c>
      <c r="G205" s="48">
        <f t="shared" si="17"/>
        <v>2.6697577075871446</v>
      </c>
      <c r="AE205" s="12">
        <v>10.15</v>
      </c>
      <c r="AF205">
        <f t="shared" si="19"/>
        <v>8.953355281331201E-3</v>
      </c>
      <c r="AG205">
        <f t="shared" si="18"/>
        <v>2.0921611011541618E-2</v>
      </c>
    </row>
    <row r="206" spans="2:33" x14ac:dyDescent="0.3">
      <c r="B206">
        <v>204</v>
      </c>
      <c r="C206" t="s">
        <v>357</v>
      </c>
      <c r="D206" t="s">
        <v>337</v>
      </c>
      <c r="E206" s="43">
        <v>2.8E-3</v>
      </c>
      <c r="F206" s="43">
        <v>0.44009999999999999</v>
      </c>
      <c r="G206" s="48">
        <f t="shared" si="17"/>
        <v>18.498699734074915</v>
      </c>
      <c r="AE206" s="12">
        <v>10.199999999999999</v>
      </c>
      <c r="AF206">
        <f t="shared" si="19"/>
        <v>8.8631788177211367E-3</v>
      </c>
      <c r="AG206">
        <f t="shared" si="18"/>
        <v>2.0834405522908352E-2</v>
      </c>
    </row>
    <row r="207" spans="2:33" x14ac:dyDescent="0.3">
      <c r="B207">
        <v>205</v>
      </c>
      <c r="C207" t="s">
        <v>357</v>
      </c>
      <c r="D207" t="s">
        <v>337</v>
      </c>
      <c r="E207" s="43">
        <v>0</v>
      </c>
      <c r="F207" s="43">
        <v>0.31719999999999998</v>
      </c>
      <c r="G207" s="48">
        <f t="shared" si="17"/>
        <v>9.0617854679868763</v>
      </c>
      <c r="AE207" s="12">
        <v>10.25</v>
      </c>
      <c r="AF207">
        <f t="shared" si="19"/>
        <v>8.7743449202492777E-3</v>
      </c>
      <c r="AG207">
        <f t="shared" si="18"/>
        <v>2.0747987299330375E-2</v>
      </c>
    </row>
    <row r="208" spans="2:33" x14ac:dyDescent="0.3">
      <c r="B208">
        <v>206</v>
      </c>
      <c r="C208" t="s">
        <v>357</v>
      </c>
      <c r="D208" t="s">
        <v>337</v>
      </c>
      <c r="E208" s="43">
        <v>0</v>
      </c>
      <c r="F208" s="43">
        <v>7.7700000000000005E-2</v>
      </c>
      <c r="G208" s="48">
        <f t="shared" si="17"/>
        <v>1.8196298930919392</v>
      </c>
      <c r="AE208" s="12">
        <v>10.3</v>
      </c>
      <c r="AF208">
        <f t="shared" si="19"/>
        <v>8.6868271968135978E-3</v>
      </c>
      <c r="AG208">
        <f t="shared" si="18"/>
        <v>2.0662345445054513E-2</v>
      </c>
    </row>
    <row r="209" spans="2:33" x14ac:dyDescent="0.3">
      <c r="B209">
        <v>207</v>
      </c>
      <c r="C209" t="s">
        <v>357</v>
      </c>
      <c r="D209" t="s">
        <v>337</v>
      </c>
      <c r="E209" s="43">
        <v>4.5999999999999999E-3</v>
      </c>
      <c r="F209" s="43">
        <v>0.20319999999999999</v>
      </c>
      <c r="G209" s="48">
        <f t="shared" si="17"/>
        <v>4.3924071111523908</v>
      </c>
      <c r="AE209" s="12">
        <v>10.35</v>
      </c>
      <c r="AF209">
        <f t="shared" si="19"/>
        <v>8.6005998987966226E-3</v>
      </c>
      <c r="AG209">
        <f t="shared" si="18"/>
        <v>2.0577469267051819E-2</v>
      </c>
    </row>
    <row r="210" spans="2:33" x14ac:dyDescent="0.3">
      <c r="B210">
        <v>208</v>
      </c>
      <c r="C210" t="s">
        <v>357</v>
      </c>
      <c r="D210" t="s">
        <v>337</v>
      </c>
      <c r="E210" s="43">
        <v>6.4000000000000003E-3</v>
      </c>
      <c r="F210" s="43">
        <v>0.68920000000000003</v>
      </c>
      <c r="G210" s="48">
        <f t="shared" si="17"/>
        <v>66.290085936284569</v>
      </c>
      <c r="AE210" s="12">
        <v>10.4</v>
      </c>
      <c r="AF210">
        <f t="shared" si="19"/>
        <v>8.5156379023657181E-3</v>
      </c>
      <c r="AG210">
        <f t="shared" si="18"/>
        <v>2.0493348270288873E-2</v>
      </c>
    </row>
    <row r="211" spans="2:33" x14ac:dyDescent="0.3">
      <c r="B211">
        <v>209</v>
      </c>
      <c r="C211" t="s">
        <v>357</v>
      </c>
      <c r="D211" t="s">
        <v>337</v>
      </c>
      <c r="E211" s="43">
        <v>3.8E-3</v>
      </c>
      <c r="F211" s="43">
        <v>-0.32879999999999998</v>
      </c>
      <c r="G211" s="48">
        <f t="shared" si="17"/>
        <v>4.1192256445926514E-2</v>
      </c>
      <c r="AE211" s="12">
        <v>10.45</v>
      </c>
      <c r="AF211">
        <f t="shared" si="19"/>
        <v>8.431916690403404E-3</v>
      </c>
      <c r="AG211">
        <f t="shared" si="18"/>
        <v>2.0409972153131475E-2</v>
      </c>
    </row>
    <row r="212" spans="2:33" x14ac:dyDescent="0.3">
      <c r="B212">
        <v>210</v>
      </c>
      <c r="C212" t="s">
        <v>357</v>
      </c>
      <c r="D212" t="s">
        <v>337</v>
      </c>
      <c r="E212" s="43">
        <v>0</v>
      </c>
      <c r="F212" s="43">
        <v>0.23619999999999999</v>
      </c>
      <c r="G212" s="48">
        <f t="shared" si="17"/>
        <v>5.4539344516088306</v>
      </c>
      <c r="AE212" s="12">
        <v>10.5</v>
      </c>
      <c r="AF212">
        <f t="shared" si="19"/>
        <v>8.3494123350435993E-3</v>
      </c>
      <c r="AG212">
        <f t="shared" si="18"/>
        <v>2.0327330802876489E-2</v>
      </c>
    </row>
    <row r="213" spans="2:33" x14ac:dyDescent="0.3">
      <c r="B213">
        <v>211</v>
      </c>
      <c r="C213" t="s">
        <v>357</v>
      </c>
      <c r="D213" t="s">
        <v>337</v>
      </c>
      <c r="E213" s="43">
        <v>0</v>
      </c>
      <c r="F213" s="43">
        <v>0.23169999999999999</v>
      </c>
      <c r="G213" s="48">
        <f t="shared" si="17"/>
        <v>5.2971165838035921</v>
      </c>
      <c r="AE213" s="12">
        <v>10.55</v>
      </c>
      <c r="AF213">
        <f t="shared" si="19"/>
        <v>8.2681014807907301E-3</v>
      </c>
      <c r="AG213">
        <f t="shared" si="18"/>
        <v>2.0245414291407499E-2</v>
      </c>
    </row>
    <row r="214" spans="2:33" x14ac:dyDescent="0.3">
      <c r="B214">
        <v>212</v>
      </c>
      <c r="C214" t="s">
        <v>357</v>
      </c>
      <c r="D214" t="s">
        <v>337</v>
      </c>
      <c r="E214" s="43">
        <v>0</v>
      </c>
      <c r="F214" s="43">
        <v>-0.69569999999999999</v>
      </c>
      <c r="G214" s="48">
        <f t="shared" si="17"/>
        <v>7.3521713277339553E-5</v>
      </c>
      <c r="AE214" s="12">
        <v>10.6</v>
      </c>
      <c r="AF214">
        <f t="shared" si="19"/>
        <v>8.1879613281996295E-3</v>
      </c>
      <c r="AG214">
        <f t="shared" si="18"/>
        <v>2.0164212870970484E-2</v>
      </c>
    </row>
    <row r="215" spans="2:33" x14ac:dyDescent="0.3">
      <c r="B215">
        <v>213</v>
      </c>
      <c r="C215" t="s">
        <v>357</v>
      </c>
      <c r="D215" t="s">
        <v>337</v>
      </c>
      <c r="E215" s="43">
        <v>0</v>
      </c>
      <c r="F215" s="43">
        <v>5.1700000000000003E-2</v>
      </c>
      <c r="G215" s="48">
        <f t="shared" si="17"/>
        <v>1.4967008019287844</v>
      </c>
      <c r="AE215" s="12">
        <v>10.65</v>
      </c>
      <c r="AF215">
        <f t="shared" si="19"/>
        <v>8.1089696180949838E-3</v>
      </c>
      <c r="AG215">
        <f t="shared" si="18"/>
        <v>2.0083716970065543E-2</v>
      </c>
    </row>
    <row r="216" spans="2:33" x14ac:dyDescent="0.3">
      <c r="B216">
        <v>214</v>
      </c>
      <c r="C216" t="s">
        <v>357</v>
      </c>
      <c r="D216" t="s">
        <v>337</v>
      </c>
      <c r="E216" s="43">
        <v>0</v>
      </c>
      <c r="F216" s="43">
        <v>0.2094</v>
      </c>
      <c r="G216" s="48">
        <f t="shared" si="17"/>
        <v>4.5767765983487871</v>
      </c>
      <c r="AE216" s="12">
        <v>10.7</v>
      </c>
      <c r="AF216">
        <f t="shared" si="19"/>
        <v>8.0311046163101061E-3</v>
      </c>
      <c r="AG216">
        <f t="shared" si="18"/>
        <v>2.0003917189450916E-2</v>
      </c>
    </row>
    <row r="217" spans="2:33" x14ac:dyDescent="0.3">
      <c r="B217">
        <v>215</v>
      </c>
      <c r="C217" t="s">
        <v>357</v>
      </c>
      <c r="D217" t="s">
        <v>337</v>
      </c>
      <c r="E217" s="43">
        <v>3.7000000000000002E-3</v>
      </c>
      <c r="F217" s="43">
        <v>0.17150000000000001</v>
      </c>
      <c r="G217" s="48">
        <f t="shared" si="17"/>
        <v>3.5476302015765513</v>
      </c>
      <c r="AE217" s="12">
        <v>10.75</v>
      </c>
      <c r="AF217">
        <f t="shared" si="19"/>
        <v>7.9543450989256123E-3</v>
      </c>
      <c r="AG217">
        <f t="shared" si="18"/>
        <v>1.9924804298255789E-2</v>
      </c>
    </row>
    <row r="218" spans="2:33" x14ac:dyDescent="0.3">
      <c r="B218">
        <v>216</v>
      </c>
      <c r="C218" t="s">
        <v>357</v>
      </c>
      <c r="D218" t="s">
        <v>337</v>
      </c>
      <c r="E218" s="43">
        <v>0</v>
      </c>
      <c r="F218" s="43">
        <v>0.37940000000000002</v>
      </c>
      <c r="G218" s="48">
        <f t="shared" si="17"/>
        <v>13.107557550648281</v>
      </c>
      <c r="AE218" s="12">
        <v>10.8</v>
      </c>
      <c r="AF218">
        <f t="shared" si="19"/>
        <v>7.8786703379893856E-3</v>
      </c>
      <c r="AG218">
        <f t="shared" si="18"/>
        <v>1.9846369230198436E-2</v>
      </c>
    </row>
    <row r="219" spans="2:33" x14ac:dyDescent="0.3">
      <c r="B219">
        <v>217</v>
      </c>
      <c r="C219" t="s">
        <v>357</v>
      </c>
      <c r="D219" t="s">
        <v>337</v>
      </c>
      <c r="E219" s="43">
        <v>-5.9999999999999995E-4</v>
      </c>
      <c r="F219" s="43">
        <v>0.54310000000000003</v>
      </c>
      <c r="G219" s="48">
        <f t="shared" si="17"/>
        <v>32.147897139735726</v>
      </c>
      <c r="AE219" s="12">
        <v>10.85</v>
      </c>
      <c r="AF219">
        <f t="shared" si="19"/>
        <v>7.8040600876999773E-3</v>
      </c>
      <c r="AG219">
        <f t="shared" si="18"/>
        <v>1.9768603079906358E-2</v>
      </c>
    </row>
    <row r="220" spans="2:33" x14ac:dyDescent="0.3">
      <c r="B220">
        <v>218</v>
      </c>
      <c r="C220" t="s">
        <v>357</v>
      </c>
      <c r="D220" t="s">
        <v>337</v>
      </c>
      <c r="E220" s="43">
        <v>0</v>
      </c>
      <c r="F220" s="43">
        <v>0.23730000000000001</v>
      </c>
      <c r="G220" s="48">
        <f t="shared" si="17"/>
        <v>5.4928798998444099</v>
      </c>
      <c r="AE220" s="12">
        <v>10.9</v>
      </c>
      <c r="AF220">
        <f t="shared" si="19"/>
        <v>7.7304945710364031E-3</v>
      </c>
      <c r="AG220">
        <f t="shared" si="18"/>
        <v>1.969149709933515E-2</v>
      </c>
    </row>
    <row r="221" spans="2:33" x14ac:dyDescent="0.3">
      <c r="B221">
        <v>219</v>
      </c>
      <c r="C221" t="s">
        <v>357</v>
      </c>
      <c r="D221" t="s">
        <v>337</v>
      </c>
      <c r="E221" s="43">
        <v>0</v>
      </c>
      <c r="F221" s="43">
        <v>0.68010000000000004</v>
      </c>
      <c r="G221" s="48">
        <f t="shared" si="17"/>
        <v>63.486451671209579</v>
      </c>
      <c r="AE221" s="12">
        <v>10.95</v>
      </c>
      <c r="AF221">
        <f t="shared" si="19"/>
        <v>7.6579544668179079E-3</v>
      </c>
      <c r="AG221">
        <f t="shared" si="18"/>
        <v>1.961504269428313E-2</v>
      </c>
    </row>
    <row r="222" spans="2:33" x14ac:dyDescent="0.3">
      <c r="B222">
        <v>220</v>
      </c>
      <c r="C222" t="s">
        <v>357</v>
      </c>
      <c r="D222" t="s">
        <v>337</v>
      </c>
      <c r="E222" s="43">
        <v>0</v>
      </c>
      <c r="F222" s="43">
        <v>0.36759999999999998</v>
      </c>
      <c r="G222" s="48">
        <f t="shared" si="17"/>
        <v>12.236937362145561</v>
      </c>
      <c r="AE222" s="12">
        <v>11</v>
      </c>
      <c r="AF222">
        <f t="shared" si="19"/>
        <v>7.5864208971779213E-3</v>
      </c>
      <c r="AG222">
        <f t="shared" si="18"/>
        <v>1.9539231420998591E-2</v>
      </c>
    </row>
    <row r="223" spans="2:33" x14ac:dyDescent="0.3">
      <c r="B223">
        <v>221</v>
      </c>
      <c r="C223" t="s">
        <v>357</v>
      </c>
      <c r="D223" t="s">
        <v>337</v>
      </c>
      <c r="E223" s="43">
        <v>4.8999999999999998E-3</v>
      </c>
      <c r="F223" s="43">
        <v>0.30130000000000001</v>
      </c>
      <c r="G223" s="48">
        <f t="shared" si="17"/>
        <v>8.2227945296625506</v>
      </c>
      <c r="AE223" s="12">
        <v>11.05</v>
      </c>
      <c r="AF223">
        <f t="shared" si="19"/>
        <v>7.5158754154373364E-3</v>
      </c>
      <c r="AG223">
        <f t="shared" si="18"/>
        <v>1.9464054982877024E-2</v>
      </c>
    </row>
    <row r="224" spans="2:33" x14ac:dyDescent="0.3">
      <c r="B224">
        <v>222</v>
      </c>
      <c r="C224" t="s">
        <v>357</v>
      </c>
      <c r="D224" t="s">
        <v>337</v>
      </c>
      <c r="E224" s="43">
        <v>4.1999999999999997E-3</v>
      </c>
      <c r="F224" s="43">
        <v>0.77029999999999998</v>
      </c>
      <c r="G224" s="48">
        <f t="shared" si="17"/>
        <v>96.466151966617929</v>
      </c>
      <c r="AE224" s="12">
        <v>11.1</v>
      </c>
      <c r="AF224">
        <f t="shared" si="19"/>
        <v>7.4462999943624023E-3</v>
      </c>
      <c r="AG224">
        <f t="shared" si="18"/>
        <v>1.9389505227245241E-2</v>
      </c>
    </row>
    <row r="225" spans="2:33" x14ac:dyDescent="0.3">
      <c r="B225">
        <v>223</v>
      </c>
      <c r="C225" t="s">
        <v>357</v>
      </c>
      <c r="D225" t="s">
        <v>337</v>
      </c>
      <c r="E225" s="43">
        <v>0</v>
      </c>
      <c r="F225" s="43">
        <v>0.36880000000000002</v>
      </c>
      <c r="G225" s="48">
        <f t="shared" si="17"/>
        <v>12.323099986895969</v>
      </c>
      <c r="AE225" s="12">
        <v>11.15</v>
      </c>
      <c r="AF225">
        <f t="shared" si="19"/>
        <v>7.377677014793485E-3</v>
      </c>
      <c r="AG225">
        <f t="shared" si="18"/>
        <v>1.9315574142230028E-2</v>
      </c>
    </row>
    <row r="226" spans="2:33" x14ac:dyDescent="0.3">
      <c r="B226">
        <v>224</v>
      </c>
      <c r="C226" t="s">
        <v>357</v>
      </c>
      <c r="D226" t="s">
        <v>337</v>
      </c>
      <c r="E226" s="43">
        <v>0</v>
      </c>
      <c r="F226" s="43">
        <v>3.3999999999999998E-3</v>
      </c>
      <c r="G226" s="48">
        <f t="shared" si="17"/>
        <v>1.0275258904038393</v>
      </c>
      <c r="AE226" s="12">
        <v>11.2</v>
      </c>
      <c r="AF226">
        <f t="shared" si="19"/>
        <v>7.3099892546314767E-3</v>
      </c>
      <c r="AG226">
        <f t="shared" si="18"/>
        <v>1.9242253853708542E-2</v>
      </c>
    </row>
    <row r="227" spans="2:33" x14ac:dyDescent="0.3">
      <c r="B227">
        <v>225</v>
      </c>
      <c r="C227" t="s">
        <v>357</v>
      </c>
      <c r="D227" t="s">
        <v>337</v>
      </c>
      <c r="E227" s="43">
        <v>0</v>
      </c>
      <c r="F227" s="43">
        <v>0.41689999999999999</v>
      </c>
      <c r="G227" s="48">
        <f t="shared" si="17"/>
        <v>16.244771330219965</v>
      </c>
      <c r="AE227" s="12">
        <v>11.25</v>
      </c>
      <c r="AF227">
        <f t="shared" si="19"/>
        <v>7.2432198781688132E-3</v>
      </c>
      <c r="AG227">
        <f t="shared" si="18"/>
        <v>1.9169536622337984E-2</v>
      </c>
    </row>
    <row r="228" spans="2:33" x14ac:dyDescent="0.3">
      <c r="B228">
        <v>226</v>
      </c>
      <c r="C228" t="s">
        <v>357</v>
      </c>
      <c r="D228" t="s">
        <v>337</v>
      </c>
      <c r="E228" s="43">
        <v>0</v>
      </c>
      <c r="F228" s="43">
        <v>0.50449999999999995</v>
      </c>
      <c r="G228" s="48">
        <f t="shared" si="17"/>
        <v>26.250497380946431</v>
      </c>
      <c r="AE228" s="12">
        <v>11.3</v>
      </c>
      <c r="AF228">
        <f t="shared" si="19"/>
        <v>7.1773524257531572E-3</v>
      </c>
      <c r="AG228">
        <f t="shared" si="18"/>
        <v>1.9097414840662321E-2</v>
      </c>
    </row>
    <row r="229" spans="2:33" x14ac:dyDescent="0.3">
      <c r="B229">
        <v>227</v>
      </c>
      <c r="C229" t="s">
        <v>357</v>
      </c>
      <c r="D229" t="s">
        <v>337</v>
      </c>
      <c r="E229" s="43">
        <v>4.1999999999999997E-3</v>
      </c>
      <c r="F229" s="43">
        <v>0.77029999999999998</v>
      </c>
      <c r="G229" s="48">
        <f t="shared" si="17"/>
        <v>96.466151966617929</v>
      </c>
      <c r="AE229" s="12">
        <v>11.35</v>
      </c>
      <c r="AF229">
        <f t="shared" si="19"/>
        <v>7.1123708037716489E-3</v>
      </c>
      <c r="AG229">
        <f t="shared" si="18"/>
        <v>1.9025881030293398E-2</v>
      </c>
    </row>
    <row r="230" spans="2:33" x14ac:dyDescent="0.3">
      <c r="B230">
        <v>228</v>
      </c>
      <c r="C230" t="s">
        <v>357</v>
      </c>
      <c r="D230" t="s">
        <v>337</v>
      </c>
      <c r="E230" s="43">
        <v>0</v>
      </c>
      <c r="F230" s="43">
        <v>-0.3342</v>
      </c>
      <c r="G230" s="48">
        <f t="shared" si="17"/>
        <v>3.8614492070558754E-2</v>
      </c>
      <c r="AE230" s="12">
        <v>11.4</v>
      </c>
      <c r="AF230">
        <f t="shared" si="19"/>
        <v>7.0482592749446862E-3</v>
      </c>
      <c r="AG230">
        <f t="shared" si="18"/>
        <v>1.8954927839164599E-2</v>
      </c>
    </row>
    <row r="231" spans="2:33" x14ac:dyDescent="0.3">
      <c r="B231">
        <v>229</v>
      </c>
      <c r="C231" t="s">
        <v>357</v>
      </c>
      <c r="D231" t="s">
        <v>337</v>
      </c>
      <c r="E231" s="43">
        <v>0</v>
      </c>
      <c r="F231" s="43">
        <v>0.2944</v>
      </c>
      <c r="G231" s="48">
        <f t="shared" si="17"/>
        <v>7.880395859433496</v>
      </c>
      <c r="AE231" s="12">
        <v>11.45</v>
      </c>
      <c r="AF231">
        <f t="shared" si="19"/>
        <v>6.9850024489182096E-3</v>
      </c>
      <c r="AG231">
        <f t="shared" si="18"/>
        <v>1.8884548038854539E-2</v>
      </c>
    </row>
    <row r="232" spans="2:33" x14ac:dyDescent="0.3">
      <c r="B232">
        <v>230</v>
      </c>
      <c r="C232" t="s">
        <v>358</v>
      </c>
      <c r="D232" t="s">
        <v>337</v>
      </c>
      <c r="E232" s="43">
        <v>-9.4000000000000004E-3</v>
      </c>
      <c r="F232" s="43">
        <v>9.4000000000000004E-3</v>
      </c>
      <c r="G232" s="48">
        <f t="shared" si="17"/>
        <v>1.0777211433575031</v>
      </c>
      <c r="AE232" s="12">
        <v>11.5</v>
      </c>
      <c r="AF232">
        <f t="shared" si="19"/>
        <v>6.9225852731440597E-3</v>
      </c>
      <c r="AG232">
        <f t="shared" si="18"/>
        <v>1.8814734521978956E-2</v>
      </c>
    </row>
    <row r="233" spans="2:33" x14ac:dyDescent="0.3">
      <c r="B233">
        <v>231</v>
      </c>
      <c r="C233" t="s">
        <v>358</v>
      </c>
      <c r="D233" t="s">
        <v>337</v>
      </c>
      <c r="E233" s="43">
        <v>-1.1999999999999999E-3</v>
      </c>
      <c r="F233" s="43">
        <v>-0.22770000000000001</v>
      </c>
      <c r="G233" s="48">
        <f t="shared" si="17"/>
        <v>0.126557614076344</v>
      </c>
      <c r="AE233" s="12">
        <v>11.55</v>
      </c>
      <c r="AF233">
        <f t="shared" si="19"/>
        <v>6.8609930240384727E-3</v>
      </c>
      <c r="AG233">
        <f t="shared" si="18"/>
        <v>1.8745480299648554E-2</v>
      </c>
    </row>
    <row r="234" spans="2:33" x14ac:dyDescent="0.3">
      <c r="B234">
        <v>232</v>
      </c>
      <c r="C234" t="s">
        <v>358</v>
      </c>
      <c r="D234" t="s">
        <v>337</v>
      </c>
      <c r="E234" s="43">
        <v>2E-3</v>
      </c>
      <c r="F234" s="43">
        <v>-0.1575</v>
      </c>
      <c r="G234" s="48">
        <f t="shared" si="17"/>
        <v>0.25383954249499407</v>
      </c>
      <c r="AE234" s="12">
        <v>11.6</v>
      </c>
      <c r="AF234">
        <f t="shared" si="19"/>
        <v>6.8002112984089846E-3</v>
      </c>
      <c r="AG234">
        <f t="shared" si="18"/>
        <v>1.8676778498991152E-2</v>
      </c>
    </row>
    <row r="235" spans="2:33" x14ac:dyDescent="0.3">
      <c r="B235">
        <v>233</v>
      </c>
      <c r="C235" t="s">
        <v>358</v>
      </c>
      <c r="D235" t="s">
        <v>337</v>
      </c>
      <c r="E235" s="43">
        <v>0</v>
      </c>
      <c r="F235" s="43">
        <v>-0.3886</v>
      </c>
      <c r="G235" s="48">
        <f t="shared" si="17"/>
        <v>1.9525558951213537E-2</v>
      </c>
      <c r="AE235" s="12">
        <v>11.65</v>
      </c>
      <c r="AF235">
        <f t="shared" si="19"/>
        <v>6.740226005140515E-3</v>
      </c>
      <c r="AG235">
        <f t="shared" si="18"/>
        <v>1.8608622360735832E-2</v>
      </c>
    </row>
    <row r="236" spans="2:33" x14ac:dyDescent="0.3">
      <c r="B236">
        <v>234</v>
      </c>
      <c r="C236" t="s">
        <v>358</v>
      </c>
      <c r="D236" t="s">
        <v>337</v>
      </c>
      <c r="E236" s="43">
        <v>0</v>
      </c>
      <c r="F236" s="43">
        <v>-0.20630000000000001</v>
      </c>
      <c r="G236" s="48">
        <f t="shared" si="17"/>
        <v>0.15748929629108249</v>
      </c>
      <c r="AE236" s="12">
        <v>11.7</v>
      </c>
      <c r="AF236">
        <f t="shared" si="19"/>
        <v>6.6810233571317004E-3</v>
      </c>
      <c r="AG236">
        <f t="shared" si="18"/>
        <v>1.854100523685772E-2</v>
      </c>
    </row>
    <row r="237" spans="2:33" x14ac:dyDescent="0.3">
      <c r="B237">
        <v>235</v>
      </c>
      <c r="C237" t="s">
        <v>358</v>
      </c>
      <c r="D237" t="s">
        <v>337</v>
      </c>
      <c r="E237" s="43">
        <v>5.0000000000000001E-4</v>
      </c>
      <c r="F237" s="43">
        <v>-0.45600000000000002</v>
      </c>
      <c r="G237" s="48">
        <f t="shared" si="17"/>
        <v>7.669926418924459E-3</v>
      </c>
      <c r="AE237" s="12">
        <v>11.75</v>
      </c>
      <c r="AF237">
        <f t="shared" si="19"/>
        <v>6.6225898634729745E-3</v>
      </c>
      <c r="AG237">
        <f t="shared" si="18"/>
        <v>1.8473920588281244E-2</v>
      </c>
    </row>
    <row r="238" spans="2:33" x14ac:dyDescent="0.3">
      <c r="B238">
        <v>236</v>
      </c>
      <c r="C238" t="s">
        <v>358</v>
      </c>
      <c r="D238" t="s">
        <v>337</v>
      </c>
      <c r="E238" s="43">
        <v>0</v>
      </c>
      <c r="F238" s="43">
        <v>0.11899999999999999</v>
      </c>
      <c r="G238" s="48">
        <f t="shared" si="17"/>
        <v>2.45833289348968</v>
      </c>
      <c r="AE238" s="12">
        <v>11.8</v>
      </c>
      <c r="AF238">
        <f t="shared" si="19"/>
        <v>6.5649123218580983E-3</v>
      </c>
      <c r="AG238">
        <f t="shared" si="18"/>
        <v>1.8407361982640518E-2</v>
      </c>
    </row>
    <row r="239" spans="2:33" x14ac:dyDescent="0.3">
      <c r="B239">
        <v>237</v>
      </c>
      <c r="C239" t="s">
        <v>358</v>
      </c>
      <c r="D239" t="s">
        <v>337</v>
      </c>
      <c r="E239" s="43">
        <v>9.5999999999999992E-3</v>
      </c>
      <c r="F239" s="43">
        <v>0.42909999999999998</v>
      </c>
      <c r="G239" s="48">
        <f t="shared" si="17"/>
        <v>17.398065189724331</v>
      </c>
      <c r="AE239" s="12">
        <v>11.85</v>
      </c>
      <c r="AF239">
        <f t="shared" si="19"/>
        <v>6.5079778112212047E-3</v>
      </c>
      <c r="AG239">
        <f t="shared" si="18"/>
        <v>1.8341323092094814E-2</v>
      </c>
    </row>
    <row r="240" spans="2:33" x14ac:dyDescent="0.3">
      <c r="B240">
        <v>238</v>
      </c>
      <c r="C240" t="s">
        <v>358</v>
      </c>
      <c r="D240" t="s">
        <v>337</v>
      </c>
      <c r="E240" s="43">
        <v>0</v>
      </c>
      <c r="F240" s="43">
        <v>0.1225</v>
      </c>
      <c r="G240" s="48">
        <f t="shared" si="17"/>
        <v>2.520523769772097</v>
      </c>
      <c r="AE240" s="12">
        <v>11.9</v>
      </c>
      <c r="AF240">
        <f t="shared" si="19"/>
        <v>6.4517736845918138E-3</v>
      </c>
      <c r="AG240">
        <f t="shared" si="18"/>
        <v>1.8275797691197925E-2</v>
      </c>
    </row>
    <row r="241" spans="2:33" x14ac:dyDescent="0.3">
      <c r="B241">
        <v>239</v>
      </c>
      <c r="C241" t="s">
        <v>358</v>
      </c>
      <c r="D241" t="s">
        <v>337</v>
      </c>
      <c r="E241" s="43">
        <v>0</v>
      </c>
      <c r="F241" s="43">
        <v>0.66669999999999996</v>
      </c>
      <c r="G241" s="48">
        <f t="shared" si="17"/>
        <v>59.54694473025075</v>
      </c>
      <c r="AE241" s="12">
        <v>11.95</v>
      </c>
      <c r="AF241">
        <f t="shared" si="19"/>
        <v>6.3962875621604237E-3</v>
      </c>
      <c r="AG241">
        <f t="shared" si="18"/>
        <v>1.8210779654819629E-2</v>
      </c>
    </row>
    <row r="242" spans="2:33" x14ac:dyDescent="0.3">
      <c r="B242">
        <v>240</v>
      </c>
      <c r="C242" t="s">
        <v>358</v>
      </c>
      <c r="D242" t="s">
        <v>337</v>
      </c>
      <c r="E242" s="43">
        <v>0</v>
      </c>
      <c r="F242" s="43">
        <v>-0.6391</v>
      </c>
      <c r="G242" s="48">
        <f t="shared" si="17"/>
        <v>2.8780282760395133E-4</v>
      </c>
      <c r="AE242" s="12">
        <v>12</v>
      </c>
      <c r="AF242">
        <f t="shared" si="19"/>
        <v>6.341507324547609E-3</v>
      </c>
      <c r="AG242">
        <f t="shared" si="18"/>
        <v>1.814626295611781E-2</v>
      </c>
    </row>
    <row r="243" spans="2:33" x14ac:dyDescent="0.3">
      <c r="B243">
        <v>241</v>
      </c>
      <c r="C243" t="s">
        <v>358</v>
      </c>
      <c r="D243" t="s">
        <v>337</v>
      </c>
      <c r="E243" s="43">
        <v>3.7000000000000002E-3</v>
      </c>
      <c r="F243" s="43">
        <v>0.3402</v>
      </c>
      <c r="G243" s="48">
        <f t="shared" si="17"/>
        <v>10.40775136881045</v>
      </c>
      <c r="AE243" s="12">
        <v>12.05</v>
      </c>
      <c r="AF243">
        <f t="shared" si="19"/>
        <v>6.2874211062699187E-3</v>
      </c>
      <c r="AG243">
        <f t="shared" si="18"/>
        <v>1.8082241664559861E-2</v>
      </c>
    </row>
    <row r="244" spans="2:33" x14ac:dyDescent="0.3">
      <c r="B244">
        <v>242</v>
      </c>
      <c r="C244" t="s">
        <v>358</v>
      </c>
      <c r="D244" t="s">
        <v>337</v>
      </c>
      <c r="E244" s="43">
        <v>0</v>
      </c>
      <c r="F244" s="43">
        <v>-0.62980000000000003</v>
      </c>
      <c r="G244" s="48">
        <f t="shared" si="17"/>
        <v>3.5276973214851516E-4</v>
      </c>
      <c r="AE244" s="12">
        <v>12.1</v>
      </c>
      <c r="AF244">
        <f t="shared" si="19"/>
        <v>6.234017289395927E-3</v>
      </c>
      <c r="AG244">
        <f t="shared" si="18"/>
        <v>1.8018709943991892E-2</v>
      </c>
    </row>
    <row r="245" spans="2:33" x14ac:dyDescent="0.3">
      <c r="B245">
        <v>243</v>
      </c>
      <c r="C245" t="s">
        <v>358</v>
      </c>
      <c r="D245" t="s">
        <v>337</v>
      </c>
      <c r="E245" s="43">
        <v>0</v>
      </c>
      <c r="F245" s="43">
        <v>-0.3604</v>
      </c>
      <c r="G245" s="48">
        <f t="shared" si="17"/>
        <v>2.800706766143746E-2</v>
      </c>
      <c r="AE245" s="12">
        <v>12.15</v>
      </c>
      <c r="AF245">
        <f t="shared" si="19"/>
        <v>6.1812844973862238E-3</v>
      </c>
      <c r="AG245">
        <f t="shared" si="18"/>
        <v>1.7955662050754488E-2</v>
      </c>
    </row>
    <row r="246" spans="2:33" x14ac:dyDescent="0.3">
      <c r="B246">
        <v>244</v>
      </c>
      <c r="C246" t="s">
        <v>358</v>
      </c>
      <c r="D246" t="s">
        <v>337</v>
      </c>
      <c r="E246" s="43">
        <v>1.6999999999999999E-3</v>
      </c>
      <c r="F246" s="43">
        <v>0.40139999999999998</v>
      </c>
      <c r="G246" s="48">
        <f t="shared" si="17"/>
        <v>14.876367732891429</v>
      </c>
      <c r="AE246" s="12">
        <v>12.2</v>
      </c>
      <c r="AF246">
        <f t="shared" si="19"/>
        <v>6.1292115891112319E-3</v>
      </c>
      <c r="AG246">
        <f t="shared" si="18"/>
        <v>1.7893092331843583E-2</v>
      </c>
    </row>
    <row r="247" spans="2:33" x14ac:dyDescent="0.3">
      <c r="B247">
        <v>245</v>
      </c>
      <c r="C247" t="s">
        <v>358</v>
      </c>
      <c r="D247" t="s">
        <v>337</v>
      </c>
      <c r="E247" s="43">
        <v>0</v>
      </c>
      <c r="F247" s="43">
        <v>0.2021</v>
      </c>
      <c r="G247" s="48">
        <f t="shared" si="17"/>
        <v>4.3603844000537704</v>
      </c>
      <c r="AE247" s="12">
        <v>12.25</v>
      </c>
      <c r="AF247">
        <f t="shared" si="19"/>
        <v>6.0777876530410642E-3</v>
      </c>
      <c r="AG247">
        <f t="shared" si="18"/>
        <v>1.7830995223115337E-2</v>
      </c>
    </row>
    <row r="248" spans="2:33" x14ac:dyDescent="0.3">
      <c r="B248">
        <v>246</v>
      </c>
      <c r="C248" t="s">
        <v>358</v>
      </c>
      <c r="D248" t="s">
        <v>337</v>
      </c>
      <c r="E248" s="43">
        <v>-8.9999999999999993E-3</v>
      </c>
      <c r="F248" s="43">
        <v>-0.48430000000000001</v>
      </c>
      <c r="G248" s="48">
        <f t="shared" si="17"/>
        <v>5.0023842840316111E-3</v>
      </c>
      <c r="AE248" s="12">
        <v>12.3</v>
      </c>
      <c r="AF248">
        <f t="shared" si="19"/>
        <v>6.0270020016017431E-3</v>
      </c>
      <c r="AG248">
        <f t="shared" si="18"/>
        <v>1.7769365247533666E-2</v>
      </c>
    </row>
    <row r="249" spans="2:33" x14ac:dyDescent="0.3">
      <c r="B249">
        <v>247</v>
      </c>
      <c r="C249" t="s">
        <v>358</v>
      </c>
      <c r="D249" t="s">
        <v>337</v>
      </c>
      <c r="E249" s="43">
        <v>0</v>
      </c>
      <c r="F249" s="43">
        <v>0.37069999999999997</v>
      </c>
      <c r="G249" s="48">
        <f t="shared" si="17"/>
        <v>12.460609965350812</v>
      </c>
      <c r="AE249" s="12">
        <v>12.35</v>
      </c>
      <c r="AF249">
        <f t="shared" si="19"/>
        <v>5.9768441656923958E-3</v>
      </c>
      <c r="AG249">
        <f t="shared" si="18"/>
        <v>1.7708197013459329E-2</v>
      </c>
    </row>
    <row r="250" spans="2:33" x14ac:dyDescent="0.3">
      <c r="B250">
        <v>248</v>
      </c>
      <c r="C250" t="s">
        <v>358</v>
      </c>
      <c r="D250" t="s">
        <v>337</v>
      </c>
      <c r="E250" s="43">
        <v>0</v>
      </c>
      <c r="F250" s="43">
        <v>4.8800000000000003E-2</v>
      </c>
      <c r="G250" s="48">
        <f t="shared" si="17"/>
        <v>1.4640011890608493</v>
      </c>
      <c r="AE250" s="12">
        <v>12.4</v>
      </c>
      <c r="AF250">
        <f t="shared" si="19"/>
        <v>5.9273038893581775E-3</v>
      </c>
      <c r="AG250">
        <f t="shared" si="18"/>
        <v>1.7647485212979295E-2</v>
      </c>
    </row>
    <row r="251" spans="2:33" x14ac:dyDescent="0.3">
      <c r="B251">
        <v>249</v>
      </c>
      <c r="C251" t="s">
        <v>358</v>
      </c>
      <c r="D251" t="s">
        <v>337</v>
      </c>
      <c r="E251" s="43">
        <v>0</v>
      </c>
      <c r="F251" s="43">
        <v>1.2999999999999999E-3</v>
      </c>
      <c r="G251" s="48">
        <f t="shared" si="17"/>
        <v>1.0104474432321353</v>
      </c>
      <c r="AE251" s="12">
        <v>12.45</v>
      </c>
      <c r="AF251">
        <f t="shared" si="19"/>
        <v>5.8783711246139653E-3</v>
      </c>
      <c r="AG251">
        <f t="shared" si="18"/>
        <v>1.7587224620275514E-2</v>
      </c>
    </row>
    <row r="252" spans="2:33" x14ac:dyDescent="0.3">
      <c r="B252">
        <v>250</v>
      </c>
      <c r="C252" t="s">
        <v>358</v>
      </c>
      <c r="D252" t="s">
        <v>337</v>
      </c>
      <c r="E252" s="43">
        <v>5.5999999999999999E-3</v>
      </c>
      <c r="F252" s="43">
        <v>0.16850000000000001</v>
      </c>
      <c r="G252" s="48">
        <f t="shared" si="17"/>
        <v>3.47559956204416</v>
      </c>
      <c r="AE252" s="12">
        <v>12.5</v>
      </c>
      <c r="AF252">
        <f t="shared" si="19"/>
        <v>5.8300360264138627E-3</v>
      </c>
      <c r="AG252">
        <f t="shared" si="18"/>
        <v>1.752741009003175E-2</v>
      </c>
    </row>
    <row r="253" spans="2:33" x14ac:dyDescent="0.3">
      <c r="B253">
        <v>251</v>
      </c>
      <c r="C253" t="s">
        <v>358</v>
      </c>
      <c r="D253" t="s">
        <v>337</v>
      </c>
      <c r="E253" s="43">
        <v>1.8E-3</v>
      </c>
      <c r="F253" s="43">
        <v>-0.1085</v>
      </c>
      <c r="G253" s="48">
        <f t="shared" si="17"/>
        <v>0.39899805634036845</v>
      </c>
      <c r="AE253" s="12">
        <v>12.55</v>
      </c>
      <c r="AF253">
        <f t="shared" si="19"/>
        <v>5.7822889477619453E-3</v>
      </c>
      <c r="AG253">
        <f t="shared" si="18"/>
        <v>1.7468036555877638E-2</v>
      </c>
    </row>
    <row r="254" spans="2:33" x14ac:dyDescent="0.3">
      <c r="B254">
        <v>252</v>
      </c>
      <c r="C254" t="s">
        <v>358</v>
      </c>
      <c r="D254" t="s">
        <v>337</v>
      </c>
      <c r="E254" s="43">
        <v>0</v>
      </c>
      <c r="F254" s="43">
        <v>-0.5</v>
      </c>
      <c r="G254" s="48">
        <f t="shared" si="17"/>
        <v>3.90625E-3</v>
      </c>
      <c r="AE254" s="12">
        <v>12.6</v>
      </c>
      <c r="AF254">
        <f t="shared" si="19"/>
        <v>5.7351204349596549E-3</v>
      </c>
      <c r="AG254">
        <f t="shared" si="18"/>
        <v>1.740909902886878E-2</v>
      </c>
    </row>
    <row r="255" spans="2:33" x14ac:dyDescent="0.3">
      <c r="B255">
        <v>253</v>
      </c>
      <c r="C255" t="s">
        <v>358</v>
      </c>
      <c r="D255" t="s">
        <v>337</v>
      </c>
      <c r="E255" s="43">
        <v>6.9999999999999999E-4</v>
      </c>
      <c r="F255" s="43">
        <v>0.25209999999999999</v>
      </c>
      <c r="G255" s="48">
        <f t="shared" si="17"/>
        <v>6.0410457449540989</v>
      </c>
      <c r="AE255" s="12">
        <v>12.65</v>
      </c>
      <c r="AF255">
        <f t="shared" si="19"/>
        <v>5.688521222985546E-3</v>
      </c>
      <c r="AG255">
        <f t="shared" si="18"/>
        <v>1.7350592596002089E-2</v>
      </c>
    </row>
    <row r="256" spans="2:33" x14ac:dyDescent="0.3">
      <c r="B256">
        <v>254</v>
      </c>
      <c r="C256" t="s">
        <v>358</v>
      </c>
      <c r="D256" t="s">
        <v>337</v>
      </c>
      <c r="E256" s="43">
        <v>0</v>
      </c>
      <c r="F256" s="43">
        <v>-0.49199999999999999</v>
      </c>
      <c r="G256" s="48">
        <f t="shared" si="17"/>
        <v>4.4351641512194138E-3</v>
      </c>
      <c r="AE256" s="12">
        <v>12.7</v>
      </c>
      <c r="AF256">
        <f t="shared" si="19"/>
        <v>5.6424822310032416E-3</v>
      </c>
      <c r="AG256">
        <f t="shared" si="18"/>
        <v>1.729251241876532E-2</v>
      </c>
    </row>
    <row r="257" spans="2:33" x14ac:dyDescent="0.3">
      <c r="B257">
        <v>255</v>
      </c>
      <c r="C257" t="s">
        <v>358</v>
      </c>
      <c r="D257" t="s">
        <v>337</v>
      </c>
      <c r="E257" s="43">
        <v>0</v>
      </c>
      <c r="F257" s="43">
        <v>0.32729999999999998</v>
      </c>
      <c r="G257" s="48">
        <f t="shared" si="17"/>
        <v>9.6328046969956898</v>
      </c>
      <c r="AE257" s="12">
        <v>12.75</v>
      </c>
      <c r="AF257">
        <f t="shared" si="19"/>
        <v>5.5969945579933903E-3</v>
      </c>
      <c r="AG257">
        <f t="shared" si="18"/>
        <v>1.7234853731719801E-2</v>
      </c>
    </row>
    <row r="258" spans="2:33" x14ac:dyDescent="0.3">
      <c r="B258">
        <v>256</v>
      </c>
      <c r="C258" t="s">
        <v>358</v>
      </c>
      <c r="D258" t="s">
        <v>337</v>
      </c>
      <c r="E258" s="43">
        <v>0</v>
      </c>
      <c r="F258" s="43">
        <v>0.37580000000000002</v>
      </c>
      <c r="G258" s="48">
        <f t="shared" si="17"/>
        <v>12.836376326622895</v>
      </c>
      <c r="AE258" s="12">
        <v>12.8</v>
      </c>
      <c r="AF258">
        <f t="shared" si="19"/>
        <v>5.5520494785059335E-3</v>
      </c>
      <c r="AG258">
        <f t="shared" si="18"/>
        <v>1.7177611841115679E-2</v>
      </c>
    </row>
    <row r="259" spans="2:33" x14ac:dyDescent="0.3">
      <c r="B259">
        <v>257</v>
      </c>
      <c r="C259" t="s">
        <v>358</v>
      </c>
      <c r="D259" t="s">
        <v>337</v>
      </c>
      <c r="E259" s="43">
        <v>0</v>
      </c>
      <c r="F259" s="43">
        <v>-3.7600000000000001E-2</v>
      </c>
      <c r="G259" s="48">
        <f t="shared" ref="G259:G322" si="20">(1+F259)^$G$1</f>
        <v>0.73594424693221405</v>
      </c>
      <c r="AE259" s="12">
        <v>12.85</v>
      </c>
      <c r="AF259">
        <f t="shared" si="19"/>
        <v>5.5076384385287693E-3</v>
      </c>
      <c r="AG259">
        <f t="shared" ref="AG259:AG322" si="21">$AG$2*(AE259^($AG$2-1))</f>
        <v>1.7120782123538601E-2</v>
      </c>
    </row>
    <row r="260" spans="2:33" x14ac:dyDescent="0.3">
      <c r="B260">
        <v>258</v>
      </c>
      <c r="C260" t="s">
        <v>358</v>
      </c>
      <c r="D260" t="s">
        <v>337</v>
      </c>
      <c r="E260" s="43">
        <v>-5.7000000000000002E-3</v>
      </c>
      <c r="F260" s="43">
        <v>-0.64139999999999997</v>
      </c>
      <c r="G260" s="48">
        <f t="shared" si="20"/>
        <v>2.7345274153666539E-4</v>
      </c>
      <c r="AE260" s="12">
        <v>12.9</v>
      </c>
      <c r="AF260">
        <f t="shared" ref="AF260:AF323" si="22">($AF$2-1)*AE260^(-$AF$2)</f>
        <v>5.4637530514692464E-3</v>
      </c>
      <c r="AG260">
        <f t="shared" si="21"/>
        <v>1.7064360024587177E-2</v>
      </c>
    </row>
    <row r="261" spans="2:33" x14ac:dyDescent="0.3">
      <c r="B261">
        <v>259</v>
      </c>
      <c r="C261" t="s">
        <v>358</v>
      </c>
      <c r="D261" t="s">
        <v>337</v>
      </c>
      <c r="E261" s="43">
        <v>-5.3E-3</v>
      </c>
      <c r="F261" s="43">
        <v>-4.3299999999999998E-2</v>
      </c>
      <c r="G261" s="48">
        <f t="shared" si="20"/>
        <v>0.70178841018373772</v>
      </c>
      <c r="AE261" s="12">
        <v>12.95</v>
      </c>
      <c r="AF261">
        <f t="shared" si="22"/>
        <v>5.4203850942449866E-3</v>
      </c>
      <c r="AG261">
        <f t="shared" si="21"/>
        <v>1.7008341057580246E-2</v>
      </c>
    </row>
    <row r="262" spans="2:33" x14ac:dyDescent="0.3">
      <c r="B262">
        <v>260</v>
      </c>
      <c r="C262" t="s">
        <v>358</v>
      </c>
      <c r="D262" t="s">
        <v>337</v>
      </c>
      <c r="E262" s="43">
        <v>-7.1000000000000004E-3</v>
      </c>
      <c r="F262" s="43">
        <v>0.1145</v>
      </c>
      <c r="G262" s="48">
        <f t="shared" si="20"/>
        <v>2.3803487028416375</v>
      </c>
      <c r="AE262" s="12">
        <v>13</v>
      </c>
      <c r="AF262">
        <f t="shared" si="22"/>
        <v>5.3775265034805945E-3</v>
      </c>
      <c r="AG262">
        <f t="shared" si="21"/>
        <v>1.6952720802293247E-2</v>
      </c>
    </row>
    <row r="263" spans="2:33" x14ac:dyDescent="0.3">
      <c r="B263">
        <v>261</v>
      </c>
      <c r="C263" t="s">
        <v>358</v>
      </c>
      <c r="D263" t="s">
        <v>337</v>
      </c>
      <c r="E263" s="43">
        <v>-4.4000000000000003E-3</v>
      </c>
      <c r="F263" s="43">
        <v>-0.18129999999999999</v>
      </c>
      <c r="G263" s="48">
        <f t="shared" si="20"/>
        <v>0.20183585704469784</v>
      </c>
      <c r="AE263" s="12">
        <v>13.05</v>
      </c>
      <c r="AF263">
        <f t="shared" si="22"/>
        <v>5.3351693718071101E-3</v>
      </c>
      <c r="AG263">
        <f t="shared" si="21"/>
        <v>1.6897494903722991E-2</v>
      </c>
    </row>
    <row r="264" spans="2:33" x14ac:dyDescent="0.3">
      <c r="B264">
        <v>262</v>
      </c>
      <c r="C264" t="s">
        <v>358</v>
      </c>
      <c r="D264" t="s">
        <v>337</v>
      </c>
      <c r="E264" s="43">
        <v>0</v>
      </c>
      <c r="F264" s="43">
        <v>9.2999999999999992E-3</v>
      </c>
      <c r="G264" s="48">
        <f t="shared" si="20"/>
        <v>1.0768672915424264</v>
      </c>
      <c r="AE264" s="12">
        <v>13.1</v>
      </c>
      <c r="AF264">
        <f t="shared" si="22"/>
        <v>5.2933059442608872E-3</v>
      </c>
      <c r="AG264">
        <f t="shared" si="21"/>
        <v>1.6842659070879937E-2</v>
      </c>
    </row>
    <row r="265" spans="2:33" x14ac:dyDescent="0.3">
      <c r="B265">
        <v>263</v>
      </c>
      <c r="C265" t="s">
        <v>358</v>
      </c>
      <c r="D265" t="s">
        <v>337</v>
      </c>
      <c r="E265" s="43">
        <v>0</v>
      </c>
      <c r="F265" s="43">
        <v>-2.1600000000000001E-2</v>
      </c>
      <c r="G265" s="48">
        <f t="shared" si="20"/>
        <v>0.83971430602293751</v>
      </c>
      <c r="AE265" s="12">
        <v>13.15</v>
      </c>
      <c r="AF265">
        <f t="shared" si="22"/>
        <v>5.2519286147790362E-3</v>
      </c>
      <c r="AG265">
        <f t="shared" si="21"/>
        <v>1.678820907560738E-2</v>
      </c>
    </row>
    <row r="266" spans="2:33" x14ac:dyDescent="0.3">
      <c r="B266">
        <v>264</v>
      </c>
      <c r="C266" t="s">
        <v>358</v>
      </c>
      <c r="D266" t="s">
        <v>337</v>
      </c>
      <c r="E266" s="43">
        <v>1.9E-3</v>
      </c>
      <c r="F266" s="43">
        <v>0.28989999999999999</v>
      </c>
      <c r="G266" s="48">
        <f t="shared" si="20"/>
        <v>7.6638737538306883</v>
      </c>
      <c r="AE266" s="12">
        <v>13.2</v>
      </c>
      <c r="AF266">
        <f t="shared" si="22"/>
        <v>5.2110299227883169E-3</v>
      </c>
      <c r="AG266">
        <f t="shared" si="21"/>
        <v>1.6734140751426815E-2</v>
      </c>
    </row>
    <row r="267" spans="2:33" x14ac:dyDescent="0.3">
      <c r="B267">
        <v>265</v>
      </c>
      <c r="C267" t="s">
        <v>358</v>
      </c>
      <c r="D267" t="s">
        <v>337</v>
      </c>
      <c r="E267" s="43">
        <v>0</v>
      </c>
      <c r="F267" s="43">
        <v>5.3900000000000003E-2</v>
      </c>
      <c r="G267" s="48">
        <f t="shared" si="20"/>
        <v>1.5219319562837559</v>
      </c>
      <c r="AE267" s="12">
        <v>13.25</v>
      </c>
      <c r="AF267">
        <f t="shared" si="22"/>
        <v>5.1706025498847825E-3</v>
      </c>
      <c r="AG267">
        <f t="shared" si="21"/>
        <v>1.668044999240878E-2</v>
      </c>
    </row>
    <row r="268" spans="2:33" x14ac:dyDescent="0.3">
      <c r="B268">
        <v>266</v>
      </c>
      <c r="C268" t="s">
        <v>358</v>
      </c>
      <c r="D268" t="s">
        <v>337</v>
      </c>
      <c r="E268" s="43">
        <v>0</v>
      </c>
      <c r="F268" s="43">
        <v>-2.92E-2</v>
      </c>
      <c r="G268" s="48">
        <f t="shared" si="20"/>
        <v>0.78892940114964549</v>
      </c>
      <c r="AE268" s="12">
        <v>13.3</v>
      </c>
      <c r="AF268">
        <f t="shared" si="22"/>
        <v>5.1306393166013504E-3</v>
      </c>
      <c r="AG268">
        <f t="shared" si="21"/>
        <v>1.6627132752068563E-2</v>
      </c>
    </row>
    <row r="269" spans="2:33" x14ac:dyDescent="0.3">
      <c r="B269">
        <v>267</v>
      </c>
      <c r="C269" t="s">
        <v>358</v>
      </c>
      <c r="D269" t="s">
        <v>337</v>
      </c>
      <c r="E269" s="43">
        <v>-8.0000000000000004E-4</v>
      </c>
      <c r="F269" s="43">
        <v>0.25209999999999999</v>
      </c>
      <c r="G269" s="48">
        <f t="shared" si="20"/>
        <v>6.0410457449540989</v>
      </c>
      <c r="AE269" s="12">
        <v>13.35</v>
      </c>
      <c r="AF269">
        <f t="shared" si="22"/>
        <v>5.0911331792606847E-3</v>
      </c>
      <c r="AG269">
        <f t="shared" si="21"/>
        <v>1.6574185042286072E-2</v>
      </c>
    </row>
    <row r="270" spans="2:33" x14ac:dyDescent="0.3">
      <c r="B270">
        <v>268</v>
      </c>
      <c r="C270" t="s">
        <v>358</v>
      </c>
      <c r="D270" t="s">
        <v>337</v>
      </c>
      <c r="E270" s="43">
        <v>-3.5999999999999999E-3</v>
      </c>
      <c r="F270" s="43">
        <v>0.40339999999999998</v>
      </c>
      <c r="G270" s="48">
        <f t="shared" si="20"/>
        <v>15.047064324733375</v>
      </c>
      <c r="AE270" s="12">
        <v>13.4</v>
      </c>
      <c r="AF270">
        <f t="shared" si="22"/>
        <v>5.0520772269107899E-3</v>
      </c>
      <c r="AG270">
        <f t="shared" si="21"/>
        <v>1.6521602932249319E-2</v>
      </c>
    </row>
    <row r="271" spans="2:33" x14ac:dyDescent="0.3">
      <c r="B271">
        <v>269</v>
      </c>
      <c r="C271" t="s">
        <v>358</v>
      </c>
      <c r="D271" t="s">
        <v>337</v>
      </c>
      <c r="E271" s="43">
        <v>-5.1000000000000004E-3</v>
      </c>
      <c r="F271" s="43">
        <v>0.55249999999999999</v>
      </c>
      <c r="G271" s="48">
        <f t="shared" si="20"/>
        <v>33.748375357487845</v>
      </c>
      <c r="AE271" s="12">
        <v>13.45</v>
      </c>
      <c r="AF271">
        <f t="shared" si="22"/>
        <v>5.0134646783409264E-3</v>
      </c>
      <c r="AG271">
        <f t="shared" si="21"/>
        <v>1.6469382547420905E-2</v>
      </c>
    </row>
    <row r="272" spans="2:33" x14ac:dyDescent="0.3">
      <c r="B272">
        <v>270</v>
      </c>
      <c r="C272" t="s">
        <v>358</v>
      </c>
      <c r="D272" t="s">
        <v>337</v>
      </c>
      <c r="E272" s="43">
        <v>-7.7000000000000002E-3</v>
      </c>
      <c r="F272" s="43">
        <v>-0.18779999999999999</v>
      </c>
      <c r="G272" s="48">
        <f t="shared" si="20"/>
        <v>0.18936681782822337</v>
      </c>
      <c r="AE272" s="12">
        <v>13.5</v>
      </c>
      <c r="AF272">
        <f t="shared" si="22"/>
        <v>4.9752888791753545E-3</v>
      </c>
      <c r="AG272">
        <f t="shared" si="21"/>
        <v>1.6417520068526852E-2</v>
      </c>
    </row>
    <row r="273" spans="2:33" x14ac:dyDescent="0.3">
      <c r="B273">
        <v>271</v>
      </c>
      <c r="C273" t="s">
        <v>358</v>
      </c>
      <c r="D273" t="s">
        <v>337</v>
      </c>
      <c r="E273" s="43">
        <v>-5.5999999999999999E-3</v>
      </c>
      <c r="F273" s="43">
        <v>0.1963</v>
      </c>
      <c r="G273" s="48">
        <f t="shared" si="20"/>
        <v>4.1948923645548142</v>
      </c>
      <c r="AE273" s="12">
        <v>13.55</v>
      </c>
      <c r="AF273">
        <f t="shared" si="22"/>
        <v>4.9375432990426569E-3</v>
      </c>
      <c r="AG273">
        <f t="shared" si="21"/>
        <v>1.6366011730567301E-2</v>
      </c>
    </row>
    <row r="274" spans="2:33" x14ac:dyDescent="0.3">
      <c r="B274">
        <v>272</v>
      </c>
      <c r="C274" t="s">
        <v>358</v>
      </c>
      <c r="D274" t="s">
        <v>337</v>
      </c>
      <c r="E274" s="43">
        <v>0</v>
      </c>
      <c r="F274" s="43">
        <v>-0.24299999999999999</v>
      </c>
      <c r="G274" s="48">
        <f t="shared" si="20"/>
        <v>0.10783681094450924</v>
      </c>
      <c r="AE274" s="12">
        <v>13.6</v>
      </c>
      <c r="AF274">
        <f t="shared" si="22"/>
        <v>4.9002215288183985E-3</v>
      </c>
      <c r="AG274">
        <f t="shared" si="21"/>
        <v>1.631485382184851E-2</v>
      </c>
    </row>
    <row r="275" spans="2:33" x14ac:dyDescent="0.3">
      <c r="B275">
        <v>273</v>
      </c>
      <c r="C275" t="s">
        <v>358</v>
      </c>
      <c r="D275" t="s">
        <v>337</v>
      </c>
      <c r="E275" s="43">
        <v>0</v>
      </c>
      <c r="F275" s="43">
        <v>-0.30719999999999997</v>
      </c>
      <c r="G275" s="48">
        <f t="shared" si="20"/>
        <v>5.3071704013300462E-2</v>
      </c>
      <c r="AE275" s="12">
        <v>13.65</v>
      </c>
      <c r="AF275">
        <f t="shared" si="22"/>
        <v>4.8633172779389312E-3</v>
      </c>
      <c r="AG275">
        <f t="shared" si="21"/>
        <v>1.6264042683035541E-2</v>
      </c>
    </row>
    <row r="276" spans="2:33" x14ac:dyDescent="0.3">
      <c r="B276">
        <v>274</v>
      </c>
      <c r="C276" t="s">
        <v>358</v>
      </c>
      <c r="D276" t="s">
        <v>337</v>
      </c>
      <c r="E276" s="43">
        <v>0</v>
      </c>
      <c r="F276" s="43">
        <v>6.5600000000000006E-2</v>
      </c>
      <c r="G276" s="48">
        <f t="shared" si="20"/>
        <v>1.6624695314489004</v>
      </c>
      <c r="AE276" s="12">
        <v>13.7</v>
      </c>
      <c r="AF276">
        <f t="shared" si="22"/>
        <v>4.8268243717843303E-3</v>
      </c>
      <c r="AG276">
        <f t="shared" si="21"/>
        <v>1.6213574706225264E-2</v>
      </c>
    </row>
    <row r="277" spans="2:33" x14ac:dyDescent="0.3">
      <c r="B277">
        <v>275</v>
      </c>
      <c r="C277" t="s">
        <v>358</v>
      </c>
      <c r="D277" t="s">
        <v>337</v>
      </c>
      <c r="E277" s="43">
        <v>0</v>
      </c>
      <c r="F277" s="43">
        <v>-4.9599999999999998E-2</v>
      </c>
      <c r="G277" s="48">
        <f t="shared" si="20"/>
        <v>0.66565840662292375</v>
      </c>
      <c r="AE277" s="12">
        <v>13.75</v>
      </c>
      <c r="AF277">
        <f t="shared" si="22"/>
        <v>4.7907367491283031E-3</v>
      </c>
      <c r="AG277">
        <f t="shared" si="21"/>
        <v>1.6163446334038982E-2</v>
      </c>
    </row>
    <row r="278" spans="2:33" x14ac:dyDescent="0.3">
      <c r="B278">
        <v>276</v>
      </c>
      <c r="C278" t="s">
        <v>358</v>
      </c>
      <c r="D278" t="s">
        <v>337</v>
      </c>
      <c r="E278" s="43">
        <v>0</v>
      </c>
      <c r="F278" s="43">
        <v>0.4143</v>
      </c>
      <c r="G278" s="48">
        <f t="shared" si="20"/>
        <v>16.007825114725545</v>
      </c>
      <c r="AE278" s="12">
        <v>13.8</v>
      </c>
      <c r="AF278">
        <f t="shared" si="22"/>
        <v>4.7550484596532881E-3</v>
      </c>
      <c r="AG278">
        <f t="shared" si="21"/>
        <v>1.6113654058734404E-2</v>
      </c>
    </row>
    <row r="279" spans="2:33" x14ac:dyDescent="0.3">
      <c r="B279">
        <v>277</v>
      </c>
      <c r="C279" t="s">
        <v>358</v>
      </c>
      <c r="D279" t="s">
        <v>337</v>
      </c>
      <c r="E279" s="43">
        <v>-9.7000000000000003E-3</v>
      </c>
      <c r="F279" s="43">
        <v>0.31119999999999998</v>
      </c>
      <c r="G279" s="48">
        <f t="shared" si="20"/>
        <v>8.7367825061348707</v>
      </c>
      <c r="AE279" s="12">
        <v>13.85</v>
      </c>
      <c r="AF279">
        <f t="shared" si="22"/>
        <v>4.7197536615287252E-3</v>
      </c>
      <c r="AG279">
        <f t="shared" si="21"/>
        <v>1.6064194421336293E-2</v>
      </c>
    </row>
    <row r="280" spans="2:33" x14ac:dyDescent="0.3">
      <c r="B280">
        <v>278</v>
      </c>
      <c r="C280" t="s">
        <v>358</v>
      </c>
      <c r="D280" t="s">
        <v>337</v>
      </c>
      <c r="E280" s="43">
        <v>8.8999999999999999E-3</v>
      </c>
      <c r="F280" s="43">
        <v>-3.49E-2</v>
      </c>
      <c r="G280" s="48">
        <f t="shared" si="20"/>
        <v>0.75262480028733336</v>
      </c>
      <c r="AE280" s="12">
        <v>13.9</v>
      </c>
      <c r="AF280">
        <f t="shared" si="22"/>
        <v>4.6848466190506999E-3</v>
      </c>
      <c r="AG280">
        <f t="shared" si="21"/>
        <v>1.6015064010785472E-2</v>
      </c>
    </row>
    <row r="281" spans="2:33" x14ac:dyDescent="0.3">
      <c r="B281">
        <v>279</v>
      </c>
      <c r="C281" t="s">
        <v>358</v>
      </c>
      <c r="D281" t="s">
        <v>337</v>
      </c>
      <c r="E281" s="43">
        <v>-1.1999999999999999E-3</v>
      </c>
      <c r="F281" s="43">
        <v>-0.2737</v>
      </c>
      <c r="G281" s="48">
        <f t="shared" si="20"/>
        <v>7.7433404333055164E-2</v>
      </c>
      <c r="AE281" s="12">
        <v>13.95</v>
      </c>
      <c r="AF281">
        <f t="shared" si="22"/>
        <v>4.6503217003412249E-3</v>
      </c>
      <c r="AG281">
        <f t="shared" si="21"/>
        <v>1.5966259463105585E-2</v>
      </c>
    </row>
    <row r="282" spans="2:33" x14ac:dyDescent="0.3">
      <c r="B282">
        <v>280</v>
      </c>
      <c r="C282" t="s">
        <v>358</v>
      </c>
      <c r="D282" t="s">
        <v>337</v>
      </c>
      <c r="E282" s="43">
        <v>0</v>
      </c>
      <c r="F282" s="43">
        <v>-0.2487</v>
      </c>
      <c r="G282" s="48">
        <f t="shared" si="20"/>
        <v>0.10150959866371309</v>
      </c>
      <c r="AE282" s="12">
        <v>14</v>
      </c>
      <c r="AF282">
        <f t="shared" si="22"/>
        <v>4.6161733751054115E-3</v>
      </c>
      <c r="AG282">
        <f t="shared" si="21"/>
        <v>1.5917777460587409E-2</v>
      </c>
    </row>
    <row r="283" spans="2:33" x14ac:dyDescent="0.3">
      <c r="B283">
        <v>281</v>
      </c>
      <c r="C283" t="s">
        <v>358</v>
      </c>
      <c r="D283" t="s">
        <v>337</v>
      </c>
      <c r="E283" s="43">
        <v>0</v>
      </c>
      <c r="F283" s="43">
        <v>0.58879999999999999</v>
      </c>
      <c r="G283" s="48">
        <f t="shared" si="20"/>
        <v>40.602600426491747</v>
      </c>
      <c r="AE283" s="12">
        <v>14.05</v>
      </c>
      <c r="AF283">
        <f t="shared" si="22"/>
        <v>4.5823962124448836E-3</v>
      </c>
      <c r="AG283">
        <f t="shared" si="21"/>
        <v>1.5869614730990054E-2</v>
      </c>
    </row>
    <row r="284" spans="2:33" x14ac:dyDescent="0.3">
      <c r="B284">
        <v>282</v>
      </c>
      <c r="C284" t="s">
        <v>358</v>
      </c>
      <c r="D284" t="s">
        <v>337</v>
      </c>
      <c r="E284" s="43">
        <v>9.4999999999999998E-3</v>
      </c>
      <c r="F284" s="43">
        <v>0.33329999999999999</v>
      </c>
      <c r="G284" s="48">
        <f t="shared" si="20"/>
        <v>9.9867236620671598</v>
      </c>
      <c r="AE284" s="12">
        <v>14.1</v>
      </c>
      <c r="AF284">
        <f t="shared" si="22"/>
        <v>4.5489848787258636E-3</v>
      </c>
      <c r="AG284">
        <f t="shared" si="21"/>
        <v>1.582176804675875E-2</v>
      </c>
    </row>
    <row r="285" spans="2:33" x14ac:dyDescent="0.3">
      <c r="B285">
        <v>283</v>
      </c>
      <c r="C285" t="s">
        <v>358</v>
      </c>
      <c r="D285" t="s">
        <v>337</v>
      </c>
      <c r="E285" s="43">
        <v>0</v>
      </c>
      <c r="F285" s="43">
        <v>-0.2306</v>
      </c>
      <c r="G285" s="48">
        <f t="shared" si="20"/>
        <v>0.1228053976646114</v>
      </c>
      <c r="AE285" s="12">
        <v>14.15</v>
      </c>
      <c r="AF285">
        <f t="shared" si="22"/>
        <v>4.51593413550025E-3</v>
      </c>
      <c r="AG285">
        <f t="shared" si="21"/>
        <v>1.5774234224258825E-2</v>
      </c>
    </row>
    <row r="286" spans="2:33" x14ac:dyDescent="0.3">
      <c r="B286">
        <v>284</v>
      </c>
      <c r="C286" t="s">
        <v>358</v>
      </c>
      <c r="D286" t="s">
        <v>337</v>
      </c>
      <c r="E286" s="43">
        <v>0</v>
      </c>
      <c r="F286" s="43">
        <v>0.42859999999999998</v>
      </c>
      <c r="G286" s="48">
        <f t="shared" si="20"/>
        <v>17.349428214442224</v>
      </c>
      <c r="AE286" s="12">
        <v>14.2</v>
      </c>
      <c r="AF286">
        <f t="shared" si="22"/>
        <v>4.48323883747841E-3</v>
      </c>
      <c r="AG286">
        <f t="shared" si="21"/>
        <v>1.5727010123025482E-2</v>
      </c>
    </row>
    <row r="287" spans="2:33" x14ac:dyDescent="0.3">
      <c r="B287">
        <v>285</v>
      </c>
      <c r="C287" t="s">
        <v>358</v>
      </c>
      <c r="D287" t="s">
        <v>337</v>
      </c>
      <c r="E287" s="43">
        <v>2.5000000000000001E-3</v>
      </c>
      <c r="F287" s="43">
        <v>-0.34839999999999999</v>
      </c>
      <c r="G287" s="48">
        <f t="shared" si="20"/>
        <v>3.2497399181476275E-2</v>
      </c>
      <c r="AE287" s="12">
        <v>14.25</v>
      </c>
      <c r="AF287">
        <f t="shared" si="22"/>
        <v>4.4508939305519801E-3</v>
      </c>
      <c r="AG287">
        <f t="shared" si="21"/>
        <v>1.568009264502894E-2</v>
      </c>
    </row>
    <row r="288" spans="2:33" x14ac:dyDescent="0.3">
      <c r="B288">
        <v>286</v>
      </c>
      <c r="C288" t="s">
        <v>358</v>
      </c>
      <c r="D288" t="s">
        <v>337</v>
      </c>
      <c r="E288" s="43">
        <v>-8.9999999999999993E-3</v>
      </c>
      <c r="F288" s="43">
        <v>0.2442</v>
      </c>
      <c r="G288" s="48">
        <f t="shared" si="20"/>
        <v>5.7427720241262312</v>
      </c>
      <c r="AE288" s="12">
        <v>14.3</v>
      </c>
      <c r="AF288">
        <f t="shared" si="22"/>
        <v>4.4188944498654631E-3</v>
      </c>
      <c r="AG288">
        <f t="shared" si="21"/>
        <v>1.5633478733954629E-2</v>
      </c>
    </row>
    <row r="289" spans="2:33" x14ac:dyDescent="0.3">
      <c r="B289">
        <v>287</v>
      </c>
      <c r="C289" t="s">
        <v>358</v>
      </c>
      <c r="D289" t="s">
        <v>337</v>
      </c>
      <c r="E289" s="43">
        <v>0</v>
      </c>
      <c r="F289" s="43">
        <v>-0.1394</v>
      </c>
      <c r="G289" s="48">
        <f t="shared" si="20"/>
        <v>0.30089206438620775</v>
      </c>
      <c r="AE289" s="12">
        <v>14.35</v>
      </c>
      <c r="AF289">
        <f t="shared" si="22"/>
        <v>4.3872355179351199E-3</v>
      </c>
      <c r="AG289">
        <f t="shared" si="21"/>
        <v>1.5587165374498073E-2</v>
      </c>
    </row>
    <row r="290" spans="2:33" x14ac:dyDescent="0.3">
      <c r="B290">
        <v>288</v>
      </c>
      <c r="C290" t="s">
        <v>358</v>
      </c>
      <c r="D290" t="s">
        <v>337</v>
      </c>
      <c r="E290" s="43">
        <v>0</v>
      </c>
      <c r="F290" s="43">
        <v>-0.1525</v>
      </c>
      <c r="G290" s="48">
        <f t="shared" si="20"/>
        <v>0.26614459762053078</v>
      </c>
      <c r="AE290" s="12">
        <v>14.4</v>
      </c>
      <c r="AF290">
        <f t="shared" si="22"/>
        <v>4.3559123428139343E-3</v>
      </c>
      <c r="AG290">
        <f t="shared" si="21"/>
        <v>1.5541149591674096E-2</v>
      </c>
    </row>
    <row r="291" spans="2:33" x14ac:dyDescent="0.3">
      <c r="B291">
        <v>289</v>
      </c>
      <c r="C291" t="s">
        <v>358</v>
      </c>
      <c r="D291" t="s">
        <v>337</v>
      </c>
      <c r="E291" s="43">
        <v>1.6999999999999999E-3</v>
      </c>
      <c r="F291" s="43">
        <v>0.35139999999999999</v>
      </c>
      <c r="G291" s="48">
        <f t="shared" si="20"/>
        <v>11.124264762313073</v>
      </c>
      <c r="AE291" s="12">
        <v>14.45</v>
      </c>
      <c r="AF291">
        <f t="shared" si="22"/>
        <v>4.3249202163012854E-3</v>
      </c>
      <c r="AG291">
        <f t="shared" si="21"/>
        <v>1.5495428450139966E-2</v>
      </c>
    </row>
    <row r="292" spans="2:33" x14ac:dyDescent="0.3">
      <c r="B292">
        <v>290</v>
      </c>
      <c r="C292" t="s">
        <v>358</v>
      </c>
      <c r="D292" t="s">
        <v>337</v>
      </c>
      <c r="E292" s="43">
        <v>0</v>
      </c>
      <c r="F292" s="43">
        <v>0.20530000000000001</v>
      </c>
      <c r="G292" s="48">
        <f t="shared" si="20"/>
        <v>4.454113222395697</v>
      </c>
      <c r="AE292" s="12">
        <v>14.5</v>
      </c>
      <c r="AF292">
        <f t="shared" si="22"/>
        <v>4.2942545121961448E-3</v>
      </c>
      <c r="AG292">
        <f t="shared" si="21"/>
        <v>1.5449999053532283E-2</v>
      </c>
    </row>
    <row r="293" spans="2:33" x14ac:dyDescent="0.3">
      <c r="B293">
        <v>291</v>
      </c>
      <c r="C293" t="s">
        <v>358</v>
      </c>
      <c r="D293" t="s">
        <v>337</v>
      </c>
      <c r="E293" s="43">
        <v>0</v>
      </c>
      <c r="F293" s="43">
        <v>-0.1052</v>
      </c>
      <c r="G293" s="48">
        <f t="shared" si="20"/>
        <v>0.41096780744860867</v>
      </c>
      <c r="AE293" s="12">
        <v>14.55</v>
      </c>
      <c r="AF293">
        <f t="shared" si="22"/>
        <v>4.263910684592591E-3</v>
      </c>
      <c r="AG293">
        <f t="shared" si="21"/>
        <v>1.5404858543817148E-2</v>
      </c>
    </row>
    <row r="294" spans="2:33" x14ac:dyDescent="0.3">
      <c r="B294">
        <v>292</v>
      </c>
      <c r="C294" t="s">
        <v>358</v>
      </c>
      <c r="D294" t="s">
        <v>337</v>
      </c>
      <c r="E294" s="43">
        <v>1.6999999999999999E-3</v>
      </c>
      <c r="F294" s="43">
        <v>0.54239999999999999</v>
      </c>
      <c r="G294" s="48">
        <f t="shared" si="20"/>
        <v>32.031415609049368</v>
      </c>
      <c r="AE294" s="12">
        <v>14.6</v>
      </c>
      <c r="AF294">
        <f t="shared" si="22"/>
        <v>4.2338842662164112E-3</v>
      </c>
      <c r="AG294">
        <f t="shared" si="21"/>
        <v>1.5360004100653333E-2</v>
      </c>
    </row>
    <row r="295" spans="2:33" x14ac:dyDescent="0.3">
      <c r="B295">
        <v>293</v>
      </c>
      <c r="C295" t="s">
        <v>358</v>
      </c>
      <c r="D295" t="s">
        <v>337</v>
      </c>
      <c r="E295" s="43">
        <v>0</v>
      </c>
      <c r="F295" s="43">
        <v>0.19270000000000001</v>
      </c>
      <c r="G295" s="48">
        <f t="shared" si="20"/>
        <v>4.0949608500004926</v>
      </c>
      <c r="AE295" s="12">
        <v>14.65</v>
      </c>
      <c r="AF295">
        <f t="shared" si="22"/>
        <v>4.2041708668017755E-3</v>
      </c>
      <c r="AG295">
        <f t="shared" si="21"/>
        <v>1.5315432940768222E-2</v>
      </c>
    </row>
    <row r="296" spans="2:33" x14ac:dyDescent="0.3">
      <c r="B296">
        <v>294</v>
      </c>
      <c r="C296" t="s">
        <v>358</v>
      </c>
      <c r="D296" t="s">
        <v>337</v>
      </c>
      <c r="E296" s="43">
        <v>6.1000000000000004E-3</v>
      </c>
      <c r="F296" s="43">
        <v>-0.22670000000000001</v>
      </c>
      <c r="G296" s="48">
        <f t="shared" si="20"/>
        <v>0.12787453911032448</v>
      </c>
      <c r="AE296" s="12">
        <v>14.7</v>
      </c>
      <c r="AF296">
        <f t="shared" si="22"/>
        <v>4.1747661715067609E-3</v>
      </c>
      <c r="AG296">
        <f t="shared" si="21"/>
        <v>1.5271142317346147E-2</v>
      </c>
    </row>
    <row r="297" spans="2:33" x14ac:dyDescent="0.3">
      <c r="B297">
        <v>295</v>
      </c>
      <c r="C297" t="s">
        <v>358</v>
      </c>
      <c r="D297" t="s">
        <v>337</v>
      </c>
      <c r="E297" s="43">
        <v>0</v>
      </c>
      <c r="F297" s="43">
        <v>-1.5699999999999999E-2</v>
      </c>
      <c r="G297" s="48">
        <f t="shared" si="20"/>
        <v>0.88108920600402352</v>
      </c>
      <c r="AE297" s="12">
        <v>14.75</v>
      </c>
      <c r="AF297">
        <f t="shared" si="22"/>
        <v>4.1456659393667708E-3</v>
      </c>
      <c r="AG297">
        <f t="shared" si="21"/>
        <v>1.5227129519428846E-2</v>
      </c>
    </row>
    <row r="298" spans="2:33" x14ac:dyDescent="0.3">
      <c r="B298">
        <v>296</v>
      </c>
      <c r="C298" t="s">
        <v>358</v>
      </c>
      <c r="D298" t="s">
        <v>337</v>
      </c>
      <c r="E298" s="43">
        <v>0</v>
      </c>
      <c r="F298" s="43">
        <v>1.49E-2</v>
      </c>
      <c r="G298" s="48">
        <f t="shared" si="20"/>
        <v>1.1256050167687788</v>
      </c>
      <c r="AE298" s="12">
        <v>14.8</v>
      </c>
      <c r="AF298">
        <f t="shared" si="22"/>
        <v>4.1168660017847558E-3</v>
      </c>
      <c r="AG298">
        <f t="shared" si="21"/>
        <v>1.5183391871327804E-2</v>
      </c>
    </row>
    <row r="299" spans="2:33" x14ac:dyDescent="0.3">
      <c r="B299">
        <v>297</v>
      </c>
      <c r="C299" t="s">
        <v>358</v>
      </c>
      <c r="D299" t="s">
        <v>337</v>
      </c>
      <c r="E299" s="43">
        <v>0</v>
      </c>
      <c r="F299" s="43">
        <v>0.1741</v>
      </c>
      <c r="G299" s="48">
        <f t="shared" si="20"/>
        <v>3.6111098877851742</v>
      </c>
      <c r="AE299" s="12">
        <v>14.85</v>
      </c>
      <c r="AF299">
        <f t="shared" si="22"/>
        <v>4.0883622610572729E-3</v>
      </c>
      <c r="AG299">
        <f t="shared" si="21"/>
        <v>1.5139926732048125E-2</v>
      </c>
    </row>
    <row r="300" spans="2:33" x14ac:dyDescent="0.3">
      <c r="B300">
        <v>298</v>
      </c>
      <c r="C300" t="s">
        <v>358</v>
      </c>
      <c r="D300" t="s">
        <v>337</v>
      </c>
      <c r="E300" s="43">
        <v>-6.4999999999999997E-3</v>
      </c>
      <c r="F300" s="43">
        <v>0.59150000000000003</v>
      </c>
      <c r="G300" s="48">
        <f t="shared" si="20"/>
        <v>41.157893935959386</v>
      </c>
      <c r="AE300" s="12">
        <v>14.9</v>
      </c>
      <c r="AF300">
        <f t="shared" si="22"/>
        <v>4.0601506889353708E-3</v>
      </c>
      <c r="AG300">
        <f t="shared" si="21"/>
        <v>1.5096731494723778E-2</v>
      </c>
    </row>
    <row r="301" spans="2:33" x14ac:dyDescent="0.3">
      <c r="B301">
        <v>299</v>
      </c>
      <c r="C301" t="s">
        <v>358</v>
      </c>
      <c r="D301" t="s">
        <v>337</v>
      </c>
      <c r="E301" s="43">
        <v>0</v>
      </c>
      <c r="F301" s="43">
        <v>0.1206</v>
      </c>
      <c r="G301" s="48">
        <f t="shared" si="20"/>
        <v>2.4865943645145916</v>
      </c>
      <c r="AE301" s="12">
        <v>14.95</v>
      </c>
      <c r="AF301">
        <f t="shared" si="22"/>
        <v>4.0322273252194471E-3</v>
      </c>
      <c r="AG301">
        <f t="shared" si="21"/>
        <v>1.5053803586063841E-2</v>
      </c>
    </row>
    <row r="302" spans="2:33" x14ac:dyDescent="0.3">
      <c r="B302">
        <v>300</v>
      </c>
      <c r="C302" t="s">
        <v>358</v>
      </c>
      <c r="D302" t="s">
        <v>337</v>
      </c>
      <c r="E302" s="43">
        <v>2E-3</v>
      </c>
      <c r="F302" s="43">
        <v>0.71479999999999999</v>
      </c>
      <c r="G302" s="48">
        <f t="shared" si="20"/>
        <v>74.76662876561565</v>
      </c>
      <c r="AE302" s="12">
        <v>15</v>
      </c>
      <c r="AF302">
        <f t="shared" si="22"/>
        <v>4.0045882763870633E-3</v>
      </c>
      <c r="AG302">
        <f t="shared" si="21"/>
        <v>1.5011140465809569E-2</v>
      </c>
    </row>
    <row r="303" spans="2:33" x14ac:dyDescent="0.3">
      <c r="B303">
        <v>301</v>
      </c>
      <c r="C303" t="s">
        <v>358</v>
      </c>
      <c r="D303" t="s">
        <v>337</v>
      </c>
      <c r="E303" s="43">
        <v>7.7000000000000002E-3</v>
      </c>
      <c r="F303" s="43">
        <v>0.14630000000000001</v>
      </c>
      <c r="G303" s="48">
        <f t="shared" si="20"/>
        <v>2.9811672340649049</v>
      </c>
      <c r="AE303" s="12">
        <v>15.05</v>
      </c>
      <c r="AF303">
        <f t="shared" si="22"/>
        <v>3.977229714252916E-3</v>
      </c>
      <c r="AG303">
        <f t="shared" si="21"/>
        <v>1.4968739626202026E-2</v>
      </c>
    </row>
    <row r="304" spans="2:33" x14ac:dyDescent="0.3">
      <c r="B304">
        <v>302</v>
      </c>
      <c r="C304" t="s">
        <v>358</v>
      </c>
      <c r="D304" t="s">
        <v>337</v>
      </c>
      <c r="E304" s="43">
        <v>-5.1000000000000004E-3</v>
      </c>
      <c r="F304" s="43">
        <v>-2.76E-2</v>
      </c>
      <c r="G304" s="48">
        <f t="shared" si="20"/>
        <v>0.79939163862634954</v>
      </c>
      <c r="AE304" s="12">
        <v>15.1</v>
      </c>
      <c r="AF304">
        <f t="shared" si="22"/>
        <v>3.9501478746600807E-3</v>
      </c>
      <c r="AG304">
        <f t="shared" si="21"/>
        <v>1.4926598591460005E-2</v>
      </c>
    </row>
    <row r="305" spans="2:33" x14ac:dyDescent="0.3">
      <c r="B305">
        <v>303</v>
      </c>
      <c r="C305" t="s">
        <v>358</v>
      </c>
      <c r="D305" t="s">
        <v>337</v>
      </c>
      <c r="E305" s="43">
        <v>3.0999999999999999E-3</v>
      </c>
      <c r="F305" s="43">
        <v>0.38950000000000001</v>
      </c>
      <c r="G305" s="48">
        <f t="shared" si="20"/>
        <v>13.895315397971221</v>
      </c>
      <c r="AE305" s="12">
        <v>15.15</v>
      </c>
      <c r="AF305">
        <f t="shared" si="22"/>
        <v>3.9233390562016671E-3</v>
      </c>
      <c r="AG305">
        <f t="shared" si="21"/>
        <v>1.4884714917268062E-2</v>
      </c>
    </row>
    <row r="306" spans="2:33" x14ac:dyDescent="0.3">
      <c r="B306">
        <v>304</v>
      </c>
      <c r="C306" t="s">
        <v>358</v>
      </c>
      <c r="D306" t="s">
        <v>350</v>
      </c>
      <c r="E306" s="43">
        <v>-7.7000000000000002E-3</v>
      </c>
      <c r="F306" s="43">
        <v>0.372</v>
      </c>
      <c r="G306" s="48">
        <f t="shared" si="20"/>
        <v>12.555467579756792</v>
      </c>
      <c r="AE306" s="12">
        <v>15.2</v>
      </c>
      <c r="AF306">
        <f t="shared" si="22"/>
        <v>3.8967996189721702E-3</v>
      </c>
      <c r="AG306">
        <f t="shared" si="21"/>
        <v>1.4843086190274385E-2</v>
      </c>
    </row>
    <row r="307" spans="2:33" x14ac:dyDescent="0.3">
      <c r="B307">
        <v>305</v>
      </c>
      <c r="C307" t="s">
        <v>358</v>
      </c>
      <c r="D307" t="s">
        <v>350</v>
      </c>
      <c r="E307" s="43">
        <v>-2.0000000000000001E-4</v>
      </c>
      <c r="F307" s="43">
        <v>0.15720000000000001</v>
      </c>
      <c r="G307" s="48">
        <f t="shared" si="20"/>
        <v>3.2156398334501559</v>
      </c>
      <c r="AE307" s="12">
        <v>15.25</v>
      </c>
      <c r="AF307">
        <f t="shared" si="22"/>
        <v>3.8705259833475875E-3</v>
      </c>
      <c r="AG307">
        <f t="shared" si="21"/>
        <v>1.480171002759827E-2</v>
      </c>
    </row>
    <row r="308" spans="2:33" x14ac:dyDescent="0.3">
      <c r="B308">
        <v>306</v>
      </c>
      <c r="C308" t="s">
        <v>358</v>
      </c>
      <c r="D308" t="s">
        <v>350</v>
      </c>
      <c r="E308" s="43">
        <v>5.9999999999999995E-4</v>
      </c>
      <c r="F308" s="43">
        <v>5.7700000000000001E-2</v>
      </c>
      <c r="G308" s="48">
        <f t="shared" si="20"/>
        <v>1.5663904794823962</v>
      </c>
      <c r="AE308" s="12">
        <v>15.3</v>
      </c>
      <c r="AF308">
        <f t="shared" si="22"/>
        <v>3.8445146287937244E-3</v>
      </c>
      <c r="AG308">
        <f t="shared" si="21"/>
        <v>1.4760584076347104E-2</v>
      </c>
    </row>
    <row r="309" spans="2:33" x14ac:dyDescent="0.3">
      <c r="B309">
        <v>307</v>
      </c>
      <c r="C309" t="s">
        <v>358</v>
      </c>
      <c r="D309" t="s">
        <v>350</v>
      </c>
      <c r="E309" s="43">
        <v>-6.6E-3</v>
      </c>
      <c r="F309" s="43">
        <v>0.55000000000000004</v>
      </c>
      <c r="G309" s="48">
        <f t="shared" si="20"/>
        <v>33.316056150039081</v>
      </c>
      <c r="AE309" s="12">
        <v>15.35</v>
      </c>
      <c r="AF309">
        <f t="shared" si="22"/>
        <v>3.8187620927017936E-3</v>
      </c>
      <c r="AG309">
        <f t="shared" si="21"/>
        <v>1.4719706013142448E-2</v>
      </c>
    </row>
    <row r="310" spans="2:33" x14ac:dyDescent="0.3">
      <c r="B310">
        <v>308</v>
      </c>
      <c r="C310" t="s">
        <v>358</v>
      </c>
      <c r="D310" t="s">
        <v>350</v>
      </c>
      <c r="E310" s="43">
        <v>0</v>
      </c>
      <c r="F310" s="43">
        <v>0.48330000000000001</v>
      </c>
      <c r="G310" s="48">
        <f t="shared" si="20"/>
        <v>23.433220212257783</v>
      </c>
      <c r="AE310" s="12">
        <v>15.4</v>
      </c>
      <c r="AF310">
        <f t="shared" si="22"/>
        <v>3.7932649692506712E-3</v>
      </c>
      <c r="AG310">
        <f t="shared" si="21"/>
        <v>1.4679073543655172E-2</v>
      </c>
    </row>
    <row r="311" spans="2:33" x14ac:dyDescent="0.3">
      <c r="B311">
        <v>309</v>
      </c>
      <c r="C311" t="s">
        <v>358</v>
      </c>
      <c r="D311" t="s">
        <v>350</v>
      </c>
      <c r="E311" s="43">
        <v>0</v>
      </c>
      <c r="F311" s="43">
        <v>-0.29880000000000001</v>
      </c>
      <c r="G311" s="48">
        <f t="shared" si="20"/>
        <v>5.844337118637663E-2</v>
      </c>
      <c r="AE311" s="12">
        <v>15.45</v>
      </c>
      <c r="AF311">
        <f t="shared" si="22"/>
        <v>3.7680199082951436E-3</v>
      </c>
      <c r="AG311">
        <f t="shared" si="21"/>
        <v>1.4638684402149446E-2</v>
      </c>
    </row>
    <row r="312" spans="2:33" x14ac:dyDescent="0.3">
      <c r="B312">
        <v>310</v>
      </c>
      <c r="C312" t="s">
        <v>358</v>
      </c>
      <c r="D312" t="s">
        <v>350</v>
      </c>
      <c r="E312" s="43">
        <v>-5.3E-3</v>
      </c>
      <c r="F312" s="43">
        <v>0.495</v>
      </c>
      <c r="G312" s="48">
        <f t="shared" si="20"/>
        <v>24.953389252144746</v>
      </c>
      <c r="AE312" s="12">
        <v>15.5</v>
      </c>
      <c r="AF312">
        <f t="shared" si="22"/>
        <v>3.7430236142793573E-3</v>
      </c>
      <c r="AG312">
        <f t="shared" si="21"/>
        <v>1.4598536351035203E-2</v>
      </c>
    </row>
    <row r="313" spans="2:33" x14ac:dyDescent="0.3">
      <c r="B313">
        <v>311</v>
      </c>
      <c r="C313" t="s">
        <v>358</v>
      </c>
      <c r="D313" t="s">
        <v>350</v>
      </c>
      <c r="E313" s="43">
        <v>0</v>
      </c>
      <c r="F313" s="43">
        <v>-0.3846</v>
      </c>
      <c r="G313" s="48">
        <f t="shared" si="20"/>
        <v>2.0571214623674752E-2</v>
      </c>
      <c r="AE313" s="12">
        <v>15.55</v>
      </c>
      <c r="AF313">
        <f t="shared" si="22"/>
        <v>3.7182728451749508E-3</v>
      </c>
      <c r="AG313">
        <f t="shared" si="21"/>
        <v>1.4558627180429164E-2</v>
      </c>
    </row>
    <row r="314" spans="2:33" x14ac:dyDescent="0.3">
      <c r="B314">
        <v>312</v>
      </c>
      <c r="C314" t="s">
        <v>358</v>
      </c>
      <c r="D314" t="s">
        <v>350</v>
      </c>
      <c r="E314" s="43">
        <v>0</v>
      </c>
      <c r="F314" s="43">
        <v>-8.3299999999999999E-2</v>
      </c>
      <c r="G314" s="48">
        <f t="shared" si="20"/>
        <v>0.49867529217888029</v>
      </c>
      <c r="AE314" s="12">
        <v>15.6</v>
      </c>
      <c r="AF314">
        <f t="shared" si="22"/>
        <v>3.6937644114431751E-3</v>
      </c>
      <c r="AG314">
        <f t="shared" si="21"/>
        <v>1.4518954707724015E-2</v>
      </c>
    </row>
    <row r="315" spans="2:33" x14ac:dyDescent="0.3">
      <c r="B315">
        <v>313</v>
      </c>
      <c r="C315" t="s">
        <v>358</v>
      </c>
      <c r="D315" t="s">
        <v>350</v>
      </c>
      <c r="E315" s="43">
        <v>-6.8999999999999999E-3</v>
      </c>
      <c r="F315" s="43">
        <v>0.18590000000000001</v>
      </c>
      <c r="G315" s="48">
        <f t="shared" si="20"/>
        <v>3.9118712493432675</v>
      </c>
      <c r="AE315" s="12">
        <v>15.65</v>
      </c>
      <c r="AF315">
        <f t="shared" si="22"/>
        <v>3.6694951750203294E-3</v>
      </c>
      <c r="AG315">
        <f t="shared" si="21"/>
        <v>1.4479516777165654E-2</v>
      </c>
    </row>
    <row r="316" spans="2:33" x14ac:dyDescent="0.3">
      <c r="B316">
        <v>314</v>
      </c>
      <c r="C316" t="s">
        <v>358</v>
      </c>
      <c r="D316" t="s">
        <v>350</v>
      </c>
      <c r="E316" s="43">
        <v>-6.7000000000000002E-3</v>
      </c>
      <c r="F316" s="43">
        <v>-0.42399999999999999</v>
      </c>
      <c r="G316" s="48">
        <f t="shared" si="20"/>
        <v>1.2116574790945116E-2</v>
      </c>
      <c r="AE316" s="12">
        <v>15.7</v>
      </c>
      <c r="AF316">
        <f t="shared" si="22"/>
        <v>3.6454620483260289E-3</v>
      </c>
      <c r="AG316">
        <f t="shared" si="21"/>
        <v>1.4440311259438341E-2</v>
      </c>
    </row>
    <row r="317" spans="2:33" x14ac:dyDescent="0.3">
      <c r="B317">
        <v>315</v>
      </c>
      <c r="C317" t="s">
        <v>358</v>
      </c>
      <c r="D317" t="s">
        <v>350</v>
      </c>
      <c r="E317" s="43">
        <v>-2.7000000000000001E-3</v>
      </c>
      <c r="F317" s="43">
        <v>0.53849999999999998</v>
      </c>
      <c r="G317" s="48">
        <f t="shared" si="20"/>
        <v>31.389182470206858</v>
      </c>
      <c r="AE317" s="12">
        <v>15.75</v>
      </c>
      <c r="AF317">
        <f t="shared" si="22"/>
        <v>3.6216619932936374E-3</v>
      </c>
      <c r="AG317">
        <f t="shared" si="21"/>
        <v>1.4401336051257506E-2</v>
      </c>
    </row>
    <row r="318" spans="2:33" x14ac:dyDescent="0.3">
      <c r="B318">
        <v>316</v>
      </c>
      <c r="C318" t="s">
        <v>358</v>
      </c>
      <c r="D318" t="s">
        <v>350</v>
      </c>
      <c r="E318" s="43">
        <v>6.4999999999999997E-3</v>
      </c>
      <c r="F318" s="43">
        <v>-0.1026</v>
      </c>
      <c r="G318" s="48">
        <f t="shared" si="20"/>
        <v>0.42061864653306469</v>
      </c>
      <c r="AE318" s="12">
        <v>15.8</v>
      </c>
      <c r="AF318">
        <f t="shared" si="22"/>
        <v>3.5980920204223259E-3</v>
      </c>
      <c r="AG318">
        <f t="shared" si="21"/>
        <v>1.4362589074970157E-2</v>
      </c>
    </row>
    <row r="319" spans="2:33" x14ac:dyDescent="0.3">
      <c r="B319">
        <v>317</v>
      </c>
      <c r="C319" t="s">
        <v>358</v>
      </c>
      <c r="D319" t="s">
        <v>350</v>
      </c>
      <c r="E319" s="43">
        <v>1.0500000000000001E-2</v>
      </c>
      <c r="F319" s="43">
        <v>-7.6399999999999996E-2</v>
      </c>
      <c r="G319" s="48">
        <f t="shared" si="20"/>
        <v>0.52950661981135683</v>
      </c>
      <c r="AE319" s="12">
        <v>15.85</v>
      </c>
      <c r="AF319">
        <f t="shared" si="22"/>
        <v>3.5747491878501988E-3</v>
      </c>
      <c r="AG319">
        <f t="shared" si="21"/>
        <v>1.4324068278162589E-2</v>
      </c>
    </row>
    <row r="320" spans="2:33" x14ac:dyDescent="0.3">
      <c r="B320">
        <v>318</v>
      </c>
      <c r="C320" t="s">
        <v>358</v>
      </c>
      <c r="D320" t="s">
        <v>350</v>
      </c>
      <c r="E320" s="43">
        <v>-1.4E-3</v>
      </c>
      <c r="F320" s="43">
        <v>0.31090000000000001</v>
      </c>
      <c r="G320" s="48">
        <f t="shared" si="20"/>
        <v>8.7208036360598271</v>
      </c>
      <c r="AE320" s="12">
        <v>15.9</v>
      </c>
      <c r="AF320">
        <f t="shared" si="22"/>
        <v>3.5516306004479831E-3</v>
      </c>
      <c r="AG320">
        <f t="shared" si="21"/>
        <v>1.4285771633275384E-2</v>
      </c>
    </row>
    <row r="321" spans="2:33" x14ac:dyDescent="0.3">
      <c r="B321">
        <v>319</v>
      </c>
      <c r="C321" t="s">
        <v>358</v>
      </c>
      <c r="D321" t="s">
        <v>350</v>
      </c>
      <c r="E321" s="43">
        <v>0</v>
      </c>
      <c r="F321" s="43">
        <v>0.14810000000000001</v>
      </c>
      <c r="G321" s="48">
        <f t="shared" si="20"/>
        <v>3.0188235935612031</v>
      </c>
      <c r="AE321" s="12">
        <v>15.95</v>
      </c>
      <c r="AF321">
        <f t="shared" si="22"/>
        <v>3.5287334089327458E-3</v>
      </c>
      <c r="AG321">
        <f t="shared" si="21"/>
        <v>1.4247697137225464E-2</v>
      </c>
    </row>
    <row r="322" spans="2:33" x14ac:dyDescent="0.3">
      <c r="B322">
        <v>320</v>
      </c>
      <c r="C322" t="s">
        <v>358</v>
      </c>
      <c r="D322" t="s">
        <v>350</v>
      </c>
      <c r="E322" s="43">
        <v>-2.7000000000000001E-3</v>
      </c>
      <c r="F322" s="43">
        <v>0.76</v>
      </c>
      <c r="G322" s="48">
        <f t="shared" si="20"/>
        <v>92.066438350215577</v>
      </c>
      <c r="AE322" s="12">
        <v>16</v>
      </c>
      <c r="AF322">
        <f t="shared" si="22"/>
        <v>3.5060548090010885E-3</v>
      </c>
      <c r="AG322">
        <f t="shared" si="21"/>
        <v>1.4209842811034984E-2</v>
      </c>
    </row>
    <row r="323" spans="2:33" x14ac:dyDescent="0.3">
      <c r="B323">
        <v>321</v>
      </c>
      <c r="C323" t="s">
        <v>358</v>
      </c>
      <c r="D323" t="s">
        <v>350</v>
      </c>
      <c r="E323" s="43">
        <v>-3.7000000000000002E-3</v>
      </c>
      <c r="F323" s="43">
        <v>-9.8000000000000004E-2</v>
      </c>
      <c r="G323" s="48">
        <f t="shared" ref="G323:G386" si="23">(1+F323)^$G$1</f>
        <v>0.43817974706765977</v>
      </c>
      <c r="AE323" s="12">
        <v>16.05</v>
      </c>
      <c r="AF323">
        <f t="shared" si="22"/>
        <v>3.4835920404814352E-3</v>
      </c>
      <c r="AG323">
        <f t="shared" ref="AG323:AG386" si="24">$AG$2*(AE323^($AG$2-1))</f>
        <v>1.4172206699467057E-2</v>
      </c>
    </row>
    <row r="324" spans="2:33" x14ac:dyDescent="0.3">
      <c r="B324">
        <v>322</v>
      </c>
      <c r="C324" t="s">
        <v>358</v>
      </c>
      <c r="D324" t="s">
        <v>350</v>
      </c>
      <c r="E324" s="43">
        <v>3.0000000000000001E-3</v>
      </c>
      <c r="F324" s="43">
        <v>0.35589999999999999</v>
      </c>
      <c r="G324" s="48">
        <f t="shared" si="23"/>
        <v>11.424081319654764</v>
      </c>
      <c r="AE324" s="12">
        <v>16.100000000000001</v>
      </c>
      <c r="AF324">
        <f t="shared" ref="AF324:AF387" si="25">($AF$2-1)*AE324^(-$AF$2)</f>
        <v>3.4613423865048338E-3</v>
      </c>
      <c r="AG324">
        <f t="shared" si="24"/>
        <v>1.4134786870668123E-2</v>
      </c>
    </row>
    <row r="325" spans="2:33" x14ac:dyDescent="0.3">
      <c r="B325">
        <v>323</v>
      </c>
      <c r="C325" t="s">
        <v>358</v>
      </c>
      <c r="D325" t="s">
        <v>350</v>
      </c>
      <c r="E325" s="43">
        <v>-6.6E-3</v>
      </c>
      <c r="F325" s="43">
        <v>3.3300000000000003E-2</v>
      </c>
      <c r="G325" s="48">
        <f t="shared" si="23"/>
        <v>1.2996051842350445</v>
      </c>
      <c r="AE325" s="12">
        <v>16.149999999999999</v>
      </c>
      <c r="AF325">
        <f t="shared" si="25"/>
        <v>3.4393031726938591E-3</v>
      </c>
      <c r="AG325">
        <f t="shared" si="24"/>
        <v>1.4097581415816678E-2</v>
      </c>
    </row>
    <row r="326" spans="2:33" x14ac:dyDescent="0.3">
      <c r="B326">
        <v>324</v>
      </c>
      <c r="C326" t="s">
        <v>358</v>
      </c>
      <c r="D326" t="s">
        <v>350</v>
      </c>
      <c r="E326" s="43">
        <v>0</v>
      </c>
      <c r="F326" s="43">
        <v>-3.9300000000000002E-2</v>
      </c>
      <c r="G326" s="48">
        <f t="shared" si="23"/>
        <v>0.72560843997407609</v>
      </c>
      <c r="AE326" s="12">
        <v>16.2</v>
      </c>
      <c r="AF326">
        <f t="shared" si="25"/>
        <v>3.4174717663691869E-3</v>
      </c>
      <c r="AG326">
        <f t="shared" si="24"/>
        <v>1.4060588448778499E-2</v>
      </c>
    </row>
    <row r="327" spans="2:33" x14ac:dyDescent="0.3">
      <c r="B327">
        <v>325</v>
      </c>
      <c r="C327" t="s">
        <v>358</v>
      </c>
      <c r="D327" t="s">
        <v>350</v>
      </c>
      <c r="E327" s="43">
        <v>2.2000000000000001E-3</v>
      </c>
      <c r="F327" s="43">
        <v>0.48559999999999998</v>
      </c>
      <c r="G327" s="48">
        <f t="shared" si="23"/>
        <v>23.725486461316706</v>
      </c>
      <c r="AE327" s="12">
        <v>16.25</v>
      </c>
      <c r="AF327">
        <f t="shared" si="25"/>
        <v>3.3958455757733211E-3</v>
      </c>
      <c r="AG327">
        <f t="shared" si="24"/>
        <v>1.4023806105767951E-2</v>
      </c>
    </row>
    <row r="328" spans="2:33" x14ac:dyDescent="0.3">
      <c r="B328">
        <v>326</v>
      </c>
      <c r="C328" t="s">
        <v>358</v>
      </c>
      <c r="D328" t="s">
        <v>350</v>
      </c>
      <c r="E328" s="43">
        <v>4.0000000000000001E-3</v>
      </c>
      <c r="F328" s="43">
        <v>-0.4718</v>
      </c>
      <c r="G328" s="48">
        <f t="shared" si="23"/>
        <v>6.0588077877354578E-3</v>
      </c>
      <c r="AE328" s="12">
        <v>16.3</v>
      </c>
      <c r="AF328">
        <f t="shared" si="25"/>
        <v>3.3744220493111847E-3</v>
      </c>
      <c r="AG328">
        <f t="shared" si="24"/>
        <v>1.3987232545015455E-2</v>
      </c>
    </row>
    <row r="329" spans="2:33" x14ac:dyDescent="0.3">
      <c r="B329">
        <v>327</v>
      </c>
      <c r="C329" t="s">
        <v>358</v>
      </c>
      <c r="D329" t="s">
        <v>350</v>
      </c>
      <c r="E329" s="43">
        <v>-4.1000000000000003E-3</v>
      </c>
      <c r="F329" s="43">
        <v>0.30530000000000002</v>
      </c>
      <c r="G329" s="48">
        <f t="shared" si="23"/>
        <v>8.4271884172755147</v>
      </c>
      <c r="AE329" s="12">
        <v>16.350000000000001</v>
      </c>
      <c r="AF329">
        <f t="shared" si="25"/>
        <v>3.3531986748069915E-3</v>
      </c>
      <c r="AG329">
        <f t="shared" si="24"/>
        <v>1.395086594644086E-2</v>
      </c>
    </row>
    <row r="330" spans="2:33" x14ac:dyDescent="0.3">
      <c r="B330">
        <v>328</v>
      </c>
      <c r="C330" t="s">
        <v>358</v>
      </c>
      <c r="D330" t="s">
        <v>350</v>
      </c>
      <c r="E330" s="43">
        <v>-5.1999999999999998E-3</v>
      </c>
      <c r="F330" s="43">
        <v>0.26650000000000001</v>
      </c>
      <c r="G330" s="48">
        <f t="shared" si="23"/>
        <v>6.6197494624191933</v>
      </c>
      <c r="AE330" s="12">
        <v>16.399999999999999</v>
      </c>
      <c r="AF330">
        <f t="shared" si="25"/>
        <v>3.3321729787771591E-3</v>
      </c>
      <c r="AG330">
        <f t="shared" si="24"/>
        <v>1.3914704511332652E-2</v>
      </c>
    </row>
    <row r="331" spans="2:33" x14ac:dyDescent="0.3">
      <c r="B331">
        <v>329</v>
      </c>
      <c r="C331" t="s">
        <v>358</v>
      </c>
      <c r="D331" t="s">
        <v>350</v>
      </c>
      <c r="E331" s="43">
        <v>-2.8999999999999998E-3</v>
      </c>
      <c r="F331" s="43">
        <v>0.318</v>
      </c>
      <c r="G331" s="48">
        <f t="shared" si="23"/>
        <v>9.1059085009124807</v>
      </c>
      <c r="AE331" s="12">
        <v>16.45</v>
      </c>
      <c r="AF331">
        <f t="shared" si="25"/>
        <v>3.3113425257187495E-3</v>
      </c>
      <c r="AG331">
        <f t="shared" si="24"/>
        <v>1.3878746462032878E-2</v>
      </c>
    </row>
    <row r="332" spans="2:33" x14ac:dyDescent="0.3">
      <c r="B332">
        <v>330</v>
      </c>
      <c r="C332" t="s">
        <v>358</v>
      </c>
      <c r="D332" t="s">
        <v>350</v>
      </c>
      <c r="E332" s="43">
        <v>3.0000000000000001E-3</v>
      </c>
      <c r="F332" s="43">
        <v>0.58730000000000004</v>
      </c>
      <c r="G332" s="48">
        <f t="shared" si="23"/>
        <v>40.296945690725863</v>
      </c>
      <c r="AE332" s="12">
        <v>16.5</v>
      </c>
      <c r="AF332">
        <f t="shared" si="25"/>
        <v>3.290704917413143E-3</v>
      </c>
      <c r="AG332">
        <f t="shared" si="24"/>
        <v>1.384299004162767E-2</v>
      </c>
    </row>
    <row r="333" spans="2:33" x14ac:dyDescent="0.3">
      <c r="B333">
        <v>331</v>
      </c>
      <c r="C333" t="s">
        <v>358</v>
      </c>
      <c r="D333" t="s">
        <v>350</v>
      </c>
      <c r="E333" s="43">
        <v>0</v>
      </c>
      <c r="F333" s="43">
        <v>-0.61539999999999995</v>
      </c>
      <c r="G333" s="48">
        <f t="shared" si="23"/>
        <v>4.7871191735906267E-4</v>
      </c>
      <c r="AE333" s="12">
        <v>16.55</v>
      </c>
      <c r="AF333">
        <f t="shared" si="25"/>
        <v>3.2702577922445139E-3</v>
      </c>
      <c r="AG333">
        <f t="shared" si="24"/>
        <v>1.3807433513643186E-2</v>
      </c>
    </row>
    <row r="334" spans="2:33" x14ac:dyDescent="0.3">
      <c r="B334">
        <v>332</v>
      </c>
      <c r="C334" t="s">
        <v>358</v>
      </c>
      <c r="D334" t="s">
        <v>350</v>
      </c>
      <c r="E334" s="43">
        <v>1.01E-2</v>
      </c>
      <c r="F334" s="43">
        <v>0.05</v>
      </c>
      <c r="G334" s="48">
        <f t="shared" si="23"/>
        <v>1.4774554437890626</v>
      </c>
      <c r="AE334" s="12">
        <v>16.600000000000001</v>
      </c>
      <c r="AF334">
        <f t="shared" si="25"/>
        <v>3.2499988245328075E-3</v>
      </c>
      <c r="AG334">
        <f t="shared" si="24"/>
        <v>1.3772075161746972E-2</v>
      </c>
    </row>
    <row r="335" spans="2:33" x14ac:dyDescent="0.3">
      <c r="B335">
        <v>333</v>
      </c>
      <c r="C335" t="s">
        <v>358</v>
      </c>
      <c r="D335" t="s">
        <v>350</v>
      </c>
      <c r="E335" s="43">
        <v>-2.0000000000000001E-4</v>
      </c>
      <c r="F335" s="43">
        <v>0.45629999999999998</v>
      </c>
      <c r="G335" s="48">
        <f t="shared" si="23"/>
        <v>20.230508363458252</v>
      </c>
      <c r="AE335" s="12">
        <v>16.649999999999999</v>
      </c>
      <c r="AF335">
        <f t="shared" si="25"/>
        <v>3.229925723880798E-3</v>
      </c>
      <c r="AG335">
        <f t="shared" si="24"/>
        <v>1.3736913289454552E-2</v>
      </c>
    </row>
    <row r="336" spans="2:33" x14ac:dyDescent="0.3">
      <c r="B336">
        <v>334</v>
      </c>
      <c r="C336" t="s">
        <v>358</v>
      </c>
      <c r="D336" t="s">
        <v>350</v>
      </c>
      <c r="E336" s="43">
        <v>-1.04E-2</v>
      </c>
      <c r="F336" s="43">
        <v>0.22919999999999999</v>
      </c>
      <c r="G336" s="48">
        <f t="shared" si="23"/>
        <v>5.2117120498066356</v>
      </c>
      <c r="AE336" s="12">
        <v>16.7</v>
      </c>
      <c r="AF336">
        <f t="shared" si="25"/>
        <v>3.2100362345349404E-3</v>
      </c>
      <c r="AG336">
        <f t="shared" si="24"/>
        <v>1.3701946219841119E-2</v>
      </c>
    </row>
    <row r="337" spans="2:33" x14ac:dyDescent="0.3">
      <c r="B337">
        <v>335</v>
      </c>
      <c r="C337" t="s">
        <v>358</v>
      </c>
      <c r="D337" t="s">
        <v>350</v>
      </c>
      <c r="E337" s="43">
        <v>-5.3E-3</v>
      </c>
      <c r="F337" s="43">
        <v>0.495</v>
      </c>
      <c r="G337" s="48">
        <f t="shared" si="23"/>
        <v>24.953389252144746</v>
      </c>
      <c r="AE337" s="12">
        <v>16.75</v>
      </c>
      <c r="AF337">
        <f t="shared" si="25"/>
        <v>3.1903281347597109E-3</v>
      </c>
      <c r="AG337">
        <f t="shared" si="24"/>
        <v>1.3667172295258321E-2</v>
      </c>
    </row>
    <row r="338" spans="2:33" x14ac:dyDescent="0.3">
      <c r="B338">
        <v>336</v>
      </c>
      <c r="C338" t="s">
        <v>358</v>
      </c>
      <c r="D338" t="s">
        <v>350</v>
      </c>
      <c r="E338" s="43">
        <v>8.9999999999999998E-4</v>
      </c>
      <c r="F338" s="43">
        <v>0.3347</v>
      </c>
      <c r="G338" s="48">
        <f t="shared" si="23"/>
        <v>10.070923191975879</v>
      </c>
      <c r="AE338" s="12">
        <v>16.8</v>
      </c>
      <c r="AF338">
        <f t="shared" si="25"/>
        <v>3.1707992362249842E-3</v>
      </c>
      <c r="AG338">
        <f t="shared" si="24"/>
        <v>1.3632589877055947E-2</v>
      </c>
    </row>
    <row r="339" spans="2:33" x14ac:dyDescent="0.3">
      <c r="B339">
        <v>337</v>
      </c>
      <c r="C339" t="s">
        <v>358</v>
      </c>
      <c r="D339" t="s">
        <v>350</v>
      </c>
      <c r="E339" s="43">
        <v>-3.2000000000000002E-3</v>
      </c>
      <c r="F339" s="43">
        <v>0.50680000000000003</v>
      </c>
      <c r="G339" s="48">
        <f t="shared" si="23"/>
        <v>26.573263392664707</v>
      </c>
      <c r="AE339" s="12">
        <v>16.850000000000001</v>
      </c>
      <c r="AF339">
        <f t="shared" si="25"/>
        <v>3.1514473834063257E-3</v>
      </c>
      <c r="AG339">
        <f t="shared" si="24"/>
        <v>1.359819734530845E-2</v>
      </c>
    </row>
    <row r="340" spans="2:33" x14ac:dyDescent="0.3">
      <c r="B340">
        <v>338</v>
      </c>
      <c r="C340" t="s">
        <v>358</v>
      </c>
      <c r="D340" t="s">
        <v>350</v>
      </c>
      <c r="E340" s="43">
        <v>-5.7000000000000002E-3</v>
      </c>
      <c r="F340" s="43">
        <v>0.1111</v>
      </c>
      <c r="G340" s="48">
        <f t="shared" si="23"/>
        <v>2.3228714744613042</v>
      </c>
      <c r="AE340" s="12">
        <v>16.899999999999999</v>
      </c>
      <c r="AF340">
        <f t="shared" si="25"/>
        <v>3.1322704529977161E-3</v>
      </c>
      <c r="AG340">
        <f t="shared" si="24"/>
        <v>1.3563993098546185E-2</v>
      </c>
    </row>
    <row r="341" spans="2:33" x14ac:dyDescent="0.3">
      <c r="B341">
        <v>339</v>
      </c>
      <c r="C341" t="s">
        <v>358</v>
      </c>
      <c r="D341" t="s">
        <v>350</v>
      </c>
      <c r="E341" s="43">
        <v>2.7000000000000001E-3</v>
      </c>
      <c r="F341" s="43">
        <v>0.16309999999999999</v>
      </c>
      <c r="G341" s="48">
        <f t="shared" si="23"/>
        <v>3.3491642426403123</v>
      </c>
      <c r="AE341" s="12">
        <v>16.95</v>
      </c>
      <c r="AF341">
        <f t="shared" si="25"/>
        <v>3.113266353336518E-3</v>
      </c>
      <c r="AG341">
        <f t="shared" si="24"/>
        <v>1.352997555349135E-2</v>
      </c>
    </row>
    <row r="342" spans="2:33" x14ac:dyDescent="0.3">
      <c r="B342">
        <v>340</v>
      </c>
      <c r="C342" t="s">
        <v>358</v>
      </c>
      <c r="D342" t="s">
        <v>350</v>
      </c>
      <c r="E342" s="43">
        <v>0</v>
      </c>
      <c r="F342" s="43">
        <v>-0.41120000000000001</v>
      </c>
      <c r="G342" s="48">
        <f t="shared" si="23"/>
        <v>1.4445827036386428E-2</v>
      </c>
      <c r="AE342" s="12">
        <v>17</v>
      </c>
      <c r="AF342">
        <f t="shared" si="25"/>
        <v>3.0944330238403582E-3</v>
      </c>
      <c r="AG342">
        <f t="shared" si="24"/>
        <v>1.3496143144798372E-2</v>
      </c>
    </row>
    <row r="343" spans="2:33" x14ac:dyDescent="0.3">
      <c r="B343">
        <v>341</v>
      </c>
      <c r="C343" t="s">
        <v>358</v>
      </c>
      <c r="D343" t="s">
        <v>350</v>
      </c>
      <c r="E343" s="43">
        <v>-8.0000000000000004E-4</v>
      </c>
      <c r="F343" s="43">
        <v>0.3</v>
      </c>
      <c r="G343" s="48">
        <f t="shared" si="23"/>
        <v>8.1573072100000026</v>
      </c>
      <c r="AE343" s="12">
        <v>17.05</v>
      </c>
      <c r="AF343">
        <f t="shared" si="25"/>
        <v>3.0757684344556741E-3</v>
      </c>
      <c r="AG343">
        <f t="shared" si="24"/>
        <v>1.3462494324798863E-2</v>
      </c>
    </row>
    <row r="344" spans="2:33" x14ac:dyDescent="0.3">
      <c r="B344">
        <v>342</v>
      </c>
      <c r="C344" t="s">
        <v>358</v>
      </c>
      <c r="D344" t="s">
        <v>350</v>
      </c>
      <c r="E344" s="43">
        <v>0</v>
      </c>
      <c r="F344" s="43">
        <v>0.67220000000000002</v>
      </c>
      <c r="G344" s="48">
        <f t="shared" si="23"/>
        <v>61.137229284060496</v>
      </c>
      <c r="AE344" s="12">
        <v>17.100000000000001</v>
      </c>
      <c r="AF344">
        <f t="shared" si="25"/>
        <v>3.0572705851175629E-3</v>
      </c>
      <c r="AG344">
        <f t="shared" si="24"/>
        <v>1.3429027563250817E-2</v>
      </c>
    </row>
    <row r="345" spans="2:33" x14ac:dyDescent="0.3">
      <c r="B345">
        <v>343</v>
      </c>
      <c r="C345" t="s">
        <v>358</v>
      </c>
      <c r="D345" t="s">
        <v>350</v>
      </c>
      <c r="E345" s="43">
        <v>0</v>
      </c>
      <c r="F345" s="43">
        <v>7.7700000000000005E-2</v>
      </c>
      <c r="G345" s="48">
        <f t="shared" si="23"/>
        <v>1.8196298930919392</v>
      </c>
      <c r="AE345" s="12">
        <v>17.149999999999999</v>
      </c>
      <c r="AF345">
        <f t="shared" si="25"/>
        <v>3.0389375052208194E-3</v>
      </c>
      <c r="AG345">
        <f t="shared" si="24"/>
        <v>1.339574134709221E-2</v>
      </c>
    </row>
    <row r="346" spans="2:33" x14ac:dyDescent="0.3">
      <c r="B346">
        <v>344</v>
      </c>
      <c r="C346" t="s">
        <v>358</v>
      </c>
      <c r="D346" t="s">
        <v>350</v>
      </c>
      <c r="E346" s="43">
        <v>0</v>
      </c>
      <c r="F346" s="43">
        <v>0.45079999999999998</v>
      </c>
      <c r="G346" s="48">
        <f t="shared" si="23"/>
        <v>19.627291622270651</v>
      </c>
      <c r="AE346" s="12">
        <v>17.2</v>
      </c>
      <c r="AF346">
        <f t="shared" si="25"/>
        <v>3.0207672531017212E-3</v>
      </c>
      <c r="AG346">
        <f t="shared" si="24"/>
        <v>1.336263418019867E-2</v>
      </c>
    </row>
    <row r="347" spans="2:33" x14ac:dyDescent="0.3">
      <c r="B347">
        <v>345</v>
      </c>
      <c r="C347" t="s">
        <v>358</v>
      </c>
      <c r="D347" t="s">
        <v>349</v>
      </c>
      <c r="E347" s="43">
        <v>-1.9E-3</v>
      </c>
      <c r="F347" s="43">
        <v>0.46110000000000001</v>
      </c>
      <c r="G347" s="48">
        <f t="shared" si="23"/>
        <v>20.770144885362178</v>
      </c>
      <c r="AE347" s="12">
        <v>17.25</v>
      </c>
      <c r="AF347">
        <f t="shared" si="25"/>
        <v>3.0027579155304917E-3</v>
      </c>
      <c r="AG347">
        <f t="shared" si="24"/>
        <v>1.3329704583145367E-2</v>
      </c>
    </row>
    <row r="348" spans="2:33" x14ac:dyDescent="0.3">
      <c r="B348">
        <v>346</v>
      </c>
      <c r="C348" t="s">
        <v>358</v>
      </c>
      <c r="D348" t="s">
        <v>349</v>
      </c>
      <c r="E348" s="43">
        <v>0</v>
      </c>
      <c r="F348" s="43">
        <v>0.41789999999999999</v>
      </c>
      <c r="G348" s="48">
        <f t="shared" si="23"/>
        <v>16.336718287962711</v>
      </c>
      <c r="AE348" s="12">
        <v>17.3</v>
      </c>
      <c r="AF348">
        <f t="shared" si="25"/>
        <v>2.9849076072140288E-3</v>
      </c>
      <c r="AG348">
        <f t="shared" si="24"/>
        <v>1.3296951092972843E-2</v>
      </c>
    </row>
    <row r="349" spans="2:33" x14ac:dyDescent="0.3">
      <c r="B349">
        <v>347</v>
      </c>
      <c r="C349" t="s">
        <v>358</v>
      </c>
      <c r="D349" t="s">
        <v>349</v>
      </c>
      <c r="E349" s="43">
        <v>3.3E-3</v>
      </c>
      <c r="F349" s="43">
        <v>0.51019999999999999</v>
      </c>
      <c r="G349" s="48">
        <f t="shared" si="23"/>
        <v>27.056756143009174</v>
      </c>
      <c r="AE349" s="12">
        <v>17.350000000000001</v>
      </c>
      <c r="AF349">
        <f t="shared" si="25"/>
        <v>2.9672144703087734E-3</v>
      </c>
      <c r="AG349">
        <f t="shared" si="24"/>
        <v>1.3264372262956839E-2</v>
      </c>
    </row>
    <row r="350" spans="2:33" x14ac:dyDescent="0.3">
      <c r="B350">
        <v>348</v>
      </c>
      <c r="C350" t="s">
        <v>358</v>
      </c>
      <c r="D350" t="s">
        <v>349</v>
      </c>
      <c r="E350" s="43">
        <v>3.8999999999999998E-3</v>
      </c>
      <c r="F350" s="43">
        <v>0.33389999999999997</v>
      </c>
      <c r="G350" s="48">
        <f t="shared" si="23"/>
        <v>10.022733444627457</v>
      </c>
      <c r="AE350" s="12">
        <v>17.399999999999999</v>
      </c>
      <c r="AF350">
        <f t="shared" si="25"/>
        <v>2.9496766739434506E-3</v>
      </c>
      <c r="AG350">
        <f t="shared" si="24"/>
        <v>1.3231966662382003E-2</v>
      </c>
    </row>
    <row r="351" spans="2:33" x14ac:dyDescent="0.3">
      <c r="B351">
        <v>349</v>
      </c>
      <c r="C351" t="s">
        <v>358</v>
      </c>
      <c r="D351" t="s">
        <v>349</v>
      </c>
      <c r="E351" s="43">
        <v>0</v>
      </c>
      <c r="F351" s="43">
        <v>0.13850000000000001</v>
      </c>
      <c r="G351" s="48">
        <f t="shared" si="23"/>
        <v>2.8226971165416304</v>
      </c>
      <c r="AE351" s="12">
        <v>17.45</v>
      </c>
      <c r="AF351">
        <f t="shared" si="25"/>
        <v>2.932292413751415E-3</v>
      </c>
      <c r="AG351">
        <f t="shared" si="24"/>
        <v>1.3199732876319311E-2</v>
      </c>
    </row>
    <row r="352" spans="2:33" x14ac:dyDescent="0.3">
      <c r="B352">
        <v>350</v>
      </c>
      <c r="C352" t="s">
        <v>358</v>
      </c>
      <c r="D352" t="s">
        <v>349</v>
      </c>
      <c r="E352" s="43">
        <v>-3.5999999999999999E-3</v>
      </c>
      <c r="F352" s="43">
        <v>0.62070000000000003</v>
      </c>
      <c r="G352" s="48">
        <f t="shared" si="23"/>
        <v>47.60154589308479</v>
      </c>
      <c r="AE352" s="12">
        <v>17.5</v>
      </c>
      <c r="AF352">
        <f t="shared" si="25"/>
        <v>2.9150599114124601E-3</v>
      </c>
      <c r="AG352">
        <f t="shared" si="24"/>
        <v>1.3167669505407325E-2</v>
      </c>
    </row>
    <row r="353" spans="2:33" x14ac:dyDescent="0.3">
      <c r="B353">
        <v>351</v>
      </c>
      <c r="C353" t="s">
        <v>358</v>
      </c>
      <c r="D353" t="s">
        <v>349</v>
      </c>
      <c r="E353" s="43">
        <v>-2.2000000000000001E-3</v>
      </c>
      <c r="F353" s="43">
        <v>0.25469999999999998</v>
      </c>
      <c r="G353" s="48">
        <f t="shared" si="23"/>
        <v>6.1421325424089499</v>
      </c>
      <c r="AE353" s="12">
        <v>17.55</v>
      </c>
      <c r="AF353">
        <f t="shared" si="25"/>
        <v>2.8979774142037988E-3</v>
      </c>
      <c r="AG353">
        <f t="shared" si="24"/>
        <v>1.3135775165637017E-2</v>
      </c>
    </row>
    <row r="354" spans="2:33" x14ac:dyDescent="0.3">
      <c r="B354">
        <v>352</v>
      </c>
      <c r="C354" t="s">
        <v>358</v>
      </c>
      <c r="D354" t="s">
        <v>349</v>
      </c>
      <c r="E354" s="43">
        <v>4.1999999999999997E-3</v>
      </c>
      <c r="F354" s="43">
        <v>0.2195</v>
      </c>
      <c r="G354" s="48">
        <f t="shared" si="23"/>
        <v>4.8916394316284109</v>
      </c>
      <c r="AE354" s="12">
        <v>17.600000000000001</v>
      </c>
      <c r="AF354">
        <f t="shared" si="25"/>
        <v>2.8810431945600376E-3</v>
      </c>
      <c r="AG354">
        <f t="shared" si="24"/>
        <v>1.3104048488140179E-2</v>
      </c>
    </row>
    <row r="355" spans="2:33" x14ac:dyDescent="0.3">
      <c r="B355">
        <v>353</v>
      </c>
      <c r="C355" t="s">
        <v>358</v>
      </c>
      <c r="D355" t="s">
        <v>349</v>
      </c>
      <c r="E355" s="43">
        <v>-6.9999999999999999E-4</v>
      </c>
      <c r="F355" s="43">
        <v>-0.1038</v>
      </c>
      <c r="G355" s="48">
        <f t="shared" si="23"/>
        <v>0.41614005153267775</v>
      </c>
      <c r="AE355" s="12">
        <v>17.649999999999999</v>
      </c>
      <c r="AF355">
        <f t="shared" si="25"/>
        <v>2.8642555496419713E-3</v>
      </c>
      <c r="AG355">
        <f t="shared" si="24"/>
        <v>1.3072488118981382E-2</v>
      </c>
    </row>
    <row r="356" spans="2:33" x14ac:dyDescent="0.3">
      <c r="B356">
        <v>354</v>
      </c>
      <c r="C356" t="s">
        <v>358</v>
      </c>
      <c r="D356" t="s">
        <v>349</v>
      </c>
      <c r="E356" s="43">
        <v>0</v>
      </c>
      <c r="F356" s="43">
        <v>4.1200000000000001E-2</v>
      </c>
      <c r="G356" s="48">
        <f t="shared" si="23"/>
        <v>1.3812531310517948</v>
      </c>
      <c r="AE356" s="12">
        <v>17.7</v>
      </c>
      <c r="AF356">
        <f t="shared" si="25"/>
        <v>2.8476128009139018E-3</v>
      </c>
      <c r="AG356">
        <f t="shared" si="24"/>
        <v>1.3041092718953307E-2</v>
      </c>
    </row>
    <row r="357" spans="2:33" x14ac:dyDescent="0.3">
      <c r="B357">
        <v>355</v>
      </c>
      <c r="C357" t="s">
        <v>358</v>
      </c>
      <c r="D357" t="s">
        <v>349</v>
      </c>
      <c r="E357" s="43">
        <v>-6.9999999999999999E-4</v>
      </c>
      <c r="F357" s="43">
        <v>-0.76600000000000001</v>
      </c>
      <c r="G357" s="48">
        <f t="shared" si="23"/>
        <v>8.989320386052049E-6</v>
      </c>
      <c r="AE357" s="12">
        <v>17.75</v>
      </c>
      <c r="AF357">
        <f t="shared" si="25"/>
        <v>2.8311132937294181E-3</v>
      </c>
      <c r="AG357">
        <f t="shared" si="24"/>
        <v>1.3009860963375532E-2</v>
      </c>
    </row>
    <row r="358" spans="2:33" x14ac:dyDescent="0.3">
      <c r="B358">
        <v>356</v>
      </c>
      <c r="C358" t="s">
        <v>358</v>
      </c>
      <c r="D358" t="s">
        <v>349</v>
      </c>
      <c r="E358" s="43">
        <v>-1.6000000000000001E-3</v>
      </c>
      <c r="F358" s="43">
        <v>0.16120000000000001</v>
      </c>
      <c r="G358" s="48">
        <f t="shared" si="23"/>
        <v>3.3056450404407212</v>
      </c>
      <c r="AE358" s="12">
        <v>17.8</v>
      </c>
      <c r="AF358">
        <f t="shared" si="25"/>
        <v>2.8147553969253311E-3</v>
      </c>
      <c r="AG358">
        <f t="shared" si="24"/>
        <v>1.2978791541896529E-2</v>
      </c>
    </row>
    <row r="359" spans="2:33" x14ac:dyDescent="0.3">
      <c r="B359">
        <v>357</v>
      </c>
      <c r="C359" t="s">
        <v>358</v>
      </c>
      <c r="D359" t="s">
        <v>349</v>
      </c>
      <c r="E359" s="43">
        <v>-7.1000000000000004E-3</v>
      </c>
      <c r="F359" s="43">
        <v>0.37440000000000001</v>
      </c>
      <c r="G359" s="48">
        <f t="shared" si="23"/>
        <v>12.73225042260664</v>
      </c>
      <c r="AE359" s="12">
        <v>17.850000000000001</v>
      </c>
      <c r="AF359">
        <f t="shared" si="25"/>
        <v>2.7985375024236619E-3</v>
      </c>
      <c r="AG359">
        <f t="shared" si="24"/>
        <v>1.2947883158299024E-2</v>
      </c>
    </row>
    <row r="360" spans="2:33" x14ac:dyDescent="0.3">
      <c r="B360">
        <v>358</v>
      </c>
      <c r="C360" t="s">
        <v>358</v>
      </c>
      <c r="D360" t="s">
        <v>349</v>
      </c>
      <c r="E360" s="43">
        <v>3.0999999999999999E-3</v>
      </c>
      <c r="F360" s="43">
        <v>0.3987</v>
      </c>
      <c r="G360" s="48">
        <f t="shared" si="23"/>
        <v>14.648616152555366</v>
      </c>
      <c r="AE360" s="12">
        <v>17.899999999999999</v>
      </c>
      <c r="AF360">
        <f t="shared" si="25"/>
        <v>2.7824580248414304E-3</v>
      </c>
      <c r="AG360">
        <f t="shared" si="24"/>
        <v>1.2917134530308421E-2</v>
      </c>
    </row>
    <row r="361" spans="2:33" x14ac:dyDescent="0.3">
      <c r="B361">
        <v>359</v>
      </c>
      <c r="C361" t="s">
        <v>358</v>
      </c>
      <c r="D361" t="s">
        <v>349</v>
      </c>
      <c r="E361" s="43">
        <v>0</v>
      </c>
      <c r="F361" s="43">
        <v>0.17399999999999999</v>
      </c>
      <c r="G361" s="48">
        <f t="shared" si="23"/>
        <v>3.6086501084840248</v>
      </c>
      <c r="AE361" s="12">
        <v>17.95</v>
      </c>
      <c r="AF361">
        <f t="shared" si="25"/>
        <v>2.7665154011081235E-3</v>
      </c>
      <c r="AG361">
        <f t="shared" si="24"/>
        <v>1.2886544389404392E-2</v>
      </c>
    </row>
    <row r="362" spans="2:33" x14ac:dyDescent="0.3">
      <c r="B362">
        <v>360</v>
      </c>
      <c r="C362" t="s">
        <v>358</v>
      </c>
      <c r="D362" t="s">
        <v>349</v>
      </c>
      <c r="E362" s="43">
        <v>-3.0999999999999999E-3</v>
      </c>
      <c r="F362" s="43">
        <v>-3.5799999999999998E-2</v>
      </c>
      <c r="G362" s="48">
        <f t="shared" si="23"/>
        <v>0.74702823546362074</v>
      </c>
      <c r="AE362" s="12">
        <v>18</v>
      </c>
      <c r="AF362">
        <f t="shared" si="25"/>
        <v>2.7507080900906768E-3</v>
      </c>
      <c r="AG362">
        <f t="shared" si="24"/>
        <v>1.2856111480635606E-2</v>
      </c>
    </row>
    <row r="363" spans="2:33" x14ac:dyDescent="0.3">
      <c r="B363">
        <v>361</v>
      </c>
      <c r="C363" t="s">
        <v>358</v>
      </c>
      <c r="D363" t="s">
        <v>349</v>
      </c>
      <c r="E363" s="43">
        <v>6.9999999999999999E-4</v>
      </c>
      <c r="F363" s="43">
        <v>-0.1459</v>
      </c>
      <c r="G363" s="48">
        <f t="shared" si="23"/>
        <v>0.28318469314847167</v>
      </c>
      <c r="AE363" s="12">
        <v>18.05</v>
      </c>
      <c r="AF363">
        <f t="shared" si="25"/>
        <v>2.7350345722257411E-3</v>
      </c>
      <c r="AG363">
        <f t="shared" si="24"/>
        <v>1.2825834562437322E-2</v>
      </c>
    </row>
    <row r="364" spans="2:33" x14ac:dyDescent="0.3">
      <c r="B364">
        <v>362</v>
      </c>
      <c r="C364" t="s">
        <v>358</v>
      </c>
      <c r="D364" t="s">
        <v>349</v>
      </c>
      <c r="E364" s="43">
        <v>3.7000000000000002E-3</v>
      </c>
      <c r="F364" s="43">
        <v>-0.3846</v>
      </c>
      <c r="G364" s="48">
        <f t="shared" si="23"/>
        <v>2.0571214623674752E-2</v>
      </c>
      <c r="AE364" s="12">
        <v>18.100000000000001</v>
      </c>
      <c r="AF364">
        <f t="shared" si="25"/>
        <v>2.7194933491591377E-3</v>
      </c>
      <c r="AG364">
        <f t="shared" si="24"/>
        <v>1.2795712406452036E-2</v>
      </c>
    </row>
    <row r="365" spans="2:33" x14ac:dyDescent="0.3">
      <c r="B365">
        <v>363</v>
      </c>
      <c r="C365" t="s">
        <v>358</v>
      </c>
      <c r="D365" t="s">
        <v>349</v>
      </c>
      <c r="E365" s="43">
        <v>2.9999999999999997E-4</v>
      </c>
      <c r="F365" s="43">
        <v>0.42859999999999998</v>
      </c>
      <c r="G365" s="48">
        <f t="shared" si="23"/>
        <v>17.349428214442224</v>
      </c>
      <c r="AE365" s="12">
        <v>18.149999999999999</v>
      </c>
      <c r="AF365">
        <f t="shared" si="25"/>
        <v>2.7040829433923005E-3</v>
      </c>
      <c r="AG365">
        <f t="shared" si="24"/>
        <v>1.276574379735298E-2</v>
      </c>
    </row>
    <row r="366" spans="2:33" x14ac:dyDescent="0.3">
      <c r="B366">
        <v>364</v>
      </c>
      <c r="C366" t="s">
        <v>358</v>
      </c>
      <c r="D366" t="s">
        <v>349</v>
      </c>
      <c r="E366" s="43">
        <v>0</v>
      </c>
      <c r="F366" s="43">
        <v>-0.4516</v>
      </c>
      <c r="G366" s="48">
        <f t="shared" si="23"/>
        <v>8.1804947251279403E-3</v>
      </c>
      <c r="AE366" s="12">
        <v>18.2</v>
      </c>
      <c r="AF366">
        <f t="shared" si="25"/>
        <v>2.6888018979355621E-3</v>
      </c>
      <c r="AG366">
        <f t="shared" si="24"/>
        <v>1.273592753267045E-2</v>
      </c>
    </row>
    <row r="367" spans="2:33" x14ac:dyDescent="0.3">
      <c r="B367">
        <v>365</v>
      </c>
      <c r="C367" t="s">
        <v>358</v>
      </c>
      <c r="D367" t="s">
        <v>349</v>
      </c>
      <c r="E367" s="43">
        <v>0</v>
      </c>
      <c r="F367" s="43">
        <v>0.40629999999999999</v>
      </c>
      <c r="G367" s="48">
        <f t="shared" si="23"/>
        <v>15.297618078767519</v>
      </c>
      <c r="AE367" s="12">
        <v>18.25</v>
      </c>
      <c r="AF367">
        <f t="shared" si="25"/>
        <v>2.673648775968168E-3</v>
      </c>
      <c r="AG367">
        <f t="shared" si="24"/>
        <v>1.2706262422620939E-2</v>
      </c>
    </row>
    <row r="368" spans="2:33" x14ac:dyDescent="0.3">
      <c r="B368">
        <v>366</v>
      </c>
      <c r="C368" t="s">
        <v>358</v>
      </c>
      <c r="D368" t="s">
        <v>349</v>
      </c>
      <c r="E368" s="43">
        <v>-4.1999999999999997E-3</v>
      </c>
      <c r="F368" s="43">
        <v>0.44479999999999997</v>
      </c>
      <c r="G368" s="48">
        <f t="shared" si="23"/>
        <v>18.987241041179686</v>
      </c>
      <c r="AE368" s="12">
        <v>18.3</v>
      </c>
      <c r="AF368">
        <f t="shared" si="25"/>
        <v>2.6586221605048007E-3</v>
      </c>
      <c r="AG368">
        <f t="shared" si="24"/>
        <v>1.2676747289939009E-2</v>
      </c>
    </row>
    <row r="369" spans="2:33" x14ac:dyDescent="0.3">
      <c r="B369">
        <v>367</v>
      </c>
      <c r="C369" t="s">
        <v>358</v>
      </c>
      <c r="D369" t="s">
        <v>349</v>
      </c>
      <c r="E369" s="43">
        <v>0</v>
      </c>
      <c r="F369" s="43">
        <v>0.66010000000000002</v>
      </c>
      <c r="G369" s="48">
        <f t="shared" si="23"/>
        <v>57.686474318450209</v>
      </c>
      <c r="AE369" s="12">
        <v>18.350000000000001</v>
      </c>
      <c r="AF369">
        <f t="shared" si="25"/>
        <v>2.6437206540685229E-3</v>
      </c>
      <c r="AG369">
        <f t="shared" si="24"/>
        <v>1.2647380969711792E-2</v>
      </c>
    </row>
    <row r="370" spans="2:33" x14ac:dyDescent="0.3">
      <c r="B370">
        <v>368</v>
      </c>
      <c r="C370" t="s">
        <v>358</v>
      </c>
      <c r="D370" t="s">
        <v>349</v>
      </c>
      <c r="E370" s="43">
        <v>0</v>
      </c>
      <c r="F370" s="43">
        <v>0.39510000000000001</v>
      </c>
      <c r="G370" s="48">
        <f t="shared" si="23"/>
        <v>14.349696301675957</v>
      </c>
      <c r="AE370" s="12">
        <v>18.399999999999999</v>
      </c>
      <c r="AF370">
        <f t="shared" si="25"/>
        <v>2.6289428783700009E-3</v>
      </c>
      <c r="AG370">
        <f t="shared" si="24"/>
        <v>1.2618162309216191E-2</v>
      </c>
    </row>
    <row r="371" spans="2:33" x14ac:dyDescent="0.3">
      <c r="B371">
        <v>369</v>
      </c>
      <c r="C371" t="s">
        <v>358</v>
      </c>
      <c r="D371" t="s">
        <v>349</v>
      </c>
      <c r="E371" s="43">
        <v>-5.1000000000000004E-3</v>
      </c>
      <c r="F371" s="43">
        <v>-0.10199999999999999</v>
      </c>
      <c r="G371" s="48">
        <f t="shared" si="23"/>
        <v>0.42287371718600708</v>
      </c>
      <c r="AE371" s="12">
        <v>18.45</v>
      </c>
      <c r="AF371">
        <f t="shared" si="25"/>
        <v>2.6142874739928327E-3</v>
      </c>
      <c r="AG371">
        <f t="shared" si="24"/>
        <v>1.2589090167758603E-2</v>
      </c>
    </row>
    <row r="372" spans="2:33" x14ac:dyDescent="0.3">
      <c r="B372">
        <v>370</v>
      </c>
      <c r="C372" t="s">
        <v>358</v>
      </c>
      <c r="D372" t="s">
        <v>349</v>
      </c>
      <c r="E372" s="43">
        <v>0</v>
      </c>
      <c r="F372" s="43">
        <v>0.3775</v>
      </c>
      <c r="G372" s="48">
        <f t="shared" si="23"/>
        <v>12.963816056148165</v>
      </c>
      <c r="AE372" s="12">
        <v>18.5</v>
      </c>
      <c r="AF372">
        <f t="shared" si="25"/>
        <v>2.5997531000848959E-3</v>
      </c>
      <c r="AG372">
        <f t="shared" si="24"/>
        <v>1.2560163416517233E-2</v>
      </c>
    </row>
    <row r="373" spans="2:33" x14ac:dyDescent="0.3">
      <c r="B373">
        <v>371</v>
      </c>
      <c r="C373" t="s">
        <v>358</v>
      </c>
      <c r="D373" t="s">
        <v>349</v>
      </c>
      <c r="E373" s="43">
        <v>4.1999999999999997E-3</v>
      </c>
      <c r="F373" s="43">
        <v>0.39589999999999997</v>
      </c>
      <c r="G373" s="48">
        <f t="shared" si="23"/>
        <v>14.415657586968782</v>
      </c>
      <c r="AE373" s="12">
        <v>18.55</v>
      </c>
      <c r="AF373">
        <f t="shared" si="25"/>
        <v>2.5853384340555358E-3</v>
      </c>
      <c r="AG373">
        <f t="shared" si="24"/>
        <v>1.2531380938386835E-2</v>
      </c>
    </row>
    <row r="374" spans="2:33" x14ac:dyDescent="0.3">
      <c r="B374">
        <v>372</v>
      </c>
      <c r="C374" t="s">
        <v>358</v>
      </c>
      <c r="D374" t="s">
        <v>349</v>
      </c>
      <c r="E374" s="43">
        <v>0</v>
      </c>
      <c r="F374" s="43">
        <v>-0.11070000000000001</v>
      </c>
      <c r="G374" s="48">
        <f t="shared" si="23"/>
        <v>0.39118873368404744</v>
      </c>
      <c r="AE374" s="12">
        <v>18.600000000000001</v>
      </c>
      <c r="AF374">
        <f t="shared" si="25"/>
        <v>2.57104217127851E-3</v>
      </c>
      <c r="AG374">
        <f t="shared" si="24"/>
        <v>1.2502741627825947E-2</v>
      </c>
    </row>
    <row r="375" spans="2:33" x14ac:dyDescent="0.3">
      <c r="B375">
        <v>373</v>
      </c>
      <c r="C375" t="s">
        <v>358</v>
      </c>
      <c r="D375" t="s">
        <v>349</v>
      </c>
      <c r="E375" s="43">
        <v>4.3E-3</v>
      </c>
      <c r="F375" s="43">
        <v>-0.24229999999999999</v>
      </c>
      <c r="G375" s="48">
        <f t="shared" si="23"/>
        <v>0.10863713355113049</v>
      </c>
      <c r="AE375" s="12">
        <v>18.649999999999999</v>
      </c>
      <c r="AF375">
        <f t="shared" si="25"/>
        <v>2.5568630248005509E-3</v>
      </c>
      <c r="AG375">
        <f t="shared" si="24"/>
        <v>1.247424439070648E-2</v>
      </c>
    </row>
    <row r="376" spans="2:33" x14ac:dyDescent="0.3">
      <c r="B376">
        <v>374</v>
      </c>
      <c r="C376" t="s">
        <v>358</v>
      </c>
      <c r="D376" t="s">
        <v>349</v>
      </c>
      <c r="E376" s="43">
        <v>-1.9E-3</v>
      </c>
      <c r="F376" s="43">
        <v>0.29480000000000001</v>
      </c>
      <c r="G376" s="48">
        <f t="shared" si="23"/>
        <v>7.8998987628331463</v>
      </c>
      <c r="AE376" s="12">
        <v>18.7</v>
      </c>
      <c r="AF376">
        <f t="shared" si="25"/>
        <v>2.542799725055396E-3</v>
      </c>
      <c r="AG376">
        <f t="shared" si="24"/>
        <v>1.2445888144165708E-2</v>
      </c>
    </row>
    <row r="377" spans="2:33" x14ac:dyDescent="0.3">
      <c r="B377">
        <v>375</v>
      </c>
      <c r="C377" t="s">
        <v>358</v>
      </c>
      <c r="D377" t="s">
        <v>349</v>
      </c>
      <c r="E377" s="43">
        <v>-6.9999999999999999E-4</v>
      </c>
      <c r="F377" s="43">
        <v>0.31919999999999998</v>
      </c>
      <c r="G377" s="48">
        <f t="shared" si="23"/>
        <v>9.1724455233883457</v>
      </c>
      <c r="AE377" s="12">
        <v>18.75</v>
      </c>
      <c r="AF377">
        <f t="shared" si="25"/>
        <v>2.528851019583226E-3</v>
      </c>
      <c r="AG377">
        <f t="shared" si="24"/>
        <v>1.241767181646051E-2</v>
      </c>
    </row>
    <row r="378" spans="2:33" x14ac:dyDescent="0.3">
      <c r="B378">
        <v>376</v>
      </c>
      <c r="C378" t="s">
        <v>358</v>
      </c>
      <c r="D378" t="s">
        <v>349</v>
      </c>
      <c r="E378" s="43">
        <v>-2.8E-3</v>
      </c>
      <c r="F378" s="43">
        <v>2.98E-2</v>
      </c>
      <c r="G378" s="48">
        <f t="shared" si="23"/>
        <v>1.2648036200222799</v>
      </c>
      <c r="AE378" s="12">
        <v>18.8</v>
      </c>
      <c r="AF378">
        <f t="shared" si="25"/>
        <v>2.5150156727553421E-3</v>
      </c>
      <c r="AG378">
        <f t="shared" si="24"/>
        <v>1.2389594346823928E-2</v>
      </c>
    </row>
    <row r="379" spans="2:33" x14ac:dyDescent="0.3">
      <c r="B379">
        <v>377</v>
      </c>
      <c r="C379" t="s">
        <v>358</v>
      </c>
      <c r="D379" t="s">
        <v>349</v>
      </c>
      <c r="E379" s="43">
        <v>0</v>
      </c>
      <c r="F379" s="43">
        <v>-5.6399999999999999E-2</v>
      </c>
      <c r="G379" s="48">
        <f t="shared" si="23"/>
        <v>0.62849735990512656</v>
      </c>
      <c r="AE379" s="12">
        <v>18.850000000000001</v>
      </c>
      <c r="AF379">
        <f t="shared" si="25"/>
        <v>2.5012924655040025E-3</v>
      </c>
      <c r="AG379">
        <f t="shared" si="24"/>
        <v>1.2361654685323943E-2</v>
      </c>
    </row>
    <row r="380" spans="2:33" x14ac:dyDescent="0.3">
      <c r="B380">
        <v>378</v>
      </c>
      <c r="C380" t="s">
        <v>358</v>
      </c>
      <c r="D380" t="s">
        <v>349</v>
      </c>
      <c r="E380" s="43">
        <v>-1E-3</v>
      </c>
      <c r="F380" s="43">
        <v>0.63119999999999998</v>
      </c>
      <c r="G380" s="48">
        <f t="shared" si="23"/>
        <v>50.125382785943053</v>
      </c>
      <c r="AE380" s="12">
        <v>18.899999999999999</v>
      </c>
      <c r="AF380">
        <f t="shared" si="25"/>
        <v>2.4876801950572966E-3</v>
      </c>
      <c r="AG380">
        <f t="shared" si="24"/>
        <v>1.2333851792724398E-2</v>
      </c>
    </row>
    <row r="381" spans="2:33" x14ac:dyDescent="0.3">
      <c r="B381">
        <v>379</v>
      </c>
      <c r="C381" t="s">
        <v>358</v>
      </c>
      <c r="D381" t="s">
        <v>349</v>
      </c>
      <c r="E381" s="43">
        <v>0</v>
      </c>
      <c r="F381" s="43">
        <v>0.76570000000000005</v>
      </c>
      <c r="G381" s="48">
        <f t="shared" si="23"/>
        <v>94.479010490047969</v>
      </c>
      <c r="AE381" s="12">
        <v>18.95</v>
      </c>
      <c r="AF381">
        <f t="shared" si="25"/>
        <v>2.4741776746789357E-3</v>
      </c>
      <c r="AG381">
        <f t="shared" si="24"/>
        <v>1.230618464034812E-2</v>
      </c>
    </row>
    <row r="382" spans="2:33" x14ac:dyDescent="0.3">
      <c r="B382">
        <v>380</v>
      </c>
      <c r="C382" t="s">
        <v>358</v>
      </c>
      <c r="D382" t="s">
        <v>349</v>
      </c>
      <c r="E382" s="43">
        <v>-5.4000000000000003E-3</v>
      </c>
      <c r="F382" s="43">
        <v>0.32129999999999997</v>
      </c>
      <c r="G382" s="48">
        <f t="shared" si="23"/>
        <v>9.2899094292450037</v>
      </c>
      <c r="AE382" s="12">
        <v>19</v>
      </c>
      <c r="AF382">
        <f t="shared" si="25"/>
        <v>2.4607837334129023E-3</v>
      </c>
      <c r="AG382">
        <f t="shared" si="24"/>
        <v>1.2278652209942131E-2</v>
      </c>
    </row>
    <row r="383" spans="2:33" x14ac:dyDescent="0.3">
      <c r="B383">
        <v>381</v>
      </c>
      <c r="C383" t="s">
        <v>358</v>
      </c>
      <c r="D383" t="s">
        <v>349</v>
      </c>
      <c r="E383" s="43">
        <v>0</v>
      </c>
      <c r="F383" s="43">
        <v>0.56859999999999999</v>
      </c>
      <c r="G383" s="48">
        <f t="shared" si="23"/>
        <v>36.652000632923802</v>
      </c>
      <c r="AE383" s="12">
        <v>19.05</v>
      </c>
      <c r="AF383">
        <f t="shared" si="25"/>
        <v>2.4474972158327881E-3</v>
      </c>
      <c r="AG383">
        <f t="shared" si="24"/>
        <v>1.2251253493544894E-2</v>
      </c>
    </row>
    <row r="384" spans="2:33" x14ac:dyDescent="0.3">
      <c r="B384">
        <v>382</v>
      </c>
      <c r="C384" t="s">
        <v>358</v>
      </c>
      <c r="D384" t="s">
        <v>349</v>
      </c>
      <c r="E384" s="43">
        <v>-8.0999999999999996E-3</v>
      </c>
      <c r="F384" s="43">
        <v>0.74760000000000004</v>
      </c>
      <c r="G384" s="48">
        <f t="shared" si="23"/>
        <v>87.003412738205057</v>
      </c>
      <c r="AE384" s="12">
        <v>19.100000000000001</v>
      </c>
      <c r="AF384">
        <f t="shared" si="25"/>
        <v>2.434316981795798E-3</v>
      </c>
      <c r="AG384">
        <f t="shared" si="24"/>
        <v>1.2223987493355666E-2</v>
      </c>
    </row>
    <row r="385" spans="2:33" x14ac:dyDescent="0.3">
      <c r="B385">
        <v>383</v>
      </c>
      <c r="C385" t="s">
        <v>358</v>
      </c>
      <c r="D385" t="s">
        <v>349</v>
      </c>
      <c r="E385" s="43">
        <v>0</v>
      </c>
      <c r="F385" s="43">
        <v>-0.6452</v>
      </c>
      <c r="G385" s="48">
        <f t="shared" si="23"/>
        <v>2.5111282235390205E-4</v>
      </c>
      <c r="AE385" s="12">
        <v>19.149999999999999</v>
      </c>
      <c r="AF385">
        <f t="shared" si="25"/>
        <v>2.4212419062012453E-3</v>
      </c>
      <c r="AG385">
        <f t="shared" si="24"/>
        <v>1.2196853221605788E-2</v>
      </c>
    </row>
    <row r="386" spans="2:33" x14ac:dyDescent="0.3">
      <c r="B386">
        <v>384</v>
      </c>
      <c r="C386" t="s">
        <v>358</v>
      </c>
      <c r="D386" t="s">
        <v>349</v>
      </c>
      <c r="E386" s="43">
        <v>0</v>
      </c>
      <c r="F386" s="43">
        <v>-0.28910000000000002</v>
      </c>
      <c r="G386" s="48">
        <f t="shared" si="23"/>
        <v>6.5233114467688133E-2</v>
      </c>
      <c r="AE386" s="12">
        <v>19.2</v>
      </c>
      <c r="AF386">
        <f t="shared" si="25"/>
        <v>2.4082708787534933E-3</v>
      </c>
      <c r="AG386">
        <f t="shared" si="24"/>
        <v>1.2169849700431928E-2</v>
      </c>
    </row>
    <row r="387" spans="2:33" x14ac:dyDescent="0.3">
      <c r="B387">
        <v>385</v>
      </c>
      <c r="C387" t="s">
        <v>358</v>
      </c>
      <c r="D387" t="s">
        <v>349</v>
      </c>
      <c r="E387" s="43">
        <v>7.7999999999999996E-3</v>
      </c>
      <c r="F387" s="43">
        <v>0.30259999999999998</v>
      </c>
      <c r="G387" s="48">
        <f t="shared" ref="G387:G450" si="26">(1+F387)^$G$1</f>
        <v>8.288741407391969</v>
      </c>
      <c r="AE387" s="12">
        <v>19.25</v>
      </c>
      <c r="AF387">
        <f t="shared" si="25"/>
        <v>2.395402803729259E-3</v>
      </c>
      <c r="AG387">
        <f t="shared" ref="AG387:AG450" si="27">$AG$2*(AE387^($AG$2-1))</f>
        <v>1.2142975961751313E-2</v>
      </c>
    </row>
    <row r="388" spans="2:33" x14ac:dyDescent="0.3">
      <c r="B388">
        <v>386</v>
      </c>
      <c r="C388" t="s">
        <v>358</v>
      </c>
      <c r="D388" t="s">
        <v>349</v>
      </c>
      <c r="E388" s="43">
        <v>0</v>
      </c>
      <c r="F388" s="43">
        <v>-0.29370000000000002</v>
      </c>
      <c r="G388" s="48">
        <f t="shared" si="26"/>
        <v>6.1931792496528991E-2</v>
      </c>
      <c r="AE388" s="12">
        <v>19.3</v>
      </c>
      <c r="AF388">
        <f t="shared" ref="AF388:AF451" si="28">($AF$2-1)*AE388^(-$AF$2)</f>
        <v>2.3826365997491358E-3</v>
      </c>
      <c r="AG388">
        <f t="shared" si="27"/>
        <v>1.2116231047138788E-2</v>
      </c>
    </row>
    <row r="389" spans="2:33" x14ac:dyDescent="0.3">
      <c r="B389">
        <v>387</v>
      </c>
      <c r="C389" t="s">
        <v>358</v>
      </c>
      <c r="D389" t="s">
        <v>349</v>
      </c>
      <c r="E389" s="43">
        <v>0</v>
      </c>
      <c r="F389" s="43">
        <v>0.14230000000000001</v>
      </c>
      <c r="G389" s="48">
        <f t="shared" si="26"/>
        <v>2.8989546023708699</v>
      </c>
      <c r="AE389" s="12">
        <v>19.350000000000001</v>
      </c>
      <c r="AF389">
        <f t="shared" si="28"/>
        <v>2.3699711995532891E-3</v>
      </c>
      <c r="AG389">
        <f t="shared" si="27"/>
        <v>1.2089614007705786E-2</v>
      </c>
    </row>
    <row r="390" spans="2:33" x14ac:dyDescent="0.3">
      <c r="B390">
        <v>388</v>
      </c>
      <c r="C390" t="s">
        <v>358</v>
      </c>
      <c r="D390" t="s">
        <v>349</v>
      </c>
      <c r="E390" s="43">
        <v>-2.5000000000000001E-3</v>
      </c>
      <c r="F390" s="43">
        <v>0.1047</v>
      </c>
      <c r="G390" s="48">
        <f t="shared" si="26"/>
        <v>2.2179657326982825</v>
      </c>
      <c r="AE390" s="12">
        <v>19.399999999999999</v>
      </c>
      <c r="AF390">
        <f t="shared" si="28"/>
        <v>2.3574055497812504E-3</v>
      </c>
      <c r="AG390">
        <f t="shared" si="27"/>
        <v>1.2063123903981067E-2</v>
      </c>
    </row>
    <row r="391" spans="2:33" x14ac:dyDescent="0.3">
      <c r="B391">
        <v>389</v>
      </c>
      <c r="C391" t="s">
        <v>358</v>
      </c>
      <c r="D391" t="s">
        <v>349</v>
      </c>
      <c r="E391" s="43">
        <v>2.3E-3</v>
      </c>
      <c r="F391" s="43">
        <v>0.38890000000000002</v>
      </c>
      <c r="G391" s="48">
        <f t="shared" si="26"/>
        <v>13.847386791544354</v>
      </c>
      <c r="AE391" s="12">
        <v>19.45</v>
      </c>
      <c r="AF391">
        <f t="shared" si="28"/>
        <v>2.3449386107556518E-3</v>
      </c>
      <c r="AG391">
        <f t="shared" si="27"/>
        <v>1.2036759805793303E-2</v>
      </c>
    </row>
    <row r="392" spans="2:33" x14ac:dyDescent="0.3">
      <c r="B392">
        <v>390</v>
      </c>
      <c r="C392" t="s">
        <v>358</v>
      </c>
      <c r="D392" t="s">
        <v>349</v>
      </c>
      <c r="E392" s="43">
        <v>0</v>
      </c>
      <c r="F392" s="43">
        <v>-0.49780000000000002</v>
      </c>
      <c r="G392" s="48">
        <f t="shared" si="26"/>
        <v>4.0458862368485489E-3</v>
      </c>
      <c r="AE392" s="12">
        <v>19.5</v>
      </c>
      <c r="AF392">
        <f t="shared" si="28"/>
        <v>2.3325693562699363E-3</v>
      </c>
      <c r="AG392">
        <f t="shared" si="27"/>
        <v>1.2010520792155399E-2</v>
      </c>
    </row>
    <row r="393" spans="2:33" x14ac:dyDescent="0.3">
      <c r="B393">
        <v>391</v>
      </c>
      <c r="C393" t="s">
        <v>358</v>
      </c>
      <c r="D393" t="s">
        <v>349</v>
      </c>
      <c r="E393" s="43">
        <v>-7.3000000000000001E-3</v>
      </c>
      <c r="F393" s="43">
        <v>0.1636</v>
      </c>
      <c r="G393" s="48">
        <f t="shared" si="26"/>
        <v>3.3606996488109178</v>
      </c>
      <c r="AE393" s="12">
        <v>19.55</v>
      </c>
      <c r="AF393">
        <f t="shared" si="28"/>
        <v>2.320296773379828E-3</v>
      </c>
      <c r="AG393">
        <f t="shared" si="27"/>
        <v>1.1984405951150533E-2</v>
      </c>
    </row>
    <row r="394" spans="2:33" x14ac:dyDescent="0.3">
      <c r="B394">
        <v>392</v>
      </c>
      <c r="C394" t="s">
        <v>358</v>
      </c>
      <c r="D394" t="s">
        <v>349</v>
      </c>
      <c r="E394" s="43">
        <v>-8.6999999999999994E-3</v>
      </c>
      <c r="F394" s="43">
        <v>-0.12540000000000001</v>
      </c>
      <c r="G394" s="48">
        <f t="shared" si="26"/>
        <v>0.34235429767953873</v>
      </c>
      <c r="AE394" s="12">
        <v>19.600000000000001</v>
      </c>
      <c r="AF394">
        <f t="shared" si="28"/>
        <v>2.308119862198615E-3</v>
      </c>
      <c r="AG394">
        <f t="shared" si="27"/>
        <v>1.1958414379819942E-2</v>
      </c>
    </row>
    <row r="395" spans="2:33" x14ac:dyDescent="0.3">
      <c r="B395">
        <v>393</v>
      </c>
      <c r="C395" t="s">
        <v>358</v>
      </c>
      <c r="D395" t="s">
        <v>349</v>
      </c>
      <c r="E395" s="43">
        <v>7.1999999999999998E-3</v>
      </c>
      <c r="F395" s="43">
        <v>-2.0500000000000001E-2</v>
      </c>
      <c r="G395" s="48">
        <f t="shared" si="26"/>
        <v>0.84729671502205328</v>
      </c>
      <c r="AE395" s="12">
        <v>19.649999999999999</v>
      </c>
      <c r="AF395">
        <f t="shared" si="28"/>
        <v>2.2960376356960504E-3</v>
      </c>
      <c r="AG395">
        <f t="shared" si="27"/>
        <v>1.1932545184052337E-2</v>
      </c>
    </row>
    <row r="396" spans="2:33" x14ac:dyDescent="0.3">
      <c r="B396">
        <v>394</v>
      </c>
      <c r="C396" t="s">
        <v>358</v>
      </c>
      <c r="D396" t="s">
        <v>349</v>
      </c>
      <c r="E396" s="43">
        <v>8.2000000000000007E-3</v>
      </c>
      <c r="F396" s="43">
        <v>0.42799999999999999</v>
      </c>
      <c r="G396" s="48">
        <f t="shared" si="26"/>
        <v>17.291220918428767</v>
      </c>
      <c r="AE396" s="12">
        <v>19.7</v>
      </c>
      <c r="AF396">
        <f t="shared" si="28"/>
        <v>2.2840491195008973E-3</v>
      </c>
      <c r="AG396">
        <f t="shared" si="27"/>
        <v>1.1906797478474949E-2</v>
      </c>
    </row>
    <row r="397" spans="2:33" x14ac:dyDescent="0.3">
      <c r="B397">
        <v>395</v>
      </c>
      <c r="C397" t="s">
        <v>358</v>
      </c>
      <c r="D397" t="s">
        <v>349</v>
      </c>
      <c r="E397" s="43">
        <v>0</v>
      </c>
      <c r="F397" s="43">
        <v>0.37530000000000002</v>
      </c>
      <c r="G397" s="48">
        <f t="shared" si="26"/>
        <v>12.799103291348739</v>
      </c>
      <c r="AE397" s="12">
        <v>19.75</v>
      </c>
      <c r="AF397">
        <f t="shared" si="28"/>
        <v>2.2721533517069611E-3</v>
      </c>
      <c r="AG397">
        <f t="shared" si="27"/>
        <v>1.1881170386346252E-2</v>
      </c>
    </row>
    <row r="398" spans="2:33" x14ac:dyDescent="0.3">
      <c r="B398">
        <v>396</v>
      </c>
      <c r="C398" t="s">
        <v>358</v>
      </c>
      <c r="D398" t="s">
        <v>349</v>
      </c>
      <c r="E398" s="43">
        <v>0</v>
      </c>
      <c r="F398" s="43">
        <v>-0.22320000000000001</v>
      </c>
      <c r="G398" s="48">
        <f t="shared" si="26"/>
        <v>0.13257869358018176</v>
      </c>
      <c r="AE398" s="12">
        <v>19.8</v>
      </c>
      <c r="AF398">
        <f t="shared" si="28"/>
        <v>2.2603493826826048E-3</v>
      </c>
      <c r="AG398">
        <f t="shared" si="27"/>
        <v>1.1855663039450201E-2</v>
      </c>
    </row>
    <row r="399" spans="2:33" x14ac:dyDescent="0.3">
      <c r="B399">
        <v>397</v>
      </c>
      <c r="C399" t="s">
        <v>358</v>
      </c>
      <c r="D399" t="s">
        <v>349</v>
      </c>
      <c r="E399" s="43">
        <v>-2.8999999999999998E-3</v>
      </c>
      <c r="F399" s="43">
        <v>0.12920000000000001</v>
      </c>
      <c r="G399" s="48">
        <f t="shared" si="26"/>
        <v>2.6434247736273915</v>
      </c>
      <c r="AE399" s="12">
        <v>19.850000000000001</v>
      </c>
      <c r="AF399">
        <f t="shared" si="28"/>
        <v>2.2486362748836333E-3</v>
      </c>
      <c r="AG399">
        <f t="shared" si="27"/>
        <v>1.1830274577992097E-2</v>
      </c>
    </row>
    <row r="400" spans="2:33" x14ac:dyDescent="0.3">
      <c r="B400">
        <v>398</v>
      </c>
      <c r="C400" t="s">
        <v>358</v>
      </c>
      <c r="D400" t="s">
        <v>349</v>
      </c>
      <c r="E400" s="43">
        <v>0</v>
      </c>
      <c r="F400" s="43">
        <v>0.13569999999999999</v>
      </c>
      <c r="G400" s="48">
        <f t="shared" si="26"/>
        <v>2.7676362244711248</v>
      </c>
      <c r="AE400" s="12">
        <v>19.899999999999999</v>
      </c>
      <c r="AF400">
        <f t="shared" si="28"/>
        <v>2.237013102669487E-3</v>
      </c>
      <c r="AG400">
        <f t="shared" si="27"/>
        <v>1.1805004150495886E-2</v>
      </c>
    </row>
    <row r="401" spans="2:33" x14ac:dyDescent="0.3">
      <c r="B401">
        <v>399</v>
      </c>
      <c r="C401" t="s">
        <v>358</v>
      </c>
      <c r="D401" t="s">
        <v>349</v>
      </c>
      <c r="E401" s="43">
        <v>-1.4E-3</v>
      </c>
      <c r="F401" s="43">
        <v>-0.2457</v>
      </c>
      <c r="G401" s="48">
        <f t="shared" si="26"/>
        <v>0.10479796795972952</v>
      </c>
      <c r="AE401" s="12">
        <v>19.95</v>
      </c>
      <c r="AF401">
        <f t="shared" si="28"/>
        <v>2.2254789521226996E-3</v>
      </c>
      <c r="AG401">
        <f t="shared" si="27"/>
        <v>1.1779850913703089E-2</v>
      </c>
    </row>
    <row r="402" spans="2:33" x14ac:dyDescent="0.3">
      <c r="B402">
        <v>400</v>
      </c>
      <c r="C402" t="s">
        <v>358</v>
      </c>
      <c r="D402" t="s">
        <v>349</v>
      </c>
      <c r="E402" s="43">
        <v>0</v>
      </c>
      <c r="F402" s="43">
        <v>-0.14940000000000001</v>
      </c>
      <c r="G402" s="48">
        <f t="shared" si="26"/>
        <v>0.27403310210172788</v>
      </c>
      <c r="AE402" s="12">
        <v>20</v>
      </c>
      <c r="AF402">
        <f t="shared" si="28"/>
        <v>2.2140329208715148E-3</v>
      </c>
      <c r="AG402">
        <f t="shared" si="27"/>
        <v>1.1754814032473098E-2</v>
      </c>
    </row>
    <row r="403" spans="2:33" x14ac:dyDescent="0.3">
      <c r="B403">
        <v>401</v>
      </c>
      <c r="C403" t="s">
        <v>358</v>
      </c>
      <c r="D403" t="s">
        <v>349</v>
      </c>
      <c r="E403" s="43">
        <v>-1.0699999999999999E-2</v>
      </c>
      <c r="F403" s="43">
        <v>-0.2576</v>
      </c>
      <c r="G403" s="48">
        <f t="shared" si="26"/>
        <v>9.2279175536827837E-2</v>
      </c>
      <c r="AE403" s="12">
        <v>20.05</v>
      </c>
      <c r="AF403">
        <f t="shared" si="28"/>
        <v>2.2026741179156538E-3</v>
      </c>
      <c r="AG403">
        <f t="shared" si="27"/>
        <v>1.1729892679684996E-2</v>
      </c>
    </row>
    <row r="404" spans="2:33" x14ac:dyDescent="0.3">
      <c r="B404">
        <v>402</v>
      </c>
      <c r="C404" t="s">
        <v>358</v>
      </c>
      <c r="D404" t="s">
        <v>349</v>
      </c>
      <c r="E404" s="43">
        <v>0</v>
      </c>
      <c r="F404" s="43">
        <v>0.61129999999999995</v>
      </c>
      <c r="G404" s="48">
        <f t="shared" si="26"/>
        <v>45.437168193202211</v>
      </c>
      <c r="AE404" s="12">
        <v>20.100000000000001</v>
      </c>
      <c r="AF404">
        <f t="shared" si="28"/>
        <v>2.1914016634551059E-3</v>
      </c>
      <c r="AG404">
        <f t="shared" si="27"/>
        <v>1.1705086036140778E-2</v>
      </c>
    </row>
    <row r="405" spans="2:33" x14ac:dyDescent="0.3">
      <c r="B405">
        <v>403</v>
      </c>
      <c r="C405" t="s">
        <v>359</v>
      </c>
      <c r="D405" t="s">
        <v>349</v>
      </c>
      <c r="E405" s="43">
        <v>0</v>
      </c>
      <c r="F405" s="43">
        <v>-0.2059</v>
      </c>
      <c r="G405" s="48">
        <f t="shared" si="26"/>
        <v>0.15812537489150838</v>
      </c>
      <c r="AE405" s="12">
        <v>20.149999999999999</v>
      </c>
      <c r="AF405">
        <f t="shared" si="28"/>
        <v>2.1802146887219443E-3</v>
      </c>
      <c r="AG405">
        <f t="shared" si="27"/>
        <v>1.1680393290469993E-2</v>
      </c>
    </row>
    <row r="406" spans="2:33" x14ac:dyDescent="0.3">
      <c r="B406">
        <v>404</v>
      </c>
      <c r="C406" t="s">
        <v>359</v>
      </c>
      <c r="D406" t="s">
        <v>349</v>
      </c>
      <c r="E406" s="43">
        <v>0</v>
      </c>
      <c r="F406" s="43">
        <v>-0.25330000000000003</v>
      </c>
      <c r="G406" s="48">
        <f t="shared" si="26"/>
        <v>9.6642734687037019E-2</v>
      </c>
      <c r="AE406" s="12">
        <v>20.2</v>
      </c>
      <c r="AF406">
        <f t="shared" si="28"/>
        <v>2.1691123358150402E-3</v>
      </c>
      <c r="AG406">
        <f t="shared" si="27"/>
        <v>1.1655813639035726E-2</v>
      </c>
    </row>
    <row r="407" spans="2:33" x14ac:dyDescent="0.3">
      <c r="B407">
        <v>405</v>
      </c>
      <c r="C407" t="s">
        <v>359</v>
      </c>
      <c r="D407" t="s">
        <v>349</v>
      </c>
      <c r="E407" s="43">
        <v>-3.0999999999999999E-3</v>
      </c>
      <c r="F407" s="43">
        <v>0.52659999999999996</v>
      </c>
      <c r="G407" s="48">
        <f t="shared" si="26"/>
        <v>29.498644792636185</v>
      </c>
      <c r="AE407" s="12">
        <v>20.25</v>
      </c>
      <c r="AF407">
        <f t="shared" si="28"/>
        <v>2.1580937575377021E-3</v>
      </c>
      <c r="AG407">
        <f t="shared" si="27"/>
        <v>1.1631346285842012E-2</v>
      </c>
    </row>
    <row r="408" spans="2:33" x14ac:dyDescent="0.3">
      <c r="B408">
        <v>406</v>
      </c>
      <c r="C408" t="s">
        <v>359</v>
      </c>
      <c r="D408" t="s">
        <v>350</v>
      </c>
      <c r="E408" s="43">
        <v>6.7999999999999996E-3</v>
      </c>
      <c r="F408" s="43">
        <v>0.53369999999999995</v>
      </c>
      <c r="G408" s="48">
        <f t="shared" si="26"/>
        <v>30.614229995496327</v>
      </c>
      <c r="AE408" s="12">
        <v>20.3</v>
      </c>
      <c r="AF408">
        <f t="shared" si="28"/>
        <v>2.1471581172380948E-3</v>
      </c>
      <c r="AG408">
        <f t="shared" si="27"/>
        <v>1.1606990442442519E-2</v>
      </c>
    </row>
    <row r="409" spans="2:33" x14ac:dyDescent="0.3">
      <c r="B409">
        <v>407</v>
      </c>
      <c r="C409" t="s">
        <v>359</v>
      </c>
      <c r="D409" t="s">
        <v>350</v>
      </c>
      <c r="E409" s="43">
        <v>0</v>
      </c>
      <c r="F409" s="43">
        <v>-0.20369999999999999</v>
      </c>
      <c r="G409" s="48">
        <f t="shared" si="26"/>
        <v>0.16166415098523584</v>
      </c>
      <c r="AE409" s="12">
        <v>20.350000000000001</v>
      </c>
      <c r="AF409">
        <f t="shared" si="28"/>
        <v>2.1363045886524327E-3</v>
      </c>
      <c r="AG409">
        <f t="shared" si="27"/>
        <v>1.1582745327850559E-2</v>
      </c>
    </row>
    <row r="410" spans="2:33" x14ac:dyDescent="0.3">
      <c r="B410">
        <v>408</v>
      </c>
      <c r="C410" t="s">
        <v>359</v>
      </c>
      <c r="D410" t="s">
        <v>337</v>
      </c>
      <c r="E410" s="43">
        <v>0</v>
      </c>
      <c r="F410" s="43">
        <v>0.34050000000000002</v>
      </c>
      <c r="G410" s="48">
        <f t="shared" si="26"/>
        <v>10.426403944481388</v>
      </c>
      <c r="AE410" s="12">
        <v>20.399999999999999</v>
      </c>
      <c r="AF410">
        <f t="shared" si="28"/>
        <v>2.1255323557509012E-3</v>
      </c>
      <c r="AG410">
        <f t="shared" si="27"/>
        <v>1.1558610168450409E-2</v>
      </c>
    </row>
    <row r="411" spans="2:33" x14ac:dyDescent="0.3">
      <c r="B411">
        <v>409</v>
      </c>
      <c r="C411" t="s">
        <v>359</v>
      </c>
      <c r="D411" t="s">
        <v>337</v>
      </c>
      <c r="E411" s="43">
        <v>-2E-3</v>
      </c>
      <c r="F411" s="43">
        <v>0.4365</v>
      </c>
      <c r="G411" s="48">
        <f t="shared" si="26"/>
        <v>18.131972120603741</v>
      </c>
      <c r="AE411" s="12">
        <v>20.45</v>
      </c>
      <c r="AF411">
        <f t="shared" si="28"/>
        <v>2.1148406125862064E-3</v>
      </c>
      <c r="AG411">
        <f t="shared" si="27"/>
        <v>1.1534584197909883E-2</v>
      </c>
    </row>
    <row r="412" spans="2:33" x14ac:dyDescent="0.3">
      <c r="B412">
        <v>410</v>
      </c>
      <c r="C412" t="s">
        <v>359</v>
      </c>
      <c r="D412" t="s">
        <v>337</v>
      </c>
      <c r="E412" s="43">
        <v>0</v>
      </c>
      <c r="F412" s="43">
        <v>0.64419999999999999</v>
      </c>
      <c r="G412" s="48">
        <f t="shared" si="26"/>
        <v>53.411792231219962</v>
      </c>
      <c r="AE412" s="12">
        <v>20.5</v>
      </c>
      <c r="AF412">
        <f t="shared" si="28"/>
        <v>2.1042285631447579E-3</v>
      </c>
      <c r="AG412">
        <f t="shared" si="27"/>
        <v>1.1510666657094175E-2</v>
      </c>
    </row>
    <row r="413" spans="2:33" x14ac:dyDescent="0.3">
      <c r="E413" s="43"/>
      <c r="F413" s="43"/>
      <c r="AE413" s="12">
        <v>20.55</v>
      </c>
      <c r="AF413">
        <f t="shared" si="28"/>
        <v>2.0936954212003784E-3</v>
      </c>
      <c r="AG413">
        <f t="shared" si="27"/>
        <v>1.1486856793980886E-2</v>
      </c>
    </row>
    <row r="414" spans="2:33" x14ac:dyDescent="0.3">
      <c r="E414" s="43"/>
      <c r="F414" s="43">
        <f>AVERAGE(F3:F412)</f>
        <v>0.13874658536585363</v>
      </c>
      <c r="G414" s="43">
        <v>0.1439</v>
      </c>
      <c r="AE414" s="12">
        <v>20.6</v>
      </c>
      <c r="AF414">
        <f t="shared" si="28"/>
        <v>2.0832404101705378E-3</v>
      </c>
      <c r="AG414">
        <f t="shared" si="27"/>
        <v>1.1463153863576292E-2</v>
      </c>
    </row>
    <row r="415" spans="2:33" x14ac:dyDescent="0.3">
      <c r="E415" s="43"/>
      <c r="F415" s="43">
        <f>(1+F414)^8</f>
        <v>2.8275917228843612</v>
      </c>
      <c r="G415" s="43">
        <f>(1+G414)^8</f>
        <v>2.9315984266880002</v>
      </c>
      <c r="AE415" s="12">
        <v>20.65</v>
      </c>
      <c r="AF415">
        <f t="shared" si="28"/>
        <v>2.0728627629750191E-3</v>
      </c>
      <c r="AG415">
        <f t="shared" si="27"/>
        <v>1.1439557127832779E-2</v>
      </c>
    </row>
    <row r="416" spans="2:33" x14ac:dyDescent="0.3">
      <c r="E416" s="43"/>
      <c r="F416" s="43"/>
      <c r="AE416" s="12">
        <v>20.7</v>
      </c>
      <c r="AF416">
        <f t="shared" si="28"/>
        <v>2.0625617218970249E-3</v>
      </c>
      <c r="AG416">
        <f t="shared" si="27"/>
        <v>1.14160658555675E-2</v>
      </c>
    </row>
    <row r="417" spans="5:33" x14ac:dyDescent="0.3">
      <c r="E417" s="43"/>
      <c r="F417" s="43"/>
      <c r="AE417" s="12">
        <v>20.75</v>
      </c>
      <c r="AF417">
        <f t="shared" si="28"/>
        <v>2.0523365384466034E-3</v>
      </c>
      <c r="AG417">
        <f t="shared" si="27"/>
        <v>1.1392679322382049E-2</v>
      </c>
    </row>
    <row r="418" spans="5:33" x14ac:dyDescent="0.3">
      <c r="E418" s="43"/>
      <c r="F418" s="43"/>
      <c r="AE418" s="12">
        <v>20.8</v>
      </c>
      <c r="AF418">
        <f t="shared" si="28"/>
        <v>2.042186473226423E-3</v>
      </c>
      <c r="AG418">
        <f t="shared" si="27"/>
        <v>1.1369396810583455E-2</v>
      </c>
    </row>
    <row r="419" spans="5:33" x14ac:dyDescent="0.3">
      <c r="E419" s="43"/>
      <c r="F419" s="43"/>
      <c r="AE419" s="12">
        <v>20.85</v>
      </c>
      <c r="AF419">
        <f t="shared" si="28"/>
        <v>2.0321107957998004E-3</v>
      </c>
      <c r="AG419">
        <f t="shared" si="27"/>
        <v>1.1346217609106073E-2</v>
      </c>
    </row>
    <row r="420" spans="5:33" x14ac:dyDescent="0.3">
      <c r="E420" s="43"/>
      <c r="F420" s="43"/>
      <c r="AE420" s="12">
        <v>20.9</v>
      </c>
      <c r="AF420">
        <f t="shared" si="28"/>
        <v>2.0221087845609569E-3</v>
      </c>
      <c r="AG420">
        <f t="shared" si="27"/>
        <v>1.132314101343476E-2</v>
      </c>
    </row>
    <row r="421" spans="5:33" x14ac:dyDescent="0.3">
      <c r="E421" s="43"/>
      <c r="F421" s="43"/>
      <c r="AE421" s="12">
        <v>20.95</v>
      </c>
      <c r="AF421">
        <f t="shared" si="28"/>
        <v>2.0121797266074502E-3</v>
      </c>
      <c r="AG421">
        <f t="shared" si="27"/>
        <v>1.1300166325528977E-2</v>
      </c>
    </row>
    <row r="422" spans="5:33" x14ac:dyDescent="0.3">
      <c r="E422" s="43"/>
      <c r="F422" s="43"/>
      <c r="AE422" s="12">
        <v>21</v>
      </c>
      <c r="AF422">
        <f t="shared" si="28"/>
        <v>2.0023229176147741E-3</v>
      </c>
      <c r="AG422">
        <f t="shared" si="27"/>
        <v>1.1277292853748053E-2</v>
      </c>
    </row>
    <row r="423" spans="5:33" x14ac:dyDescent="0.3">
      <c r="E423" s="43"/>
      <c r="F423" s="43"/>
      <c r="AE423" s="12">
        <v>21.05</v>
      </c>
      <c r="AF423">
        <f t="shared" si="28"/>
        <v>1.9925376617130272E-3</v>
      </c>
      <c r="AG423">
        <f t="shared" si="27"/>
        <v>1.1254519912777424E-2</v>
      </c>
    </row>
    <row r="424" spans="5:33" x14ac:dyDescent="0.3">
      <c r="E424" s="43"/>
      <c r="F424" s="43"/>
      <c r="AE424" s="12">
        <v>21.1</v>
      </c>
      <c r="AF424">
        <f t="shared" si="28"/>
        <v>1.9828232713656586E-3</v>
      </c>
      <c r="AG424">
        <f t="shared" si="27"/>
        <v>1.1231846823555909E-2</v>
      </c>
    </row>
    <row r="425" spans="5:33" x14ac:dyDescent="0.3">
      <c r="E425" s="43"/>
      <c r="F425" s="43"/>
      <c r="AE425" s="12">
        <v>21.15</v>
      </c>
      <c r="AF425">
        <f t="shared" si="28"/>
        <v>1.9731790672502356E-3</v>
      </c>
      <c r="AG425">
        <f t="shared" si="27"/>
        <v>1.120927291320401E-2</v>
      </c>
    </row>
    <row r="426" spans="5:33" x14ac:dyDescent="0.3">
      <c r="E426" s="43"/>
      <c r="F426" s="43"/>
      <c r="AE426" s="12">
        <v>21.2</v>
      </c>
      <c r="AF426">
        <f t="shared" si="28"/>
        <v>1.9636043781411849E-3</v>
      </c>
      <c r="AG426">
        <f t="shared" si="27"/>
        <v>1.1186797514953179E-2</v>
      </c>
    </row>
    <row r="427" spans="5:33" x14ac:dyDescent="0.3">
      <c r="E427" s="43"/>
      <c r="F427" s="43"/>
      <c r="AE427" s="12">
        <v>21.25</v>
      </c>
      <c r="AF427">
        <f t="shared" si="28"/>
        <v>1.9540985407944926E-3</v>
      </c>
      <c r="AG427">
        <f t="shared" si="27"/>
        <v>1.1164419968076092E-2</v>
      </c>
    </row>
    <row r="428" spans="5:33" x14ac:dyDescent="0.3">
      <c r="E428" s="43"/>
      <c r="F428" s="43"/>
      <c r="AE428" s="12">
        <v>21.3</v>
      </c>
      <c r="AF428">
        <f t="shared" si="28"/>
        <v>1.9446608998343027E-3</v>
      </c>
      <c r="AG428">
        <f t="shared" si="27"/>
        <v>1.1142139617817822E-2</v>
      </c>
    </row>
    <row r="429" spans="5:33" x14ac:dyDescent="0.3">
      <c r="E429" s="43"/>
      <c r="F429" s="43"/>
      <c r="AE429" s="12">
        <v>21.35</v>
      </c>
      <c r="AF429">
        <f t="shared" si="28"/>
        <v>1.9352908076413814E-3</v>
      </c>
      <c r="AG429">
        <f t="shared" si="27"/>
        <v>1.1119955815328019E-2</v>
      </c>
    </row>
    <row r="430" spans="5:33" x14ac:dyDescent="0.3">
      <c r="E430" s="43"/>
      <c r="F430" s="43"/>
      <c r="AE430" s="12">
        <v>21.4</v>
      </c>
      <c r="AF430">
        <f t="shared" si="28"/>
        <v>1.9259876242434448E-3</v>
      </c>
      <c r="AG430">
        <f t="shared" si="27"/>
        <v>1.1097867917593972E-2</v>
      </c>
    </row>
    <row r="431" spans="5:33" x14ac:dyDescent="0.3">
      <c r="E431" s="43"/>
      <c r="F431" s="43"/>
      <c r="AE431" s="12">
        <v>21.45</v>
      </c>
      <c r="AF431">
        <f t="shared" si="28"/>
        <v>1.9167507172072578E-3</v>
      </c>
      <c r="AG431">
        <f t="shared" si="27"/>
        <v>1.1075875287374611E-2</v>
      </c>
    </row>
    <row r="432" spans="5:33" x14ac:dyDescent="0.3">
      <c r="E432" s="43"/>
      <c r="F432" s="43"/>
      <c r="AE432" s="12">
        <v>21.5</v>
      </c>
      <c r="AF432">
        <f t="shared" si="28"/>
        <v>1.9075794615325279E-3</v>
      </c>
      <c r="AG432">
        <f t="shared" si="27"/>
        <v>1.1053977293135401E-2</v>
      </c>
    </row>
    <row r="433" spans="5:33" x14ac:dyDescent="0.3">
      <c r="E433" s="43"/>
      <c r="F433" s="43"/>
      <c r="AE433" s="12">
        <v>21.55</v>
      </c>
      <c r="AF433">
        <f t="shared" si="28"/>
        <v>1.8984732395475156E-3</v>
      </c>
      <c r="AG433">
        <f t="shared" si="27"/>
        <v>1.1032173308984089E-2</v>
      </c>
    </row>
    <row r="434" spans="5:33" x14ac:dyDescent="0.3">
      <c r="E434" s="43"/>
      <c r="F434" s="43"/>
      <c r="AE434" s="12">
        <v>21.6</v>
      </c>
      <c r="AF434">
        <f t="shared" si="28"/>
        <v>1.889431440806366E-3</v>
      </c>
      <c r="AG434">
        <f t="shared" si="27"/>
        <v>1.10104627146074E-2</v>
      </c>
    </row>
    <row r="435" spans="5:33" x14ac:dyDescent="0.3">
      <c r="E435" s="43"/>
      <c r="F435" s="43"/>
      <c r="AE435" s="12">
        <v>21.65</v>
      </c>
      <c r="AF435">
        <f t="shared" si="28"/>
        <v>1.880453461988098E-3</v>
      </c>
      <c r="AG435">
        <f t="shared" si="27"/>
        <v>1.0988844895208469E-2</v>
      </c>
    </row>
    <row r="436" spans="5:33" x14ac:dyDescent="0.3">
      <c r="E436" s="43"/>
      <c r="F436" s="43"/>
      <c r="AE436" s="12">
        <v>21.7</v>
      </c>
      <c r="AF436">
        <f t="shared" si="28"/>
        <v>1.8715387067972397E-3</v>
      </c>
      <c r="AG436">
        <f t="shared" si="27"/>
        <v>1.0967319241445237E-2</v>
      </c>
    </row>
    <row r="437" spans="5:33" x14ac:dyDescent="0.3">
      <c r="E437" s="43"/>
      <c r="F437" s="43"/>
      <c r="AE437" s="12">
        <v>21.75</v>
      </c>
      <c r="AF437">
        <f t="shared" si="28"/>
        <v>1.8626865858660806E-3</v>
      </c>
      <c r="AG437">
        <f t="shared" si="27"/>
        <v>1.0945885149369597E-2</v>
      </c>
    </row>
    <row r="438" spans="5:33" x14ac:dyDescent="0.3">
      <c r="E438" s="43"/>
      <c r="F438" s="43"/>
      <c r="AE438" s="12">
        <v>21.8</v>
      </c>
      <c r="AF438">
        <f t="shared" si="28"/>
        <v>1.853896516658493E-3</v>
      </c>
      <c r="AG438">
        <f t="shared" si="27"/>
        <v>1.0924542020367401E-2</v>
      </c>
    </row>
    <row r="439" spans="5:33" x14ac:dyDescent="0.3">
      <c r="E439" s="43"/>
      <c r="F439" s="43"/>
      <c r="AE439" s="12">
        <v>21.85</v>
      </c>
      <c r="AF439">
        <f t="shared" si="28"/>
        <v>1.8451679233753193E-3</v>
      </c>
      <c r="AG439">
        <f t="shared" si="27"/>
        <v>1.0903289261099233E-2</v>
      </c>
    </row>
    <row r="440" spans="5:33" x14ac:dyDescent="0.3">
      <c r="E440" s="43"/>
      <c r="F440" s="43"/>
      <c r="AE440" s="12">
        <v>21.9</v>
      </c>
      <c r="AF440">
        <f t="shared" si="28"/>
        <v>1.8365002368612622E-3</v>
      </c>
      <c r="AG440">
        <f t="shared" si="27"/>
        <v>1.0882126283441986E-2</v>
      </c>
    </row>
    <row r="441" spans="5:33" x14ac:dyDescent="0.3">
      <c r="E441" s="43"/>
      <c r="F441" s="43"/>
      <c r="AE441" s="12">
        <v>21.95</v>
      </c>
      <c r="AF441">
        <f t="shared" si="28"/>
        <v>1.8278928945133018E-3</v>
      </c>
      <c r="AG441">
        <f t="shared" si="27"/>
        <v>1.0861052504431255E-2</v>
      </c>
    </row>
    <row r="442" spans="5:33" x14ac:dyDescent="0.3">
      <c r="E442" s="43"/>
      <c r="F442" s="43"/>
      <c r="AE442" s="12">
        <v>22</v>
      </c>
      <c r="AF442">
        <f t="shared" si="28"/>
        <v>1.8193453401905385E-3</v>
      </c>
      <c r="AG442">
        <f t="shared" si="27"/>
        <v>1.0840067346204426E-2</v>
      </c>
    </row>
    <row r="443" spans="5:33" x14ac:dyDescent="0.3">
      <c r="E443" s="43"/>
      <c r="F443" s="43"/>
      <c r="AE443" s="12">
        <v>22.05</v>
      </c>
      <c r="AF443">
        <f t="shared" si="28"/>
        <v>1.8108570241255274E-3</v>
      </c>
      <c r="AG443">
        <f t="shared" si="27"/>
        <v>1.0819170235944604E-2</v>
      </c>
    </row>
    <row r="444" spans="5:33" x14ac:dyDescent="0.3">
      <c r="E444" s="43"/>
      <c r="F444" s="43"/>
      <c r="AE444" s="12">
        <v>22.1</v>
      </c>
      <c r="AF444">
        <f t="shared" si="28"/>
        <v>1.8024274028369774E-3</v>
      </c>
      <c r="AG444">
        <f t="shared" si="27"/>
        <v>1.0798360605825189E-2</v>
      </c>
    </row>
    <row r="445" spans="5:33" x14ac:dyDescent="0.3">
      <c r="E445" s="43"/>
      <c r="F445" s="43"/>
      <c r="AE445" s="12">
        <v>22.15</v>
      </c>
      <c r="AF445">
        <f t="shared" si="28"/>
        <v>1.7940559390438701E-3</v>
      </c>
      <c r="AG445">
        <f t="shared" si="27"/>
        <v>1.0777637892955246E-2</v>
      </c>
    </row>
    <row r="446" spans="5:33" x14ac:dyDescent="0.3">
      <c r="E446" s="43"/>
      <c r="F446" s="43"/>
      <c r="AE446" s="12">
        <v>22.2</v>
      </c>
      <c r="AF446">
        <f t="shared" si="28"/>
        <v>1.7857421015809408E-3</v>
      </c>
      <c r="AG446">
        <f t="shared" si="27"/>
        <v>1.0757001539325611E-2</v>
      </c>
    </row>
    <row r="447" spans="5:33" x14ac:dyDescent="0.3">
      <c r="E447" s="43"/>
      <c r="F447" s="43"/>
      <c r="AE447" s="12">
        <v>22.25</v>
      </c>
      <c r="AF447">
        <f t="shared" si="28"/>
        <v>1.7774853653154956E-3</v>
      </c>
      <c r="AG447">
        <f t="shared" si="27"/>
        <v>1.0736450991755651E-2</v>
      </c>
    </row>
    <row r="448" spans="5:33" x14ac:dyDescent="0.3">
      <c r="E448" s="43"/>
      <c r="F448" s="43"/>
      <c r="AE448" s="12">
        <v>22.3</v>
      </c>
      <c r="AF448">
        <f t="shared" si="28"/>
        <v>1.7692852110655307E-3</v>
      </c>
      <c r="AG448">
        <f t="shared" si="27"/>
        <v>1.0715985701840749E-2</v>
      </c>
    </row>
    <row r="449" spans="5:33" x14ac:dyDescent="0.3">
      <c r="E449" s="43"/>
      <c r="F449" s="43"/>
      <c r="AE449" s="12">
        <v>22.35</v>
      </c>
      <c r="AF449">
        <f t="shared" si="28"/>
        <v>1.7611411255191564E-3</v>
      </c>
      <c r="AG449">
        <f t="shared" si="27"/>
        <v>1.0695605125900466E-2</v>
      </c>
    </row>
    <row r="450" spans="5:33" x14ac:dyDescent="0.3">
      <c r="E450" s="43"/>
      <c r="F450" s="43"/>
      <c r="AE450" s="12">
        <v>22.4</v>
      </c>
      <c r="AF450">
        <f t="shared" si="28"/>
        <v>1.7530526011553021E-3</v>
      </c>
      <c r="AG450">
        <f t="shared" si="27"/>
        <v>1.067530872492742E-2</v>
      </c>
    </row>
    <row r="451" spans="5:33" x14ac:dyDescent="0.3">
      <c r="E451" s="43"/>
      <c r="F451" s="43"/>
      <c r="AE451" s="12">
        <v>22.45</v>
      </c>
      <c r="AF451">
        <f t="shared" si="28"/>
        <v>1.7450191361656309E-3</v>
      </c>
      <c r="AG451">
        <f t="shared" ref="AG451:AG514" si="29">$AG$2*(AE451^($AG$2-1))</f>
        <v>1.0655095964536768E-2</v>
      </c>
    </row>
    <row r="452" spans="5:33" x14ac:dyDescent="0.3">
      <c r="E452" s="43"/>
      <c r="F452" s="43"/>
      <c r="AE452" s="12">
        <v>22.5</v>
      </c>
      <c r="AF452">
        <f t="shared" ref="AF452:AF515" si="30">($AF$2-1)*AE452^(-$AF$2)</f>
        <v>1.737040234377715E-3</v>
      </c>
      <c r="AG452">
        <f t="shared" si="29"/>
        <v>1.0634966314916392E-2</v>
      </c>
    </row>
    <row r="453" spans="5:33" x14ac:dyDescent="0.3">
      <c r="E453" s="43"/>
      <c r="F453" s="43"/>
      <c r="AE453" s="12">
        <v>22.55</v>
      </c>
      <c r="AF453">
        <f t="shared" si="30"/>
        <v>1.7291154051793868E-3</v>
      </c>
      <c r="AG453">
        <f t="shared" si="29"/>
        <v>1.0614919250777715E-2</v>
      </c>
    </row>
    <row r="454" spans="5:33" x14ac:dyDescent="0.3">
      <c r="E454" s="43"/>
      <c r="F454" s="43"/>
      <c r="AE454" s="12">
        <v>22.6</v>
      </c>
      <c r="AF454">
        <f t="shared" si="30"/>
        <v>1.7212441634442866E-3</v>
      </c>
      <c r="AG454">
        <f t="shared" si="29"/>
        <v>1.0594954251307158E-2</v>
      </c>
    </row>
    <row r="455" spans="5:33" x14ac:dyDescent="0.3">
      <c r="E455" s="43"/>
      <c r="F455" s="43"/>
      <c r="AE455" s="12">
        <v>22.65</v>
      </c>
      <c r="AF455">
        <f t="shared" si="30"/>
        <v>1.7134260294585585E-3</v>
      </c>
      <c r="AG455">
        <f t="shared" si="29"/>
        <v>1.0575070800118212E-2</v>
      </c>
    </row>
    <row r="456" spans="5:33" x14ac:dyDescent="0.3">
      <c r="E456" s="43"/>
      <c r="F456" s="43"/>
      <c r="AE456" s="12">
        <v>22.7</v>
      </c>
      <c r="AF456">
        <f t="shared" si="30"/>
        <v>1.7056605288486818E-3</v>
      </c>
      <c r="AG456">
        <f t="shared" si="29"/>
        <v>1.0555268385204137E-2</v>
      </c>
    </row>
    <row r="457" spans="5:33" x14ac:dyDescent="0.3">
      <c r="E457" s="43"/>
      <c r="F457" s="43"/>
      <c r="AE457" s="12">
        <v>22.75</v>
      </c>
      <c r="AF457">
        <f t="shared" si="30"/>
        <v>1.6979471925104457E-3</v>
      </c>
      <c r="AG457">
        <f t="shared" si="29"/>
        <v>1.0535546498891281E-2</v>
      </c>
    </row>
    <row r="458" spans="5:33" x14ac:dyDescent="0.3">
      <c r="E458" s="43"/>
      <c r="F458" s="43"/>
      <c r="AE458" s="12">
        <v>22.8</v>
      </c>
      <c r="AF458">
        <f t="shared" si="30"/>
        <v>1.690285556538985E-3</v>
      </c>
      <c r="AG458">
        <f t="shared" si="29"/>
        <v>1.0515904637792981E-2</v>
      </c>
    </row>
    <row r="459" spans="5:33" x14ac:dyDescent="0.3">
      <c r="E459" s="43"/>
      <c r="F459" s="43"/>
      <c r="AE459" s="12">
        <v>22.85</v>
      </c>
      <c r="AF459">
        <f t="shared" si="30"/>
        <v>1.6826751621599281E-3</v>
      </c>
      <c r="AG459">
        <f t="shared" si="29"/>
        <v>1.0496342302764042E-2</v>
      </c>
    </row>
    <row r="460" spans="5:33" x14ac:dyDescent="0.3">
      <c r="E460" s="43"/>
      <c r="F460" s="43"/>
      <c r="AE460" s="12">
        <v>22.9</v>
      </c>
      <c r="AF460">
        <f t="shared" si="30"/>
        <v>1.6751155556615836E-3</v>
      </c>
      <c r="AG460">
        <f t="shared" si="29"/>
        <v>1.0476858998855842E-2</v>
      </c>
    </row>
    <row r="461" spans="5:33" x14ac:dyDescent="0.3">
      <c r="E461" s="43"/>
      <c r="F461" s="43"/>
      <c r="AE461" s="12">
        <v>22.95</v>
      </c>
      <c r="AF461">
        <f t="shared" si="30"/>
        <v>1.6676062883281876E-3</v>
      </c>
      <c r="AG461">
        <f t="shared" si="29"/>
        <v>1.0457454235271972E-2</v>
      </c>
    </row>
    <row r="462" spans="5:33" x14ac:dyDescent="0.3">
      <c r="E462" s="43"/>
      <c r="F462" s="43"/>
      <c r="AE462" s="12">
        <v>23</v>
      </c>
      <c r="AF462">
        <f t="shared" si="30"/>
        <v>1.6601469163741451E-3</v>
      </c>
      <c r="AG462">
        <f t="shared" si="29"/>
        <v>1.0438127525324421E-2</v>
      </c>
    </row>
    <row r="463" spans="5:33" x14ac:dyDescent="0.3">
      <c r="E463" s="43"/>
      <c r="F463" s="43"/>
      <c r="AE463" s="12">
        <v>23.05</v>
      </c>
      <c r="AF463">
        <f t="shared" si="30"/>
        <v>1.6527370008793166E-3</v>
      </c>
      <c r="AG463">
        <f t="shared" si="29"/>
        <v>1.0418878386390402E-2</v>
      </c>
    </row>
    <row r="464" spans="5:33" x14ac:dyDescent="0.3">
      <c r="E464" s="43"/>
      <c r="F464" s="43"/>
      <c r="AE464" s="12">
        <v>23.1</v>
      </c>
      <c r="AF464">
        <f t="shared" si="30"/>
        <v>1.6453761077252621E-3</v>
      </c>
      <c r="AG464">
        <f t="shared" si="29"/>
        <v>1.039970633986962E-2</v>
      </c>
    </row>
    <row r="465" spans="5:33" x14ac:dyDescent="0.3">
      <c r="E465" s="43"/>
      <c r="F465" s="43"/>
      <c r="AE465" s="12">
        <v>23.15</v>
      </c>
      <c r="AF465">
        <f t="shared" si="30"/>
        <v>1.6380638075324614E-3</v>
      </c>
      <c r="AG465">
        <f t="shared" si="29"/>
        <v>1.0380610911142157E-2</v>
      </c>
    </row>
    <row r="466" spans="5:33" x14ac:dyDescent="0.3">
      <c r="E466" s="43"/>
      <c r="F466" s="43"/>
      <c r="AE466" s="12">
        <v>23.2</v>
      </c>
      <c r="AF466">
        <f t="shared" si="30"/>
        <v>1.6307996755985019E-3</v>
      </c>
      <c r="AG466">
        <f t="shared" si="29"/>
        <v>1.0361591629526844E-2</v>
      </c>
    </row>
    <row r="467" spans="5:33" x14ac:dyDescent="0.3">
      <c r="E467" s="43"/>
      <c r="F467" s="43"/>
      <c r="AE467" s="12">
        <v>23.25</v>
      </c>
      <c r="AF467">
        <f t="shared" si="30"/>
        <v>1.6235832918371908E-3</v>
      </c>
      <c r="AG467">
        <f t="shared" si="29"/>
        <v>1.0342648028240186E-2</v>
      </c>
    </row>
    <row r="468" spans="5:33" x14ac:dyDescent="0.3">
      <c r="E468" s="43"/>
      <c r="F468" s="43"/>
      <c r="AE468" s="12">
        <v>23.3</v>
      </c>
      <c r="AF468">
        <f t="shared" si="30"/>
        <v>1.6164142407185901E-3</v>
      </c>
      <c r="AG468">
        <f t="shared" si="29"/>
        <v>1.032377964435578E-2</v>
      </c>
    </row>
    <row r="469" spans="5:33" x14ac:dyDescent="0.3">
      <c r="E469" s="43"/>
      <c r="F469" s="43"/>
      <c r="AE469" s="12">
        <v>23.35</v>
      </c>
      <c r="AF469">
        <f t="shared" si="30"/>
        <v>1.6092921112099651E-3</v>
      </c>
      <c r="AG469">
        <f t="shared" si="29"/>
        <v>1.0304986018764247E-2</v>
      </c>
    </row>
    <row r="470" spans="5:33" x14ac:dyDescent="0.3">
      <c r="E470" s="43"/>
      <c r="F470" s="43"/>
      <c r="AE470" s="12">
        <v>23.4</v>
      </c>
      <c r="AF470">
        <f t="shared" si="30"/>
        <v>1.6022164967176141E-3</v>
      </c>
      <c r="AG470">
        <f t="shared" si="29"/>
        <v>1.0286266696133682E-2</v>
      </c>
    </row>
    <row r="471" spans="5:33" x14ac:dyDescent="0.3">
      <c r="E471" s="43"/>
      <c r="F471" s="43"/>
      <c r="AE471" s="12">
        <v>23.45</v>
      </c>
      <c r="AF471">
        <f t="shared" si="30"/>
        <v>1.5951869950295795E-3</v>
      </c>
      <c r="AG471">
        <f t="shared" si="29"/>
        <v>1.0267621224870585E-2</v>
      </c>
    </row>
    <row r="472" spans="5:33" x14ac:dyDescent="0.3">
      <c r="E472" s="43"/>
      <c r="F472" s="43"/>
      <c r="AE472" s="12">
        <v>23.5</v>
      </c>
      <c r="AF472">
        <f t="shared" si="30"/>
        <v>1.5882032082592066E-3</v>
      </c>
      <c r="AG472">
        <f t="shared" si="29"/>
        <v>1.0249049157081256E-2</v>
      </c>
    </row>
    <row r="473" spans="5:33" x14ac:dyDescent="0.3">
      <c r="E473" s="43"/>
      <c r="F473" s="43"/>
      <c r="AE473" s="12">
        <v>23.55</v>
      </c>
      <c r="AF473">
        <f t="shared" si="30"/>
        <v>1.5812647427895668E-3</v>
      </c>
      <c r="AG473">
        <f t="shared" si="29"/>
        <v>1.0230550048533729E-2</v>
      </c>
    </row>
    <row r="474" spans="5:33" x14ac:dyDescent="0.3">
      <c r="E474" s="43"/>
      <c r="F474" s="43"/>
      <c r="AE474" s="12">
        <v>23.6</v>
      </c>
      <c r="AF474">
        <f t="shared" si="30"/>
        <v>1.5743712092186949E-3</v>
      </c>
      <c r="AG474">
        <f t="shared" si="29"/>
        <v>1.0212123458620079E-2</v>
      </c>
    </row>
    <row r="475" spans="5:33" x14ac:dyDescent="0.3">
      <c r="E475" s="43"/>
      <c r="F475" s="43"/>
      <c r="AE475" s="12">
        <v>23.65</v>
      </c>
      <c r="AF475">
        <f t="shared" si="30"/>
        <v>1.5675222223056505E-3</v>
      </c>
      <c r="AG475">
        <f t="shared" si="29"/>
        <v>1.0193768950319339E-2</v>
      </c>
    </row>
    <row r="476" spans="5:33" x14ac:dyDescent="0.3">
      <c r="E476" s="43"/>
      <c r="F476" s="43"/>
      <c r="AE476" s="12">
        <v>23.7</v>
      </c>
      <c r="AF476">
        <f t="shared" si="30"/>
        <v>1.5607174009173675E-3</v>
      </c>
      <c r="AG476">
        <f t="shared" si="29"/>
        <v>1.0175486090160708E-2</v>
      </c>
    </row>
    <row r="477" spans="5:33" x14ac:dyDescent="0.3">
      <c r="E477" s="43"/>
      <c r="F477" s="43"/>
      <c r="AE477" s="12">
        <v>23.75</v>
      </c>
      <c r="AF477">
        <f t="shared" si="30"/>
        <v>1.5539563679763289E-3</v>
      </c>
      <c r="AG477">
        <f t="shared" si="29"/>
        <v>1.015727444818736E-2</v>
      </c>
    </row>
    <row r="478" spans="5:33" x14ac:dyDescent="0.3">
      <c r="E478" s="43"/>
      <c r="F478" s="43"/>
      <c r="AE478" s="12">
        <v>23.8</v>
      </c>
      <c r="AF478">
        <f t="shared" si="30"/>
        <v>1.5472387504089705E-3</v>
      </c>
      <c r="AG478">
        <f t="shared" si="29"/>
        <v>1.013913359792061E-2</v>
      </c>
    </row>
    <row r="479" spans="5:33" x14ac:dyDescent="0.3">
      <c r="E479" s="43"/>
      <c r="F479" s="43"/>
      <c r="AE479" s="12">
        <v>23.85</v>
      </c>
      <c r="AF479">
        <f t="shared" si="30"/>
        <v>1.5405641790948831E-3</v>
      </c>
      <c r="AG479">
        <f t="shared" si="29"/>
        <v>1.0121063116324531E-2</v>
      </c>
    </row>
    <row r="480" spans="5:33" x14ac:dyDescent="0.3">
      <c r="E480" s="43"/>
      <c r="F480" s="43"/>
      <c r="AE480" s="12">
        <v>23.9</v>
      </c>
      <c r="AF480">
        <f t="shared" si="30"/>
        <v>1.5339322888167403E-3</v>
      </c>
      <c r="AG480">
        <f t="shared" si="29"/>
        <v>1.0103062583771034E-2</v>
      </c>
    </row>
    <row r="481" spans="5:33" x14ac:dyDescent="0.3">
      <c r="E481" s="43"/>
      <c r="F481" s="43"/>
      <c r="AE481" s="12">
        <v>23.95</v>
      </c>
      <c r="AF481">
        <f t="shared" si="30"/>
        <v>1.5273427182109854E-3</v>
      </c>
      <c r="AG481">
        <f t="shared" si="29"/>
        <v>1.008513158400536E-2</v>
      </c>
    </row>
    <row r="482" spans="5:33" x14ac:dyDescent="0.3">
      <c r="E482" s="43"/>
      <c r="F482" s="43"/>
      <c r="AE482" s="12">
        <v>24</v>
      </c>
      <c r="AF482">
        <f t="shared" si="30"/>
        <v>1.5207951097192187E-3</v>
      </c>
      <c r="AG482">
        <f t="shared" si="29"/>
        <v>1.0067269704111965E-2</v>
      </c>
    </row>
    <row r="483" spans="5:33" x14ac:dyDescent="0.3">
      <c r="E483" s="43"/>
      <c r="F483" s="43"/>
      <c r="AE483" s="12">
        <v>24.05</v>
      </c>
      <c r="AF483">
        <f t="shared" si="30"/>
        <v>1.5142891095403248E-3</v>
      </c>
      <c r="AG483">
        <f t="shared" si="29"/>
        <v>1.0049476534480888E-2</v>
      </c>
    </row>
    <row r="484" spans="5:33" x14ac:dyDescent="0.3">
      <c r="E484" s="43"/>
      <c r="F484" s="43"/>
      <c r="AE484" s="12">
        <v>24.1</v>
      </c>
      <c r="AF484">
        <f t="shared" si="30"/>
        <v>1.5078243675832733E-3</v>
      </c>
      <c r="AG484">
        <f t="shared" si="29"/>
        <v>1.0031751668774437E-2</v>
      </c>
    </row>
    <row r="485" spans="5:33" x14ac:dyDescent="0.3">
      <c r="E485" s="43"/>
      <c r="F485" s="43"/>
      <c r="AE485" s="12">
        <v>24.15</v>
      </c>
      <c r="AF485">
        <f t="shared" si="30"/>
        <v>1.5014005374206251E-3</v>
      </c>
      <c r="AG485">
        <f t="shared" si="29"/>
        <v>1.0014094703894359E-2</v>
      </c>
    </row>
    <row r="486" spans="5:33" x14ac:dyDescent="0.3">
      <c r="E486" s="43"/>
      <c r="F486" s="43"/>
      <c r="AE486" s="12">
        <v>24.2</v>
      </c>
      <c r="AF486">
        <f t="shared" si="30"/>
        <v>1.4950172762427138E-3</v>
      </c>
      <c r="AG486">
        <f t="shared" si="29"/>
        <v>9.9965052399493565E-3</v>
      </c>
    </row>
    <row r="487" spans="5:33" x14ac:dyDescent="0.3">
      <c r="E487" s="43"/>
      <c r="F487" s="43"/>
      <c r="AE487" s="12">
        <v>24.25</v>
      </c>
      <c r="AF487">
        <f t="shared" si="30"/>
        <v>1.4886742448124916E-3</v>
      </c>
      <c r="AG487">
        <f t="shared" si="29"/>
        <v>9.978982880223029E-3</v>
      </c>
    </row>
    <row r="488" spans="5:33" x14ac:dyDescent="0.3">
      <c r="E488" s="43"/>
      <c r="F488" s="43"/>
      <c r="AE488" s="12">
        <v>24.3</v>
      </c>
      <c r="AF488">
        <f t="shared" si="30"/>
        <v>1.4823711074210249E-3</v>
      </c>
      <c r="AG488">
        <f t="shared" si="29"/>
        <v>9.9615272311421466E-3</v>
      </c>
    </row>
    <row r="489" spans="5:33" x14ac:dyDescent="0.3">
      <c r="E489" s="43"/>
      <c r="F489" s="43"/>
      <c r="AE489" s="12">
        <v>24.35</v>
      </c>
      <c r="AF489">
        <f t="shared" si="30"/>
        <v>1.4761075318436515E-3</v>
      </c>
      <c r="AG489">
        <f t="shared" si="29"/>
        <v>9.9441379022454073E-3</v>
      </c>
    </row>
    <row r="490" spans="5:33" x14ac:dyDescent="0.3">
      <c r="E490" s="43"/>
      <c r="F490" s="43"/>
      <c r="AE490" s="12">
        <v>24.4</v>
      </c>
      <c r="AF490">
        <f t="shared" si="30"/>
        <v>1.4698831892967473E-3</v>
      </c>
      <c r="AG490">
        <f t="shared" si="29"/>
        <v>9.9268145061524454E-3</v>
      </c>
    </row>
    <row r="491" spans="5:33" x14ac:dyDescent="0.3">
      <c r="E491" s="43"/>
      <c r="F491" s="43"/>
      <c r="AE491" s="12">
        <v>24.45</v>
      </c>
      <c r="AF491">
        <f t="shared" si="30"/>
        <v>1.463697754395135E-3</v>
      </c>
      <c r="AG491">
        <f t="shared" si="29"/>
        <v>9.9095566585332851E-3</v>
      </c>
    </row>
    <row r="492" spans="5:33" x14ac:dyDescent="0.3">
      <c r="E492" s="43"/>
      <c r="F492" s="43"/>
      <c r="AE492" s="12">
        <v>24.5</v>
      </c>
      <c r="AF492">
        <f t="shared" si="30"/>
        <v>1.4575509051101005E-3</v>
      </c>
      <c r="AG492">
        <f t="shared" si="29"/>
        <v>9.8923639780781752E-3</v>
      </c>
    </row>
    <row r="493" spans="5:33" x14ac:dyDescent="0.3">
      <c r="E493" s="43"/>
      <c r="F493" s="43"/>
      <c r="AE493" s="12">
        <v>24.55</v>
      </c>
      <c r="AF493">
        <f t="shared" si="30"/>
        <v>1.4514423227280117E-3</v>
      </c>
      <c r="AG493">
        <f t="shared" si="29"/>
        <v>9.8752360864676984E-3</v>
      </c>
    </row>
    <row r="494" spans="5:33" x14ac:dyDescent="0.3">
      <c r="E494" s="43"/>
      <c r="F494" s="43"/>
      <c r="AE494" s="12">
        <v>24.6</v>
      </c>
      <c r="AF494">
        <f t="shared" si="30"/>
        <v>1.4453716918095265E-3</v>
      </c>
      <c r="AG494">
        <f t="shared" si="29"/>
        <v>9.8581726083433237E-3</v>
      </c>
    </row>
    <row r="495" spans="5:33" x14ac:dyDescent="0.3">
      <c r="E495" s="43"/>
      <c r="F495" s="43"/>
      <c r="AE495" s="12">
        <v>24.65</v>
      </c>
      <c r="AF495">
        <f t="shared" si="30"/>
        <v>1.4393387001493932E-3</v>
      </c>
      <c r="AG495">
        <f t="shared" si="29"/>
        <v>9.8411731712782762E-3</v>
      </c>
    </row>
    <row r="496" spans="5:33" x14ac:dyDescent="0.3">
      <c r="E496" s="43"/>
      <c r="F496" s="43"/>
      <c r="AE496" s="12">
        <v>24.7</v>
      </c>
      <c r="AF496">
        <f t="shared" si="30"/>
        <v>1.4333430387368151E-3</v>
      </c>
      <c r="AG496">
        <f t="shared" si="29"/>
        <v>9.8242374057487276E-3</v>
      </c>
    </row>
    <row r="497" spans="5:33" x14ac:dyDescent="0.3">
      <c r="E497" s="43"/>
      <c r="F497" s="43"/>
      <c r="AE497" s="12">
        <v>24.75</v>
      </c>
      <c r="AF497">
        <f t="shared" si="30"/>
        <v>1.4273844017163905E-3</v>
      </c>
      <c r="AG497">
        <f t="shared" si="29"/>
        <v>9.8073649451053593E-3</v>
      </c>
    </row>
    <row r="498" spans="5:33" x14ac:dyDescent="0.3">
      <c r="E498" s="43"/>
      <c r="F498" s="43"/>
      <c r="AE498" s="12">
        <v>24.8</v>
      </c>
      <c r="AF498">
        <f t="shared" si="30"/>
        <v>1.4214624863495967E-3</v>
      </c>
      <c r="AG498">
        <f t="shared" si="29"/>
        <v>9.7905554255452668E-3</v>
      </c>
    </row>
    <row r="499" spans="5:33" x14ac:dyDescent="0.3">
      <c r="E499" s="43"/>
      <c r="F499" s="43"/>
      <c r="AE499" s="12">
        <v>24.85</v>
      </c>
      <c r="AF499">
        <f t="shared" si="30"/>
        <v>1.4155769929768275E-3</v>
      </c>
      <c r="AG499">
        <f t="shared" si="29"/>
        <v>9.7738084860841418E-3</v>
      </c>
    </row>
    <row r="500" spans="5:33" x14ac:dyDescent="0.3">
      <c r="E500" s="43"/>
      <c r="F500" s="43"/>
      <c r="AE500" s="12">
        <v>24.9</v>
      </c>
      <c r="AF500">
        <f t="shared" si="30"/>
        <v>1.4097276249799701E-3</v>
      </c>
      <c r="AG500">
        <f t="shared" si="29"/>
        <v>9.7571237685288512E-3</v>
      </c>
    </row>
    <row r="501" spans="5:33" x14ac:dyDescent="0.3">
      <c r="E501" s="43"/>
      <c r="F501" s="43"/>
      <c r="AE501" s="12">
        <v>24.95</v>
      </c>
      <c r="AF501">
        <f t="shared" si="30"/>
        <v>1.4039140887455003E-3</v>
      </c>
      <c r="AG501">
        <f t="shared" si="29"/>
        <v>9.7405009174502954E-3</v>
      </c>
    </row>
    <row r="502" spans="5:33" x14ac:dyDescent="0.3">
      <c r="E502" s="43"/>
      <c r="F502" s="43"/>
      <c r="AE502" s="12">
        <v>25</v>
      </c>
      <c r="AF502">
        <f t="shared" si="30"/>
        <v>1.3981360936281158E-3</v>
      </c>
      <c r="AG502">
        <f t="shared" si="29"/>
        <v>9.7239395801565782E-3</v>
      </c>
    </row>
    <row r="503" spans="5:33" x14ac:dyDescent="0.3">
      <c r="E503" s="43"/>
      <c r="F503" s="43"/>
      <c r="AE503" s="12">
        <v>25.05</v>
      </c>
      <c r="AF503">
        <f t="shared" si="30"/>
        <v>1.3923933519148588E-3</v>
      </c>
      <c r="AG503">
        <f t="shared" si="29"/>
        <v>9.7074394066665251E-3</v>
      </c>
    </row>
    <row r="504" spans="5:33" x14ac:dyDescent="0.3">
      <c r="E504" s="43"/>
      <c r="F504" s="43"/>
      <c r="AE504" s="12">
        <v>25.1</v>
      </c>
      <c r="AF504">
        <f t="shared" si="30"/>
        <v>1.3866855787897684E-3</v>
      </c>
      <c r="AG504">
        <f t="shared" si="29"/>
        <v>9.691000049683483E-3</v>
      </c>
    </row>
    <row r="505" spans="5:33" x14ac:dyDescent="0.3">
      <c r="E505" s="43"/>
      <c r="F505" s="43"/>
      <c r="AE505" s="12">
        <v>25.15</v>
      </c>
      <c r="AF505">
        <f t="shared" si="30"/>
        <v>1.3810124922990048E-3</v>
      </c>
      <c r="AG505">
        <f t="shared" si="29"/>
        <v>9.6746211645694323E-3</v>
      </c>
    </row>
    <row r="506" spans="5:33" x14ac:dyDescent="0.3">
      <c r="E506" s="43"/>
      <c r="F506" s="43"/>
      <c r="AE506" s="12">
        <v>25.2</v>
      </c>
      <c r="AF506">
        <f t="shared" si="30"/>
        <v>1.3753738133164752E-3</v>
      </c>
      <c r="AG506">
        <f t="shared" si="29"/>
        <v>9.6583024093193828E-3</v>
      </c>
    </row>
    <row r="507" spans="5:33" x14ac:dyDescent="0.3">
      <c r="E507" s="43"/>
      <c r="F507" s="43"/>
      <c r="AE507" s="12">
        <v>25.25</v>
      </c>
      <c r="AF507">
        <f t="shared" si="30"/>
        <v>1.3697692655099381E-3</v>
      </c>
      <c r="AG507">
        <f t="shared" si="29"/>
        <v>9.6420434445361122E-3</v>
      </c>
    </row>
    <row r="508" spans="5:33" x14ac:dyDescent="0.3">
      <c r="E508" s="43"/>
      <c r="F508" s="43"/>
      <c r="AE508" s="12">
        <v>25.3</v>
      </c>
      <c r="AF508">
        <f t="shared" si="30"/>
        <v>1.3641985753075775E-3</v>
      </c>
      <c r="AG508">
        <f t="shared" si="29"/>
        <v>9.6258439334051538E-3</v>
      </c>
    </row>
    <row r="509" spans="5:33" x14ac:dyDescent="0.3">
      <c r="E509" s="43"/>
      <c r="F509" s="43"/>
      <c r="AE509" s="12">
        <v>25.35</v>
      </c>
      <c r="AF509">
        <f t="shared" si="30"/>
        <v>1.358661471865042E-3</v>
      </c>
      <c r="AG509">
        <f t="shared" si="29"/>
        <v>9.6097035416700654E-3</v>
      </c>
    </row>
    <row r="510" spans="5:33" x14ac:dyDescent="0.3">
      <c r="E510" s="43"/>
      <c r="F510" s="43"/>
      <c r="AE510" s="12">
        <v>25.4</v>
      </c>
      <c r="AF510">
        <f t="shared" si="30"/>
        <v>1.3531576870329455E-3</v>
      </c>
      <c r="AG510">
        <f t="shared" si="29"/>
        <v>9.5936219376080486E-3</v>
      </c>
    </row>
    <row r="511" spans="5:33" x14ac:dyDescent="0.3">
      <c r="E511" s="43"/>
      <c r="F511" s="43"/>
      <c r="AE511" s="12">
        <v>25.45</v>
      </c>
      <c r="AF511">
        <f t="shared" si="30"/>
        <v>1.3476869553248085E-3</v>
      </c>
      <c r="AG511">
        <f t="shared" si="29"/>
        <v>9.5775987920057488E-3</v>
      </c>
    </row>
    <row r="512" spans="5:33" x14ac:dyDescent="0.3">
      <c r="E512" s="43"/>
      <c r="F512" s="43"/>
      <c r="AE512" s="12">
        <v>25.5</v>
      </c>
      <c r="AF512">
        <f t="shared" si="30"/>
        <v>1.3422490138854568E-3</v>
      </c>
      <c r="AG512">
        <f t="shared" si="29"/>
        <v>9.5616337781354362E-3</v>
      </c>
    </row>
    <row r="513" spans="31:33" x14ac:dyDescent="0.3">
      <c r="AE513" s="12">
        <v>25.55</v>
      </c>
      <c r="AF513">
        <f t="shared" si="30"/>
        <v>1.3368436024598471E-3</v>
      </c>
      <c r="AG513">
        <f t="shared" si="29"/>
        <v>9.5457265717313802E-3</v>
      </c>
    </row>
    <row r="514" spans="31:33" x14ac:dyDescent="0.3">
      <c r="AE514" s="12">
        <v>25.6</v>
      </c>
      <c r="AF514">
        <f t="shared" si="30"/>
        <v>1.331470463362322E-3</v>
      </c>
      <c r="AG514">
        <f t="shared" si="29"/>
        <v>9.5298768509665434E-3</v>
      </c>
    </row>
    <row r="515" spans="31:33" x14ac:dyDescent="0.3">
      <c r="AE515" s="12">
        <v>25.65</v>
      </c>
      <c r="AF515">
        <f t="shared" si="30"/>
        <v>1.3261293414462889E-3</v>
      </c>
      <c r="AG515">
        <f t="shared" ref="AG515:AG578" si="31">$AG$2*(AE515^($AG$2-1))</f>
        <v>9.5140842964294998E-3</v>
      </c>
    </row>
    <row r="516" spans="31:33" x14ac:dyDescent="0.3">
      <c r="AE516" s="12">
        <v>25.7</v>
      </c>
      <c r="AF516">
        <f t="shared" ref="AF516:AF579" si="32">($AF$2-1)*AE516^(-$AF$2)</f>
        <v>1.3208199840743183E-3</v>
      </c>
      <c r="AG516">
        <f t="shared" si="31"/>
        <v>9.4983485911016609E-3</v>
      </c>
    </row>
    <row r="517" spans="31:33" x14ac:dyDescent="0.3">
      <c r="AE517" s="12">
        <v>25.75</v>
      </c>
      <c r="AF517">
        <f t="shared" si="32"/>
        <v>1.3155421410886495E-3</v>
      </c>
      <c r="AG517">
        <f t="shared" si="31"/>
        <v>9.4826694203347349E-3</v>
      </c>
    </row>
    <row r="518" spans="31:33" x14ac:dyDescent="0.3">
      <c r="AE518" s="12">
        <v>25.8</v>
      </c>
      <c r="AF518">
        <f t="shared" si="32"/>
        <v>1.310295564782093E-3</v>
      </c>
      <c r="AG518">
        <f t="shared" si="31"/>
        <v>9.4670464718284199E-3</v>
      </c>
    </row>
    <row r="519" spans="31:33" x14ac:dyDescent="0.3">
      <c r="AE519" s="12">
        <v>25.85</v>
      </c>
      <c r="AF519">
        <f t="shared" si="32"/>
        <v>1.3050800098693459E-3</v>
      </c>
      <c r="AG519">
        <f t="shared" si="31"/>
        <v>9.4514794356084057E-3</v>
      </c>
    </row>
    <row r="520" spans="31:33" x14ac:dyDescent="0.3">
      <c r="AE520" s="12">
        <v>25.9</v>
      </c>
      <c r="AF520">
        <f t="shared" si="32"/>
        <v>1.2998952334586768E-3</v>
      </c>
      <c r="AG520">
        <f t="shared" si="31"/>
        <v>9.4359680040045826E-3</v>
      </c>
    </row>
    <row r="521" spans="31:33" x14ac:dyDescent="0.3">
      <c r="AE521" s="12">
        <v>25.95</v>
      </c>
      <c r="AF521">
        <f t="shared" si="32"/>
        <v>1.2947409950240124E-3</v>
      </c>
      <c r="AG521">
        <f t="shared" si="31"/>
        <v>9.420511871629492E-3</v>
      </c>
    </row>
    <row r="522" spans="31:33" x14ac:dyDescent="0.3">
      <c r="AE522" s="12">
        <v>26</v>
      </c>
      <c r="AF522">
        <f t="shared" si="32"/>
        <v>1.289617056377395E-3</v>
      </c>
      <c r="AG522">
        <f t="shared" si="31"/>
        <v>9.4051107353570473E-3</v>
      </c>
    </row>
    <row r="523" spans="31:33" x14ac:dyDescent="0.3">
      <c r="AE523" s="12">
        <v>26.05</v>
      </c>
      <c r="AF523">
        <f t="shared" si="32"/>
        <v>1.2845231816418173E-3</v>
      </c>
      <c r="AG523">
        <f t="shared" si="31"/>
        <v>9.3897642943014756E-3</v>
      </c>
    </row>
    <row r="524" spans="31:33" x14ac:dyDescent="0.3">
      <c r="AE524" s="12">
        <v>26.1</v>
      </c>
      <c r="AF524">
        <f t="shared" si="32"/>
        <v>1.2794591372244164E-3</v>
      </c>
      <c r="AG524">
        <f t="shared" si="31"/>
        <v>9.3744722497965081E-3</v>
      </c>
    </row>
    <row r="525" spans="31:33" x14ac:dyDescent="0.3">
      <c r="AE525" s="12">
        <v>26.15</v>
      </c>
      <c r="AF525">
        <f t="shared" si="32"/>
        <v>1.274424691790039E-3</v>
      </c>
      <c r="AG525">
        <f t="shared" si="31"/>
        <v>9.3592343053747785E-3</v>
      </c>
    </row>
    <row r="526" spans="31:33" x14ac:dyDescent="0.3">
      <c r="AE526" s="12">
        <v>26.2</v>
      </c>
      <c r="AF526">
        <f t="shared" si="32"/>
        <v>1.2694196162351518E-3</v>
      </c>
      <c r="AG526">
        <f t="shared" si="31"/>
        <v>9.3440501667474765E-3</v>
      </c>
    </row>
    <row r="527" spans="31:33" x14ac:dyDescent="0.3">
      <c r="AE527" s="12">
        <v>26.25</v>
      </c>
      <c r="AF527">
        <f t="shared" si="32"/>
        <v>1.2644436836621157E-3</v>
      </c>
      <c r="AG527">
        <f t="shared" si="31"/>
        <v>9.3289195417842162E-3</v>
      </c>
    </row>
    <row r="528" spans="31:33" x14ac:dyDescent="0.3">
      <c r="AE528" s="12">
        <v>26.3</v>
      </c>
      <c r="AF528">
        <f t="shared" si="32"/>
        <v>1.2594966693537919E-3</v>
      </c>
      <c r="AG528">
        <f t="shared" si="31"/>
        <v>9.3138421404931407E-3</v>
      </c>
    </row>
    <row r="529" spans="31:33" x14ac:dyDescent="0.3">
      <c r="AE529" s="12">
        <v>26.35</v>
      </c>
      <c r="AF529">
        <f t="shared" si="32"/>
        <v>1.2545783507484953E-3</v>
      </c>
      <c r="AG529">
        <f t="shared" si="31"/>
        <v>9.2988176750012294E-3</v>
      </c>
    </row>
    <row r="530" spans="31:33" x14ac:dyDescent="0.3">
      <c r="AE530" s="12">
        <v>26.4</v>
      </c>
      <c r="AF530">
        <f t="shared" si="32"/>
        <v>1.2496885074152826E-3</v>
      </c>
      <c r="AG530">
        <f t="shared" si="31"/>
        <v>9.2838458595348294E-3</v>
      </c>
    </row>
    <row r="531" spans="31:33" x14ac:dyDescent="0.3">
      <c r="AE531" s="12">
        <v>26.45</v>
      </c>
      <c r="AF531">
        <f t="shared" si="32"/>
        <v>1.244826921029565E-3</v>
      </c>
      <c r="AG531">
        <f t="shared" si="31"/>
        <v>9.2689264104004205E-3</v>
      </c>
    </row>
    <row r="532" spans="31:33" x14ac:dyDescent="0.3">
      <c r="AE532" s="12">
        <v>26.5</v>
      </c>
      <c r="AF532">
        <f t="shared" si="32"/>
        <v>1.2399933753490481E-3</v>
      </c>
      <c r="AG532">
        <f t="shared" si="31"/>
        <v>9.2540590459655476E-3</v>
      </c>
    </row>
    <row r="533" spans="31:33" x14ac:dyDescent="0.3">
      <c r="AE533" s="12">
        <v>26.55</v>
      </c>
      <c r="AF533">
        <f t="shared" si="32"/>
        <v>1.2351876561899932E-3</v>
      </c>
      <c r="AG533">
        <f t="shared" si="31"/>
        <v>9.2392434866400419E-3</v>
      </c>
    </row>
    <row r="534" spans="31:33" x14ac:dyDescent="0.3">
      <c r="AE534" s="12">
        <v>26.6</v>
      </c>
      <c r="AF534">
        <f t="shared" si="32"/>
        <v>1.2304095514037916E-3</v>
      </c>
      <c r="AG534">
        <f t="shared" si="31"/>
        <v>9.2244794548573452E-3</v>
      </c>
    </row>
    <row r="535" spans="31:33" x14ac:dyDescent="0.3">
      <c r="AE535" s="12">
        <v>26.65</v>
      </c>
      <c r="AF535">
        <f t="shared" si="32"/>
        <v>1.225658850853853E-3</v>
      </c>
      <c r="AG535">
        <f t="shared" si="31"/>
        <v>9.2097666750561285E-3</v>
      </c>
    </row>
    <row r="536" spans="31:33" x14ac:dyDescent="0.3">
      <c r="AE536" s="12">
        <v>26.7</v>
      </c>
      <c r="AF536">
        <f t="shared" si="32"/>
        <v>1.2209353463927828E-3</v>
      </c>
      <c r="AG536">
        <f t="shared" si="31"/>
        <v>9.1951048736620637E-3</v>
      </c>
    </row>
    <row r="537" spans="31:33" x14ac:dyDescent="0.3">
      <c r="AE537" s="12">
        <v>26.75</v>
      </c>
      <c r="AF537">
        <f t="shared" si="32"/>
        <v>1.2162388318398872E-3</v>
      </c>
      <c r="AG537">
        <f t="shared" si="31"/>
        <v>9.1804937790698152E-3</v>
      </c>
    </row>
    <row r="538" spans="31:33" x14ac:dyDescent="0.3">
      <c r="AE538" s="12">
        <v>26.8</v>
      </c>
      <c r="AF538">
        <f t="shared" si="32"/>
        <v>1.2115691029589504E-3</v>
      </c>
      <c r="AG538">
        <f t="shared" si="31"/>
        <v>9.1659331216252179E-3</v>
      </c>
    </row>
    <row r="539" spans="31:33" x14ac:dyDescent="0.3">
      <c r="AE539" s="12">
        <v>26.85</v>
      </c>
      <c r="AF539">
        <f t="shared" si="32"/>
        <v>1.2069259574363173E-3</v>
      </c>
      <c r="AG539">
        <f t="shared" si="31"/>
        <v>9.1514226336076483E-3</v>
      </c>
    </row>
    <row r="540" spans="31:33" x14ac:dyDescent="0.3">
      <c r="AE540" s="12">
        <v>26.9</v>
      </c>
      <c r="AF540">
        <f t="shared" si="32"/>
        <v>1.2023091948592582E-3</v>
      </c>
      <c r="AG540">
        <f t="shared" si="31"/>
        <v>9.1369620492126012E-3</v>
      </c>
    </row>
    <row r="541" spans="31:33" x14ac:dyDescent="0.3">
      <c r="AE541" s="12">
        <v>26.95</v>
      </c>
      <c r="AF541">
        <f t="shared" si="32"/>
        <v>1.1977186166946133E-3</v>
      </c>
      <c r="AG541">
        <f t="shared" si="31"/>
        <v>9.1225511045344189E-3</v>
      </c>
    </row>
    <row r="542" spans="31:33" x14ac:dyDescent="0.3">
      <c r="AE542" s="12">
        <v>27</v>
      </c>
      <c r="AF542">
        <f t="shared" si="32"/>
        <v>1.193154026267732E-3</v>
      </c>
      <c r="AG542">
        <f t="shared" si="31"/>
        <v>9.1081895375492924E-3</v>
      </c>
    </row>
    <row r="543" spans="31:33" x14ac:dyDescent="0.3">
      <c r="AE543" s="12">
        <v>27.05</v>
      </c>
      <c r="AF543">
        <f t="shared" si="32"/>
        <v>1.1886152287416615E-3</v>
      </c>
      <c r="AG543">
        <f t="shared" si="31"/>
        <v>9.0938770880983188E-3</v>
      </c>
    </row>
    <row r="544" spans="31:33" x14ac:dyDescent="0.3">
      <c r="AE544" s="12">
        <v>27.1</v>
      </c>
      <c r="AF544">
        <f t="shared" si="32"/>
        <v>1.1841020310966299E-3</v>
      </c>
      <c r="AG544">
        <f t="shared" si="31"/>
        <v>9.0796134978708611E-3</v>
      </c>
    </row>
    <row r="545" spans="31:33" x14ac:dyDescent="0.3">
      <c r="AE545" s="12">
        <v>27.15</v>
      </c>
      <c r="AF545">
        <f t="shared" si="32"/>
        <v>1.1796142421097774E-3</v>
      </c>
      <c r="AG545">
        <f t="shared" si="31"/>
        <v>9.0653985103880085E-3</v>
      </c>
    </row>
    <row r="546" spans="31:33" x14ac:dyDescent="0.3">
      <c r="AE546" s="12">
        <v>27.2</v>
      </c>
      <c r="AF546">
        <f t="shared" si="32"/>
        <v>1.1751516723351705E-3</v>
      </c>
      <c r="AG546">
        <f t="shared" si="31"/>
        <v>9.0512318709862604E-3</v>
      </c>
    </row>
    <row r="547" spans="31:33" x14ac:dyDescent="0.3">
      <c r="AE547" s="12">
        <v>27.25</v>
      </c>
      <c r="AF547">
        <f t="shared" si="32"/>
        <v>1.1707141340840503E-3</v>
      </c>
      <c r="AG547">
        <f t="shared" si="31"/>
        <v>9.0371133268013614E-3</v>
      </c>
    </row>
    <row r="548" spans="31:33" x14ac:dyDescent="0.3">
      <c r="AE548" s="12">
        <v>27.3</v>
      </c>
      <c r="AF548">
        <f t="shared" si="32"/>
        <v>1.1663014414053578E-3</v>
      </c>
      <c r="AG548">
        <f t="shared" si="31"/>
        <v>9.0230426267523204E-3</v>
      </c>
    </row>
    <row r="549" spans="31:33" x14ac:dyDescent="0.3">
      <c r="AE549" s="12">
        <v>27.35</v>
      </c>
      <c r="AF549">
        <f t="shared" si="32"/>
        <v>1.1619134100664989E-3</v>
      </c>
      <c r="AG549">
        <f t="shared" si="31"/>
        <v>9.0090195215256005E-3</v>
      </c>
    </row>
    <row r="550" spans="31:33" x14ac:dyDescent="0.3">
      <c r="AE550" s="12">
        <v>27.4</v>
      </c>
      <c r="AF550">
        <f t="shared" si="32"/>
        <v>1.1575498575343544E-3</v>
      </c>
      <c r="AG550">
        <f t="shared" si="31"/>
        <v>8.9950437635594651E-3</v>
      </c>
    </row>
    <row r="551" spans="31:33" x14ac:dyDescent="0.3">
      <c r="AE551" s="12">
        <v>27.45</v>
      </c>
      <c r="AF551">
        <f t="shared" si="32"/>
        <v>1.1532106029565473E-3</v>
      </c>
      <c r="AG551">
        <f t="shared" si="31"/>
        <v>8.9811151070284933E-3</v>
      </c>
    </row>
    <row r="552" spans="31:33" x14ac:dyDescent="0.3">
      <c r="AE552" s="12">
        <v>27.5</v>
      </c>
      <c r="AF552">
        <f t="shared" si="32"/>
        <v>1.1488954671429346E-3</v>
      </c>
      <c r="AG552">
        <f t="shared" si="31"/>
        <v>8.9672333078282887E-3</v>
      </c>
    </row>
    <row r="553" spans="31:33" x14ac:dyDescent="0.3">
      <c r="AE553" s="12">
        <v>27.55</v>
      </c>
      <c r="AF553">
        <f t="shared" si="32"/>
        <v>1.1446042725473504E-3</v>
      </c>
      <c r="AG553">
        <f t="shared" si="31"/>
        <v>8.9533981235603161E-3</v>
      </c>
    </row>
    <row r="554" spans="31:33" x14ac:dyDescent="0.3">
      <c r="AE554" s="12">
        <v>27.6</v>
      </c>
      <c r="AF554">
        <f t="shared" si="32"/>
        <v>1.1403368432495666E-3</v>
      </c>
      <c r="AG554">
        <f t="shared" si="31"/>
        <v>8.9396093135169115E-3</v>
      </c>
    </row>
    <row r="555" spans="31:33" x14ac:dyDescent="0.3">
      <c r="AE555" s="12">
        <v>27.65</v>
      </c>
      <c r="AF555">
        <f t="shared" si="32"/>
        <v>1.1360930049375017E-3</v>
      </c>
      <c r="AG555">
        <f t="shared" si="31"/>
        <v>8.9258666386664506E-3</v>
      </c>
    </row>
    <row r="556" spans="31:33" x14ac:dyDescent="0.3">
      <c r="AE556" s="12">
        <v>27.7</v>
      </c>
      <c r="AF556">
        <f t="shared" si="32"/>
        <v>1.1318725848896371E-3</v>
      </c>
      <c r="AG556">
        <f t="shared" si="31"/>
        <v>8.9121698616386712E-3</v>
      </c>
    </row>
    <row r="557" spans="31:33" x14ac:dyDescent="0.3">
      <c r="AE557" s="12">
        <v>27.75</v>
      </c>
      <c r="AF557">
        <f t="shared" si="32"/>
        <v>1.1276754119576742E-3</v>
      </c>
      <c r="AG557">
        <f t="shared" si="31"/>
        <v>8.8985187467101635E-3</v>
      </c>
    </row>
    <row r="558" spans="31:33" x14ac:dyDescent="0.3">
      <c r="AE558" s="12">
        <v>27.8</v>
      </c>
      <c r="AF558">
        <f t="shared" si="32"/>
        <v>1.1235013165494028E-3</v>
      </c>
      <c r="AG558">
        <f t="shared" si="31"/>
        <v>8.8849130597899884E-3</v>
      </c>
    </row>
    <row r="559" spans="31:33" x14ac:dyDescent="0.3">
      <c r="AE559" s="12">
        <v>27.85</v>
      </c>
      <c r="AF559">
        <f t="shared" si="32"/>
        <v>1.1193501306117827E-3</v>
      </c>
      <c r="AG559">
        <f t="shared" si="31"/>
        <v>8.8713525684054762E-3</v>
      </c>
    </row>
    <row r="560" spans="31:33" x14ac:dyDescent="0.3">
      <c r="AE560" s="12">
        <v>27.9</v>
      </c>
      <c r="AF560">
        <f t="shared" si="32"/>
        <v>1.1152216876142479E-3</v>
      </c>
      <c r="AG560">
        <f t="shared" si="31"/>
        <v>8.8578370416881498E-3</v>
      </c>
    </row>
    <row r="561" spans="31:33" x14ac:dyDescent="0.3">
      <c r="AE561" s="12">
        <v>27.95</v>
      </c>
      <c r="AF561">
        <f t="shared" si="32"/>
        <v>1.1111158225322148E-3</v>
      </c>
      <c r="AG561">
        <f t="shared" si="31"/>
        <v>8.8443662503597913E-3</v>
      </c>
    </row>
    <row r="562" spans="31:33" x14ac:dyDescent="0.3">
      <c r="AE562" s="12">
        <v>28</v>
      </c>
      <c r="AF562">
        <f t="shared" si="32"/>
        <v>1.1070323718308066E-3</v>
      </c>
      <c r="AG562">
        <f t="shared" si="31"/>
        <v>8.8309399667187063E-3</v>
      </c>
    </row>
    <row r="563" spans="31:33" x14ac:dyDescent="0.3">
      <c r="AE563" s="12">
        <v>28.05</v>
      </c>
      <c r="AF563">
        <f t="shared" si="32"/>
        <v>1.1029711734487661E-3</v>
      </c>
      <c r="AG563">
        <f t="shared" si="31"/>
        <v>8.8175579646260493E-3</v>
      </c>
    </row>
    <row r="564" spans="31:33" x14ac:dyDescent="0.3">
      <c r="AE564" s="12">
        <v>28.1</v>
      </c>
      <c r="AF564">
        <f t="shared" si="32"/>
        <v>1.0989320667825933E-3</v>
      </c>
      <c r="AG564">
        <f t="shared" si="31"/>
        <v>8.8042200194923641E-3</v>
      </c>
    </row>
    <row r="565" spans="31:33" x14ac:dyDescent="0.3">
      <c r="AE565" s="12">
        <v>28.15</v>
      </c>
      <c r="AF565">
        <f t="shared" si="32"/>
        <v>1.0949148926708585E-3</v>
      </c>
      <c r="AG565">
        <f t="shared" si="31"/>
        <v>8.7909259082642206E-3</v>
      </c>
    </row>
    <row r="566" spans="31:33" x14ac:dyDescent="0.3">
      <c r="AE566" s="12">
        <v>28.2</v>
      </c>
      <c r="AF566">
        <f t="shared" si="32"/>
        <v>1.0909194933787275E-3</v>
      </c>
      <c r="AG566">
        <f t="shared" si="31"/>
        <v>8.777675409411002E-3</v>
      </c>
    </row>
    <row r="567" spans="31:33" x14ac:dyDescent="0.3">
      <c r="AE567" s="12">
        <v>28.25</v>
      </c>
      <c r="AF567">
        <f t="shared" si="32"/>
        <v>1.0869457125826743E-3</v>
      </c>
      <c r="AG567">
        <f t="shared" si="31"/>
        <v>8.7644683029118459E-3</v>
      </c>
    </row>
    <row r="568" spans="31:33" x14ac:dyDescent="0.3">
      <c r="AE568" s="12">
        <v>28.3</v>
      </c>
      <c r="AF568">
        <f t="shared" si="32"/>
        <v>1.0829933953553866E-3</v>
      </c>
      <c r="AG568">
        <f t="shared" si="31"/>
        <v>8.7513043702426973E-3</v>
      </c>
    </row>
    <row r="569" spans="31:33" x14ac:dyDescent="0.3">
      <c r="AE569" s="12">
        <v>28.35</v>
      </c>
      <c r="AF569">
        <f t="shared" si="32"/>
        <v>1.0790623881508504E-3</v>
      </c>
      <c r="AG569">
        <f t="shared" si="31"/>
        <v>8.738183394363495E-3</v>
      </c>
    </row>
    <row r="570" spans="31:33" x14ac:dyDescent="0.3">
      <c r="AE570" s="12">
        <v>28.4</v>
      </c>
      <c r="AF570">
        <f t="shared" si="32"/>
        <v>1.0751525387896364E-3</v>
      </c>
      <c r="AG570">
        <f t="shared" si="31"/>
        <v>8.7251051597055183E-3</v>
      </c>
    </row>
    <row r="571" spans="31:33" x14ac:dyDescent="0.3">
      <c r="AE571" s="12">
        <v>28.45</v>
      </c>
      <c r="AF571">
        <f t="shared" si="32"/>
        <v>1.0712636964443506E-3</v>
      </c>
      <c r="AG571">
        <f t="shared" si="31"/>
        <v>8.7120694521588167E-3</v>
      </c>
    </row>
    <row r="572" spans="31:33" x14ac:dyDescent="0.3">
      <c r="AE572" s="12">
        <v>28.5</v>
      </c>
      <c r="AF572">
        <f t="shared" si="32"/>
        <v>1.0673957116252774E-3</v>
      </c>
      <c r="AG572">
        <f t="shared" si="31"/>
        <v>8.6990760590598282E-3</v>
      </c>
    </row>
    <row r="573" spans="31:33" x14ac:dyDescent="0.3">
      <c r="AE573" s="12">
        <v>28.55</v>
      </c>
      <c r="AF573">
        <f t="shared" si="32"/>
        <v>1.0635484361661961E-3</v>
      </c>
      <c r="AG573">
        <f t="shared" si="31"/>
        <v>8.6861247691790641E-3</v>
      </c>
    </row>
    <row r="574" spans="31:33" x14ac:dyDescent="0.3">
      <c r="AE574" s="12">
        <v>28.6</v>
      </c>
      <c r="AF574">
        <f t="shared" si="32"/>
        <v>1.059721723210372E-3</v>
      </c>
      <c r="AG574">
        <f t="shared" si="31"/>
        <v>8.6732153727089607E-3</v>
      </c>
    </row>
    <row r="575" spans="31:33" x14ac:dyDescent="0.3">
      <c r="AE575" s="12">
        <v>28.65</v>
      </c>
      <c r="AF575">
        <f t="shared" si="32"/>
        <v>1.0559154271967204E-3</v>
      </c>
      <c r="AG575">
        <f t="shared" si="31"/>
        <v>8.660347661251842E-3</v>
      </c>
    </row>
    <row r="576" spans="31:33" x14ac:dyDescent="0.3">
      <c r="AE576" s="12">
        <v>28.7</v>
      </c>
      <c r="AF576">
        <f t="shared" si="32"/>
        <v>1.0521294038461381E-3</v>
      </c>
      <c r="AG576">
        <f t="shared" si="31"/>
        <v>8.6475214278080095E-3</v>
      </c>
    </row>
    <row r="577" spans="31:33" x14ac:dyDescent="0.3">
      <c r="AE577" s="12">
        <v>28.75</v>
      </c>
      <c r="AF577">
        <f t="shared" si="32"/>
        <v>1.0483635101480085E-3</v>
      </c>
      <c r="AG577">
        <f t="shared" si="31"/>
        <v>8.6347364667639405E-3</v>
      </c>
    </row>
    <row r="578" spans="31:33" x14ac:dyDescent="0.3">
      <c r="AE578" s="12">
        <v>28.8</v>
      </c>
      <c r="AF578">
        <f t="shared" si="32"/>
        <v>1.0446176043468645E-3</v>
      </c>
      <c r="AG578">
        <f t="shared" si="31"/>
        <v>8.6219925738806151E-3</v>
      </c>
    </row>
    <row r="579" spans="31:33" x14ac:dyDescent="0.3">
      <c r="AE579" s="12">
        <v>28.85</v>
      </c>
      <c r="AF579">
        <f t="shared" si="32"/>
        <v>1.0408915459292234E-3</v>
      </c>
      <c r="AG579">
        <f t="shared" ref="AG579:AG642" si="33">$AG$2*(AE579^($AG$2-1))</f>
        <v>8.6092895462819632E-3</v>
      </c>
    </row>
    <row r="580" spans="31:33" x14ac:dyDescent="0.3">
      <c r="AE580" s="12">
        <v>28.9</v>
      </c>
      <c r="AF580">
        <f t="shared" ref="AF580:AF643" si="34">($AF$2-1)*AE580^(-$AF$2)</f>
        <v>1.0371851956105711E-3</v>
      </c>
      <c r="AG580">
        <f t="shared" si="33"/>
        <v>8.5966271824434344E-3</v>
      </c>
    </row>
    <row r="581" spans="31:33" x14ac:dyDescent="0.3">
      <c r="AE581" s="12">
        <v>28.95</v>
      </c>
      <c r="AF581">
        <f t="shared" si="34"/>
        <v>1.0334984153225163E-3</v>
      </c>
      <c r="AG581">
        <f t="shared" si="33"/>
        <v>8.5840052821806612E-3</v>
      </c>
    </row>
    <row r="582" spans="31:33" x14ac:dyDescent="0.3">
      <c r="AE582" s="12">
        <v>29</v>
      </c>
      <c r="AF582">
        <f t="shared" si="34"/>
        <v>1.0298310682000946E-3</v>
      </c>
      <c r="AG582">
        <f t="shared" si="33"/>
        <v>8.5714236466382602E-3</v>
      </c>
    </row>
    <row r="583" spans="31:33" x14ac:dyDescent="0.3">
      <c r="AE583" s="12">
        <v>29.05</v>
      </c>
      <c r="AF583">
        <f t="shared" si="34"/>
        <v>1.0261830185692245E-3</v>
      </c>
      <c r="AG583">
        <f t="shared" si="33"/>
        <v>8.5588820782787414E-3</v>
      </c>
    </row>
    <row r="584" spans="31:33" x14ac:dyDescent="0.3">
      <c r="AE584" s="12">
        <v>29.1</v>
      </c>
      <c r="AF584">
        <f t="shared" si="34"/>
        <v>1.0225541319343241E-3</v>
      </c>
      <c r="AG584">
        <f t="shared" si="33"/>
        <v>8.5463803808715107E-3</v>
      </c>
    </row>
    <row r="585" spans="31:33" x14ac:dyDescent="0.3">
      <c r="AE585" s="12">
        <v>29.15</v>
      </c>
      <c r="AF585">
        <f t="shared" si="34"/>
        <v>1.0189442749660672E-3</v>
      </c>
      <c r="AG585">
        <f t="shared" si="33"/>
        <v>8.5339183594820064E-3</v>
      </c>
    </row>
    <row r="586" spans="31:33" x14ac:dyDescent="0.3">
      <c r="AE586" s="12">
        <v>29.2</v>
      </c>
      <c r="AF586">
        <f t="shared" si="34"/>
        <v>1.0153533154892956E-3</v>
      </c>
      <c r="AG586">
        <f t="shared" si="33"/>
        <v>8.5214958204609288E-3</v>
      </c>
    </row>
    <row r="587" spans="31:33" x14ac:dyDescent="0.3">
      <c r="AE587" s="12">
        <v>29.25</v>
      </c>
      <c r="AF587">
        <f t="shared" si="34"/>
        <v>1.0117811224710728E-3</v>
      </c>
      <c r="AG587">
        <f t="shared" si="33"/>
        <v>8.5091125714335837E-3</v>
      </c>
    </row>
    <row r="588" spans="31:33" x14ac:dyDescent="0.3">
      <c r="AE588" s="12">
        <v>29.3</v>
      </c>
      <c r="AF588">
        <f t="shared" si="34"/>
        <v>1.0082275660088847E-3</v>
      </c>
      <c r="AG588">
        <f t="shared" si="33"/>
        <v>8.4967684212893402E-3</v>
      </c>
    </row>
    <row r="589" spans="31:33" x14ac:dyDescent="0.3">
      <c r="AE589" s="12">
        <v>29.35</v>
      </c>
      <c r="AF589">
        <f t="shared" si="34"/>
        <v>1.0046925173189758E-3</v>
      </c>
      <c r="AG589">
        <f t="shared" si="33"/>
        <v>8.4844631801711794E-3</v>
      </c>
    </row>
    <row r="590" spans="31:33" x14ac:dyDescent="0.3">
      <c r="AE590" s="12">
        <v>29.4</v>
      </c>
      <c r="AF590">
        <f t="shared" si="34"/>
        <v>1.0011758487248345E-3</v>
      </c>
      <c r="AG590">
        <f t="shared" si="33"/>
        <v>8.4721966594653465E-3</v>
      </c>
    </row>
    <row r="591" spans="31:33" x14ac:dyDescent="0.3">
      <c r="AE591" s="12">
        <v>29.45</v>
      </c>
      <c r="AF591">
        <f t="shared" si="34"/>
        <v>9.9767743364580631E-4</v>
      </c>
      <c r="AG591">
        <f t="shared" si="33"/>
        <v>8.4599686717911245E-3</v>
      </c>
    </row>
    <row r="592" spans="31:33" x14ac:dyDescent="0.3">
      <c r="AE592" s="12">
        <v>29.5</v>
      </c>
      <c r="AF592">
        <f t="shared" si="34"/>
        <v>9.941971465858518E-4</v>
      </c>
      <c r="AG592">
        <f t="shared" si="33"/>
        <v>8.4477790309906795E-3</v>
      </c>
    </row>
    <row r="593" spans="31:33" x14ac:dyDescent="0.3">
      <c r="AE593" s="12">
        <v>29.55</v>
      </c>
      <c r="AF593">
        <f t="shared" si="34"/>
        <v>9.90734863122436E-4</v>
      </c>
      <c r="AG593">
        <f t="shared" si="33"/>
        <v>8.4356275521190564E-3</v>
      </c>
    </row>
    <row r="594" spans="31:33" x14ac:dyDescent="0.3">
      <c r="AE594" s="12">
        <v>29.6</v>
      </c>
      <c r="AF594">
        <f t="shared" si="34"/>
        <v>9.8729045989554422E-4</v>
      </c>
      <c r="AG594">
        <f t="shared" si="33"/>
        <v>8.4235140514341989E-3</v>
      </c>
    </row>
    <row r="595" spans="31:33" x14ac:dyDescent="0.3">
      <c r="AE595" s="12">
        <v>29.65</v>
      </c>
      <c r="AF595">
        <f t="shared" si="34"/>
        <v>9.8386381459683917E-4</v>
      </c>
      <c r="AG595">
        <f t="shared" si="33"/>
        <v>8.411438346387138E-3</v>
      </c>
    </row>
    <row r="596" spans="31:33" x14ac:dyDescent="0.3">
      <c r="AE596" s="12">
        <v>29.7</v>
      </c>
      <c r="AF596">
        <f t="shared" si="34"/>
        <v>9.8045480595893779E-4</v>
      </c>
      <c r="AG596">
        <f t="shared" si="33"/>
        <v>8.3994002556122445E-3</v>
      </c>
    </row>
    <row r="597" spans="31:33" x14ac:dyDescent="0.3">
      <c r="AE597" s="12">
        <v>29.75</v>
      </c>
      <c r="AF597">
        <f t="shared" si="34"/>
        <v>9.7706331374481986E-4</v>
      </c>
      <c r="AG597">
        <f t="shared" si="33"/>
        <v>8.3873995989175772E-3</v>
      </c>
    </row>
    <row r="598" spans="31:33" x14ac:dyDescent="0.3">
      <c r="AE598" s="12">
        <v>29.8</v>
      </c>
      <c r="AF598">
        <f t="shared" si="34"/>
        <v>9.7368921873736342E-4</v>
      </c>
      <c r="AG598">
        <f t="shared" si="33"/>
        <v>8.3754361972753349E-3</v>
      </c>
    </row>
    <row r="599" spans="31:33" x14ac:dyDescent="0.3">
      <c r="AE599" s="12">
        <v>29.85</v>
      </c>
      <c r="AF599">
        <f t="shared" si="34"/>
        <v>9.7033240272899541E-4</v>
      </c>
      <c r="AG599">
        <f t="shared" si="33"/>
        <v>8.3635098728123934E-3</v>
      </c>
    </row>
    <row r="600" spans="31:33" x14ac:dyDescent="0.3">
      <c r="AE600" s="12">
        <v>29.9</v>
      </c>
      <c r="AF600">
        <f t="shared" si="34"/>
        <v>9.6699274851147542E-4</v>
      </c>
      <c r="AG600">
        <f t="shared" si="33"/>
        <v>8.3516204488009432E-3</v>
      </c>
    </row>
    <row r="601" spans="31:33" x14ac:dyDescent="0.3">
      <c r="AE601" s="12">
        <v>29.95</v>
      </c>
      <c r="AF601">
        <f t="shared" si="34"/>
        <v>9.6367013986579085E-4</v>
      </c>
      <c r="AG601">
        <f t="shared" si="33"/>
        <v>8.3397677496492174E-3</v>
      </c>
    </row>
    <row r="602" spans="31:33" x14ac:dyDescent="0.3">
      <c r="AE602" s="12">
        <v>30</v>
      </c>
      <c r="AF602">
        <f t="shared" si="34"/>
        <v>9.6036446155217886E-4</v>
      </c>
      <c r="AG602">
        <f t="shared" si="33"/>
        <v>8.3279516008922926E-3</v>
      </c>
    </row>
    <row r="603" spans="31:33" x14ac:dyDescent="0.3">
      <c r="AE603" s="12">
        <v>30.05</v>
      </c>
      <c r="AF603">
        <f t="shared" si="34"/>
        <v>9.5707559930025628E-4</v>
      </c>
      <c r="AG603">
        <f t="shared" si="33"/>
        <v>8.3161718291830267E-3</v>
      </c>
    </row>
    <row r="604" spans="31:33" x14ac:dyDescent="0.3">
      <c r="AE604" s="12">
        <v>30.1</v>
      </c>
      <c r="AF604">
        <f t="shared" si="34"/>
        <v>9.5380343979927494E-4</v>
      </c>
      <c r="AG604">
        <f t="shared" si="33"/>
        <v>8.3044282622830104E-3</v>
      </c>
    </row>
    <row r="605" spans="31:33" x14ac:dyDescent="0.3">
      <c r="AE605" s="12">
        <v>30.15</v>
      </c>
      <c r="AF605">
        <f t="shared" si="34"/>
        <v>9.5054787068847969E-4</v>
      </c>
      <c r="AG605">
        <f t="shared" si="33"/>
        <v>8.2927207290536733E-3</v>
      </c>
    </row>
    <row r="606" spans="31:33" x14ac:dyDescent="0.3">
      <c r="AE606" s="12">
        <v>30.2</v>
      </c>
      <c r="AF606">
        <f t="shared" si="34"/>
        <v>9.4730878054759173E-4</v>
      </c>
      <c r="AG606">
        <f t="shared" si="33"/>
        <v>8.281049059447463E-3</v>
      </c>
    </row>
    <row r="607" spans="31:33" x14ac:dyDescent="0.3">
      <c r="AE607" s="12">
        <v>30.25</v>
      </c>
      <c r="AF607">
        <f t="shared" si="34"/>
        <v>9.4408605888739367E-4</v>
      </c>
      <c r="AG607">
        <f t="shared" si="33"/>
        <v>8.2694130844990603E-3</v>
      </c>
    </row>
    <row r="608" spans="31:33" x14ac:dyDescent="0.3">
      <c r="AE608" s="12">
        <v>30.3</v>
      </c>
      <c r="AF608">
        <f t="shared" si="34"/>
        <v>9.4087959614042743E-4</v>
      </c>
      <c r="AG608">
        <f t="shared" si="33"/>
        <v>8.2578126363167543E-3</v>
      </c>
    </row>
    <row r="609" spans="31:33" x14ac:dyDescent="0.3">
      <c r="AE609" s="12">
        <v>30.35</v>
      </c>
      <c r="AF609">
        <f t="shared" si="34"/>
        <v>9.3768928365179781E-4</v>
      </c>
      <c r="AG609">
        <f t="shared" si="33"/>
        <v>8.246247548073838E-3</v>
      </c>
    </row>
    <row r="610" spans="31:33" x14ac:dyDescent="0.3">
      <c r="AE610" s="12">
        <v>30.4</v>
      </c>
      <c r="AF610">
        <f t="shared" si="34"/>
        <v>9.3451501367009025E-4</v>
      </c>
      <c r="AG610">
        <f t="shared" si="33"/>
        <v>8.2347176540001343E-3</v>
      </c>
    </row>
    <row r="611" spans="31:33" x14ac:dyDescent="0.3">
      <c r="AE611" s="12">
        <v>30.45</v>
      </c>
      <c r="AF611">
        <f t="shared" si="34"/>
        <v>9.3135667933838279E-4</v>
      </c>
      <c r="AG611">
        <f t="shared" si="33"/>
        <v>8.2232227893735497E-3</v>
      </c>
    </row>
    <row r="612" spans="31:33" x14ac:dyDescent="0.3">
      <c r="AE612" s="12">
        <v>30.5</v>
      </c>
      <c r="AF612">
        <f t="shared" si="34"/>
        <v>9.282141746853684E-4</v>
      </c>
      <c r="AG612">
        <f t="shared" si="33"/>
        <v>8.2117627905117698E-3</v>
      </c>
    </row>
    <row r="613" spans="31:33" x14ac:dyDescent="0.3">
      <c r="AE613" s="12">
        <v>30.55</v>
      </c>
      <c r="AF613">
        <f t="shared" si="34"/>
        <v>9.2508739461658377E-4</v>
      </c>
      <c r="AG613">
        <f t="shared" si="33"/>
        <v>8.2003374947639922E-3</v>
      </c>
    </row>
    <row r="614" spans="31:33" x14ac:dyDescent="0.3">
      <c r="AE614" s="12">
        <v>30.6</v>
      </c>
      <c r="AF614">
        <f t="shared" si="34"/>
        <v>9.2197623490572597E-4</v>
      </c>
      <c r="AG614">
        <f t="shared" si="33"/>
        <v>8.1889467405027467E-3</v>
      </c>
    </row>
    <row r="615" spans="31:33" x14ac:dyDescent="0.3">
      <c r="AE615" s="12">
        <v>30.65</v>
      </c>
      <c r="AF615">
        <f t="shared" si="34"/>
        <v>9.1888059218608853E-4</v>
      </c>
      <c r="AG615">
        <f t="shared" si="33"/>
        <v>8.1775903671158102E-3</v>
      </c>
    </row>
    <row r="616" spans="31:33" x14ac:dyDescent="0.3">
      <c r="AE616" s="12">
        <v>30.7</v>
      </c>
      <c r="AF616">
        <f t="shared" si="34"/>
        <v>9.158003639420715E-4</v>
      </c>
      <c r="AG616">
        <f t="shared" si="33"/>
        <v>8.1662682149981729E-3</v>
      </c>
    </row>
    <row r="617" spans="31:33" x14ac:dyDescent="0.3">
      <c r="AE617" s="12">
        <v>30.75</v>
      </c>
      <c r="AF617">
        <f t="shared" si="34"/>
        <v>9.1273544850081528E-4</v>
      </c>
      <c r="AG617">
        <f t="shared" si="33"/>
        <v>8.1549801255441021E-3</v>
      </c>
    </row>
    <row r="618" spans="31:33" x14ac:dyDescent="0.3">
      <c r="AE618" s="12">
        <v>30.8</v>
      </c>
      <c r="AF618">
        <f t="shared" si="34"/>
        <v>9.0968574502390534E-4</v>
      </c>
      <c r="AG618">
        <f t="shared" si="33"/>
        <v>8.1437259411392699E-3</v>
      </c>
    </row>
    <row r="619" spans="31:33" x14ac:dyDescent="0.3">
      <c r="AE619" s="12">
        <v>30.85</v>
      </c>
      <c r="AF619">
        <f t="shared" si="34"/>
        <v>9.0665115349919531E-4</v>
      </c>
      <c r="AG619">
        <f t="shared" si="33"/>
        <v>8.1325055051529732E-3</v>
      </c>
    </row>
    <row r="620" spans="31:33" x14ac:dyDescent="0.3">
      <c r="AE620" s="12">
        <v>30.9</v>
      </c>
      <c r="AF620">
        <f t="shared" si="34"/>
        <v>9.0363157473270187E-4</v>
      </c>
      <c r="AG620">
        <f t="shared" si="33"/>
        <v>8.1213186619303827E-3</v>
      </c>
    </row>
    <row r="621" spans="31:33" x14ac:dyDescent="0.3">
      <c r="AE621" s="12">
        <v>30.95</v>
      </c>
      <c r="AF621">
        <f t="shared" si="34"/>
        <v>9.0062691034060506E-4</v>
      </c>
      <c r="AG621">
        <f t="shared" si="33"/>
        <v>8.1101652567849222E-3</v>
      </c>
    </row>
    <row r="622" spans="31:33" x14ac:dyDescent="0.3">
      <c r="AE622" s="12">
        <v>31</v>
      </c>
      <c r="AF622">
        <f t="shared" si="34"/>
        <v>8.9763706274133812E-4</v>
      </c>
      <c r="AG622">
        <f t="shared" si="33"/>
        <v>8.0990451359906866E-3</v>
      </c>
    </row>
    <row r="623" spans="31:33" x14ac:dyDescent="0.3">
      <c r="AE623" s="12">
        <v>31.05</v>
      </c>
      <c r="AF623">
        <f t="shared" si="34"/>
        <v>8.9466193514776624E-4</v>
      </c>
      <c r="AG623">
        <f t="shared" si="33"/>
        <v>8.0879581467749422E-3</v>
      </c>
    </row>
    <row r="624" spans="31:33" x14ac:dyDescent="0.3">
      <c r="AE624" s="12">
        <v>31.1</v>
      </c>
      <c r="AF624">
        <f t="shared" si="34"/>
        <v>8.9170143155944861E-4</v>
      </c>
      <c r="AG624">
        <f t="shared" si="33"/>
        <v>8.076904137310683E-3</v>
      </c>
    </row>
    <row r="625" spans="31:33" x14ac:dyDescent="0.3">
      <c r="AE625" s="12">
        <v>31.15</v>
      </c>
      <c r="AF625">
        <f t="shared" si="34"/>
        <v>8.8875545675499567E-4</v>
      </c>
      <c r="AG625">
        <f t="shared" si="33"/>
        <v>8.0658829567092673E-3</v>
      </c>
    </row>
    <row r="626" spans="31:33" x14ac:dyDescent="0.3">
      <c r="AE626" s="12">
        <v>31.2</v>
      </c>
      <c r="AF626">
        <f t="shared" si="34"/>
        <v>8.8582391628451017E-4</v>
      </c>
      <c r="AG626">
        <f t="shared" si="33"/>
        <v>8.0548944550131452E-3</v>
      </c>
    </row>
    <row r="627" spans="31:33" x14ac:dyDescent="0.3">
      <c r="AE627" s="12">
        <v>31.25</v>
      </c>
      <c r="AF627">
        <f t="shared" si="34"/>
        <v>8.829067164621107E-4</v>
      </c>
      <c r="AG627">
        <f t="shared" si="33"/>
        <v>8.0439384831885903E-3</v>
      </c>
    </row>
    <row r="628" spans="31:33" x14ac:dyDescent="0.3">
      <c r="AE628" s="12">
        <v>31.3</v>
      </c>
      <c r="AF628">
        <f t="shared" si="34"/>
        <v>8.8000376435854583E-4</v>
      </c>
      <c r="AG628">
        <f t="shared" si="33"/>
        <v>8.0330148931185997E-3</v>
      </c>
    </row>
    <row r="629" spans="31:33" x14ac:dyDescent="0.3">
      <c r="AE629" s="12">
        <v>31.35</v>
      </c>
      <c r="AF629">
        <f t="shared" si="34"/>
        <v>8.7711496779388238E-4</v>
      </c>
      <c r="AG629">
        <f t="shared" si="33"/>
        <v>8.0221235375957448E-3</v>
      </c>
    </row>
    <row r="630" spans="31:33" x14ac:dyDescent="0.3">
      <c r="AE630" s="12">
        <v>31.4</v>
      </c>
      <c r="AF630">
        <f t="shared" si="34"/>
        <v>8.7424023533028562E-4</v>
      </c>
      <c r="AG630">
        <f t="shared" si="33"/>
        <v>8.0112642703151788E-3</v>
      </c>
    </row>
    <row r="631" spans="31:33" x14ac:dyDescent="0.3">
      <c r="AE631" s="12">
        <v>31.45</v>
      </c>
      <c r="AF631">
        <f t="shared" si="34"/>
        <v>8.7137947626487317E-4</v>
      </c>
      <c r="AG631">
        <f t="shared" si="33"/>
        <v>8.000436945867672E-3</v>
      </c>
    </row>
    <row r="632" spans="31:33" x14ac:dyDescent="0.3">
      <c r="AE632" s="12">
        <v>31.5</v>
      </c>
      <c r="AF632">
        <f t="shared" si="34"/>
        <v>8.6853260062265153E-4</v>
      </c>
      <c r="AG632">
        <f t="shared" si="33"/>
        <v>7.9896414197327108E-3</v>
      </c>
    </row>
    <row r="633" spans="31:33" x14ac:dyDescent="0.3">
      <c r="AE633" s="12">
        <v>31.55</v>
      </c>
      <c r="AF633">
        <f t="shared" si="34"/>
        <v>8.6569951914953005E-4</v>
      </c>
      <c r="AG633">
        <f t="shared" si="33"/>
        <v>7.9788775482716612E-3</v>
      </c>
    </row>
    <row r="634" spans="31:33" x14ac:dyDescent="0.3">
      <c r="AE634" s="12">
        <v>31.6</v>
      </c>
      <c r="AF634">
        <f t="shared" si="34"/>
        <v>8.6288014330542103E-4</v>
      </c>
      <c r="AG634">
        <f t="shared" si="33"/>
        <v>7.9681451887210191E-3</v>
      </c>
    </row>
    <row r="635" spans="31:33" x14ac:dyDescent="0.3">
      <c r="AE635" s="12">
        <v>31.65</v>
      </c>
      <c r="AF635">
        <f t="shared" si="34"/>
        <v>8.6007438525739853E-4</v>
      </c>
      <c r="AG635">
        <f t="shared" si="33"/>
        <v>7.9574441991856776E-3</v>
      </c>
    </row>
    <row r="636" spans="31:33" x14ac:dyDescent="0.3">
      <c r="AE636" s="12">
        <v>31.7</v>
      </c>
      <c r="AF636">
        <f t="shared" si="34"/>
        <v>8.5728215787295549E-4</v>
      </c>
      <c r="AG636">
        <f t="shared" si="33"/>
        <v>7.9467744386323147E-3</v>
      </c>
    </row>
    <row r="637" spans="31:33" x14ac:dyDescent="0.3">
      <c r="AE637" s="12">
        <v>31.75</v>
      </c>
      <c r="AF637">
        <f t="shared" si="34"/>
        <v>8.5450337471331924E-4</v>
      </c>
      <c r="AG637">
        <f t="shared" si="33"/>
        <v>7.936135766882773E-3</v>
      </c>
    </row>
    <row r="638" spans="31:33" x14ac:dyDescent="0.3">
      <c r="AE638" s="12">
        <v>31.8</v>
      </c>
      <c r="AF638">
        <f t="shared" si="34"/>
        <v>8.5173795002684927E-4</v>
      </c>
      <c r="AG638">
        <f t="shared" si="33"/>
        <v>7.9255280446075861E-3</v>
      </c>
    </row>
    <row r="639" spans="31:33" x14ac:dyDescent="0.3">
      <c r="AE639" s="12">
        <v>31.85</v>
      </c>
      <c r="AF639">
        <f t="shared" si="34"/>
        <v>8.4898579874250184E-4</v>
      </c>
      <c r="AG639">
        <f t="shared" si="33"/>
        <v>7.9149511333194544E-3</v>
      </c>
    </row>
    <row r="640" spans="31:33" x14ac:dyDescent="0.3">
      <c r="AE640" s="12">
        <v>31.9</v>
      </c>
      <c r="AF640">
        <f t="shared" si="34"/>
        <v>8.4624683646337701E-4</v>
      </c>
      <c r="AG640">
        <f t="shared" si="33"/>
        <v>7.9044048953669024E-3</v>
      </c>
    </row>
    <row r="641" spans="31:33" x14ac:dyDescent="0.3">
      <c r="AE641" s="12">
        <v>31.95</v>
      </c>
      <c r="AF641">
        <f t="shared" si="34"/>
        <v>8.4352097946032616E-4</v>
      </c>
      <c r="AG641">
        <f t="shared" si="33"/>
        <v>7.8938891939278975E-3</v>
      </c>
    </row>
    <row r="642" spans="31:33" x14ac:dyDescent="0.3">
      <c r="AE642" s="12">
        <v>32</v>
      </c>
      <c r="AF642">
        <f t="shared" si="34"/>
        <v>8.4080814466563447E-4</v>
      </c>
      <c r="AG642">
        <f t="shared" si="33"/>
        <v>7.8834038930035745E-3</v>
      </c>
    </row>
    <row r="643" spans="31:33" x14ac:dyDescent="0.3">
      <c r="AE643" s="12">
        <v>32.049999999999997</v>
      </c>
      <c r="AF643">
        <f t="shared" si="34"/>
        <v>8.3810824966677635E-4</v>
      </c>
      <c r="AG643">
        <f t="shared" ref="AG643:AG706" si="35">$AG$2*(AE643^($AG$2-1))</f>
        <v>7.8729488574120019E-3</v>
      </c>
    </row>
    <row r="644" spans="31:33" x14ac:dyDescent="0.3">
      <c r="AE644" s="12">
        <v>32.1</v>
      </c>
      <c r="AF644">
        <f t="shared" ref="AF644:AF707" si="36">($AF$2-1)*AE644^(-$AF$2)</f>
        <v>8.3542121270023116E-4</v>
      </c>
      <c r="AG644">
        <f t="shared" si="35"/>
        <v>7.8625239527820197E-3</v>
      </c>
    </row>
    <row r="645" spans="31:33" x14ac:dyDescent="0.3">
      <c r="AE645" s="12">
        <v>32.15</v>
      </c>
      <c r="AF645">
        <f t="shared" si="36"/>
        <v>8.3274695264537761E-4</v>
      </c>
      <c r="AG645">
        <f t="shared" si="35"/>
        <v>7.8521290455471193E-3</v>
      </c>
    </row>
    <row r="646" spans="31:33" x14ac:dyDescent="0.3">
      <c r="AE646" s="12">
        <v>32.200000000000003</v>
      </c>
      <c r="AF646">
        <f t="shared" si="36"/>
        <v>8.3008538901844218E-4</v>
      </c>
      <c r="AG646">
        <f t="shared" si="35"/>
        <v>7.8417640029393668E-3</v>
      </c>
    </row>
    <row r="647" spans="31:33" x14ac:dyDescent="0.3">
      <c r="AE647" s="12">
        <v>32.25</v>
      </c>
      <c r="AF647">
        <f t="shared" si="36"/>
        <v>8.2743644196652596E-4</v>
      </c>
      <c r="AG647">
        <f t="shared" si="35"/>
        <v>7.8314286929834255E-3</v>
      </c>
    </row>
    <row r="648" spans="31:33" x14ac:dyDescent="0.3">
      <c r="AE648" s="12">
        <v>32.299999999999997</v>
      </c>
      <c r="AF648">
        <f t="shared" si="36"/>
        <v>8.248000322616906E-4</v>
      </c>
      <c r="AG648">
        <f t="shared" si="35"/>
        <v>7.8211229844905861E-3</v>
      </c>
    </row>
    <row r="649" spans="31:33" x14ac:dyDescent="0.3">
      <c r="AE649" s="12">
        <v>32.35</v>
      </c>
      <c r="AF649">
        <f t="shared" si="36"/>
        <v>8.2217608129510724E-4</v>
      </c>
      <c r="AG649">
        <f t="shared" si="35"/>
        <v>7.8108467470528724E-3</v>
      </c>
    </row>
    <row r="650" spans="31:33" x14ac:dyDescent="0.3">
      <c r="AE650" s="12">
        <v>32.4</v>
      </c>
      <c r="AF650">
        <f t="shared" si="36"/>
        <v>8.1956451107127249E-4</v>
      </c>
      <c r="AG650">
        <f t="shared" si="35"/>
        <v>7.8005998510371991E-3</v>
      </c>
    </row>
    <row r="651" spans="31:33" x14ac:dyDescent="0.3">
      <c r="AE651" s="12">
        <v>32.450000000000003</v>
      </c>
      <c r="AF651">
        <f t="shared" si="36"/>
        <v>8.1696524420228796E-4</v>
      </c>
      <c r="AG651">
        <f t="shared" si="35"/>
        <v>7.7903821675795754E-3</v>
      </c>
    </row>
    <row r="652" spans="31:33" x14ac:dyDescent="0.3">
      <c r="AE652" s="12">
        <v>32.5</v>
      </c>
      <c r="AF652">
        <f t="shared" si="36"/>
        <v>8.1437820390219758E-4</v>
      </c>
      <c r="AG652">
        <f t="shared" si="35"/>
        <v>7.7801935685793836E-3</v>
      </c>
    </row>
    <row r="653" spans="31:33" x14ac:dyDescent="0.3">
      <c r="AE653" s="12">
        <v>32.549999999999997</v>
      </c>
      <c r="AF653">
        <f t="shared" si="36"/>
        <v>8.1180331398139063E-4</v>
      </c>
      <c r="AG653">
        <f t="shared" si="35"/>
        <v>7.7700339266936654E-3</v>
      </c>
    </row>
    <row r="654" spans="31:33" x14ac:dyDescent="0.3">
      <c r="AE654" s="12">
        <v>32.6</v>
      </c>
      <c r="AF654">
        <f t="shared" si="36"/>
        <v>8.092404988410618E-4</v>
      </c>
      <c r="AG654">
        <f t="shared" si="35"/>
        <v>7.7599031153314929E-3</v>
      </c>
    </row>
    <row r="655" spans="31:33" x14ac:dyDescent="0.3">
      <c r="AE655" s="12">
        <v>32.65</v>
      </c>
      <c r="AF655">
        <f t="shared" si="36"/>
        <v>8.0668968346773561E-4</v>
      </c>
      <c r="AG655">
        <f t="shared" si="35"/>
        <v>7.749801008648402E-3</v>
      </c>
    </row>
    <row r="656" spans="31:33" x14ac:dyDescent="0.3">
      <c r="AE656" s="12">
        <v>32.700000000000003</v>
      </c>
      <c r="AF656">
        <f t="shared" si="36"/>
        <v>8.0415079342784296E-4</v>
      </c>
      <c r="AG656">
        <f t="shared" si="35"/>
        <v>7.7397274815408298E-3</v>
      </c>
    </row>
    <row r="657" spans="31:33" x14ac:dyDescent="0.3">
      <c r="AE657" s="12">
        <v>32.75</v>
      </c>
      <c r="AF657">
        <f t="shared" si="36"/>
        <v>8.0162375486236663E-4</v>
      </c>
      <c r="AG657">
        <f t="shared" si="35"/>
        <v>7.7296824096406529E-3</v>
      </c>
    </row>
    <row r="658" spans="31:33" x14ac:dyDescent="0.3">
      <c r="AE658" s="12">
        <v>32.799999999999997</v>
      </c>
      <c r="AF658">
        <f t="shared" si="36"/>
        <v>7.9910849448152938E-4</v>
      </c>
      <c r="AG658">
        <f t="shared" si="35"/>
        <v>7.7196656693097184E-3</v>
      </c>
    </row>
    <row r="659" spans="31:33" x14ac:dyDescent="0.3">
      <c r="AE659" s="12">
        <v>32.85</v>
      </c>
      <c r="AF659">
        <f t="shared" si="36"/>
        <v>7.9660493955955344E-4</v>
      </c>
      <c r="AG659">
        <f t="shared" si="35"/>
        <v>7.7096771376344783E-3</v>
      </c>
    </row>
    <row r="660" spans="31:33" x14ac:dyDescent="0.3">
      <c r="AE660" s="12">
        <v>32.9</v>
      </c>
      <c r="AF660">
        <f t="shared" si="36"/>
        <v>7.9411301792947327E-4</v>
      </c>
      <c r="AG660">
        <f t="shared" si="35"/>
        <v>7.6997166924206509E-3</v>
      </c>
    </row>
    <row r="661" spans="31:33" x14ac:dyDescent="0.3">
      <c r="AE661" s="12">
        <v>32.950000000000003</v>
      </c>
      <c r="AF661">
        <f t="shared" si="36"/>
        <v>7.9163265797799177E-4</v>
      </c>
      <c r="AG661">
        <f t="shared" si="35"/>
        <v>7.6897842121879008E-3</v>
      </c>
    </row>
    <row r="662" spans="31:33" x14ac:dyDescent="0.3">
      <c r="AE662" s="12">
        <v>33</v>
      </c>
      <c r="AF662">
        <f t="shared" si="36"/>
        <v>7.8916378864040814E-4</v>
      </c>
      <c r="AG662">
        <f t="shared" si="35"/>
        <v>7.6798795761646235E-3</v>
      </c>
    </row>
    <row r="663" spans="31:33" x14ac:dyDescent="0.3">
      <c r="AE663" s="12">
        <v>33.049999999999997</v>
      </c>
      <c r="AF663">
        <f t="shared" si="36"/>
        <v>7.8670633939559168E-4</v>
      </c>
      <c r="AG663">
        <f t="shared" si="35"/>
        <v>7.6700026642827299E-3</v>
      </c>
    </row>
    <row r="664" spans="31:33" x14ac:dyDescent="0.3">
      <c r="AE664" s="12">
        <v>33.1</v>
      </c>
      <c r="AF664">
        <f t="shared" si="36"/>
        <v>7.8426024026100429E-4</v>
      </c>
      <c r="AG664">
        <f t="shared" si="35"/>
        <v>7.6601533571724698E-3</v>
      </c>
    </row>
    <row r="665" spans="31:33" x14ac:dyDescent="0.3">
      <c r="AE665" s="12">
        <v>33.15</v>
      </c>
      <c r="AF665">
        <f t="shared" si="36"/>
        <v>7.8182542178778969E-4</v>
      </c>
      <c r="AG665">
        <f t="shared" si="35"/>
        <v>7.6503315361573726E-3</v>
      </c>
    </row>
    <row r="666" spans="31:33" x14ac:dyDescent="0.3">
      <c r="AE666" s="12">
        <v>33.200000000000003</v>
      </c>
      <c r="AF666">
        <f t="shared" si="36"/>
        <v>7.7940181505590134E-4</v>
      </c>
      <c r="AG666">
        <f t="shared" si="35"/>
        <v>7.6405370832491343E-3</v>
      </c>
    </row>
    <row r="667" spans="31:33" x14ac:dyDescent="0.3">
      <c r="AE667" s="12">
        <v>33.25</v>
      </c>
      <c r="AF667">
        <f t="shared" si="36"/>
        <v>7.7698935166928848E-4</v>
      </c>
      <c r="AG667">
        <f t="shared" si="35"/>
        <v>7.6307698811426301E-3</v>
      </c>
    </row>
    <row r="668" spans="31:33" x14ac:dyDescent="0.3">
      <c r="AE668" s="12">
        <v>33.299999999999997</v>
      </c>
      <c r="AF668">
        <f t="shared" si="36"/>
        <v>7.7458796375113215E-4</v>
      </c>
      <c r="AG668">
        <f t="shared" si="35"/>
        <v>7.6210298132109271E-3</v>
      </c>
    </row>
    <row r="669" spans="31:33" x14ac:dyDescent="0.3">
      <c r="AE669" s="12">
        <v>33.35</v>
      </c>
      <c r="AF669">
        <f t="shared" si="36"/>
        <v>7.7219758393912998E-4</v>
      </c>
      <c r="AG669">
        <f t="shared" si="35"/>
        <v>7.6113167635003349E-3</v>
      </c>
    </row>
    <row r="670" spans="31:33" x14ac:dyDescent="0.3">
      <c r="AE670" s="12">
        <v>33.4</v>
      </c>
      <c r="AF670">
        <f t="shared" si="36"/>
        <v>7.698181453808376E-4</v>
      </c>
      <c r="AG670">
        <f t="shared" si="35"/>
        <v>7.6016306167255594E-3</v>
      </c>
    </row>
    <row r="671" spans="31:33" x14ac:dyDescent="0.3">
      <c r="AE671" s="12">
        <v>33.450000000000003</v>
      </c>
      <c r="AF671">
        <f t="shared" si="36"/>
        <v>7.674495817290457E-4</v>
      </c>
      <c r="AG671">
        <f t="shared" si="35"/>
        <v>7.5919712582648066E-3</v>
      </c>
    </row>
    <row r="672" spans="31:33" x14ac:dyDescent="0.3">
      <c r="AE672" s="12">
        <v>33.5</v>
      </c>
      <c r="AF672">
        <f t="shared" si="36"/>
        <v>7.6509182713722175E-4</v>
      </c>
      <c r="AG672">
        <f t="shared" si="35"/>
        <v>7.5823385741550248E-3</v>
      </c>
    </row>
    <row r="673" spans="31:33" x14ac:dyDescent="0.3">
      <c r="AE673" s="12">
        <v>33.549999999999997</v>
      </c>
      <c r="AF673">
        <f t="shared" si="36"/>
        <v>7.6274481625498633E-4</v>
      </c>
      <c r="AG673">
        <f t="shared" si="35"/>
        <v>7.572732451087116E-3</v>
      </c>
    </row>
    <row r="674" spans="31:33" x14ac:dyDescent="0.3">
      <c r="AE674" s="12">
        <v>33.6</v>
      </c>
      <c r="AF674">
        <f t="shared" si="36"/>
        <v>7.6040848422364508E-4</v>
      </c>
      <c r="AG674">
        <f t="shared" si="35"/>
        <v>7.5631527764012073E-3</v>
      </c>
    </row>
    <row r="675" spans="31:33" x14ac:dyDescent="0.3">
      <c r="AE675" s="12">
        <v>33.65</v>
      </c>
      <c r="AF675">
        <f t="shared" si="36"/>
        <v>7.5808276667176523E-4</v>
      </c>
      <c r="AG675">
        <f t="shared" si="35"/>
        <v>7.5535994380820093E-3</v>
      </c>
    </row>
    <row r="676" spans="31:33" x14ac:dyDescent="0.3">
      <c r="AE676" s="12">
        <v>33.700000000000003</v>
      </c>
      <c r="AF676">
        <f t="shared" si="36"/>
        <v>7.5576759971079444E-4</v>
      </c>
      <c r="AG676">
        <f t="shared" si="35"/>
        <v>7.5440723247541313E-3</v>
      </c>
    </row>
    <row r="677" spans="31:33" x14ac:dyDescent="0.3">
      <c r="AE677" s="12">
        <v>33.75</v>
      </c>
      <c r="AF677">
        <f t="shared" si="36"/>
        <v>7.5346291993073466E-4</v>
      </c>
      <c r="AG677">
        <f t="shared" si="35"/>
        <v>7.5345713256775226E-3</v>
      </c>
    </row>
    <row r="678" spans="31:33" x14ac:dyDescent="0.3">
      <c r="AE678" s="12">
        <v>33.799999999999997</v>
      </c>
      <c r="AF678">
        <f t="shared" si="36"/>
        <v>7.5116866439585027E-4</v>
      </c>
      <c r="AG678">
        <f t="shared" si="35"/>
        <v>7.5250963307428916E-3</v>
      </c>
    </row>
    <row r="679" spans="31:33" x14ac:dyDescent="0.3">
      <c r="AE679" s="12">
        <v>33.85</v>
      </c>
      <c r="AF679">
        <f t="shared" si="36"/>
        <v>7.4888477064042843E-4</v>
      </c>
      <c r="AG679">
        <f t="shared" si="35"/>
        <v>7.5156472304671838E-3</v>
      </c>
    </row>
    <row r="680" spans="31:33" x14ac:dyDescent="0.3">
      <c r="AE680" s="12">
        <v>33.9</v>
      </c>
      <c r="AF680">
        <f t="shared" si="36"/>
        <v>7.4661117666458237E-4</v>
      </c>
      <c r="AG680">
        <f t="shared" si="35"/>
        <v>7.5062239159891207E-3</v>
      </c>
    </row>
    <row r="681" spans="31:33" x14ac:dyDescent="0.3">
      <c r="AE681" s="12">
        <v>33.950000000000003</v>
      </c>
      <c r="AF681">
        <f t="shared" si="36"/>
        <v>7.4434782093009497E-4</v>
      </c>
      <c r="AG681">
        <f t="shared" si="35"/>
        <v>7.4968262790647373E-3</v>
      </c>
    </row>
    <row r="682" spans="31:33" x14ac:dyDescent="0.3">
      <c r="AE682" s="12">
        <v>34</v>
      </c>
      <c r="AF682">
        <f t="shared" si="36"/>
        <v>7.4209464235630899E-4</v>
      </c>
      <c r="AG682">
        <f t="shared" si="35"/>
        <v>7.4874542120629958E-3</v>
      </c>
    </row>
    <row r="683" spans="31:33" x14ac:dyDescent="0.3">
      <c r="AE683" s="12">
        <v>34.049999999999997</v>
      </c>
      <c r="AF683">
        <f t="shared" si="36"/>
        <v>7.3985158031605891E-4</v>
      </c>
      <c r="AG683">
        <f t="shared" si="35"/>
        <v>7.4781076079614133E-3</v>
      </c>
    </row>
    <row r="684" spans="31:33" x14ac:dyDescent="0.3">
      <c r="AE684" s="12">
        <v>34.1</v>
      </c>
      <c r="AF684">
        <f t="shared" si="36"/>
        <v>7.3761857463164229E-4</v>
      </c>
      <c r="AG684">
        <f t="shared" si="35"/>
        <v>7.4687863603417172E-3</v>
      </c>
    </row>
    <row r="685" spans="31:33" x14ac:dyDescent="0.3">
      <c r="AE685" s="12">
        <v>34.15</v>
      </c>
      <c r="AF685">
        <f t="shared" si="36"/>
        <v>7.3539556557083801E-4</v>
      </c>
      <c r="AG685">
        <f t="shared" si="35"/>
        <v>7.4594903633855873E-3</v>
      </c>
    </row>
    <row r="686" spans="31:33" x14ac:dyDescent="0.3">
      <c r="AE686" s="12">
        <v>34.200000000000003</v>
      </c>
      <c r="AF686">
        <f t="shared" si="36"/>
        <v>7.3318249384295869E-4</v>
      </c>
      <c r="AG686">
        <f t="shared" si="35"/>
        <v>7.4502195118703735E-3</v>
      </c>
    </row>
    <row r="687" spans="31:33" x14ac:dyDescent="0.3">
      <c r="AE687" s="12">
        <v>34.25</v>
      </c>
      <c r="AF687">
        <f t="shared" si="36"/>
        <v>7.309793005949544E-4</v>
      </c>
      <c r="AG687">
        <f t="shared" si="35"/>
        <v>7.4409737011648987E-3</v>
      </c>
    </row>
    <row r="688" spans="31:33" x14ac:dyDescent="0.3">
      <c r="AE688" s="12">
        <v>34.299999999999997</v>
      </c>
      <c r="AF688">
        <f t="shared" si="36"/>
        <v>7.2878592740754119E-4</v>
      </c>
      <c r="AG688">
        <f t="shared" si="35"/>
        <v>7.4317528272252525E-3</v>
      </c>
    </row>
    <row r="689" spans="31:33" x14ac:dyDescent="0.3">
      <c r="AE689" s="12">
        <v>34.35</v>
      </c>
      <c r="AF689">
        <f t="shared" si="36"/>
        <v>7.266023162913821E-4</v>
      </c>
      <c r="AG689">
        <f t="shared" si="35"/>
        <v>7.4225567865906653E-3</v>
      </c>
    </row>
    <row r="690" spans="31:33" x14ac:dyDescent="0.3">
      <c r="AE690" s="12">
        <v>34.4</v>
      </c>
      <c r="AF690">
        <f t="shared" si="36"/>
        <v>7.2442840968330524E-4</v>
      </c>
      <c r="AG690">
        <f t="shared" si="35"/>
        <v>7.4133854763793888E-3</v>
      </c>
    </row>
    <row r="691" spans="31:33" x14ac:dyDescent="0.3">
      <c r="AE691" s="12">
        <v>34.450000000000003</v>
      </c>
      <c r="AF691">
        <f t="shared" si="36"/>
        <v>7.2226415044255329E-4</v>
      </c>
      <c r="AG691">
        <f t="shared" si="35"/>
        <v>7.4042387942846229E-3</v>
      </c>
    </row>
    <row r="692" spans="31:33" x14ac:dyDescent="0.3">
      <c r="AE692" s="12">
        <v>34.5</v>
      </c>
      <c r="AF692">
        <f t="shared" si="36"/>
        <v>7.2010948184708103E-4</v>
      </c>
      <c r="AG692">
        <f t="shared" si="35"/>
        <v>7.3951166385704675E-3</v>
      </c>
    </row>
    <row r="693" spans="31:33" x14ac:dyDescent="0.3">
      <c r="AE693" s="12">
        <v>34.549999999999997</v>
      </c>
      <c r="AF693">
        <f t="shared" si="36"/>
        <v>7.179643475898823E-4</v>
      </c>
      <c r="AG693">
        <f t="shared" si="35"/>
        <v>7.3860189080679258E-3</v>
      </c>
    </row>
    <row r="694" spans="31:33" x14ac:dyDescent="0.3">
      <c r="AE694" s="12">
        <v>34.6</v>
      </c>
      <c r="AF694">
        <f t="shared" si="36"/>
        <v>7.1582869177536199E-4</v>
      </c>
      <c r="AG694">
        <f t="shared" si="35"/>
        <v>7.3769455021709153E-3</v>
      </c>
    </row>
    <row r="695" spans="31:33" x14ac:dyDescent="0.3">
      <c r="AE695" s="12">
        <v>34.65</v>
      </c>
      <c r="AF695">
        <f t="shared" si="36"/>
        <v>7.1370245891573666E-4</v>
      </c>
      <c r="AG695">
        <f t="shared" si="35"/>
        <v>7.367896320832343E-3</v>
      </c>
    </row>
    <row r="696" spans="31:33" x14ac:dyDescent="0.3">
      <c r="AE696" s="12">
        <v>34.700000000000003</v>
      </c>
      <c r="AF696">
        <f t="shared" si="36"/>
        <v>7.1158559392748221E-4</v>
      </c>
      <c r="AG696">
        <f t="shared" si="35"/>
        <v>7.3588712645601961E-3</v>
      </c>
    </row>
    <row r="697" spans="31:33" x14ac:dyDescent="0.3">
      <c r="AE697" s="12">
        <v>34.75</v>
      </c>
      <c r="AF697">
        <f t="shared" si="36"/>
        <v>7.0947804212780465E-4</v>
      </c>
      <c r="AG697">
        <f t="shared" si="35"/>
        <v>7.349870234413654E-3</v>
      </c>
    </row>
    <row r="698" spans="31:33" x14ac:dyDescent="0.3">
      <c r="AE698" s="12">
        <v>34.799999999999997</v>
      </c>
      <c r="AF698">
        <f t="shared" si="36"/>
        <v>7.073797492311597E-4</v>
      </c>
      <c r="AG698">
        <f t="shared" si="35"/>
        <v>7.3408931319992616E-3</v>
      </c>
    </row>
    <row r="699" spans="31:33" x14ac:dyDescent="0.3">
      <c r="AE699" s="12">
        <v>34.85</v>
      </c>
      <c r="AF699">
        <f t="shared" si="36"/>
        <v>7.0529066134579835E-4</v>
      </c>
      <c r="AG699">
        <f t="shared" si="35"/>
        <v>7.331939859467119E-3</v>
      </c>
    </row>
    <row r="700" spans="31:33" x14ac:dyDescent="0.3">
      <c r="AE700" s="12">
        <v>34.9</v>
      </c>
      <c r="AF700">
        <f t="shared" si="36"/>
        <v>7.0321072497035134E-4</v>
      </c>
      <c r="AG700">
        <f t="shared" si="35"/>
        <v>7.3230103195070966E-3</v>
      </c>
    </row>
    <row r="701" spans="31:33" x14ac:dyDescent="0.3">
      <c r="AE701" s="12">
        <v>34.950000000000003</v>
      </c>
      <c r="AF701">
        <f t="shared" si="36"/>
        <v>7.0113988699044673E-4</v>
      </c>
      <c r="AG701">
        <f t="shared" si="35"/>
        <v>7.3141044153450969E-3</v>
      </c>
    </row>
    <row r="702" spans="31:33" x14ac:dyDescent="0.3">
      <c r="AE702" s="12">
        <v>35</v>
      </c>
      <c r="AF702">
        <f t="shared" si="36"/>
        <v>6.9907809467536488E-4</v>
      </c>
      <c r="AG702">
        <f t="shared" si="35"/>
        <v>7.3052220507393373E-3</v>
      </c>
    </row>
    <row r="703" spans="31:33" x14ac:dyDescent="0.3">
      <c r="AE703" s="12">
        <v>35.049999999999997</v>
      </c>
      <c r="AF703">
        <f t="shared" si="36"/>
        <v>6.9702529567471755E-4</v>
      </c>
      <c r="AG703">
        <f t="shared" si="35"/>
        <v>7.2963631299766546E-3</v>
      </c>
    </row>
    <row r="704" spans="31:33" x14ac:dyDescent="0.3">
      <c r="AE704" s="12">
        <v>35.1</v>
      </c>
      <c r="AF704">
        <f t="shared" si="36"/>
        <v>6.9498143801517839E-4</v>
      </c>
      <c r="AG704">
        <f t="shared" si="35"/>
        <v>7.2875275578688893E-3</v>
      </c>
    </row>
    <row r="705" spans="31:33" x14ac:dyDescent="0.3">
      <c r="AE705" s="12">
        <v>35.15</v>
      </c>
      <c r="AF705">
        <f t="shared" si="36"/>
        <v>6.9294647009722303E-4</v>
      </c>
      <c r="AG705">
        <f t="shared" si="35"/>
        <v>7.2787152397492116E-3</v>
      </c>
    </row>
    <row r="706" spans="31:33" x14ac:dyDescent="0.3">
      <c r="AE706" s="12">
        <v>35.200000000000003</v>
      </c>
      <c r="AF706">
        <f t="shared" si="36"/>
        <v>6.9092034069192078E-4</v>
      </c>
      <c r="AG706">
        <f t="shared" si="35"/>
        <v>7.2699260814685735E-3</v>
      </c>
    </row>
    <row r="707" spans="31:33" x14ac:dyDescent="0.3">
      <c r="AE707" s="12">
        <v>35.25</v>
      </c>
      <c r="AF707">
        <f t="shared" si="36"/>
        <v>6.8890299893775199E-4</v>
      </c>
      <c r="AG707">
        <f t="shared" ref="AG707:AG770" si="37">$AG$2*(AE707^($AG$2-1))</f>
        <v>7.26115998939212E-3</v>
      </c>
    </row>
    <row r="708" spans="31:33" x14ac:dyDescent="0.3">
      <c r="AE708" s="12">
        <v>35.299999999999997</v>
      </c>
      <c r="AF708">
        <f t="shared" ref="AF708:AF771" si="38">($AF$2-1)*AE708^(-$AF$2)</f>
        <v>6.8689439433745165E-4</v>
      </c>
      <c r="AG708">
        <f t="shared" si="37"/>
        <v>7.2524168703956716E-3</v>
      </c>
    </row>
    <row r="709" spans="31:33" x14ac:dyDescent="0.3">
      <c r="AE709" s="12">
        <v>35.35</v>
      </c>
      <c r="AF709">
        <f t="shared" si="38"/>
        <v>6.8489447675489513E-4</v>
      </c>
      <c r="AG709">
        <f t="shared" si="37"/>
        <v>7.2436966318622144E-3</v>
      </c>
    </row>
    <row r="710" spans="31:33" x14ac:dyDescent="0.3">
      <c r="AE710" s="12">
        <v>35.4</v>
      </c>
      <c r="AF710">
        <f t="shared" si="38"/>
        <v>6.8290319641200526E-4</v>
      </c>
      <c r="AG710">
        <f t="shared" si="37"/>
        <v>7.2349991816784195E-3</v>
      </c>
    </row>
    <row r="711" spans="31:33" x14ac:dyDescent="0.3">
      <c r="AE711" s="12">
        <v>35.450000000000003</v>
      </c>
      <c r="AF711">
        <f t="shared" si="38"/>
        <v>6.8092050388569771E-4</v>
      </c>
      <c r="AG711">
        <f t="shared" si="37"/>
        <v>7.2263244282312084E-3</v>
      </c>
    </row>
    <row r="712" spans="31:33" x14ac:dyDescent="0.3">
      <c r="AE712" s="12">
        <v>35.5</v>
      </c>
      <c r="AF712">
        <f t="shared" si="38"/>
        <v>6.7894635010484912E-4</v>
      </c>
      <c r="AG712">
        <f t="shared" si="37"/>
        <v>7.217672280404327E-3</v>
      </c>
    </row>
    <row r="713" spans="31:33" x14ac:dyDescent="0.3">
      <c r="AE713" s="12">
        <v>35.549999999999997</v>
      </c>
      <c r="AF713">
        <f t="shared" si="38"/>
        <v>6.7698068634730428E-4</v>
      </c>
      <c r="AG713">
        <f t="shared" si="37"/>
        <v>7.2090426475749604E-3</v>
      </c>
    </row>
    <row r="714" spans="31:33" x14ac:dyDescent="0.3">
      <c r="AE714" s="12">
        <v>35.6</v>
      </c>
      <c r="AF714">
        <f t="shared" si="38"/>
        <v>6.7502346423690322E-4</v>
      </c>
      <c r="AG714">
        <f t="shared" si="37"/>
        <v>7.2004354396103722E-3</v>
      </c>
    </row>
    <row r="715" spans="31:33" x14ac:dyDescent="0.3">
      <c r="AE715" s="12">
        <v>35.65</v>
      </c>
      <c r="AF715">
        <f t="shared" si="38"/>
        <v>6.7307463574054838E-4</v>
      </c>
      <c r="AG715">
        <f t="shared" si="37"/>
        <v>7.1918505668645714E-3</v>
      </c>
    </row>
    <row r="716" spans="31:33" x14ac:dyDescent="0.3">
      <c r="AE716" s="12">
        <v>35.700000000000003</v>
      </c>
      <c r="AF716">
        <f t="shared" si="38"/>
        <v>6.7113415316529034E-4</v>
      </c>
      <c r="AG716">
        <f t="shared" si="37"/>
        <v>7.1832879401749969E-3</v>
      </c>
    </row>
    <row r="717" spans="31:33" x14ac:dyDescent="0.3">
      <c r="AE717" s="12">
        <v>35.75</v>
      </c>
      <c r="AF717">
        <f t="shared" si="38"/>
        <v>6.6920196915544743E-4</v>
      </c>
      <c r="AG717">
        <f t="shared" si="37"/>
        <v>7.1747474708592435E-3</v>
      </c>
    </row>
    <row r="718" spans="31:33" x14ac:dyDescent="0.3">
      <c r="AE718" s="12">
        <v>35.799999999999997</v>
      </c>
      <c r="AF718">
        <f t="shared" si="38"/>
        <v>6.6727803668975734E-4</v>
      </c>
      <c r="AG718">
        <f t="shared" si="37"/>
        <v>7.1662290707118206E-3</v>
      </c>
    </row>
    <row r="719" spans="31:33" x14ac:dyDescent="0.3">
      <c r="AE719" s="12">
        <v>35.85</v>
      </c>
      <c r="AF719">
        <f t="shared" si="38"/>
        <v>6.6536230907854712E-4</v>
      </c>
      <c r="AG719">
        <f t="shared" si="37"/>
        <v>7.1577326520008977E-3</v>
      </c>
    </row>
    <row r="720" spans="31:33" x14ac:dyDescent="0.3">
      <c r="AE720" s="12">
        <v>35.9</v>
      </c>
      <c r="AF720">
        <f t="shared" si="38"/>
        <v>6.6345473996094111E-4</v>
      </c>
      <c r="AG720">
        <f t="shared" si="37"/>
        <v>7.1492581274651395E-3</v>
      </c>
    </row>
    <row r="721" spans="31:33" x14ac:dyDescent="0.3">
      <c r="AE721" s="12">
        <v>35.950000000000003</v>
      </c>
      <c r="AF721">
        <f t="shared" si="38"/>
        <v>6.6155528330208966E-4</v>
      </c>
      <c r="AG721">
        <f t="shared" si="37"/>
        <v>7.1408054103105044E-3</v>
      </c>
    </row>
    <row r="722" spans="31:33" x14ac:dyDescent="0.3">
      <c r="AE722" s="12">
        <v>36</v>
      </c>
      <c r="AF722">
        <f t="shared" si="38"/>
        <v>6.5966389339042826E-4</v>
      </c>
      <c r="AG722">
        <f t="shared" si="37"/>
        <v>7.1323744142071047E-3</v>
      </c>
    </row>
    <row r="723" spans="31:33" x14ac:dyDescent="0.3">
      <c r="AE723" s="12">
        <v>36.049999999999997</v>
      </c>
      <c r="AF723">
        <f t="shared" si="38"/>
        <v>6.5778052483496028E-4</v>
      </c>
      <c r="AG723">
        <f t="shared" si="37"/>
        <v>7.1239650532860938E-3</v>
      </c>
    </row>
    <row r="724" spans="31:33" x14ac:dyDescent="0.3">
      <c r="AE724" s="12">
        <v>36.1</v>
      </c>
      <c r="AF724">
        <f t="shared" si="38"/>
        <v>6.5590513256256957E-4</v>
      </c>
      <c r="AG724">
        <f t="shared" si="37"/>
        <v>7.1155772421365518E-3</v>
      </c>
    </row>
    <row r="725" spans="31:33" x14ac:dyDescent="0.3">
      <c r="AE725" s="12">
        <v>36.15</v>
      </c>
      <c r="AF725">
        <f t="shared" si="38"/>
        <v>6.5403767181535964E-4</v>
      </c>
      <c r="AG725">
        <f t="shared" si="37"/>
        <v>7.1072108958024254E-3</v>
      </c>
    </row>
    <row r="726" spans="31:33" x14ac:dyDescent="0.3">
      <c r="AE726" s="12">
        <v>36.200000000000003</v>
      </c>
      <c r="AF726">
        <f t="shared" si="38"/>
        <v>6.5217809814801359E-4</v>
      </c>
      <c r="AG726">
        <f t="shared" si="37"/>
        <v>7.0988659297794802E-3</v>
      </c>
    </row>
    <row r="727" spans="31:33" x14ac:dyDescent="0.3">
      <c r="AE727" s="12">
        <v>36.25</v>
      </c>
      <c r="AF727">
        <f t="shared" si="38"/>
        <v>6.503263674251874E-4</v>
      </c>
      <c r="AG727">
        <f t="shared" si="37"/>
        <v>7.0905422600122756E-3</v>
      </c>
    </row>
    <row r="728" spans="31:33" x14ac:dyDescent="0.3">
      <c r="AE728" s="12">
        <v>36.299999999999997</v>
      </c>
      <c r="AF728">
        <f t="shared" si="38"/>
        <v>6.4848243581892091E-4</v>
      </c>
      <c r="AG728">
        <f t="shared" si="37"/>
        <v>7.0822398028911569E-3</v>
      </c>
    </row>
    <row r="729" spans="31:33" x14ac:dyDescent="0.3">
      <c r="AE729" s="12">
        <v>36.35</v>
      </c>
      <c r="AF729">
        <f t="shared" si="38"/>
        <v>6.4664625980607787E-4</v>
      </c>
      <c r="AG729">
        <f t="shared" si="37"/>
        <v>7.0739584752492974E-3</v>
      </c>
    </row>
    <row r="730" spans="31:33" x14ac:dyDescent="0.3">
      <c r="AE730" s="12">
        <v>36.4</v>
      </c>
      <c r="AF730">
        <f t="shared" si="38"/>
        <v>6.4481779616581405E-4</v>
      </c>
      <c r="AG730">
        <f t="shared" si="37"/>
        <v>7.0656981943597406E-3</v>
      </c>
    </row>
    <row r="731" spans="31:33" x14ac:dyDescent="0.3">
      <c r="AE731" s="12">
        <v>36.450000000000003</v>
      </c>
      <c r="AF731">
        <f t="shared" si="38"/>
        <v>6.4299700197706106E-4</v>
      </c>
      <c r="AG731">
        <f t="shared" si="37"/>
        <v>7.0574588779324671E-3</v>
      </c>
    </row>
    <row r="732" spans="31:33" x14ac:dyDescent="0.3">
      <c r="AE732" s="12">
        <v>36.5</v>
      </c>
      <c r="AF732">
        <f t="shared" si="38"/>
        <v>6.4118383461604406E-4</v>
      </c>
      <c r="AG732">
        <f t="shared" si="37"/>
        <v>7.0492404441115063E-3</v>
      </c>
    </row>
    <row r="733" spans="31:33" x14ac:dyDescent="0.3">
      <c r="AE733" s="12">
        <v>36.549999999999997</v>
      </c>
      <c r="AF733">
        <f t="shared" si="38"/>
        <v>6.3937825175381551E-4</v>
      </c>
      <c r="AG733">
        <f t="shared" si="37"/>
        <v>7.0410428114720423E-3</v>
      </c>
    </row>
    <row r="734" spans="31:33" x14ac:dyDescent="0.3">
      <c r="AE734" s="12">
        <v>36.6</v>
      </c>
      <c r="AF734">
        <f t="shared" si="38"/>
        <v>6.3758021135381792E-4</v>
      </c>
      <c r="AG734">
        <f t="shared" si="37"/>
        <v>7.0328658990175584E-3</v>
      </c>
    </row>
    <row r="735" spans="31:33" x14ac:dyDescent="0.3">
      <c r="AE735" s="12">
        <v>36.65</v>
      </c>
      <c r="AF735">
        <f t="shared" si="38"/>
        <v>6.3578967166946743E-4</v>
      </c>
      <c r="AG735">
        <f t="shared" si="37"/>
        <v>7.0247096261770075E-3</v>
      </c>
    </row>
    <row r="736" spans="31:33" x14ac:dyDescent="0.3">
      <c r="AE736" s="12">
        <v>36.700000000000003</v>
      </c>
      <c r="AF736">
        <f t="shared" si="38"/>
        <v>6.3400659124176345E-4</v>
      </c>
      <c r="AG736">
        <f t="shared" si="37"/>
        <v>7.016573912802011E-3</v>
      </c>
    </row>
    <row r="737" spans="31:33" x14ac:dyDescent="0.3">
      <c r="AE737" s="12">
        <v>36.75</v>
      </c>
      <c r="AF737">
        <f t="shared" si="38"/>
        <v>6.3223092889691762E-4</v>
      </c>
      <c r="AG737">
        <f t="shared" si="37"/>
        <v>7.0084586791640474E-3</v>
      </c>
    </row>
    <row r="738" spans="31:33" x14ac:dyDescent="0.3">
      <c r="AE738" s="12">
        <v>36.799999999999997</v>
      </c>
      <c r="AF738">
        <f t="shared" si="38"/>
        <v>6.3046264374400605E-4</v>
      </c>
      <c r="AG738">
        <f t="shared" si="37"/>
        <v>7.000363845951694E-3</v>
      </c>
    </row>
    <row r="739" spans="31:33" x14ac:dyDescent="0.3">
      <c r="AE739" s="12">
        <v>36.85</v>
      </c>
      <c r="AF739">
        <f t="shared" si="38"/>
        <v>6.2870169517264792E-4</v>
      </c>
      <c r="AG739">
        <f t="shared" si="37"/>
        <v>6.9922893342678899E-3</v>
      </c>
    </row>
    <row r="740" spans="31:33" x14ac:dyDescent="0.3">
      <c r="AE740" s="12">
        <v>36.9</v>
      </c>
      <c r="AF740">
        <f t="shared" si="38"/>
        <v>6.2694804285070118E-4</v>
      </c>
      <c r="AG740">
        <f t="shared" si="37"/>
        <v>6.9842350656272052E-3</v>
      </c>
    </row>
    <row r="741" spans="31:33" x14ac:dyDescent="0.3">
      <c r="AE741" s="12">
        <v>36.950000000000003</v>
      </c>
      <c r="AF741">
        <f t="shared" si="38"/>
        <v>6.2520164672198383E-4</v>
      </c>
      <c r="AG741">
        <f t="shared" si="37"/>
        <v>6.9762009619531414E-3</v>
      </c>
    </row>
    <row r="742" spans="31:33" x14ac:dyDescent="0.3">
      <c r="AE742" s="12">
        <v>37</v>
      </c>
      <c r="AF742">
        <f t="shared" si="38"/>
        <v>6.2346246700401584E-4</v>
      </c>
      <c r="AG742">
        <f t="shared" si="37"/>
        <v>6.9681869455754455E-3</v>
      </c>
    </row>
    <row r="743" spans="31:33" x14ac:dyDescent="0.3">
      <c r="AE743" s="12">
        <v>37.049999999999997</v>
      </c>
      <c r="AF743">
        <f t="shared" si="38"/>
        <v>6.2173046418578055E-4</v>
      </c>
      <c r="AG743">
        <f t="shared" si="37"/>
        <v>6.9601929392274584E-3</v>
      </c>
    </row>
    <row r="744" spans="31:33" x14ac:dyDescent="0.3">
      <c r="AE744" s="12">
        <v>37.1</v>
      </c>
      <c r="AF744">
        <f t="shared" si="38"/>
        <v>6.2000559902550983E-4</v>
      </c>
      <c r="AG744">
        <f t="shared" si="37"/>
        <v>6.9522188660434692E-3</v>
      </c>
    </row>
    <row r="745" spans="31:33" x14ac:dyDescent="0.3">
      <c r="AE745" s="12">
        <v>37.15</v>
      </c>
      <c r="AF745">
        <f t="shared" si="38"/>
        <v>6.1828783254849328E-4</v>
      </c>
      <c r="AG745">
        <f t="shared" si="37"/>
        <v>6.9442646495561098E-3</v>
      </c>
    </row>
    <row r="746" spans="31:33" x14ac:dyDescent="0.3">
      <c r="AE746" s="12">
        <v>37.200000000000003</v>
      </c>
      <c r="AF746">
        <f t="shared" si="38"/>
        <v>6.1657712604489836E-4</v>
      </c>
      <c r="AG746">
        <f t="shared" si="37"/>
        <v>6.936330213693752E-3</v>
      </c>
    </row>
    <row r="747" spans="31:33" x14ac:dyDescent="0.3">
      <c r="AE747" s="12">
        <v>37.25</v>
      </c>
      <c r="AF747">
        <f t="shared" si="38"/>
        <v>6.1487344106762323E-4</v>
      </c>
      <c r="AG747">
        <f t="shared" si="37"/>
        <v>6.9284154827779169E-3</v>
      </c>
    </row>
    <row r="748" spans="31:33" x14ac:dyDescent="0.3">
      <c r="AE748" s="12">
        <v>37.299999999999997</v>
      </c>
      <c r="AF748">
        <f t="shared" si="38"/>
        <v>6.1317673943015859E-4</v>
      </c>
      <c r="AG748">
        <f t="shared" si="37"/>
        <v>6.9205203815207355E-3</v>
      </c>
    </row>
    <row r="749" spans="31:33" x14ac:dyDescent="0.3">
      <c r="AE749" s="12">
        <v>37.35</v>
      </c>
      <c r="AF749">
        <f t="shared" si="38"/>
        <v>6.1148698320447764E-4</v>
      </c>
      <c r="AG749">
        <f t="shared" si="37"/>
        <v>6.9126448350224088E-3</v>
      </c>
    </row>
    <row r="750" spans="31:33" x14ac:dyDescent="0.3">
      <c r="AE750" s="12">
        <v>37.4</v>
      </c>
      <c r="AF750">
        <f t="shared" si="38"/>
        <v>6.0980413471894729E-4</v>
      </c>
      <c r="AG750">
        <f t="shared" si="37"/>
        <v>6.9047887687686974E-3</v>
      </c>
    </row>
    <row r="751" spans="31:33" x14ac:dyDescent="0.3">
      <c r="AE751" s="12">
        <v>37.450000000000003</v>
      </c>
      <c r="AF751">
        <f t="shared" si="38"/>
        <v>6.081281565562481E-4</v>
      </c>
      <c r="AG751">
        <f t="shared" si="37"/>
        <v>6.8969521086284053E-3</v>
      </c>
    </row>
    <row r="752" spans="31:33" x14ac:dyDescent="0.3">
      <c r="AE752" s="12">
        <v>37.5</v>
      </c>
      <c r="AF752">
        <f t="shared" si="38"/>
        <v>6.0645901155132495E-4</v>
      </c>
      <c r="AG752">
        <f t="shared" si="37"/>
        <v>6.889134780850922E-3</v>
      </c>
    </row>
    <row r="753" spans="31:33" x14ac:dyDescent="0.3">
      <c r="AE753" s="12">
        <v>37.549999999999997</v>
      </c>
      <c r="AF753">
        <f t="shared" si="38"/>
        <v>6.0479666278935378E-4</v>
      </c>
      <c r="AG753">
        <f t="shared" si="37"/>
        <v>6.881336712063757E-3</v>
      </c>
    </row>
    <row r="754" spans="31:33" x14ac:dyDescent="0.3">
      <c r="AE754" s="12">
        <v>37.6</v>
      </c>
      <c r="AF754">
        <f t="shared" si="38"/>
        <v>6.0314107360372269E-4</v>
      </c>
      <c r="AG754">
        <f t="shared" si="37"/>
        <v>6.8735578292700933E-3</v>
      </c>
    </row>
    <row r="755" spans="31:33" x14ac:dyDescent="0.3">
      <c r="AE755" s="12">
        <v>37.65</v>
      </c>
      <c r="AF755">
        <f t="shared" si="38"/>
        <v>6.0149220757404044E-4</v>
      </c>
      <c r="AG755">
        <f t="shared" si="37"/>
        <v>6.8657980598463867E-3</v>
      </c>
    </row>
    <row r="756" spans="31:33" x14ac:dyDescent="0.3">
      <c r="AE756" s="12">
        <v>37.700000000000003</v>
      </c>
      <c r="AF756">
        <f t="shared" si="38"/>
        <v>5.9985002852415458E-4</v>
      </c>
      <c r="AG756">
        <f t="shared" si="37"/>
        <v>6.8580573315399473E-3</v>
      </c>
    </row>
    <row r="757" spans="31:33" x14ac:dyDescent="0.3">
      <c r="AE757" s="12">
        <v>37.75</v>
      </c>
      <c r="AF757">
        <f t="shared" si="38"/>
        <v>5.9821450052019594E-4</v>
      </c>
      <c r="AG757">
        <f t="shared" si="37"/>
        <v>6.8503355724665611E-3</v>
      </c>
    </row>
    <row r="758" spans="31:33" x14ac:dyDescent="0.3">
      <c r="AE758" s="12">
        <v>37.799999999999997</v>
      </c>
      <c r="AF758">
        <f t="shared" si="38"/>
        <v>5.9658558786863491E-4</v>
      </c>
      <c r="AG758">
        <f t="shared" si="37"/>
        <v>6.8426327111081268E-3</v>
      </c>
    </row>
    <row r="759" spans="31:33" x14ac:dyDescent="0.3">
      <c r="AE759" s="12">
        <v>37.85</v>
      </c>
      <c r="AF759">
        <f t="shared" si="38"/>
        <v>5.9496325511436204E-4</v>
      </c>
      <c r="AG759">
        <f t="shared" si="37"/>
        <v>6.8349486763103189E-3</v>
      </c>
    </row>
    <row r="760" spans="31:33" x14ac:dyDescent="0.3">
      <c r="AE760" s="12">
        <v>37.9</v>
      </c>
      <c r="AF760">
        <f t="shared" si="38"/>
        <v>5.9334746703877997E-4</v>
      </c>
      <c r="AG760">
        <f t="shared" si="37"/>
        <v>6.8272833972802425E-3</v>
      </c>
    </row>
    <row r="761" spans="31:33" x14ac:dyDescent="0.3">
      <c r="AE761" s="12">
        <v>37.950000000000003</v>
      </c>
      <c r="AF761">
        <f t="shared" si="38"/>
        <v>5.9173818865791868E-4</v>
      </c>
      <c r="AG761">
        <f t="shared" si="37"/>
        <v>6.8196368035841389E-3</v>
      </c>
    </row>
    <row r="762" spans="31:33" x14ac:dyDescent="0.3">
      <c r="AE762" s="12">
        <v>38</v>
      </c>
      <c r="AF762">
        <f t="shared" si="38"/>
        <v>5.9013538522056539E-4</v>
      </c>
      <c r="AG762">
        <f t="shared" si="37"/>
        <v>6.8120088251450829E-3</v>
      </c>
    </row>
    <row r="763" spans="31:33" x14ac:dyDescent="0.3">
      <c r="AE763" s="12">
        <v>38.049999999999997</v>
      </c>
      <c r="AF763">
        <f t="shared" si="38"/>
        <v>5.8853902220641174E-4</v>
      </c>
      <c r="AG763">
        <f t="shared" si="37"/>
        <v>6.8043993922407113E-3</v>
      </c>
    </row>
    <row r="764" spans="31:33" x14ac:dyDescent="0.3">
      <c r="AE764" s="12">
        <v>38.1</v>
      </c>
      <c r="AF764">
        <f t="shared" si="38"/>
        <v>5.8694906532421915E-4</v>
      </c>
      <c r="AG764">
        <f t="shared" si="37"/>
        <v>6.7968084355009744E-3</v>
      </c>
    </row>
    <row r="765" spans="31:33" x14ac:dyDescent="0.3">
      <c r="AE765" s="12">
        <v>38.15</v>
      </c>
      <c r="AF765">
        <f t="shared" si="38"/>
        <v>5.8536548051000084E-4</v>
      </c>
      <c r="AG765">
        <f t="shared" si="37"/>
        <v>6.7892358859058819E-3</v>
      </c>
    </row>
    <row r="766" spans="31:33" x14ac:dyDescent="0.3">
      <c r="AE766" s="12">
        <v>38.200000000000003</v>
      </c>
      <c r="AF766">
        <f t="shared" si="38"/>
        <v>5.8378823392522101E-4</v>
      </c>
      <c r="AG766">
        <f t="shared" si="37"/>
        <v>6.7816816747832964E-3</v>
      </c>
    </row>
    <row r="767" spans="31:33" x14ac:dyDescent="0.3">
      <c r="AE767" s="12">
        <v>38.25</v>
      </c>
      <c r="AF767">
        <f t="shared" si="38"/>
        <v>5.8221729195500791E-4</v>
      </c>
      <c r="AG767">
        <f t="shared" si="37"/>
        <v>6.7741457338067051E-3</v>
      </c>
    </row>
    <row r="768" spans="31:33" x14ac:dyDescent="0.3">
      <c r="AE768" s="12">
        <v>38.299999999999997</v>
      </c>
      <c r="AF768">
        <f t="shared" si="38"/>
        <v>5.8065262120639044E-4</v>
      </c>
      <c r="AG768">
        <f t="shared" si="37"/>
        <v>6.7666279949930644E-3</v>
      </c>
    </row>
    <row r="769" spans="31:33" x14ac:dyDescent="0.3">
      <c r="AE769" s="12">
        <v>38.35</v>
      </c>
      <c r="AF769">
        <f t="shared" si="38"/>
        <v>5.7909418850653931E-4</v>
      </c>
      <c r="AG769">
        <f t="shared" si="37"/>
        <v>6.7591283907005922E-3</v>
      </c>
    </row>
    <row r="770" spans="31:33" x14ac:dyDescent="0.3">
      <c r="AE770" s="12">
        <v>38.4</v>
      </c>
      <c r="AF770">
        <f t="shared" si="38"/>
        <v>5.7754196090103809E-4</v>
      </c>
      <c r="AG770">
        <f t="shared" si="37"/>
        <v>6.751646853626639E-3</v>
      </c>
    </row>
    <row r="771" spans="31:33" x14ac:dyDescent="0.3">
      <c r="AE771" s="12">
        <v>38.450000000000003</v>
      </c>
      <c r="AF771">
        <f t="shared" si="38"/>
        <v>5.7599590565215705E-4</v>
      </c>
      <c r="AG771">
        <f t="shared" ref="AG771:AG834" si="39">$AG$2*(AE771^($AG$2-1))</f>
        <v>6.7441833168055323E-3</v>
      </c>
    </row>
    <row r="772" spans="31:33" x14ac:dyDescent="0.3">
      <c r="AE772" s="12">
        <v>38.5</v>
      </c>
      <c r="AF772">
        <f t="shared" ref="AF772:AF835" si="40">($AF$2-1)*AE772^(-$AF$2)</f>
        <v>5.7445599023715418E-4</v>
      </c>
      <c r="AG772">
        <f t="shared" si="39"/>
        <v>6.7367377136064678E-3</v>
      </c>
    </row>
    <row r="773" spans="31:33" x14ac:dyDescent="0.3">
      <c r="AE773" s="12">
        <v>38.549999999999997</v>
      </c>
      <c r="AF773">
        <f t="shared" si="40"/>
        <v>5.7292218234658468E-4</v>
      </c>
      <c r="AG773">
        <f t="shared" si="39"/>
        <v>6.7293099777313908E-3</v>
      </c>
    </row>
    <row r="774" spans="31:33" x14ac:dyDescent="0.3">
      <c r="AE774" s="12">
        <v>38.6</v>
      </c>
      <c r="AF774">
        <f t="shared" si="40"/>
        <v>5.7139444988262434E-4</v>
      </c>
      <c r="AG774">
        <f t="shared" si="39"/>
        <v>6.7219000432129092E-3</v>
      </c>
    </row>
    <row r="775" spans="31:33" x14ac:dyDescent="0.3">
      <c r="AE775" s="12">
        <v>38.65</v>
      </c>
      <c r="AF775">
        <f t="shared" si="40"/>
        <v>5.6987276095741798E-4</v>
      </c>
      <c r="AG775">
        <f t="shared" si="39"/>
        <v>6.7145078444122265E-3</v>
      </c>
    </row>
    <row r="776" spans="31:33" x14ac:dyDescent="0.3">
      <c r="AE776" s="12">
        <v>38.700000000000003</v>
      </c>
      <c r="AF776">
        <f t="shared" si="40"/>
        <v>5.6835708389143202E-4</v>
      </c>
      <c r="AG776">
        <f t="shared" si="39"/>
        <v>6.7071333160170655E-3</v>
      </c>
    </row>
    <row r="777" spans="31:33" x14ac:dyDescent="0.3">
      <c r="AE777" s="12">
        <v>38.75</v>
      </c>
      <c r="AF777">
        <f t="shared" si="40"/>
        <v>5.6684738721182791E-4</v>
      </c>
      <c r="AG777">
        <f t="shared" si="39"/>
        <v>6.699776393039647E-3</v>
      </c>
    </row>
    <row r="778" spans="31:33" x14ac:dyDescent="0.3">
      <c r="AE778" s="12">
        <v>38.799999999999997</v>
      </c>
      <c r="AF778">
        <f t="shared" si="40"/>
        <v>5.6534363965085046E-4</v>
      </c>
      <c r="AG778">
        <f t="shared" si="39"/>
        <v>6.6924370108146372E-3</v>
      </c>
    </row>
    <row r="779" spans="31:33" x14ac:dyDescent="0.3">
      <c r="AE779" s="12">
        <v>38.85</v>
      </c>
      <c r="AF779">
        <f t="shared" si="40"/>
        <v>5.6384581014422579E-4</v>
      </c>
      <c r="AG779">
        <f t="shared" si="39"/>
        <v>6.6851151049971578E-3</v>
      </c>
    </row>
    <row r="780" spans="31:33" x14ac:dyDescent="0.3">
      <c r="AE780" s="12">
        <v>38.9</v>
      </c>
      <c r="AF780">
        <f t="shared" si="40"/>
        <v>5.6235386782958275E-4</v>
      </c>
      <c r="AG780">
        <f t="shared" si="39"/>
        <v>6.6778106115607683E-3</v>
      </c>
    </row>
    <row r="781" spans="31:33" x14ac:dyDescent="0.3">
      <c r="AE781" s="12">
        <v>38.950000000000003</v>
      </c>
      <c r="AF781">
        <f t="shared" si="40"/>
        <v>5.6086778204487758E-4</v>
      </c>
      <c r="AG781">
        <f t="shared" si="39"/>
        <v>6.6705234667954957E-3</v>
      </c>
    </row>
    <row r="782" spans="31:33" x14ac:dyDescent="0.3">
      <c r="AE782" s="12">
        <v>39</v>
      </c>
      <c r="AF782">
        <f t="shared" si="40"/>
        <v>5.5938752232684481E-4</v>
      </c>
      <c r="AG782">
        <f t="shared" si="39"/>
        <v>6.6632536073058714E-3</v>
      </c>
    </row>
    <row r="783" spans="31:33" x14ac:dyDescent="0.3">
      <c r="AE783" s="12">
        <v>39.049999999999997</v>
      </c>
      <c r="AF783">
        <f t="shared" si="40"/>
        <v>5.5791305840944931E-4</v>
      </c>
      <c r="AG783">
        <f t="shared" si="39"/>
        <v>6.6560009700089556E-3</v>
      </c>
    </row>
    <row r="784" spans="31:33" x14ac:dyDescent="0.3">
      <c r="AE784" s="12">
        <v>39.1</v>
      </c>
      <c r="AF784">
        <f t="shared" si="40"/>
        <v>5.5644436022236378E-4</v>
      </c>
      <c r="AG784">
        <f t="shared" si="39"/>
        <v>6.6487654921324208E-3</v>
      </c>
    </row>
    <row r="785" spans="31:33" x14ac:dyDescent="0.3">
      <c r="AE785" s="12">
        <v>39.15</v>
      </c>
      <c r="AF785">
        <f t="shared" si="40"/>
        <v>5.5498139788945345E-4</v>
      </c>
      <c r="AG785">
        <f t="shared" si="39"/>
        <v>6.6415471112126175E-3</v>
      </c>
    </row>
    <row r="786" spans="31:33" x14ac:dyDescent="0.3">
      <c r="AE786" s="12">
        <v>39.200000000000003</v>
      </c>
      <c r="AF786">
        <f t="shared" si="40"/>
        <v>5.5352414172727673E-4</v>
      </c>
      <c r="AG786">
        <f t="shared" si="39"/>
        <v>6.6343457650926713E-3</v>
      </c>
    </row>
    <row r="787" spans="31:33" x14ac:dyDescent="0.3">
      <c r="AE787" s="12">
        <v>39.25</v>
      </c>
      <c r="AF787">
        <f t="shared" si="40"/>
        <v>5.52072562243596E-4</v>
      </c>
      <c r="AG787">
        <f t="shared" si="39"/>
        <v>6.6271613919205805E-3</v>
      </c>
    </row>
    <row r="788" spans="31:33" x14ac:dyDescent="0.3">
      <c r="AE788" s="12">
        <v>39.299999999999997</v>
      </c>
      <c r="AF788">
        <f t="shared" si="40"/>
        <v>5.5062663013590908E-4</v>
      </c>
      <c r="AG788">
        <f t="shared" si="39"/>
        <v>6.6199939301473309E-3</v>
      </c>
    </row>
    <row r="789" spans="31:33" x14ac:dyDescent="0.3">
      <c r="AE789" s="12">
        <v>39.35</v>
      </c>
      <c r="AF789">
        <f t="shared" si="40"/>
        <v>5.4918631628998423E-4</v>
      </c>
      <c r="AG789">
        <f t="shared" si="39"/>
        <v>6.6128433185250373E-3</v>
      </c>
    </row>
    <row r="790" spans="31:33" x14ac:dyDescent="0.3">
      <c r="AE790" s="12">
        <v>39.4</v>
      </c>
      <c r="AF790">
        <f t="shared" si="40"/>
        <v>5.4775159177841844E-4</v>
      </c>
      <c r="AG790">
        <f t="shared" si="39"/>
        <v>6.6057094961050984E-3</v>
      </c>
    </row>
    <row r="791" spans="31:33" x14ac:dyDescent="0.3">
      <c r="AE791" s="12">
        <v>39.450000000000003</v>
      </c>
      <c r="AF791">
        <f t="shared" si="40"/>
        <v>5.4632242785919763E-4</v>
      </c>
      <c r="AG791">
        <f t="shared" si="39"/>
        <v>6.5985924022363288E-3</v>
      </c>
    </row>
    <row r="792" spans="31:33" x14ac:dyDescent="0.3">
      <c r="AE792" s="12">
        <v>39.5</v>
      </c>
      <c r="AF792">
        <f t="shared" si="40"/>
        <v>5.4489879597428154E-4</v>
      </c>
      <c r="AG792">
        <f t="shared" si="39"/>
        <v>6.5914919765631625E-3</v>
      </c>
    </row>
    <row r="793" spans="31:33" x14ac:dyDescent="0.3">
      <c r="AE793" s="12">
        <v>39.549999999999997</v>
      </c>
      <c r="AF793">
        <f t="shared" si="40"/>
        <v>5.4348066774818893E-4</v>
      </c>
      <c r="AG793">
        <f t="shared" si="39"/>
        <v>6.5844081590238166E-3</v>
      </c>
    </row>
    <row r="794" spans="31:33" x14ac:dyDescent="0.3">
      <c r="AE794" s="12">
        <v>39.6</v>
      </c>
      <c r="AF794">
        <f t="shared" si="40"/>
        <v>5.4206801498660846E-4</v>
      </c>
      <c r="AG794">
        <f t="shared" si="39"/>
        <v>6.5773408898485144E-3</v>
      </c>
    </row>
    <row r="795" spans="31:33" x14ac:dyDescent="0.3">
      <c r="AE795" s="12">
        <v>39.65</v>
      </c>
      <c r="AF795">
        <f t="shared" si="40"/>
        <v>5.4066080967500975E-4</v>
      </c>
      <c r="AG795">
        <f t="shared" si="39"/>
        <v>6.5702901095576775E-3</v>
      </c>
    </row>
    <row r="796" spans="31:33" x14ac:dyDescent="0.3">
      <c r="AE796" s="12">
        <v>39.700000000000003</v>
      </c>
      <c r="AF796">
        <f t="shared" si="40"/>
        <v>5.392590239772728E-4</v>
      </c>
      <c r="AG796">
        <f t="shared" si="39"/>
        <v>6.5632557589601695E-3</v>
      </c>
    </row>
    <row r="797" spans="31:33" x14ac:dyDescent="0.3">
      <c r="AE797" s="12">
        <v>39.75</v>
      </c>
      <c r="AF797">
        <f t="shared" si="40"/>
        <v>5.3786263023433408E-4</v>
      </c>
      <c r="AG797">
        <f t="shared" si="39"/>
        <v>6.5562377791515275E-3</v>
      </c>
    </row>
    <row r="798" spans="31:33" x14ac:dyDescent="0.3">
      <c r="AE798" s="12">
        <v>39.799999999999997</v>
      </c>
      <c r="AF798">
        <f t="shared" si="40"/>
        <v>5.3647160096283121E-4</v>
      </c>
      <c r="AG798">
        <f t="shared" si="39"/>
        <v>6.5492361115122204E-3</v>
      </c>
    </row>
    <row r="799" spans="31:33" x14ac:dyDescent="0.3">
      <c r="AE799" s="12">
        <v>39.85</v>
      </c>
      <c r="AF799">
        <f t="shared" si="40"/>
        <v>5.3508590885377526E-4</v>
      </c>
      <c r="AG799">
        <f t="shared" si="39"/>
        <v>6.542250697705909E-3</v>
      </c>
    </row>
    <row r="800" spans="31:33" x14ac:dyDescent="0.3">
      <c r="AE800" s="12">
        <v>39.9</v>
      </c>
      <c r="AF800">
        <f t="shared" si="40"/>
        <v>5.3370552677122287E-4</v>
      </c>
      <c r="AG800">
        <f t="shared" si="39"/>
        <v>6.5352814796777294E-3</v>
      </c>
    </row>
    <row r="801" spans="31:33" x14ac:dyDescent="0.3">
      <c r="AE801" s="12">
        <v>39.950000000000003</v>
      </c>
      <c r="AF801">
        <f t="shared" si="40"/>
        <v>5.3233042775096835E-4</v>
      </c>
      <c r="AG801">
        <f t="shared" si="39"/>
        <v>6.5283283996525809E-3</v>
      </c>
    </row>
    <row r="802" spans="31:33" x14ac:dyDescent="0.3">
      <c r="AE802" s="12">
        <v>40</v>
      </c>
      <c r="AF802">
        <f t="shared" si="40"/>
        <v>5.3096058499923918E-4</v>
      </c>
      <c r="AG802">
        <f t="shared" si="39"/>
        <v>6.5213914001334356E-3</v>
      </c>
    </row>
    <row r="803" spans="31:33" x14ac:dyDescent="0.3">
      <c r="AE803" s="12">
        <v>40.049999999999997</v>
      </c>
      <c r="AF803">
        <f t="shared" si="40"/>
        <v>5.2959597189141012E-4</v>
      </c>
      <c r="AG803">
        <f t="shared" si="39"/>
        <v>6.5144704238996451E-3</v>
      </c>
    </row>
    <row r="804" spans="31:33" x14ac:dyDescent="0.3">
      <c r="AE804" s="12">
        <v>40.1</v>
      </c>
      <c r="AF804">
        <f t="shared" si="40"/>
        <v>5.2823656197072827E-4</v>
      </c>
      <c r="AG804">
        <f t="shared" si="39"/>
        <v>6.5075654140052796E-3</v>
      </c>
    </row>
    <row r="805" spans="31:33" x14ac:dyDescent="0.3">
      <c r="AE805" s="12">
        <v>40.15</v>
      </c>
      <c r="AF805">
        <f t="shared" si="40"/>
        <v>5.2688232894704061E-4</v>
      </c>
      <c r="AG805">
        <f t="shared" si="39"/>
        <v>6.5006763137774592E-3</v>
      </c>
    </row>
    <row r="806" spans="31:33" x14ac:dyDescent="0.3">
      <c r="AE806" s="12">
        <v>40.200000000000003</v>
      </c>
      <c r="AF806">
        <f t="shared" si="40"/>
        <v>5.2553324669554541E-4</v>
      </c>
      <c r="AG806">
        <f t="shared" si="39"/>
        <v>6.493803066814712E-3</v>
      </c>
    </row>
    <row r="807" spans="31:33" x14ac:dyDescent="0.3">
      <c r="AE807" s="12">
        <v>40.25</v>
      </c>
      <c r="AF807">
        <f t="shared" si="40"/>
        <v>5.2418928925554572E-4</v>
      </c>
      <c r="AG807">
        <f t="shared" si="39"/>
        <v>6.4869456169853431E-3</v>
      </c>
    </row>
    <row r="808" spans="31:33" x14ac:dyDescent="0.3">
      <c r="AE808" s="12">
        <v>40.299999999999997</v>
      </c>
      <c r="AF808">
        <f t="shared" si="40"/>
        <v>5.2285043082921534E-4</v>
      </c>
      <c r="AG808">
        <f t="shared" si="39"/>
        <v>6.480103908425793E-3</v>
      </c>
    </row>
    <row r="809" spans="31:33" x14ac:dyDescent="0.3">
      <c r="AE809" s="12">
        <v>40.35</v>
      </c>
      <c r="AF809">
        <f t="shared" si="40"/>
        <v>5.2151664578037771E-4</v>
      </c>
      <c r="AG809">
        <f t="shared" si="39"/>
        <v>6.4732778855390504E-3</v>
      </c>
    </row>
    <row r="810" spans="31:33" x14ac:dyDescent="0.3">
      <c r="AE810" s="12">
        <v>40.4</v>
      </c>
      <c r="AF810">
        <f t="shared" si="40"/>
        <v>5.2018790863329542E-4</v>
      </c>
      <c r="AG810">
        <f t="shared" si="39"/>
        <v>6.4664674929930284E-3</v>
      </c>
    </row>
    <row r="811" spans="31:33" x14ac:dyDescent="0.3">
      <c r="AE811" s="12">
        <v>40.450000000000003</v>
      </c>
      <c r="AF811">
        <f t="shared" si="40"/>
        <v>5.188641940714674E-4</v>
      </c>
      <c r="AG811">
        <f t="shared" si="39"/>
        <v>6.4596726757190038E-3</v>
      </c>
    </row>
    <row r="812" spans="31:33" x14ac:dyDescent="0.3">
      <c r="AE812" s="12">
        <v>40.5</v>
      </c>
      <c r="AF812">
        <f t="shared" si="40"/>
        <v>5.1754547693643913E-4</v>
      </c>
      <c r="AG812">
        <f t="shared" si="39"/>
        <v>6.4528933789100079E-3</v>
      </c>
    </row>
    <row r="813" spans="31:33" x14ac:dyDescent="0.3">
      <c r="AE813" s="12">
        <v>40.549999999999997</v>
      </c>
      <c r="AF813">
        <f t="shared" si="40"/>
        <v>5.1623173222662203E-4</v>
      </c>
      <c r="AG813">
        <f t="shared" si="39"/>
        <v>6.4461295480192863E-3</v>
      </c>
    </row>
    <row r="814" spans="31:33" x14ac:dyDescent="0.3">
      <c r="AE814" s="12">
        <v>40.6</v>
      </c>
      <c r="AF814">
        <f t="shared" si="40"/>
        <v>5.1492293509612338E-4</v>
      </c>
      <c r="AG814">
        <f t="shared" si="39"/>
        <v>6.4393811287587347E-3</v>
      </c>
    </row>
    <row r="815" spans="31:33" x14ac:dyDescent="0.3">
      <c r="AE815" s="12">
        <v>40.65</v>
      </c>
      <c r="AF815">
        <f t="shared" si="40"/>
        <v>5.1361906085358865E-4</v>
      </c>
      <c r="AG815">
        <f t="shared" si="39"/>
        <v>6.4326480670973537E-3</v>
      </c>
    </row>
    <row r="816" spans="31:33" x14ac:dyDescent="0.3">
      <c r="AE816" s="12">
        <v>40.700000000000003</v>
      </c>
      <c r="AF816">
        <f t="shared" si="40"/>
        <v>5.1232008496104897E-4</v>
      </c>
      <c r="AG816">
        <f t="shared" si="39"/>
        <v>6.4259303092597218E-3</v>
      </c>
    </row>
    <row r="817" spans="31:33" x14ac:dyDescent="0.3">
      <c r="AE817" s="12">
        <v>40.75</v>
      </c>
      <c r="AF817">
        <f t="shared" si="40"/>
        <v>5.1102598303278313E-4</v>
      </c>
      <c r="AG817">
        <f t="shared" si="39"/>
        <v>6.4192278017244685E-3</v>
      </c>
    </row>
    <row r="818" spans="31:33" x14ac:dyDescent="0.3">
      <c r="AE818" s="12">
        <v>40.799999999999997</v>
      </c>
      <c r="AF818">
        <f t="shared" si="40"/>
        <v>5.0973673083418527E-4</v>
      </c>
      <c r="AG818">
        <f t="shared" si="39"/>
        <v>6.4125404912227721E-3</v>
      </c>
    </row>
    <row r="819" spans="31:33" x14ac:dyDescent="0.3">
      <c r="AE819" s="12">
        <v>40.85</v>
      </c>
      <c r="AF819">
        <f t="shared" si="40"/>
        <v>5.0845230428064924E-4</v>
      </c>
      <c r="AG819">
        <f t="shared" si="39"/>
        <v>6.4058683247368523E-3</v>
      </c>
    </row>
    <row r="820" spans="31:33" x14ac:dyDescent="0.3">
      <c r="AE820" s="12">
        <v>40.9</v>
      </c>
      <c r="AF820">
        <f t="shared" si="40"/>
        <v>5.0717267943645248E-4</v>
      </c>
      <c r="AG820">
        <f t="shared" si="39"/>
        <v>6.3992112494984914E-3</v>
      </c>
    </row>
    <row r="821" spans="31:33" x14ac:dyDescent="0.3">
      <c r="AE821" s="12">
        <v>40.950000000000003</v>
      </c>
      <c r="AF821">
        <f t="shared" si="40"/>
        <v>5.0589783251366017E-4</v>
      </c>
      <c r="AG821">
        <f t="shared" si="39"/>
        <v>6.3925692129875398E-3</v>
      </c>
    </row>
    <row r="822" spans="31:33" x14ac:dyDescent="0.3">
      <c r="AE822" s="12">
        <v>41</v>
      </c>
      <c r="AF822">
        <f t="shared" si="40"/>
        <v>5.0462773987103066E-4</v>
      </c>
      <c r="AG822">
        <f t="shared" si="39"/>
        <v>6.3859421629304655E-3</v>
      </c>
    </row>
    <row r="823" spans="31:33" x14ac:dyDescent="0.3">
      <c r="AE823" s="12">
        <v>41.05</v>
      </c>
      <c r="AF823">
        <f t="shared" si="40"/>
        <v>5.0336237801293468E-4</v>
      </c>
      <c r="AG823">
        <f t="shared" si="39"/>
        <v>6.3793300472988973E-3</v>
      </c>
    </row>
    <row r="824" spans="31:33" x14ac:dyDescent="0.3">
      <c r="AE824" s="12">
        <v>41.1</v>
      </c>
      <c r="AF824">
        <f t="shared" si="40"/>
        <v>5.0210172358827992E-4</v>
      </c>
      <c r="AG824">
        <f t="shared" si="39"/>
        <v>6.3727328143081555E-3</v>
      </c>
    </row>
    <row r="825" spans="31:33" x14ac:dyDescent="0.3">
      <c r="AE825" s="12">
        <v>41.15</v>
      </c>
      <c r="AF825">
        <f t="shared" si="40"/>
        <v>5.0084575338945367E-4</v>
      </c>
      <c r="AG825">
        <f t="shared" si="39"/>
        <v>6.3661504124158438E-3</v>
      </c>
    </row>
    <row r="826" spans="31:33" x14ac:dyDescent="0.3">
      <c r="AE826" s="12">
        <v>41.2</v>
      </c>
      <c r="AF826">
        <f t="shared" si="40"/>
        <v>4.9959444435126088E-4</v>
      </c>
      <c r="AG826">
        <f t="shared" si="39"/>
        <v>6.3595827903204123E-3</v>
      </c>
    </row>
    <row r="827" spans="31:33" x14ac:dyDescent="0.3">
      <c r="AE827" s="12">
        <v>41.25</v>
      </c>
      <c r="AF827">
        <f t="shared" si="40"/>
        <v>4.9834777354988312E-4</v>
      </c>
      <c r="AG827">
        <f t="shared" si="39"/>
        <v>6.3530298969597275E-3</v>
      </c>
    </row>
    <row r="828" spans="31:33" x14ac:dyDescent="0.3">
      <c r="AE828" s="12">
        <v>41.3</v>
      </c>
      <c r="AF828">
        <f t="shared" si="40"/>
        <v>4.9710571820184193E-4</v>
      </c>
      <c r="AG828">
        <f t="shared" si="39"/>
        <v>6.3464916815096873E-3</v>
      </c>
    </row>
    <row r="829" spans="31:33" x14ac:dyDescent="0.3">
      <c r="AE829" s="12">
        <v>41.35</v>
      </c>
      <c r="AF829">
        <f t="shared" si="40"/>
        <v>4.9586825566296856E-4</v>
      </c>
      <c r="AG829">
        <f t="shared" si="39"/>
        <v>6.3399680933828211E-3</v>
      </c>
    </row>
    <row r="830" spans="31:33" x14ac:dyDescent="0.3">
      <c r="AE830" s="12">
        <v>41.4</v>
      </c>
      <c r="AF830">
        <f t="shared" si="40"/>
        <v>4.9463536342738768E-4</v>
      </c>
      <c r="AG830">
        <f t="shared" si="39"/>
        <v>6.3334590822268907E-3</v>
      </c>
    </row>
    <row r="831" spans="31:33" x14ac:dyDescent="0.3">
      <c r="AE831" s="12">
        <v>41.45</v>
      </c>
      <c r="AF831">
        <f t="shared" si="40"/>
        <v>4.9340701912650589E-4</v>
      </c>
      <c r="AG831">
        <f t="shared" si="39"/>
        <v>6.3269645979235276E-3</v>
      </c>
    </row>
    <row r="832" spans="31:33" x14ac:dyDescent="0.3">
      <c r="AE832" s="12">
        <v>41.5</v>
      </c>
      <c r="AF832">
        <f t="shared" si="40"/>
        <v>4.9218320052801063E-4</v>
      </c>
      <c r="AG832">
        <f t="shared" si="39"/>
        <v>6.3204845905868558E-3</v>
      </c>
    </row>
    <row r="833" spans="31:33" x14ac:dyDescent="0.3">
      <c r="AE833" s="12">
        <v>41.55</v>
      </c>
      <c r="AF833">
        <f t="shared" si="40"/>
        <v>4.9096388553487576E-4</v>
      </c>
      <c r="AG833">
        <f t="shared" si="39"/>
        <v>6.3140190105621455E-3</v>
      </c>
    </row>
    <row r="834" spans="31:33" x14ac:dyDescent="0.3">
      <c r="AE834" s="12">
        <v>41.6</v>
      </c>
      <c r="AF834">
        <f t="shared" si="40"/>
        <v>4.8974905218437806E-4</v>
      </c>
      <c r="AG834">
        <f t="shared" si="39"/>
        <v>6.307567808424462E-3</v>
      </c>
    </row>
    <row r="835" spans="31:33" x14ac:dyDescent="0.3">
      <c r="AE835" s="12">
        <v>41.65</v>
      </c>
      <c r="AF835">
        <f t="shared" si="40"/>
        <v>4.8853867864712087E-4</v>
      </c>
      <c r="AG835">
        <f t="shared" ref="AG835:AG898" si="41">$AG$2*(AE835^($AG$2-1))</f>
        <v>6.3011309349773163E-3</v>
      </c>
    </row>
    <row r="836" spans="31:33" x14ac:dyDescent="0.3">
      <c r="AE836" s="12">
        <v>41.7</v>
      </c>
      <c r="AF836">
        <f t="shared" ref="AF836:AF899" si="42">($AF$2-1)*AE836^(-$AF$2)</f>
        <v>4.8733274322606434E-4</v>
      </c>
      <c r="AG836">
        <f t="shared" si="41"/>
        <v>6.2947083412513557E-3</v>
      </c>
    </row>
    <row r="837" spans="31:33" x14ac:dyDescent="0.3">
      <c r="AE837" s="12">
        <v>41.75</v>
      </c>
      <c r="AF837">
        <f t="shared" si="42"/>
        <v>4.8613122435556803E-4</v>
      </c>
      <c r="AG837">
        <f t="shared" si="41"/>
        <v>6.2882999785030267E-3</v>
      </c>
    </row>
    <row r="838" spans="31:33" x14ac:dyDescent="0.3">
      <c r="AE838" s="12">
        <v>41.8</v>
      </c>
      <c r="AF838">
        <f t="shared" si="42"/>
        <v>4.849341006004368E-4</v>
      </c>
      <c r="AG838">
        <f t="shared" si="41"/>
        <v>6.2819057982132854E-3</v>
      </c>
    </row>
    <row r="839" spans="31:33" x14ac:dyDescent="0.3">
      <c r="AE839" s="12">
        <v>41.85</v>
      </c>
      <c r="AF839">
        <f t="shared" si="42"/>
        <v>4.8374135065497645E-4</v>
      </c>
      <c r="AG839">
        <f t="shared" si="41"/>
        <v>6.275525752086261E-3</v>
      </c>
    </row>
    <row r="840" spans="31:33" x14ac:dyDescent="0.3">
      <c r="AE840" s="12">
        <v>41.9</v>
      </c>
      <c r="AF840">
        <f t="shared" si="42"/>
        <v>4.8255295334206178E-4</v>
      </c>
      <c r="AG840">
        <f t="shared" si="41"/>
        <v>6.269159792048013E-3</v>
      </c>
    </row>
    <row r="841" spans="31:33" x14ac:dyDescent="0.3">
      <c r="AE841" s="12">
        <v>41.95</v>
      </c>
      <c r="AF841">
        <f t="shared" si="42"/>
        <v>4.8136888761220349E-4</v>
      </c>
      <c r="AG841">
        <f t="shared" si="41"/>
        <v>6.2628078702452036E-3</v>
      </c>
    </row>
    <row r="842" spans="31:33" x14ac:dyDescent="0.3">
      <c r="AE842" s="12">
        <v>42</v>
      </c>
      <c r="AF842">
        <f t="shared" si="42"/>
        <v>4.8018913254263258E-4</v>
      </c>
      <c r="AG842">
        <f t="shared" si="41"/>
        <v>6.2564699390438528E-3</v>
      </c>
    </row>
    <row r="843" spans="31:33" x14ac:dyDescent="0.3">
      <c r="AE843" s="12">
        <v>42.05</v>
      </c>
      <c r="AF843">
        <f t="shared" si="42"/>
        <v>4.7901366733638318E-4</v>
      </c>
      <c r="AG843">
        <f t="shared" si="41"/>
        <v>6.2501459510280596E-3</v>
      </c>
    </row>
    <row r="844" spans="31:33" x14ac:dyDescent="0.3">
      <c r="AE844" s="12">
        <v>42.1</v>
      </c>
      <c r="AF844">
        <f t="shared" si="42"/>
        <v>4.7784247132139209E-4</v>
      </c>
      <c r="AG844">
        <f t="shared" si="41"/>
        <v>6.2438358589987477E-3</v>
      </c>
    </row>
    <row r="845" spans="31:33" x14ac:dyDescent="0.3">
      <c r="AE845" s="12">
        <v>42.15</v>
      </c>
      <c r="AF845">
        <f t="shared" si="42"/>
        <v>4.7667552394959793E-4</v>
      </c>
      <c r="AG845">
        <f t="shared" si="41"/>
        <v>6.2375396159724192E-3</v>
      </c>
    </row>
    <row r="846" spans="31:33" x14ac:dyDescent="0.3">
      <c r="AE846" s="12">
        <v>42.2</v>
      </c>
      <c r="AF846">
        <f t="shared" si="42"/>
        <v>4.755128047960546E-4</v>
      </c>
      <c r="AG846">
        <f t="shared" si="41"/>
        <v>6.2312571751799153E-3</v>
      </c>
    </row>
    <row r="847" spans="31:33" x14ac:dyDescent="0.3">
      <c r="AE847" s="12">
        <v>42.25</v>
      </c>
      <c r="AF847">
        <f t="shared" si="42"/>
        <v>4.743542935580453E-4</v>
      </c>
      <c r="AG847">
        <f t="shared" si="41"/>
        <v>6.2249884900651932E-3</v>
      </c>
    </row>
    <row r="848" spans="31:33" x14ac:dyDescent="0.3">
      <c r="AE848" s="12">
        <v>42.3</v>
      </c>
      <c r="AF848">
        <f t="shared" si="42"/>
        <v>4.7319997005421105E-4</v>
      </c>
      <c r="AG848">
        <f t="shared" si="41"/>
        <v>6.2187335142840847E-3</v>
      </c>
    </row>
    <row r="849" spans="31:33" x14ac:dyDescent="0.3">
      <c r="AE849" s="12">
        <v>42.35</v>
      </c>
      <c r="AF849">
        <f t="shared" si="42"/>
        <v>4.7204981422367979E-4</v>
      </c>
      <c r="AG849">
        <f t="shared" si="41"/>
        <v>6.2124922017031048E-3</v>
      </c>
    </row>
    <row r="850" spans="31:33" x14ac:dyDescent="0.3">
      <c r="AE850" s="12">
        <v>42.4</v>
      </c>
      <c r="AF850">
        <f t="shared" si="42"/>
        <v>4.709038061252089E-4</v>
      </c>
      <c r="AG850">
        <f t="shared" si="41"/>
        <v>6.2062645063982397E-3</v>
      </c>
    </row>
    <row r="851" spans="31:33" x14ac:dyDescent="0.3">
      <c r="AE851" s="12">
        <v>42.45</v>
      </c>
      <c r="AF851">
        <f t="shared" si="42"/>
        <v>4.6976192593633034E-4</v>
      </c>
      <c r="AG851">
        <f t="shared" si="41"/>
        <v>6.2000503826537432E-3</v>
      </c>
    </row>
    <row r="852" spans="31:33" x14ac:dyDescent="0.3">
      <c r="AE852" s="12">
        <v>42.5</v>
      </c>
      <c r="AF852">
        <f t="shared" si="42"/>
        <v>4.6862415395250331E-4</v>
      </c>
      <c r="AG852">
        <f t="shared" si="41"/>
        <v>6.1938497849609473E-3</v>
      </c>
    </row>
    <row r="853" spans="31:33" x14ac:dyDescent="0.3">
      <c r="AE853" s="12">
        <v>42.55</v>
      </c>
      <c r="AF853">
        <f t="shared" si="42"/>
        <v>4.6749047058627707E-4</v>
      </c>
      <c r="AG853">
        <f t="shared" si="41"/>
        <v>6.1876626680171009E-3</v>
      </c>
    </row>
    <row r="854" spans="31:33" x14ac:dyDescent="0.3">
      <c r="AE854" s="12">
        <v>42.6</v>
      </c>
      <c r="AF854">
        <f t="shared" si="42"/>
        <v>4.6636085636645662E-4</v>
      </c>
      <c r="AG854">
        <f t="shared" si="41"/>
        <v>6.1814889867241691E-3</v>
      </c>
    </row>
    <row r="855" spans="31:33" x14ac:dyDescent="0.3">
      <c r="AE855" s="12">
        <v>42.65</v>
      </c>
      <c r="AF855">
        <f t="shared" si="42"/>
        <v>4.6523529193728081E-4</v>
      </c>
      <c r="AG855">
        <f t="shared" si="41"/>
        <v>6.1753286961877011E-3</v>
      </c>
    </row>
    <row r="856" spans="31:33" x14ac:dyDescent="0.3">
      <c r="AE856" s="12">
        <v>42.7</v>
      </c>
      <c r="AF856">
        <f t="shared" si="42"/>
        <v>4.6411375805759732E-4</v>
      </c>
      <c r="AG856">
        <f t="shared" si="41"/>
        <v>6.1691817517156369E-3</v>
      </c>
    </row>
    <row r="857" spans="31:33" x14ac:dyDescent="0.3">
      <c r="AE857" s="12">
        <v>42.75</v>
      </c>
      <c r="AF857">
        <f t="shared" si="42"/>
        <v>4.6299623560005918E-4</v>
      </c>
      <c r="AG857">
        <f t="shared" si="41"/>
        <v>6.1630481088171957E-3</v>
      </c>
    </row>
    <row r="858" spans="31:33" x14ac:dyDescent="0.3">
      <c r="AE858" s="12">
        <v>42.8</v>
      </c>
      <c r="AF858">
        <f t="shared" si="42"/>
        <v>4.6188270555031153E-4</v>
      </c>
      <c r="AG858">
        <f t="shared" si="41"/>
        <v>6.1569277232017081E-3</v>
      </c>
    </row>
    <row r="859" spans="31:33" x14ac:dyDescent="0.3">
      <c r="AE859" s="12">
        <v>42.85</v>
      </c>
      <c r="AF859">
        <f t="shared" si="42"/>
        <v>4.6077314900619984E-4</v>
      </c>
      <c r="AG859">
        <f t="shared" si="41"/>
        <v>6.150820550777503E-3</v>
      </c>
    </row>
    <row r="860" spans="31:33" x14ac:dyDescent="0.3">
      <c r="AE860" s="12">
        <v>42.9</v>
      </c>
      <c r="AF860">
        <f t="shared" si="42"/>
        <v>4.5966754717697227E-4</v>
      </c>
      <c r="AG860">
        <f t="shared" si="41"/>
        <v>6.1447265476507716E-3</v>
      </c>
    </row>
    <row r="861" spans="31:33" x14ac:dyDescent="0.3">
      <c r="AE861" s="12">
        <v>42.95</v>
      </c>
      <c r="AF861">
        <f t="shared" si="42"/>
        <v>4.5856588138249924E-4</v>
      </c>
      <c r="AG861">
        <f t="shared" si="41"/>
        <v>6.138645670124441E-3</v>
      </c>
    </row>
    <row r="862" spans="31:33" x14ac:dyDescent="0.3">
      <c r="AE862" s="12">
        <v>43</v>
      </c>
      <c r="AF862">
        <f t="shared" si="42"/>
        <v>4.5746813305249062E-4</v>
      </c>
      <c r="AG862">
        <f t="shared" si="41"/>
        <v>6.132577874697097E-3</v>
      </c>
    </row>
    <row r="863" spans="31:33" x14ac:dyDescent="0.3">
      <c r="AE863" s="12">
        <v>43.05</v>
      </c>
      <c r="AF863">
        <f t="shared" si="42"/>
        <v>4.5637428372572489E-4</v>
      </c>
      <c r="AG863">
        <f t="shared" si="41"/>
        <v>6.1265231180618399E-3</v>
      </c>
    </row>
    <row r="864" spans="31:33" x14ac:dyDescent="0.3">
      <c r="AE864" s="12">
        <v>43.1</v>
      </c>
      <c r="AF864">
        <f t="shared" si="42"/>
        <v>4.5528431504928275E-4</v>
      </c>
      <c r="AG864">
        <f t="shared" si="41"/>
        <v>6.1204813571052253E-3</v>
      </c>
    </row>
    <row r="865" spans="31:33" x14ac:dyDescent="0.3">
      <c r="AE865" s="12">
        <v>43.15</v>
      </c>
      <c r="AF865">
        <f t="shared" si="42"/>
        <v>4.5419820877778602E-4</v>
      </c>
      <c r="AG865">
        <f t="shared" si="41"/>
        <v>6.114452548906156E-3</v>
      </c>
    </row>
    <row r="866" spans="31:33" x14ac:dyDescent="0.3">
      <c r="AE866" s="12">
        <v>43.2</v>
      </c>
      <c r="AF866">
        <f t="shared" si="42"/>
        <v>4.5311594677264604E-4</v>
      </c>
      <c r="AG866">
        <f t="shared" si="41"/>
        <v>6.1084366507348107E-3</v>
      </c>
    </row>
    <row r="867" spans="31:33" x14ac:dyDescent="0.3">
      <c r="AE867" s="12">
        <v>43.25</v>
      </c>
      <c r="AF867">
        <f t="shared" si="42"/>
        <v>4.5203751100131404E-4</v>
      </c>
      <c r="AG867">
        <f t="shared" si="41"/>
        <v>6.1024336200515674E-3</v>
      </c>
    </row>
    <row r="868" spans="31:33" x14ac:dyDescent="0.3">
      <c r="AE868" s="12">
        <v>43.3</v>
      </c>
      <c r="AF868">
        <f t="shared" si="42"/>
        <v>4.5096288353653935E-4</v>
      </c>
      <c r="AG868">
        <f t="shared" si="41"/>
        <v>6.0964434145059461E-3</v>
      </c>
    </row>
    <row r="869" spans="31:33" x14ac:dyDescent="0.3">
      <c r="AE869" s="12">
        <v>43.35</v>
      </c>
      <c r="AF869">
        <f t="shared" si="42"/>
        <v>4.4989204655563562E-4</v>
      </c>
      <c r="AG869">
        <f t="shared" si="41"/>
        <v>6.0904659919355343E-3</v>
      </c>
    </row>
    <row r="870" spans="31:33" x14ac:dyDescent="0.3">
      <c r="AE870" s="12">
        <v>43.4</v>
      </c>
      <c r="AF870">
        <f t="shared" si="42"/>
        <v>4.4882498233974965E-4</v>
      </c>
      <c r="AG870">
        <f t="shared" si="41"/>
        <v>6.0845013103649542E-3</v>
      </c>
    </row>
    <row r="871" spans="31:33" x14ac:dyDescent="0.3">
      <c r="AE871" s="12">
        <v>43.45</v>
      </c>
      <c r="AF871">
        <f t="shared" si="42"/>
        <v>4.477616732731386E-4</v>
      </c>
      <c r="AG871">
        <f t="shared" si="41"/>
        <v>6.0785493280048055E-3</v>
      </c>
    </row>
    <row r="872" spans="31:33" x14ac:dyDescent="0.3">
      <c r="AE872" s="12">
        <v>43.5</v>
      </c>
      <c r="AF872">
        <f t="shared" si="42"/>
        <v>4.4670210184245238E-4</v>
      </c>
      <c r="AG872">
        <f t="shared" si="41"/>
        <v>6.0726100032506445E-3</v>
      </c>
    </row>
    <row r="873" spans="31:33" x14ac:dyDescent="0.3">
      <c r="AE873" s="12">
        <v>43.55</v>
      </c>
      <c r="AF873">
        <f t="shared" si="42"/>
        <v>4.4564625063602052E-4</v>
      </c>
      <c r="AG873">
        <f t="shared" si="41"/>
        <v>6.0666832946819332E-3</v>
      </c>
    </row>
    <row r="874" spans="31:33" x14ac:dyDescent="0.3">
      <c r="AE874" s="12">
        <v>43.6</v>
      </c>
      <c r="AF874">
        <f t="shared" si="42"/>
        <v>4.4459410234314614E-4</v>
      </c>
      <c r="AG874">
        <f t="shared" si="41"/>
        <v>6.0607691610610227E-3</v>
      </c>
    </row>
    <row r="875" spans="31:33" x14ac:dyDescent="0.3">
      <c r="AE875" s="12">
        <v>43.65</v>
      </c>
      <c r="AF875">
        <f t="shared" si="42"/>
        <v>4.435456397534085E-4</v>
      </c>
      <c r="AG875">
        <f t="shared" si="41"/>
        <v>6.0548675613321581E-3</v>
      </c>
    </row>
    <row r="876" spans="31:33" x14ac:dyDescent="0.3">
      <c r="AE876" s="12">
        <v>43.7</v>
      </c>
      <c r="AF876">
        <f t="shared" si="42"/>
        <v>4.4250084575596274E-4</v>
      </c>
      <c r="AG876">
        <f t="shared" si="41"/>
        <v>6.0489784546204394E-3</v>
      </c>
    </row>
    <row r="877" spans="31:33" x14ac:dyDescent="0.3">
      <c r="AE877" s="12">
        <v>43.75</v>
      </c>
      <c r="AF877">
        <f t="shared" si="42"/>
        <v>4.4145970333885629E-4</v>
      </c>
      <c r="AG877">
        <f t="shared" si="41"/>
        <v>6.0431018002308308E-3</v>
      </c>
    </row>
    <row r="878" spans="31:33" x14ac:dyDescent="0.3">
      <c r="AE878" s="12">
        <v>43.8</v>
      </c>
      <c r="AF878">
        <f t="shared" si="42"/>
        <v>4.4042219558833946E-4</v>
      </c>
      <c r="AG878">
        <f t="shared" si="41"/>
        <v>6.0372375576471723E-3</v>
      </c>
    </row>
    <row r="879" spans="31:33" x14ac:dyDescent="0.3">
      <c r="AE879" s="12">
        <v>43.85</v>
      </c>
      <c r="AF879">
        <f t="shared" si="42"/>
        <v>4.3938830568819348E-4</v>
      </c>
      <c r="AG879">
        <f t="shared" si="41"/>
        <v>6.0313856865311767E-3</v>
      </c>
    </row>
    <row r="880" spans="31:33" x14ac:dyDescent="0.3">
      <c r="AE880" s="12">
        <v>43.9</v>
      </c>
      <c r="AF880">
        <f t="shared" si="42"/>
        <v>4.3835801691905233E-4</v>
      </c>
      <c r="AG880">
        <f t="shared" si="41"/>
        <v>6.0255461467214671E-3</v>
      </c>
    </row>
    <row r="881" spans="31:33" x14ac:dyDescent="0.3">
      <c r="AE881" s="12">
        <v>43.95</v>
      </c>
      <c r="AF881">
        <f t="shared" si="42"/>
        <v>4.3733131265773879E-4</v>
      </c>
      <c r="AG881">
        <f t="shared" si="41"/>
        <v>6.0197188982325667E-3</v>
      </c>
    </row>
    <row r="882" spans="31:33" x14ac:dyDescent="0.3">
      <c r="AE882" s="12">
        <v>44</v>
      </c>
      <c r="AF882">
        <f t="shared" si="42"/>
        <v>4.363081763766005E-4</v>
      </c>
      <c r="AG882">
        <f t="shared" si="41"/>
        <v>6.0139039012539683E-3</v>
      </c>
    </row>
    <row r="883" spans="31:33" x14ac:dyDescent="0.3">
      <c r="AE883" s="12">
        <v>44.05</v>
      </c>
      <c r="AF883">
        <f t="shared" si="42"/>
        <v>4.3528859164285459E-4</v>
      </c>
      <c r="AG883">
        <f t="shared" si="41"/>
        <v>6.0081011161491433E-3</v>
      </c>
    </row>
    <row r="884" spans="31:33" x14ac:dyDescent="0.3">
      <c r="AE884" s="12">
        <v>44.1</v>
      </c>
      <c r="AF884">
        <f t="shared" si="42"/>
        <v>4.3427254211793619E-4</v>
      </c>
      <c r="AG884">
        <f t="shared" si="41"/>
        <v>6.0023105034545995E-3</v>
      </c>
    </row>
    <row r="885" spans="31:33" x14ac:dyDescent="0.3">
      <c r="AE885" s="12">
        <v>44.15</v>
      </c>
      <c r="AF885">
        <f t="shared" si="42"/>
        <v>4.3326001155685035E-4</v>
      </c>
      <c r="AG885">
        <f t="shared" si="41"/>
        <v>5.9965320238789237E-3</v>
      </c>
    </row>
    <row r="886" spans="31:33" x14ac:dyDescent="0.3">
      <c r="AE886" s="12">
        <v>44.2</v>
      </c>
      <c r="AF886">
        <f t="shared" si="42"/>
        <v>4.3225098380753383E-4</v>
      </c>
      <c r="AG886">
        <f t="shared" si="41"/>
        <v>5.9907656383018345E-3</v>
      </c>
    </row>
    <row r="887" spans="31:33" x14ac:dyDescent="0.3">
      <c r="AE887" s="12">
        <v>44.25</v>
      </c>
      <c r="AF887">
        <f t="shared" si="42"/>
        <v>4.3124544281021717E-4</v>
      </c>
      <c r="AG887">
        <f t="shared" si="41"/>
        <v>5.9850113077732541E-3</v>
      </c>
    </row>
    <row r="888" spans="31:33" x14ac:dyDescent="0.3">
      <c r="AE888" s="12">
        <v>44.3</v>
      </c>
      <c r="AF888">
        <f t="shared" si="42"/>
        <v>4.3024337259679458E-4</v>
      </c>
      <c r="AG888">
        <f t="shared" si="41"/>
        <v>5.9792689935123759E-3</v>
      </c>
    </row>
    <row r="889" spans="31:33" x14ac:dyDescent="0.3">
      <c r="AE889" s="12">
        <v>44.35</v>
      </c>
      <c r="AF889">
        <f t="shared" si="42"/>
        <v>4.2924475729019671E-4</v>
      </c>
      <c r="AG889">
        <f t="shared" si="41"/>
        <v>5.9735386569067257E-3</v>
      </c>
    </row>
    <row r="890" spans="31:33" x14ac:dyDescent="0.3">
      <c r="AE890" s="12">
        <v>44.4</v>
      </c>
      <c r="AF890">
        <f t="shared" si="42"/>
        <v>4.2824958110377199E-4</v>
      </c>
      <c r="AG890">
        <f t="shared" si="41"/>
        <v>5.9678202595112567E-3</v>
      </c>
    </row>
    <row r="891" spans="31:33" x14ac:dyDescent="0.3">
      <c r="AE891" s="12">
        <v>44.45</v>
      </c>
      <c r="AF891">
        <f t="shared" si="42"/>
        <v>4.272578283406701E-4</v>
      </c>
      <c r="AG891">
        <f t="shared" si="41"/>
        <v>5.9621137630474288E-3</v>
      </c>
    </row>
    <row r="892" spans="31:33" x14ac:dyDescent="0.3">
      <c r="AE892" s="12">
        <v>44.5</v>
      </c>
      <c r="AF892">
        <f t="shared" si="42"/>
        <v>4.2626948339322866E-4</v>
      </c>
      <c r="AG892">
        <f t="shared" si="41"/>
        <v>5.9564191294023032E-3</v>
      </c>
    </row>
    <row r="893" spans="31:33" x14ac:dyDescent="0.3">
      <c r="AE893" s="12">
        <v>44.55</v>
      </c>
      <c r="AF893">
        <f t="shared" si="42"/>
        <v>4.2528453074237047E-4</v>
      </c>
      <c r="AG893">
        <f t="shared" si="41"/>
        <v>5.9507363206276441E-3</v>
      </c>
    </row>
    <row r="894" spans="31:33" x14ac:dyDescent="0.3">
      <c r="AE894" s="12">
        <v>44.6</v>
      </c>
      <c r="AF894">
        <f t="shared" si="42"/>
        <v>4.2430295495699737E-4</v>
      </c>
      <c r="AG894">
        <f t="shared" si="41"/>
        <v>5.9450652989390066E-3</v>
      </c>
    </row>
    <row r="895" spans="31:33" x14ac:dyDescent="0.3">
      <c r="AE895" s="12">
        <v>44.65</v>
      </c>
      <c r="AF895">
        <f t="shared" si="42"/>
        <v>4.2332474069340021E-4</v>
      </c>
      <c r="AG895">
        <f t="shared" si="41"/>
        <v>5.9394060267148781E-3</v>
      </c>
    </row>
    <row r="896" spans="31:33" x14ac:dyDescent="0.3">
      <c r="AE896" s="12">
        <v>44.7</v>
      </c>
      <c r="AF896">
        <f t="shared" si="42"/>
        <v>4.2234987269465962E-4</v>
      </c>
      <c r="AG896">
        <f t="shared" si="41"/>
        <v>5.9337584664957577E-3</v>
      </c>
    </row>
    <row r="897" spans="31:33" x14ac:dyDescent="0.3">
      <c r="AE897" s="12">
        <v>44.75</v>
      </c>
      <c r="AF897">
        <f t="shared" si="42"/>
        <v>4.2137833579006468E-4</v>
      </c>
      <c r="AG897">
        <f t="shared" si="41"/>
        <v>5.9281225809833145E-3</v>
      </c>
    </row>
    <row r="898" spans="31:33" x14ac:dyDescent="0.3">
      <c r="AE898" s="12">
        <v>44.8</v>
      </c>
      <c r="AF898">
        <f t="shared" si="42"/>
        <v>4.2041011489452626E-4</v>
      </c>
      <c r="AG898">
        <f t="shared" si="41"/>
        <v>5.9224983330394892E-3</v>
      </c>
    </row>
    <row r="899" spans="31:33" x14ac:dyDescent="0.3">
      <c r="AE899" s="12">
        <v>44.85</v>
      </c>
      <c r="AF899">
        <f t="shared" si="42"/>
        <v>4.194451950080001E-4</v>
      </c>
      <c r="AG899">
        <f t="shared" ref="AG899:AG962" si="43">$AG$2*(AE899^($AG$2-1))</f>
        <v>5.9168856856856309E-3</v>
      </c>
    </row>
    <row r="900" spans="31:33" x14ac:dyDescent="0.3">
      <c r="AE900" s="12">
        <v>44.9</v>
      </c>
      <c r="AF900">
        <f t="shared" ref="AF900:AF963" si="44">($AF$2-1)*AE900^(-$AF$2)</f>
        <v>4.1848356121491437E-4</v>
      </c>
      <c r="AG900">
        <f t="shared" si="43"/>
        <v>5.9112846021016439E-3</v>
      </c>
    </row>
    <row r="901" spans="31:33" x14ac:dyDescent="0.3">
      <c r="AE901" s="12">
        <v>44.95</v>
      </c>
      <c r="AF901">
        <f t="shared" si="44"/>
        <v>4.17525198683599E-4</v>
      </c>
      <c r="AG901">
        <f t="shared" si="43"/>
        <v>5.905695045625132E-3</v>
      </c>
    </row>
    <row r="902" spans="31:33" x14ac:dyDescent="0.3">
      <c r="AE902" s="12">
        <v>45</v>
      </c>
      <c r="AF902">
        <f t="shared" si="44"/>
        <v>4.1657009266572243E-4</v>
      </c>
      <c r="AG902">
        <f t="shared" si="43"/>
        <v>5.9001169797505484E-3</v>
      </c>
    </row>
    <row r="903" spans="31:33" x14ac:dyDescent="0.3">
      <c r="AE903" s="12">
        <v>45.05</v>
      </c>
      <c r="AF903">
        <f t="shared" si="44"/>
        <v>4.1561822849572969E-4</v>
      </c>
      <c r="AG903">
        <f t="shared" si="43"/>
        <v>5.8945503681283387E-3</v>
      </c>
    </row>
    <row r="904" spans="31:33" x14ac:dyDescent="0.3">
      <c r="AE904" s="12">
        <v>45.1</v>
      </c>
      <c r="AF904">
        <f t="shared" si="44"/>
        <v>4.1466959159028809E-4</v>
      </c>
      <c r="AG904">
        <f t="shared" si="43"/>
        <v>5.8889951745641168E-3</v>
      </c>
    </row>
    <row r="905" spans="31:33" x14ac:dyDescent="0.3">
      <c r="AE905" s="12">
        <v>45.15</v>
      </c>
      <c r="AF905">
        <f t="shared" si="44"/>
        <v>4.1372416744773599E-4</v>
      </c>
      <c r="AG905">
        <f t="shared" si="43"/>
        <v>5.8834513630178333E-3</v>
      </c>
    </row>
    <row r="906" spans="31:33" x14ac:dyDescent="0.3">
      <c r="AE906" s="12">
        <v>45.2</v>
      </c>
      <c r="AF906">
        <f t="shared" si="44"/>
        <v>4.127819416475338E-4</v>
      </c>
      <c r="AG906">
        <f t="shared" si="43"/>
        <v>5.8779188976029271E-3</v>
      </c>
    </row>
    <row r="907" spans="31:33" x14ac:dyDescent="0.3">
      <c r="AE907" s="12">
        <v>45.25</v>
      </c>
      <c r="AF907">
        <f t="shared" si="44"/>
        <v>4.1184289984972316E-4</v>
      </c>
      <c r="AG907">
        <f t="shared" si="43"/>
        <v>5.8723977425855257E-3</v>
      </c>
    </row>
    <row r="908" spans="31:33" x14ac:dyDescent="0.3">
      <c r="AE908" s="12">
        <v>45.3</v>
      </c>
      <c r="AF908">
        <f t="shared" si="44"/>
        <v>4.1090702779438682E-4</v>
      </c>
      <c r="AG908">
        <f t="shared" si="43"/>
        <v>5.866887862383624E-3</v>
      </c>
    </row>
    <row r="909" spans="31:33" x14ac:dyDescent="0.3">
      <c r="AE909" s="12">
        <v>45.35</v>
      </c>
      <c r="AF909">
        <f t="shared" si="44"/>
        <v>4.0997431130111484E-4</v>
      </c>
      <c r="AG909">
        <f t="shared" si="43"/>
        <v>5.8613892215662461E-3</v>
      </c>
    </row>
    <row r="910" spans="31:33" x14ac:dyDescent="0.3">
      <c r="AE910" s="12">
        <v>45.4</v>
      </c>
      <c r="AF910">
        <f t="shared" si="44"/>
        <v>4.0904473626847388E-4</v>
      </c>
      <c r="AG910">
        <f t="shared" si="43"/>
        <v>5.8559017848526847E-3</v>
      </c>
    </row>
    <row r="911" spans="31:33" x14ac:dyDescent="0.3">
      <c r="AE911" s="12">
        <v>45.45</v>
      </c>
      <c r="AF911">
        <f t="shared" si="44"/>
        <v>4.0811828867348178E-4</v>
      </c>
      <c r="AG911">
        <f t="shared" si="43"/>
        <v>5.8504255171116515E-3</v>
      </c>
    </row>
    <row r="912" spans="31:33" x14ac:dyDescent="0.3">
      <c r="AE912" s="12">
        <v>45.5</v>
      </c>
      <c r="AF912">
        <f t="shared" si="44"/>
        <v>4.0719495457108444E-4</v>
      </c>
      <c r="AG912">
        <f t="shared" si="43"/>
        <v>5.8449603833605158E-3</v>
      </c>
    </row>
    <row r="913" spans="31:33" x14ac:dyDescent="0.3">
      <c r="AE913" s="12">
        <v>45.55</v>
      </c>
      <c r="AF913">
        <f t="shared" si="44"/>
        <v>4.0627472009363796E-4</v>
      </c>
      <c r="AG913">
        <f t="shared" si="43"/>
        <v>5.8395063487644986E-3</v>
      </c>
    </row>
    <row r="914" spans="31:33" x14ac:dyDescent="0.3">
      <c r="AE914" s="12">
        <v>45.6</v>
      </c>
      <c r="AF914">
        <f t="shared" si="44"/>
        <v>4.0535757145039565E-4</v>
      </c>
      <c r="AG914">
        <f t="shared" si="43"/>
        <v>5.8340633786358792E-3</v>
      </c>
    </row>
    <row r="915" spans="31:33" x14ac:dyDescent="0.3">
      <c r="AE915" s="12">
        <v>45.65</v>
      </c>
      <c r="AF915">
        <f t="shared" si="44"/>
        <v>4.0444349492699673E-4</v>
      </c>
      <c r="AG915">
        <f t="shared" si="43"/>
        <v>5.8286314384332341E-3</v>
      </c>
    </row>
    <row r="916" spans="31:33" x14ac:dyDescent="0.3">
      <c r="AE916" s="12">
        <v>45.7</v>
      </c>
      <c r="AF916">
        <f t="shared" si="44"/>
        <v>4.0353247688495959E-4</v>
      </c>
      <c r="AG916">
        <f t="shared" si="43"/>
        <v>5.8232104937606414E-3</v>
      </c>
    </row>
    <row r="917" spans="31:33" x14ac:dyDescent="0.3">
      <c r="AE917" s="12">
        <v>45.75</v>
      </c>
      <c r="AF917">
        <f t="shared" si="44"/>
        <v>4.0262450376118221E-4</v>
      </c>
      <c r="AG917">
        <f t="shared" si="43"/>
        <v>5.8178005103669264E-3</v>
      </c>
    </row>
    <row r="918" spans="31:33" x14ac:dyDescent="0.3">
      <c r="AE918" s="12">
        <v>45.8</v>
      </c>
      <c r="AF918">
        <f t="shared" si="44"/>
        <v>4.0171956206744037E-4</v>
      </c>
      <c r="AG918">
        <f t="shared" si="43"/>
        <v>5.8124014541448667E-3</v>
      </c>
    </row>
    <row r="919" spans="31:33" x14ac:dyDescent="0.3">
      <c r="AE919" s="12">
        <v>45.85</v>
      </c>
      <c r="AF919">
        <f t="shared" si="44"/>
        <v>4.0081763838989534E-4</v>
      </c>
      <c r="AG919">
        <f t="shared" si="43"/>
        <v>5.8070132911304684E-3</v>
      </c>
    </row>
    <row r="920" spans="31:33" x14ac:dyDescent="0.3">
      <c r="AE920" s="12">
        <v>45.9</v>
      </c>
      <c r="AF920">
        <f t="shared" si="44"/>
        <v>3.9991871938860259E-4</v>
      </c>
      <c r="AG920">
        <f t="shared" si="43"/>
        <v>5.8016359875021854E-3</v>
      </c>
    </row>
    <row r="921" spans="31:33" x14ac:dyDescent="0.3">
      <c r="AE921" s="12">
        <v>45.95</v>
      </c>
      <c r="AF921">
        <f t="shared" si="44"/>
        <v>3.9902279179702504E-4</v>
      </c>
      <c r="AG921">
        <f t="shared" si="43"/>
        <v>5.7962695095801686E-3</v>
      </c>
    </row>
    <row r="922" spans="31:33" x14ac:dyDescent="0.3">
      <c r="AE922" s="12">
        <v>46</v>
      </c>
      <c r="AF922">
        <f t="shared" si="44"/>
        <v>3.981298424215494E-4</v>
      </c>
      <c r="AG922">
        <f t="shared" si="43"/>
        <v>5.7909138238255295E-3</v>
      </c>
    </row>
    <row r="923" spans="31:33" x14ac:dyDescent="0.3">
      <c r="AE923" s="12">
        <v>46.05</v>
      </c>
      <c r="AF923">
        <f t="shared" si="44"/>
        <v>3.972398581410056E-4</v>
      </c>
      <c r="AG923">
        <f t="shared" si="43"/>
        <v>5.7855688968395883E-3</v>
      </c>
    </row>
    <row r="924" spans="31:33" x14ac:dyDescent="0.3">
      <c r="AE924" s="12">
        <v>46.1</v>
      </c>
      <c r="AF924">
        <f t="shared" si="44"/>
        <v>3.9635282590619444E-4</v>
      </c>
      <c r="AG924">
        <f t="shared" si="43"/>
        <v>5.7802346953631407E-3</v>
      </c>
    </row>
    <row r="925" spans="31:33" x14ac:dyDescent="0.3">
      <c r="AE925" s="12">
        <v>46.15</v>
      </c>
      <c r="AF925">
        <f t="shared" si="44"/>
        <v>3.9546873273940973E-4</v>
      </c>
      <c r="AG925">
        <f t="shared" si="43"/>
        <v>5.7749111862757177E-3</v>
      </c>
    </row>
    <row r="926" spans="31:33" x14ac:dyDescent="0.3">
      <c r="AE926" s="12">
        <v>46.2</v>
      </c>
      <c r="AF926">
        <f t="shared" si="44"/>
        <v>3.9458756573397617E-4</v>
      </c>
      <c r="AG926">
        <f t="shared" si="43"/>
        <v>5.7695983365948778E-3</v>
      </c>
    </row>
    <row r="927" spans="31:33" x14ac:dyDescent="0.3">
      <c r="AE927" s="12">
        <v>46.25</v>
      </c>
      <c r="AF927">
        <f t="shared" si="44"/>
        <v>3.9370931205377882E-4</v>
      </c>
      <c r="AG927">
        <f t="shared" si="43"/>
        <v>5.7642961134754559E-3</v>
      </c>
    </row>
    <row r="928" spans="31:33" x14ac:dyDescent="0.3">
      <c r="AE928" s="12">
        <v>46.3</v>
      </c>
      <c r="AF928">
        <f t="shared" si="44"/>
        <v>3.9283395893280435E-4</v>
      </c>
      <c r="AG928">
        <f t="shared" si="43"/>
        <v>5.7590044842088586E-3</v>
      </c>
    </row>
    <row r="929" spans="31:33" x14ac:dyDescent="0.3">
      <c r="AE929" s="12">
        <v>46.35</v>
      </c>
      <c r="AF929">
        <f t="shared" si="44"/>
        <v>3.9196149367468227E-4</v>
      </c>
      <c r="AG929">
        <f t="shared" si="43"/>
        <v>5.7537234162223548E-3</v>
      </c>
    </row>
    <row r="930" spans="31:33" x14ac:dyDescent="0.3">
      <c r="AE930" s="12">
        <v>46.4</v>
      </c>
      <c r="AF930">
        <f t="shared" si="44"/>
        <v>3.9109190365223132E-4</v>
      </c>
      <c r="AG930">
        <f t="shared" si="43"/>
        <v>5.7484528770783529E-3</v>
      </c>
    </row>
    <row r="931" spans="31:33" x14ac:dyDescent="0.3">
      <c r="AE931" s="12">
        <v>46.45</v>
      </c>
      <c r="AF931">
        <f t="shared" si="44"/>
        <v>3.902251763070065E-4</v>
      </c>
      <c r="AG931">
        <f t="shared" si="43"/>
        <v>5.7431928344737039E-3</v>
      </c>
    </row>
    <row r="932" spans="31:33" x14ac:dyDescent="0.3">
      <c r="AE932" s="12">
        <v>46.5</v>
      </c>
      <c r="AF932">
        <f t="shared" si="44"/>
        <v>3.8936129914885414E-4</v>
      </c>
      <c r="AG932">
        <f t="shared" si="43"/>
        <v>5.7379432562390028E-3</v>
      </c>
    </row>
    <row r="933" spans="31:33" x14ac:dyDescent="0.3">
      <c r="AE933" s="12">
        <v>46.55</v>
      </c>
      <c r="AF933">
        <f t="shared" si="44"/>
        <v>3.8850025975546465E-4</v>
      </c>
      <c r="AG933">
        <f t="shared" si="43"/>
        <v>5.7327041103378742E-3</v>
      </c>
    </row>
    <row r="934" spans="31:33" x14ac:dyDescent="0.3">
      <c r="AE934" s="12">
        <v>46.6</v>
      </c>
      <c r="AF934">
        <f t="shared" si="44"/>
        <v>3.876420457719335E-4</v>
      </c>
      <c r="AG934">
        <f t="shared" si="43"/>
        <v>5.7274753648663031E-3</v>
      </c>
    </row>
    <row r="935" spans="31:33" x14ac:dyDescent="0.3">
      <c r="AE935" s="12">
        <v>46.65</v>
      </c>
      <c r="AF935">
        <f t="shared" si="44"/>
        <v>3.8678664491032384E-4</v>
      </c>
      <c r="AG935">
        <f t="shared" si="43"/>
        <v>5.7222569880519339E-3</v>
      </c>
    </row>
    <row r="936" spans="31:33" x14ac:dyDescent="0.3">
      <c r="AE936" s="12">
        <v>46.7</v>
      </c>
      <c r="AF936">
        <f t="shared" si="44"/>
        <v>3.8593404494923069E-4</v>
      </c>
      <c r="AG936">
        <f t="shared" si="43"/>
        <v>5.7170489482533844E-3</v>
      </c>
    </row>
    <row r="937" spans="31:33" x14ac:dyDescent="0.3">
      <c r="AE937" s="12">
        <v>46.75</v>
      </c>
      <c r="AF937">
        <f t="shared" si="44"/>
        <v>3.8508423373335179E-4</v>
      </c>
      <c r="AG937">
        <f t="shared" si="43"/>
        <v>5.7118512139595753E-3</v>
      </c>
    </row>
    <row r="938" spans="31:33" x14ac:dyDescent="0.3">
      <c r="AE938" s="12">
        <v>46.8</v>
      </c>
      <c r="AF938">
        <f t="shared" si="44"/>
        <v>3.8423719917305809E-4</v>
      </c>
      <c r="AG938">
        <f t="shared" si="43"/>
        <v>5.7066637537890536E-3</v>
      </c>
    </row>
    <row r="939" spans="31:33" x14ac:dyDescent="0.3">
      <c r="AE939" s="12">
        <v>46.85</v>
      </c>
      <c r="AF939">
        <f t="shared" si="44"/>
        <v>3.8339292924397141E-4</v>
      </c>
      <c r="AG939">
        <f t="shared" si="43"/>
        <v>5.7014865364893108E-3</v>
      </c>
    </row>
    <row r="940" spans="31:33" x14ac:dyDescent="0.3">
      <c r="AE940" s="12">
        <v>46.9</v>
      </c>
      <c r="AF940">
        <f t="shared" si="44"/>
        <v>3.8255141198654082E-4</v>
      </c>
      <c r="AG940">
        <f t="shared" si="43"/>
        <v>5.6963195309361267E-3</v>
      </c>
    </row>
    <row r="941" spans="31:33" x14ac:dyDescent="0.3">
      <c r="AE941" s="12">
        <v>46.95</v>
      </c>
      <c r="AF941">
        <f t="shared" si="44"/>
        <v>3.8171263550562613E-4</v>
      </c>
      <c r="AG941">
        <f t="shared" si="43"/>
        <v>5.6911627061329087E-3</v>
      </c>
    </row>
    <row r="942" spans="31:33" x14ac:dyDescent="0.3">
      <c r="AE942" s="12">
        <v>47</v>
      </c>
      <c r="AF942">
        <f t="shared" si="44"/>
        <v>3.8087658797008179E-4</v>
      </c>
      <c r="AG942">
        <f t="shared" si="43"/>
        <v>5.6860160312100227E-3</v>
      </c>
    </row>
    <row r="943" spans="31:33" x14ac:dyDescent="0.3">
      <c r="AE943" s="12">
        <v>47.05</v>
      </c>
      <c r="AF943">
        <f t="shared" si="44"/>
        <v>3.8004325761234611E-4</v>
      </c>
      <c r="AG943">
        <f t="shared" si="43"/>
        <v>5.6808794754241486E-3</v>
      </c>
    </row>
    <row r="944" spans="31:33" x14ac:dyDescent="0.3">
      <c r="AE944" s="12">
        <v>47.1</v>
      </c>
      <c r="AF944">
        <f t="shared" si="44"/>
        <v>3.7921263272803113E-4</v>
      </c>
      <c r="AG944">
        <f t="shared" si="43"/>
        <v>5.6757530081576165E-3</v>
      </c>
    </row>
    <row r="945" spans="31:33" x14ac:dyDescent="0.3">
      <c r="AE945" s="12">
        <v>47.15</v>
      </c>
      <c r="AF945">
        <f t="shared" si="44"/>
        <v>3.7838470167551918E-4</v>
      </c>
      <c r="AG945">
        <f t="shared" si="43"/>
        <v>5.6706365989177858E-3</v>
      </c>
    </row>
    <row r="946" spans="31:33" x14ac:dyDescent="0.3">
      <c r="AE946" s="12">
        <v>47.2</v>
      </c>
      <c r="AF946">
        <f t="shared" si="44"/>
        <v>3.7755945287555603E-4</v>
      </c>
      <c r="AG946">
        <f t="shared" si="43"/>
        <v>5.6655302173363705E-3</v>
      </c>
    </row>
    <row r="947" spans="31:33" x14ac:dyDescent="0.3">
      <c r="AE947" s="12">
        <v>47.25</v>
      </c>
      <c r="AF947">
        <f t="shared" si="44"/>
        <v>3.7673687481085621E-4</v>
      </c>
      <c r="AG947">
        <f t="shared" si="43"/>
        <v>5.6604338331688259E-3</v>
      </c>
    </row>
    <row r="948" spans="31:33" x14ac:dyDescent="0.3">
      <c r="AE948" s="12">
        <v>47.3</v>
      </c>
      <c r="AF948">
        <f t="shared" si="44"/>
        <v>3.7591695602570246E-4</v>
      </c>
      <c r="AG948">
        <f t="shared" si="43"/>
        <v>5.6553474162937085E-3</v>
      </c>
    </row>
    <row r="949" spans="31:33" x14ac:dyDescent="0.3">
      <c r="AE949" s="12">
        <v>47.35</v>
      </c>
      <c r="AF949">
        <f t="shared" si="44"/>
        <v>3.7509968512555351E-4</v>
      </c>
      <c r="AG949">
        <f t="shared" si="43"/>
        <v>5.6502709367120324E-3</v>
      </c>
    </row>
    <row r="950" spans="31:33" x14ac:dyDescent="0.3">
      <c r="AE950" s="12">
        <v>47.4</v>
      </c>
      <c r="AF950">
        <f t="shared" si="44"/>
        <v>3.7428505077665352E-4</v>
      </c>
      <c r="AG950">
        <f t="shared" si="43"/>
        <v>5.6452043645466576E-3</v>
      </c>
    </row>
    <row r="951" spans="31:33" x14ac:dyDescent="0.3">
      <c r="AE951" s="12">
        <v>47.45</v>
      </c>
      <c r="AF951">
        <f t="shared" si="44"/>
        <v>3.7347304170564304E-4</v>
      </c>
      <c r="AG951">
        <f t="shared" si="43"/>
        <v>5.640147670041667E-3</v>
      </c>
    </row>
    <row r="952" spans="31:33" x14ac:dyDescent="0.3">
      <c r="AE952" s="12">
        <v>47.5</v>
      </c>
      <c r="AF952">
        <f t="shared" si="44"/>
        <v>3.7266364669917492E-4</v>
      </c>
      <c r="AG952">
        <f t="shared" si="43"/>
        <v>5.6351008235617324E-3</v>
      </c>
    </row>
    <row r="953" spans="31:33" x14ac:dyDescent="0.3">
      <c r="AE953" s="12">
        <v>47.55</v>
      </c>
      <c r="AF953">
        <f t="shared" si="44"/>
        <v>3.7185685460353144E-4</v>
      </c>
      <c r="AG953">
        <f t="shared" si="43"/>
        <v>5.6300637955915191E-3</v>
      </c>
    </row>
    <row r="954" spans="31:33" x14ac:dyDescent="0.3">
      <c r="AE954" s="12">
        <v>47.6</v>
      </c>
      <c r="AF954">
        <f t="shared" si="44"/>
        <v>3.7105265432424596E-4</v>
      </c>
      <c r="AG954">
        <f t="shared" si="43"/>
        <v>5.6250365567350608E-3</v>
      </c>
    </row>
    <row r="955" spans="31:33" x14ac:dyDescent="0.3">
      <c r="AE955" s="12">
        <v>47.65</v>
      </c>
      <c r="AF955">
        <f t="shared" si="44"/>
        <v>3.7025103482572519E-4</v>
      </c>
      <c r="AG955">
        <f t="shared" si="43"/>
        <v>5.6200190777151602E-3</v>
      </c>
    </row>
    <row r="956" spans="31:33" x14ac:dyDescent="0.3">
      <c r="AE956" s="12">
        <v>47.7</v>
      </c>
      <c r="AF956">
        <f t="shared" si="44"/>
        <v>3.6945198513087545E-4</v>
      </c>
      <c r="AG956">
        <f t="shared" si="43"/>
        <v>5.6150113293727726E-3</v>
      </c>
    </row>
    <row r="957" spans="31:33" x14ac:dyDescent="0.3">
      <c r="AE957" s="12">
        <v>47.75</v>
      </c>
      <c r="AF957">
        <f t="shared" si="44"/>
        <v>3.6865549432073312E-4</v>
      </c>
      <c r="AG957">
        <f t="shared" si="43"/>
        <v>5.6100132826664307E-3</v>
      </c>
    </row>
    <row r="958" spans="31:33" x14ac:dyDescent="0.3">
      <c r="AE958" s="12">
        <v>47.8</v>
      </c>
      <c r="AF958">
        <f t="shared" si="44"/>
        <v>3.6786155153409442E-4</v>
      </c>
      <c r="AG958">
        <f t="shared" si="43"/>
        <v>5.6050249086716146E-3</v>
      </c>
    </row>
    <row r="959" spans="31:33" x14ac:dyDescent="0.3">
      <c r="AE959" s="12">
        <v>47.85</v>
      </c>
      <c r="AF959">
        <f t="shared" si="44"/>
        <v>3.6707014596715161E-4</v>
      </c>
      <c r="AG959">
        <f t="shared" si="43"/>
        <v>5.6000461785801828E-3</v>
      </c>
    </row>
    <row r="960" spans="31:33" x14ac:dyDescent="0.3">
      <c r="AE960" s="12">
        <v>47.9</v>
      </c>
      <c r="AF960">
        <f t="shared" si="44"/>
        <v>3.6628126687312878E-4</v>
      </c>
      <c r="AG960">
        <f t="shared" si="43"/>
        <v>5.5950770636997889E-3</v>
      </c>
    </row>
    <row r="961" spans="31:33" x14ac:dyDescent="0.3">
      <c r="AE961" s="12">
        <v>47.95</v>
      </c>
      <c r="AF961">
        <f t="shared" si="44"/>
        <v>3.6549490356192266E-4</v>
      </c>
      <c r="AG961">
        <f t="shared" si="43"/>
        <v>5.5901175354532619E-3</v>
      </c>
    </row>
    <row r="962" spans="31:33" x14ac:dyDescent="0.3">
      <c r="AE962" s="12">
        <v>48</v>
      </c>
      <c r="AF962">
        <f t="shared" si="44"/>
        <v>3.6471104539974384E-4</v>
      </c>
      <c r="AG962">
        <f t="shared" si="43"/>
        <v>5.5851675653780623E-3</v>
      </c>
    </row>
    <row r="963" spans="31:33" x14ac:dyDescent="0.3">
      <c r="AE963" s="12">
        <v>48.05</v>
      </c>
      <c r="AF963">
        <f t="shared" si="44"/>
        <v>3.6392968180876383E-4</v>
      </c>
      <c r="AG963">
        <f t="shared" ref="AG963:AG1026" si="45">$AG$2*(AE963^($AG$2-1))</f>
        <v>5.5802271251256842E-3</v>
      </c>
    </row>
    <row r="964" spans="31:33" x14ac:dyDescent="0.3">
      <c r="AE964" s="12">
        <v>48.1</v>
      </c>
      <c r="AF964">
        <f t="shared" ref="AF964:AF1027" si="46">($AF$2-1)*AE964^(-$AF$2)</f>
        <v>3.6315080226675961E-4</v>
      </c>
      <c r="AG964">
        <f t="shared" si="45"/>
        <v>5.5752961864610779E-3</v>
      </c>
    </row>
    <row r="965" spans="31:33" x14ac:dyDescent="0.3">
      <c r="AE965" s="12">
        <v>48.15</v>
      </c>
      <c r="AF965">
        <f t="shared" si="46"/>
        <v>3.6237439630676843E-4</v>
      </c>
      <c r="AG965">
        <f t="shared" si="45"/>
        <v>5.5703747212620921E-3</v>
      </c>
    </row>
    <row r="966" spans="31:33" x14ac:dyDescent="0.3">
      <c r="AE966" s="12">
        <v>48.2</v>
      </c>
      <c r="AF966">
        <f t="shared" si="46"/>
        <v>3.6160045351673562E-4</v>
      </c>
      <c r="AG966">
        <f t="shared" si="45"/>
        <v>5.5654627015188883E-3</v>
      </c>
    </row>
    <row r="967" spans="31:33" x14ac:dyDescent="0.3">
      <c r="AE967" s="12">
        <v>48.25</v>
      </c>
      <c r="AF967">
        <f t="shared" si="46"/>
        <v>3.6082896353917384E-4</v>
      </c>
      <c r="AG967">
        <f t="shared" si="45"/>
        <v>5.5605600993333974E-3</v>
      </c>
    </row>
    <row r="968" spans="31:33" x14ac:dyDescent="0.3">
      <c r="AE968" s="12">
        <v>48.3</v>
      </c>
      <c r="AF968">
        <f t="shared" si="46"/>
        <v>3.6005991607081895E-4</v>
      </c>
      <c r="AG968">
        <f t="shared" si="45"/>
        <v>5.5556668869187354E-3</v>
      </c>
    </row>
    <row r="969" spans="31:33" x14ac:dyDescent="0.3">
      <c r="AE969" s="12">
        <v>48.35</v>
      </c>
      <c r="AF969">
        <f t="shared" si="46"/>
        <v>3.5929330086229016E-4</v>
      </c>
      <c r="AG969">
        <f t="shared" si="45"/>
        <v>5.5507830365986634E-3</v>
      </c>
    </row>
    <row r="970" spans="31:33" x14ac:dyDescent="0.3">
      <c r="AE970" s="12">
        <v>48.4</v>
      </c>
      <c r="AF970">
        <f t="shared" si="46"/>
        <v>3.5852910771775589E-4</v>
      </c>
      <c r="AG970">
        <f t="shared" si="45"/>
        <v>5.545908520807029E-3</v>
      </c>
    </row>
    <row r="971" spans="31:33" x14ac:dyDescent="0.3">
      <c r="AE971" s="12">
        <v>48.45</v>
      </c>
      <c r="AF971">
        <f t="shared" si="46"/>
        <v>3.5776732649459399E-4</v>
      </c>
      <c r="AG971">
        <f t="shared" si="45"/>
        <v>5.5410433120872075E-3</v>
      </c>
    </row>
    <row r="972" spans="31:33" x14ac:dyDescent="0.3">
      <c r="AE972" s="12">
        <v>48.5</v>
      </c>
      <c r="AF972">
        <f t="shared" si="46"/>
        <v>3.5700794710306444E-4</v>
      </c>
      <c r="AG972">
        <f t="shared" si="45"/>
        <v>5.5361873830915634E-3</v>
      </c>
    </row>
    <row r="973" spans="31:33" x14ac:dyDescent="0.3">
      <c r="AE973" s="12">
        <v>48.55</v>
      </c>
      <c r="AF973">
        <f t="shared" si="46"/>
        <v>3.5625095950597615E-4</v>
      </c>
      <c r="AG973">
        <f t="shared" si="45"/>
        <v>5.5313407065808997E-3</v>
      </c>
    </row>
    <row r="974" spans="31:33" x14ac:dyDescent="0.3">
      <c r="AE974" s="12">
        <v>48.6</v>
      </c>
      <c r="AF974">
        <f t="shared" si="46"/>
        <v>3.5549635371836196E-4</v>
      </c>
      <c r="AG974">
        <f t="shared" si="45"/>
        <v>5.5265032554239271E-3</v>
      </c>
    </row>
    <row r="975" spans="31:33" x14ac:dyDescent="0.3">
      <c r="AE975" s="12">
        <v>48.65</v>
      </c>
      <c r="AF975">
        <f t="shared" si="46"/>
        <v>3.5474411980715068E-4</v>
      </c>
      <c r="AG975">
        <f t="shared" si="45"/>
        <v>5.5216750025967086E-3</v>
      </c>
    </row>
    <row r="976" spans="31:33" x14ac:dyDescent="0.3">
      <c r="AE976" s="12">
        <v>48.7</v>
      </c>
      <c r="AF976">
        <f t="shared" si="46"/>
        <v>3.5399424789084712E-4</v>
      </c>
      <c r="AG976">
        <f t="shared" si="45"/>
        <v>5.516855921182142E-3</v>
      </c>
    </row>
    <row r="977" spans="31:33" x14ac:dyDescent="0.3">
      <c r="AE977" s="12">
        <v>48.75</v>
      </c>
      <c r="AF977">
        <f t="shared" si="46"/>
        <v>3.5324672813921151E-4</v>
      </c>
      <c r="AG977">
        <f t="shared" si="45"/>
        <v>5.5120459843694186E-3</v>
      </c>
    </row>
    <row r="978" spans="31:33" x14ac:dyDescent="0.3">
      <c r="AE978" s="12">
        <v>48.8</v>
      </c>
      <c r="AF978">
        <f t="shared" si="46"/>
        <v>3.5250155077293878E-4</v>
      </c>
      <c r="AG978">
        <f t="shared" si="45"/>
        <v>5.5072451654534955E-3</v>
      </c>
    </row>
    <row r="979" spans="31:33" x14ac:dyDescent="0.3">
      <c r="AE979" s="12">
        <v>48.85</v>
      </c>
      <c r="AF979">
        <f t="shared" si="46"/>
        <v>3.5175870606334508E-4</v>
      </c>
      <c r="AG979">
        <f t="shared" si="45"/>
        <v>5.5024534378345777E-3</v>
      </c>
    </row>
    <row r="980" spans="31:33" x14ac:dyDescent="0.3">
      <c r="AE980" s="12">
        <v>48.9</v>
      </c>
      <c r="AF980">
        <f t="shared" si="46"/>
        <v>3.510181843320541E-4</v>
      </c>
      <c r="AG980">
        <f t="shared" si="45"/>
        <v>5.4976707750175888E-3</v>
      </c>
    </row>
    <row r="981" spans="31:33" x14ac:dyDescent="0.3">
      <c r="AE981" s="12">
        <v>48.95</v>
      </c>
      <c r="AF981">
        <f t="shared" si="46"/>
        <v>3.5027997595068512E-4</v>
      </c>
      <c r="AG981">
        <f t="shared" si="45"/>
        <v>5.4928971506116525E-3</v>
      </c>
    </row>
    <row r="982" spans="31:33" x14ac:dyDescent="0.3">
      <c r="AE982" s="12">
        <v>49</v>
      </c>
      <c r="AF982">
        <f t="shared" si="46"/>
        <v>3.4954407134054591E-4</v>
      </c>
      <c r="AG982">
        <f t="shared" si="45"/>
        <v>5.4881325383295838E-3</v>
      </c>
    </row>
    <row r="983" spans="31:33" x14ac:dyDescent="0.3">
      <c r="AE983" s="12">
        <v>49.05</v>
      </c>
      <c r="AF983">
        <f t="shared" si="46"/>
        <v>3.4881046097232147E-4</v>
      </c>
      <c r="AG983">
        <f t="shared" si="45"/>
        <v>5.4833769119873631E-3</v>
      </c>
    </row>
    <row r="984" spans="31:33" x14ac:dyDescent="0.3">
      <c r="AE984" s="12">
        <v>49.1</v>
      </c>
      <c r="AF984">
        <f t="shared" si="46"/>
        <v>3.4807913536577523E-4</v>
      </c>
      <c r="AG984">
        <f t="shared" si="45"/>
        <v>5.4786302455036478E-3</v>
      </c>
    </row>
    <row r="985" spans="31:33" x14ac:dyDescent="0.3">
      <c r="AE985" s="12">
        <v>49.15</v>
      </c>
      <c r="AF985">
        <f t="shared" si="46"/>
        <v>3.4735008508944321E-4</v>
      </c>
      <c r="AG985">
        <f t="shared" si="45"/>
        <v>5.4738925128992363E-3</v>
      </c>
    </row>
    <row r="986" spans="31:33" x14ac:dyDescent="0.3">
      <c r="AE986" s="12">
        <v>49.2</v>
      </c>
      <c r="AF986">
        <f t="shared" si="46"/>
        <v>3.4662330076033293E-4</v>
      </c>
      <c r="AG986">
        <f t="shared" si="45"/>
        <v>5.4691636882965959E-3</v>
      </c>
    </row>
    <row r="987" spans="31:33" x14ac:dyDescent="0.3">
      <c r="AE987" s="12">
        <v>49.25</v>
      </c>
      <c r="AF987">
        <f t="shared" si="46"/>
        <v>3.4589877304362952E-4</v>
      </c>
      <c r="AG987">
        <f t="shared" si="45"/>
        <v>5.4644437459193413E-3</v>
      </c>
    </row>
    <row r="988" spans="31:33" x14ac:dyDescent="0.3">
      <c r="AE988" s="12">
        <v>49.3</v>
      </c>
      <c r="AF988">
        <f t="shared" si="46"/>
        <v>3.4517649265239456E-4</v>
      </c>
      <c r="AG988">
        <f t="shared" si="45"/>
        <v>5.4597326600917383E-3</v>
      </c>
    </row>
    <row r="989" spans="31:33" x14ac:dyDescent="0.3">
      <c r="AE989" s="12">
        <v>49.35</v>
      </c>
      <c r="AF989">
        <f t="shared" si="46"/>
        <v>3.4445645034727671E-4</v>
      </c>
      <c r="AG989">
        <f t="shared" si="45"/>
        <v>5.4550304052382219E-3</v>
      </c>
    </row>
    <row r="990" spans="31:33" x14ac:dyDescent="0.3">
      <c r="AE990" s="12">
        <v>49.4</v>
      </c>
      <c r="AF990">
        <f t="shared" si="46"/>
        <v>3.4373863693621726E-4</v>
      </c>
      <c r="AG990">
        <f t="shared" si="45"/>
        <v>5.4503369558828946E-3</v>
      </c>
    </row>
    <row r="991" spans="31:33" x14ac:dyDescent="0.3">
      <c r="AE991" s="12">
        <v>49.45</v>
      </c>
      <c r="AF991">
        <f t="shared" si="46"/>
        <v>3.4302304327416189E-4</v>
      </c>
      <c r="AG991">
        <f t="shared" si="45"/>
        <v>5.4456522866490348E-3</v>
      </c>
    </row>
    <row r="992" spans="31:33" x14ac:dyDescent="0.3">
      <c r="AE992" s="12">
        <v>49.5</v>
      </c>
      <c r="AF992">
        <f t="shared" si="46"/>
        <v>3.4230966026277317E-4</v>
      </c>
      <c r="AG992">
        <f t="shared" si="45"/>
        <v>5.4409763722586208E-3</v>
      </c>
    </row>
    <row r="993" spans="31:33" x14ac:dyDescent="0.3">
      <c r="AE993" s="12">
        <v>49.55</v>
      </c>
      <c r="AF993">
        <f t="shared" si="46"/>
        <v>3.4159847885014311E-4</v>
      </c>
      <c r="AG993">
        <f t="shared" si="45"/>
        <v>5.4363091875318436E-3</v>
      </c>
    </row>
    <row r="994" spans="31:33" x14ac:dyDescent="0.3">
      <c r="AE994" s="12">
        <v>49.6</v>
      </c>
      <c r="AF994">
        <f t="shared" si="46"/>
        <v>3.4088949003051132E-4</v>
      </c>
      <c r="AG994">
        <f t="shared" si="45"/>
        <v>5.4316507073866177E-3</v>
      </c>
    </row>
    <row r="995" spans="31:33" x14ac:dyDescent="0.3">
      <c r="AE995" s="12">
        <v>49.65</v>
      </c>
      <c r="AF995">
        <f t="shared" si="46"/>
        <v>3.4018268484398476E-4</v>
      </c>
      <c r="AG995">
        <f t="shared" si="45"/>
        <v>5.4270009068381206E-3</v>
      </c>
    </row>
    <row r="996" spans="31:33" x14ac:dyDescent="0.3">
      <c r="AE996" s="12">
        <v>49.7</v>
      </c>
      <c r="AF996">
        <f t="shared" si="46"/>
        <v>3.3947805437625561E-4</v>
      </c>
      <c r="AG996">
        <f t="shared" si="45"/>
        <v>5.4223597609983033E-3</v>
      </c>
    </row>
    <row r="997" spans="31:33" x14ac:dyDescent="0.3">
      <c r="AE997" s="12">
        <v>49.75</v>
      </c>
      <c r="AF997">
        <f t="shared" si="46"/>
        <v>3.3877558975832457E-4</v>
      </c>
      <c r="AG997">
        <f t="shared" si="45"/>
        <v>5.4177272450754242E-3</v>
      </c>
    </row>
    <row r="998" spans="31:33" x14ac:dyDescent="0.3">
      <c r="AE998" s="12">
        <v>49.8</v>
      </c>
      <c r="AF998">
        <f t="shared" si="46"/>
        <v>3.380752821662266E-4</v>
      </c>
      <c r="AG998">
        <f t="shared" si="45"/>
        <v>5.4131033343735894E-3</v>
      </c>
    </row>
    <row r="999" spans="31:33" x14ac:dyDescent="0.3">
      <c r="AE999" s="12">
        <v>49.85</v>
      </c>
      <c r="AF999">
        <f t="shared" si="46"/>
        <v>3.3737712282075642E-4</v>
      </c>
      <c r="AG999">
        <f t="shared" si="45"/>
        <v>5.4084880042922674E-3</v>
      </c>
    </row>
    <row r="1000" spans="31:33" x14ac:dyDescent="0.3">
      <c r="AE1000" s="12">
        <v>49.9</v>
      </c>
      <c r="AF1000">
        <f t="shared" si="46"/>
        <v>3.3668110298719616E-4</v>
      </c>
      <c r="AG1000">
        <f t="shared" si="45"/>
        <v>5.4038812303258419E-3</v>
      </c>
    </row>
    <row r="1001" spans="31:33" x14ac:dyDescent="0.3">
      <c r="AE1001" s="12">
        <v>49.95</v>
      </c>
      <c r="AF1001">
        <f t="shared" si="46"/>
        <v>3.3598721397504666E-4</v>
      </c>
      <c r="AG1001">
        <f t="shared" si="45"/>
        <v>5.3992829880631348E-3</v>
      </c>
    </row>
    <row r="1002" spans="31:33" x14ac:dyDescent="0.3">
      <c r="AE1002" s="12">
        <v>50</v>
      </c>
      <c r="AF1002">
        <f t="shared" si="46"/>
        <v>3.3529544713775992E-4</v>
      </c>
      <c r="AG1002">
        <f t="shared" si="45"/>
        <v>5.3946932531869782E-3</v>
      </c>
    </row>
    <row r="1003" spans="31:33" x14ac:dyDescent="0.3">
      <c r="AE1003" s="12">
        <v>50.05</v>
      </c>
      <c r="AF1003">
        <f t="shared" si="46"/>
        <v>3.3460579387247229E-4</v>
      </c>
      <c r="AG1003">
        <f t="shared" si="45"/>
        <v>5.3901120014737134E-3</v>
      </c>
    </row>
    <row r="1004" spans="31:33" x14ac:dyDescent="0.3">
      <c r="AE1004" s="12">
        <v>50.1</v>
      </c>
      <c r="AF1004">
        <f t="shared" si="46"/>
        <v>3.3391824561974031E-4</v>
      </c>
      <c r="AG1004">
        <f t="shared" si="45"/>
        <v>5.3855392087927842E-3</v>
      </c>
    </row>
    <row r="1005" spans="31:33" x14ac:dyDescent="0.3">
      <c r="AE1005" s="12">
        <v>50.15</v>
      </c>
      <c r="AF1005">
        <f t="shared" si="46"/>
        <v>3.3323279386327908E-4</v>
      </c>
      <c r="AG1005">
        <f t="shared" si="45"/>
        <v>5.380974851106256E-3</v>
      </c>
    </row>
    <row r="1006" spans="31:33" x14ac:dyDescent="0.3">
      <c r="AE1006" s="12">
        <v>50.2</v>
      </c>
      <c r="AF1006">
        <f t="shared" si="46"/>
        <v>3.3254943012970287E-4</v>
      </c>
      <c r="AG1006">
        <f t="shared" si="45"/>
        <v>5.3764189044683804E-3</v>
      </c>
    </row>
    <row r="1007" spans="31:33" x14ac:dyDescent="0.3">
      <c r="AE1007" s="12">
        <v>50.25</v>
      </c>
      <c r="AF1007">
        <f t="shared" si="46"/>
        <v>3.3186814598826437E-4</v>
      </c>
      <c r="AG1007">
        <f t="shared" si="45"/>
        <v>5.3718713450251494E-3</v>
      </c>
    </row>
    <row r="1008" spans="31:33" x14ac:dyDescent="0.3">
      <c r="AE1008" s="12">
        <v>50.3</v>
      </c>
      <c r="AF1008">
        <f t="shared" si="46"/>
        <v>3.3118893305059837E-4</v>
      </c>
      <c r="AG1008">
        <f t="shared" si="45"/>
        <v>5.3673321490138523E-3</v>
      </c>
    </row>
    <row r="1009" spans="31:33" x14ac:dyDescent="0.3">
      <c r="AE1009" s="12">
        <v>50.35</v>
      </c>
      <c r="AF1009">
        <f t="shared" si="46"/>
        <v>3.3051178297046897E-4</v>
      </c>
      <c r="AG1009">
        <f t="shared" si="45"/>
        <v>5.3628012927626279E-3</v>
      </c>
    </row>
    <row r="1010" spans="31:33" x14ac:dyDescent="0.3">
      <c r="AE1010" s="12">
        <v>50.4</v>
      </c>
      <c r="AF1010">
        <f t="shared" si="46"/>
        <v>3.2983668744351478E-4</v>
      </c>
      <c r="AG1010">
        <f t="shared" si="45"/>
        <v>5.3582787526900502E-3</v>
      </c>
    </row>
    <row r="1011" spans="31:33" x14ac:dyDescent="0.3">
      <c r="AE1011" s="12">
        <v>50.45</v>
      </c>
      <c r="AF1011">
        <f t="shared" si="46"/>
        <v>3.2916363820699679E-4</v>
      </c>
      <c r="AG1011">
        <f t="shared" si="45"/>
        <v>5.3537645053046657E-3</v>
      </c>
    </row>
    <row r="1012" spans="31:33" x14ac:dyDescent="0.3">
      <c r="AE1012" s="12">
        <v>50.5</v>
      </c>
      <c r="AF1012">
        <f t="shared" si="46"/>
        <v>3.2849262703955098E-4</v>
      </c>
      <c r="AG1012">
        <f t="shared" si="45"/>
        <v>5.3492585272045803E-3</v>
      </c>
    </row>
    <row r="1013" spans="31:33" x14ac:dyDescent="0.3">
      <c r="AE1013" s="12">
        <v>50.55</v>
      </c>
      <c r="AF1013">
        <f t="shared" si="46"/>
        <v>3.2782364576093917E-4</v>
      </c>
      <c r="AG1013">
        <f t="shared" si="45"/>
        <v>5.3447607950770212E-3</v>
      </c>
    </row>
    <row r="1014" spans="31:33" x14ac:dyDescent="0.3">
      <c r="AE1014" s="12">
        <v>50.6</v>
      </c>
      <c r="AF1014">
        <f t="shared" si="46"/>
        <v>3.2715668623180087E-4</v>
      </c>
      <c r="AG1014">
        <f t="shared" si="45"/>
        <v>5.3402712856979121E-3</v>
      </c>
    </row>
    <row r="1015" spans="31:33" x14ac:dyDescent="0.3">
      <c r="AE1015" s="12">
        <v>50.65</v>
      </c>
      <c r="AF1015">
        <f t="shared" si="46"/>
        <v>3.2649174035341387E-4</v>
      </c>
      <c r="AG1015">
        <f t="shared" si="45"/>
        <v>5.3357899759314507E-3</v>
      </c>
    </row>
    <row r="1016" spans="31:33" x14ac:dyDescent="0.3">
      <c r="AE1016" s="12">
        <v>50.7</v>
      </c>
      <c r="AF1016">
        <f t="shared" si="46"/>
        <v>3.2582880006744671E-4</v>
      </c>
      <c r="AG1016">
        <f t="shared" si="45"/>
        <v>5.3313168427296768E-3</v>
      </c>
    </row>
    <row r="1017" spans="31:33" x14ac:dyDescent="0.3">
      <c r="AE1017" s="12">
        <v>50.75</v>
      </c>
      <c r="AF1017">
        <f t="shared" si="46"/>
        <v>3.2516785735572034E-4</v>
      </c>
      <c r="AG1017">
        <f t="shared" si="45"/>
        <v>5.3268518631320767E-3</v>
      </c>
    </row>
    <row r="1018" spans="31:33" x14ac:dyDescent="0.3">
      <c r="AE1018" s="12">
        <v>50.8</v>
      </c>
      <c r="AF1018">
        <f t="shared" si="46"/>
        <v>3.2450890423996751E-4</v>
      </c>
      <c r="AG1018">
        <f t="shared" si="45"/>
        <v>5.3223950142651296E-3</v>
      </c>
    </row>
    <row r="1019" spans="31:33" x14ac:dyDescent="0.3">
      <c r="AE1019" s="12">
        <v>50.85</v>
      </c>
      <c r="AF1019">
        <f t="shared" si="46"/>
        <v>3.2385193278159502E-4</v>
      </c>
      <c r="AG1019">
        <f t="shared" si="45"/>
        <v>5.3179462733419208E-3</v>
      </c>
    </row>
    <row r="1020" spans="31:33" x14ac:dyDescent="0.3">
      <c r="AE1020" s="12">
        <v>50.9</v>
      </c>
      <c r="AF1020">
        <f t="shared" si="46"/>
        <v>3.2319693508144987E-4</v>
      </c>
      <c r="AG1020">
        <f t="shared" si="45"/>
        <v>5.3135056176617235E-3</v>
      </c>
    </row>
    <row r="1021" spans="31:33" x14ac:dyDescent="0.3">
      <c r="AE1021" s="12">
        <v>50.95</v>
      </c>
      <c r="AF1021">
        <f t="shared" si="46"/>
        <v>3.2254390327958102E-4</v>
      </c>
      <c r="AG1021">
        <f t="shared" si="45"/>
        <v>5.309073024609581E-3</v>
      </c>
    </row>
    <row r="1022" spans="31:33" x14ac:dyDescent="0.3">
      <c r="AE1022" s="12">
        <v>51</v>
      </c>
      <c r="AF1022">
        <f t="shared" si="46"/>
        <v>3.2189282955500965E-4</v>
      </c>
      <c r="AG1022">
        <f t="shared" si="45"/>
        <v>5.3046484716559048E-3</v>
      </c>
    </row>
    <row r="1023" spans="31:33" x14ac:dyDescent="0.3">
      <c r="AE1023" s="12">
        <v>51.05</v>
      </c>
      <c r="AF1023">
        <f t="shared" si="46"/>
        <v>3.2124370612549697E-4</v>
      </c>
      <c r="AG1023">
        <f t="shared" si="45"/>
        <v>5.3002319363560655E-3</v>
      </c>
    </row>
    <row r="1024" spans="31:33" x14ac:dyDescent="0.3">
      <c r="AE1024" s="12">
        <v>51.1</v>
      </c>
      <c r="AF1024">
        <f t="shared" si="46"/>
        <v>3.2059652524731475E-4</v>
      </c>
      <c r="AG1024">
        <f t="shared" si="45"/>
        <v>5.2958233963499926E-3</v>
      </c>
    </row>
    <row r="1025" spans="31:33" x14ac:dyDescent="0.3">
      <c r="AE1025" s="12">
        <v>51.15</v>
      </c>
      <c r="AF1025">
        <f t="shared" si="46"/>
        <v>3.1995127921501717E-4</v>
      </c>
      <c r="AG1025">
        <f t="shared" si="45"/>
        <v>5.2914228293617768E-3</v>
      </c>
    </row>
    <row r="1026" spans="31:33" x14ac:dyDescent="0.3">
      <c r="AE1026" s="12">
        <v>51.2</v>
      </c>
      <c r="AF1026">
        <f t="shared" si="46"/>
        <v>3.1930796036121488E-4</v>
      </c>
      <c r="AG1026">
        <f t="shared" si="45"/>
        <v>5.2870302131992611E-3</v>
      </c>
    </row>
    <row r="1027" spans="31:33" x14ac:dyDescent="0.3">
      <c r="AE1027" s="12">
        <v>51.25</v>
      </c>
      <c r="AF1027">
        <f t="shared" si="46"/>
        <v>3.1866656105634797E-4</v>
      </c>
      <c r="AG1027">
        <f t="shared" ref="AG1027:AG1090" si="47">$AG$2*(AE1027^($AG$2-1))</f>
        <v>5.2826455257536523E-3</v>
      </c>
    </row>
    <row r="1028" spans="31:33" x14ac:dyDescent="0.3">
      <c r="AE1028" s="12">
        <v>51.3</v>
      </c>
      <c r="AF1028">
        <f t="shared" ref="AF1028:AF1091" si="48">($AF$2-1)*AE1028^(-$AF$2)</f>
        <v>3.1802707370846649E-4</v>
      </c>
      <c r="AG1028">
        <f t="shared" si="47"/>
        <v>5.2782687449991266E-3</v>
      </c>
    </row>
    <row r="1029" spans="31:33" x14ac:dyDescent="0.3">
      <c r="AE1029" s="12">
        <v>51.35</v>
      </c>
      <c r="AF1029">
        <f t="shared" si="48"/>
        <v>3.1738949076300544E-4</v>
      </c>
      <c r="AG1029">
        <f t="shared" si="47"/>
        <v>5.2738998489924365E-3</v>
      </c>
    </row>
    <row r="1030" spans="31:33" x14ac:dyDescent="0.3">
      <c r="AE1030" s="12">
        <v>51.4</v>
      </c>
      <c r="AF1030">
        <f t="shared" si="48"/>
        <v>3.1675380470256491E-4</v>
      </c>
      <c r="AG1030">
        <f t="shared" si="47"/>
        <v>5.2695388158725143E-3</v>
      </c>
    </row>
    <row r="1031" spans="31:33" x14ac:dyDescent="0.3">
      <c r="AE1031" s="12">
        <v>51.45</v>
      </c>
      <c r="AF1031">
        <f t="shared" si="48"/>
        <v>3.1612000804669398E-4</v>
      </c>
      <c r="AG1031">
        <f t="shared" si="47"/>
        <v>5.2651856238601046E-3</v>
      </c>
    </row>
    <row r="1032" spans="31:33" x14ac:dyDescent="0.3">
      <c r="AE1032" s="12">
        <v>51.5</v>
      </c>
      <c r="AF1032">
        <f t="shared" si="48"/>
        <v>3.1548809335166873E-4</v>
      </c>
      <c r="AG1032">
        <f t="shared" si="47"/>
        <v>5.2608402512573536E-3</v>
      </c>
    </row>
    <row r="1033" spans="31:33" x14ac:dyDescent="0.3">
      <c r="AE1033" s="12">
        <v>51.55</v>
      </c>
      <c r="AF1033">
        <f t="shared" si="48"/>
        <v>3.1485805321028199E-4</v>
      </c>
      <c r="AG1033">
        <f t="shared" si="47"/>
        <v>5.2565026764474455E-3</v>
      </c>
    </row>
    <row r="1034" spans="31:33" x14ac:dyDescent="0.3">
      <c r="AE1034" s="12">
        <v>51.6</v>
      </c>
      <c r="AF1034">
        <f t="shared" si="48"/>
        <v>3.1422988025162329E-4</v>
      </c>
      <c r="AG1034">
        <f t="shared" si="47"/>
        <v>5.2521728778942072E-3</v>
      </c>
    </row>
    <row r="1035" spans="31:33" x14ac:dyDescent="0.3">
      <c r="AE1035" s="12">
        <v>51.65</v>
      </c>
      <c r="AF1035">
        <f t="shared" si="48"/>
        <v>3.1360356714087227E-4</v>
      </c>
      <c r="AG1035">
        <f t="shared" si="47"/>
        <v>5.2478508341417445E-3</v>
      </c>
    </row>
    <row r="1036" spans="31:33" x14ac:dyDescent="0.3">
      <c r="AE1036" s="12">
        <v>51.7</v>
      </c>
      <c r="AF1036">
        <f t="shared" si="48"/>
        <v>3.1297910657908135E-4</v>
      </c>
      <c r="AG1036">
        <f t="shared" si="47"/>
        <v>5.2435365238140555E-3</v>
      </c>
    </row>
    <row r="1037" spans="31:33" x14ac:dyDescent="0.3">
      <c r="AE1037" s="12">
        <v>51.75</v>
      </c>
      <c r="AF1037">
        <f t="shared" si="48"/>
        <v>3.1235649130296924E-4</v>
      </c>
      <c r="AG1037">
        <f t="shared" si="47"/>
        <v>5.2392299256146602E-3</v>
      </c>
    </row>
    <row r="1038" spans="31:33" x14ac:dyDescent="0.3">
      <c r="AE1038" s="12">
        <v>51.8</v>
      </c>
      <c r="AF1038">
        <f t="shared" si="48"/>
        <v>3.1173571408471166E-4</v>
      </c>
      <c r="AG1038">
        <f t="shared" si="47"/>
        <v>5.2349310183262207E-3</v>
      </c>
    </row>
    <row r="1039" spans="31:33" x14ac:dyDescent="0.3">
      <c r="AE1039" s="12">
        <v>51.85</v>
      </c>
      <c r="AF1039">
        <f t="shared" si="48"/>
        <v>3.111167677317342E-4</v>
      </c>
      <c r="AG1039">
        <f t="shared" si="47"/>
        <v>5.2306397808101826E-3</v>
      </c>
    </row>
    <row r="1040" spans="31:33" x14ac:dyDescent="0.3">
      <c r="AE1040" s="12">
        <v>51.9</v>
      </c>
      <c r="AF1040">
        <f t="shared" si="48"/>
        <v>3.1049964508650618E-4</v>
      </c>
      <c r="AG1040">
        <f t="shared" si="47"/>
        <v>5.2263561920064009E-3</v>
      </c>
    </row>
    <row r="1041" spans="31:33" x14ac:dyDescent="0.3">
      <c r="AE1041" s="12">
        <v>51.95</v>
      </c>
      <c r="AF1041">
        <f t="shared" si="48"/>
        <v>3.0988433902633773E-4</v>
      </c>
      <c r="AG1041">
        <f t="shared" si="47"/>
        <v>5.222080230932769E-3</v>
      </c>
    </row>
    <row r="1042" spans="31:33" x14ac:dyDescent="0.3">
      <c r="AE1042" s="12">
        <v>52</v>
      </c>
      <c r="AF1042">
        <f t="shared" si="48"/>
        <v>3.0927084246317512E-4</v>
      </c>
      <c r="AG1042">
        <f t="shared" si="47"/>
        <v>5.2178118766848689E-3</v>
      </c>
    </row>
    <row r="1043" spans="31:33" x14ac:dyDescent="0.3">
      <c r="AE1043" s="12">
        <v>52.05</v>
      </c>
      <c r="AF1043">
        <f t="shared" si="48"/>
        <v>3.0865914834340074E-4</v>
      </c>
      <c r="AG1043">
        <f t="shared" si="47"/>
        <v>5.2135511084355924E-3</v>
      </c>
    </row>
    <row r="1044" spans="31:33" x14ac:dyDescent="0.3">
      <c r="AE1044" s="12">
        <v>52.1</v>
      </c>
      <c r="AF1044">
        <f t="shared" si="48"/>
        <v>3.080492496476312E-4</v>
      </c>
      <c r="AG1044">
        <f t="shared" si="47"/>
        <v>5.2092979054347947E-3</v>
      </c>
    </row>
    <row r="1045" spans="31:33" x14ac:dyDescent="0.3">
      <c r="AE1045" s="12">
        <v>52.15</v>
      </c>
      <c r="AF1045">
        <f t="shared" si="48"/>
        <v>3.0744113939052043E-4</v>
      </c>
      <c r="AG1045">
        <f t="shared" si="47"/>
        <v>5.2050522470089297E-3</v>
      </c>
    </row>
    <row r="1046" spans="31:33" x14ac:dyDescent="0.3">
      <c r="AE1046" s="12">
        <v>52.2</v>
      </c>
      <c r="AF1046">
        <f t="shared" si="48"/>
        <v>3.0683481062056066E-4</v>
      </c>
      <c r="AG1046">
        <f t="shared" si="47"/>
        <v>5.2008141125606871E-3</v>
      </c>
    </row>
    <row r="1047" spans="31:33" x14ac:dyDescent="0.3">
      <c r="AE1047" s="12">
        <v>52.25</v>
      </c>
      <c r="AF1047">
        <f t="shared" si="48"/>
        <v>3.0623025641988776E-4</v>
      </c>
      <c r="AG1047">
        <f t="shared" si="47"/>
        <v>5.196583481568662E-3</v>
      </c>
    </row>
    <row r="1048" spans="31:33" x14ac:dyDescent="0.3">
      <c r="AE1048" s="12">
        <v>52.3</v>
      </c>
      <c r="AF1048">
        <f t="shared" si="48"/>
        <v>3.056274699040858E-4</v>
      </c>
      <c r="AG1048">
        <f t="shared" si="47"/>
        <v>5.1923603335869793E-3</v>
      </c>
    </row>
    <row r="1049" spans="31:33" x14ac:dyDescent="0.3">
      <c r="AE1049" s="12">
        <v>52.35</v>
      </c>
      <c r="AF1049">
        <f t="shared" si="48"/>
        <v>3.0502644422199178E-4</v>
      </c>
      <c r="AG1049">
        <f t="shared" si="47"/>
        <v>5.1881446482449495E-3</v>
      </c>
    </row>
    <row r="1050" spans="31:33" x14ac:dyDescent="0.3">
      <c r="AE1050" s="12">
        <v>52.4</v>
      </c>
      <c r="AF1050">
        <f t="shared" si="48"/>
        <v>3.0442717255550701E-4</v>
      </c>
      <c r="AG1050">
        <f t="shared" si="47"/>
        <v>5.1839364052467278E-3</v>
      </c>
    </row>
    <row r="1051" spans="31:33" x14ac:dyDescent="0.3">
      <c r="AE1051" s="12">
        <v>52.45</v>
      </c>
      <c r="AF1051">
        <f t="shared" si="48"/>
        <v>3.0382964811940285E-4</v>
      </c>
      <c r="AG1051">
        <f t="shared" si="47"/>
        <v>5.1797355843709652E-3</v>
      </c>
    </row>
    <row r="1052" spans="31:33" x14ac:dyDescent="0.3">
      <c r="AE1052" s="12">
        <v>52.5</v>
      </c>
      <c r="AF1052">
        <f t="shared" si="48"/>
        <v>3.0323386416113314E-4</v>
      </c>
      <c r="AG1052">
        <f t="shared" si="47"/>
        <v>5.1755421654704585E-3</v>
      </c>
    </row>
    <row r="1053" spans="31:33" x14ac:dyDescent="0.3">
      <c r="AE1053" s="12">
        <v>52.55</v>
      </c>
      <c r="AF1053">
        <f t="shared" si="48"/>
        <v>3.0263981396064476E-4</v>
      </c>
      <c r="AG1053">
        <f t="shared" si="47"/>
        <v>5.1713561284718141E-3</v>
      </c>
    </row>
    <row r="1054" spans="31:33" x14ac:dyDescent="0.3">
      <c r="AE1054" s="12">
        <v>52.6</v>
      </c>
      <c r="AF1054">
        <f t="shared" si="48"/>
        <v>3.0204749083019198E-4</v>
      </c>
      <c r="AG1054">
        <f t="shared" si="47"/>
        <v>5.1671774533751111E-3</v>
      </c>
    </row>
    <row r="1055" spans="31:33" x14ac:dyDescent="0.3">
      <c r="AE1055" s="12">
        <v>52.65</v>
      </c>
      <c r="AF1055">
        <f t="shared" si="48"/>
        <v>3.0145688811414876E-4</v>
      </c>
      <c r="AG1055">
        <f t="shared" si="47"/>
        <v>5.1630061202535505E-3</v>
      </c>
    </row>
    <row r="1056" spans="31:33" x14ac:dyDescent="0.3">
      <c r="AE1056" s="12">
        <v>52.7</v>
      </c>
      <c r="AF1056">
        <f t="shared" si="48"/>
        <v>3.0086799918882447E-4</v>
      </c>
      <c r="AG1056">
        <f t="shared" si="47"/>
        <v>5.1588421092531285E-3</v>
      </c>
    </row>
    <row r="1057" spans="31:33" x14ac:dyDescent="0.3">
      <c r="AE1057" s="12">
        <v>52.75</v>
      </c>
      <c r="AF1057">
        <f t="shared" si="48"/>
        <v>3.0028081746228286E-4</v>
      </c>
      <c r="AG1057">
        <f t="shared" si="47"/>
        <v>5.154685400592305E-3</v>
      </c>
    </row>
    <row r="1058" spans="31:33" x14ac:dyDescent="0.3">
      <c r="AE1058" s="12">
        <v>52.8</v>
      </c>
      <c r="AF1058">
        <f t="shared" si="48"/>
        <v>2.9969533637415628E-4</v>
      </c>
      <c r="AG1058">
        <f t="shared" si="47"/>
        <v>5.1505359745616548E-3</v>
      </c>
    </row>
    <row r="1059" spans="31:33" x14ac:dyDescent="0.3">
      <c r="AE1059" s="12">
        <v>52.85</v>
      </c>
      <c r="AF1059">
        <f t="shared" si="48"/>
        <v>2.9911154939546832E-4</v>
      </c>
      <c r="AG1059">
        <f t="shared" si="47"/>
        <v>5.1463938115235558E-3</v>
      </c>
    </row>
    <row r="1060" spans="31:33" x14ac:dyDescent="0.3">
      <c r="AE1060" s="12">
        <v>52.9</v>
      </c>
      <c r="AF1060">
        <f t="shared" si="48"/>
        <v>2.9852945002845153E-4</v>
      </c>
      <c r="AG1060">
        <f t="shared" si="47"/>
        <v>5.1422588919118484E-3</v>
      </c>
    </row>
    <row r="1061" spans="31:33" x14ac:dyDescent="0.3">
      <c r="AE1061" s="12">
        <v>52.95</v>
      </c>
      <c r="AF1061">
        <f t="shared" si="48"/>
        <v>2.9794903180636949E-4</v>
      </c>
      <c r="AG1061">
        <f t="shared" si="47"/>
        <v>5.13813119623151E-3</v>
      </c>
    </row>
    <row r="1062" spans="31:33" x14ac:dyDescent="0.3">
      <c r="AE1062" s="12">
        <v>53</v>
      </c>
      <c r="AF1062">
        <f t="shared" si="48"/>
        <v>2.9737028829334165E-4</v>
      </c>
      <c r="AG1062">
        <f t="shared" si="47"/>
        <v>5.1340107050583299E-3</v>
      </c>
    </row>
    <row r="1063" spans="31:33" x14ac:dyDescent="0.3">
      <c r="AE1063" s="12">
        <v>53.05</v>
      </c>
      <c r="AF1063">
        <f t="shared" si="48"/>
        <v>2.9679321308416311E-4</v>
      </c>
      <c r="AG1063">
        <f t="shared" si="47"/>
        <v>5.1298973990385908E-3</v>
      </c>
    </row>
    <row r="1064" spans="31:33" x14ac:dyDescent="0.3">
      <c r="AE1064" s="12">
        <v>53.1</v>
      </c>
      <c r="AF1064">
        <f t="shared" si="48"/>
        <v>2.9621779980413274E-4</v>
      </c>
      <c r="AG1064">
        <f t="shared" si="47"/>
        <v>5.1257912588887327E-3</v>
      </c>
    </row>
    <row r="1065" spans="31:33" x14ac:dyDescent="0.3">
      <c r="AE1065" s="12">
        <v>53.15</v>
      </c>
      <c r="AF1065">
        <f t="shared" si="48"/>
        <v>2.956440421088795E-4</v>
      </c>
      <c r="AG1065">
        <f t="shared" si="47"/>
        <v>5.1216922653950546E-3</v>
      </c>
    </row>
    <row r="1066" spans="31:33" x14ac:dyDescent="0.3">
      <c r="AE1066" s="12">
        <v>53.2</v>
      </c>
      <c r="AF1066">
        <f t="shared" si="48"/>
        <v>2.9507193368418844E-4</v>
      </c>
      <c r="AG1066">
        <f t="shared" si="47"/>
        <v>5.1176003994133747E-3</v>
      </c>
    </row>
    <row r="1067" spans="31:33" x14ac:dyDescent="0.3">
      <c r="AE1067" s="12">
        <v>53.25</v>
      </c>
      <c r="AF1067">
        <f t="shared" si="48"/>
        <v>2.9450146824582809E-4</v>
      </c>
      <c r="AG1067">
        <f t="shared" si="47"/>
        <v>5.1135156418687221E-3</v>
      </c>
    </row>
    <row r="1068" spans="31:33" x14ac:dyDescent="0.3">
      <c r="AE1068" s="12">
        <v>53.3</v>
      </c>
      <c r="AF1068">
        <f t="shared" si="48"/>
        <v>2.9393263953938402E-4</v>
      </c>
      <c r="AG1068">
        <f t="shared" si="47"/>
        <v>5.1094379737550303E-3</v>
      </c>
    </row>
    <row r="1069" spans="31:33" x14ac:dyDescent="0.3">
      <c r="AE1069" s="12">
        <v>53.35</v>
      </c>
      <c r="AF1069">
        <f t="shared" si="48"/>
        <v>2.9336544134008575E-4</v>
      </c>
      <c r="AG1069">
        <f t="shared" si="47"/>
        <v>5.1053673761348077E-3</v>
      </c>
    </row>
    <row r="1070" spans="31:33" x14ac:dyDescent="0.3">
      <c r="AE1070" s="12">
        <v>53.4</v>
      </c>
      <c r="AF1070">
        <f t="shared" si="48"/>
        <v>2.9279986745264005E-4</v>
      </c>
      <c r="AG1070">
        <f t="shared" si="47"/>
        <v>5.101303830138842E-3</v>
      </c>
    </row>
    <row r="1071" spans="31:33" x14ac:dyDescent="0.3">
      <c r="AE1071" s="12">
        <v>53.45</v>
      </c>
      <c r="AF1071">
        <f t="shared" si="48"/>
        <v>2.9223591171106364E-4</v>
      </c>
      <c r="AG1071">
        <f t="shared" si="47"/>
        <v>5.0972473169658772E-3</v>
      </c>
    </row>
    <row r="1072" spans="31:33" x14ac:dyDescent="0.3">
      <c r="AE1072" s="12">
        <v>53.5</v>
      </c>
      <c r="AF1072">
        <f t="shared" si="48"/>
        <v>2.9167356797851947E-4</v>
      </c>
      <c r="AG1072">
        <f t="shared" si="47"/>
        <v>5.0931978178823147E-3</v>
      </c>
    </row>
    <row r="1073" spans="31:33" x14ac:dyDescent="0.3">
      <c r="AE1073" s="12">
        <v>53.55</v>
      </c>
      <c r="AF1073">
        <f t="shared" si="48"/>
        <v>2.9111283014714748E-4</v>
      </c>
      <c r="AG1073">
        <f t="shared" si="47"/>
        <v>5.0891553142219034E-3</v>
      </c>
    </row>
    <row r="1074" spans="31:33" x14ac:dyDescent="0.3">
      <c r="AE1074" s="12">
        <v>53.6</v>
      </c>
      <c r="AF1074">
        <f t="shared" si="48"/>
        <v>2.9055369213790459E-4</v>
      </c>
      <c r="AG1074">
        <f t="shared" si="47"/>
        <v>5.0851197873854328E-3</v>
      </c>
    </row>
    <row r="1075" spans="31:33" x14ac:dyDescent="0.3">
      <c r="AE1075" s="12">
        <v>53.65</v>
      </c>
      <c r="AF1075">
        <f t="shared" si="48"/>
        <v>2.8999614790040063E-4</v>
      </c>
      <c r="AG1075">
        <f t="shared" si="47"/>
        <v>5.0810912188404382E-3</v>
      </c>
    </row>
    <row r="1076" spans="31:33" x14ac:dyDescent="0.3">
      <c r="AE1076" s="12">
        <v>53.7</v>
      </c>
      <c r="AF1076">
        <f t="shared" si="48"/>
        <v>2.8944019141273762E-4</v>
      </c>
      <c r="AG1076">
        <f t="shared" si="47"/>
        <v>5.0770695901208836E-3</v>
      </c>
    </row>
    <row r="1077" spans="31:33" x14ac:dyDescent="0.3">
      <c r="AE1077" s="12">
        <v>53.75</v>
      </c>
      <c r="AF1077">
        <f t="shared" si="48"/>
        <v>2.8888581668134723E-4</v>
      </c>
      <c r="AG1077">
        <f t="shared" si="47"/>
        <v>5.0730548828268806E-3</v>
      </c>
    </row>
    <row r="1078" spans="31:33" x14ac:dyDescent="0.3">
      <c r="AE1078" s="12">
        <v>53.8</v>
      </c>
      <c r="AF1078">
        <f t="shared" si="48"/>
        <v>2.8833301774083348E-4</v>
      </c>
      <c r="AG1078">
        <f t="shared" si="47"/>
        <v>5.0690470786243806E-3</v>
      </c>
    </row>
    <row r="1079" spans="31:33" x14ac:dyDescent="0.3">
      <c r="AE1079" s="12">
        <v>53.85</v>
      </c>
      <c r="AF1079">
        <f t="shared" si="48"/>
        <v>2.8778178865381275E-4</v>
      </c>
      <c r="AG1079">
        <f t="shared" si="47"/>
        <v>5.0650461592448692E-3</v>
      </c>
    </row>
    <row r="1080" spans="31:33" x14ac:dyDescent="0.3">
      <c r="AE1080" s="12">
        <v>53.9</v>
      </c>
      <c r="AF1080">
        <f t="shared" si="48"/>
        <v>2.8723212351075805E-4</v>
      </c>
      <c r="AG1080">
        <f t="shared" si="47"/>
        <v>5.0610521064850984E-3</v>
      </c>
    </row>
    <row r="1081" spans="31:33" x14ac:dyDescent="0.3">
      <c r="AE1081" s="12">
        <v>53.95</v>
      </c>
      <c r="AF1081">
        <f t="shared" si="48"/>
        <v>2.8668401642984104E-4</v>
      </c>
      <c r="AG1081">
        <f t="shared" si="47"/>
        <v>5.0570649022067607E-3</v>
      </c>
    </row>
    <row r="1082" spans="31:33" x14ac:dyDescent="0.3">
      <c r="AE1082" s="12">
        <v>54</v>
      </c>
      <c r="AF1082">
        <f t="shared" si="48"/>
        <v>2.8613746155677728E-4</v>
      </c>
      <c r="AG1082">
        <f t="shared" si="47"/>
        <v>5.0530845283362196E-3</v>
      </c>
    </row>
    <row r="1083" spans="31:33" x14ac:dyDescent="0.3">
      <c r="AE1083" s="12">
        <v>54.05</v>
      </c>
      <c r="AF1083">
        <f t="shared" si="48"/>
        <v>2.8559245306467214E-4</v>
      </c>
      <c r="AG1083">
        <f t="shared" si="47"/>
        <v>5.0491109668642144E-3</v>
      </c>
    </row>
    <row r="1084" spans="31:33" x14ac:dyDescent="0.3">
      <c r="AE1084" s="12">
        <v>54.1</v>
      </c>
      <c r="AF1084">
        <f t="shared" si="48"/>
        <v>2.8504898515386711E-4</v>
      </c>
      <c r="AG1084">
        <f t="shared" si="47"/>
        <v>5.0451441998455642E-3</v>
      </c>
    </row>
    <row r="1085" spans="31:33" x14ac:dyDescent="0.3">
      <c r="AE1085" s="12">
        <v>54.15</v>
      </c>
      <c r="AF1085">
        <f t="shared" si="48"/>
        <v>2.8450705205178723E-4</v>
      </c>
      <c r="AG1085">
        <f t="shared" si="47"/>
        <v>5.0411842093988895E-3</v>
      </c>
    </row>
    <row r="1086" spans="31:33" x14ac:dyDescent="0.3">
      <c r="AE1086" s="12">
        <v>54.2</v>
      </c>
      <c r="AF1086">
        <f t="shared" si="48"/>
        <v>2.8396664801279113E-4</v>
      </c>
      <c r="AG1086">
        <f t="shared" si="47"/>
        <v>5.0372309777063267E-3</v>
      </c>
    </row>
    <row r="1087" spans="31:33" x14ac:dyDescent="0.3">
      <c r="AE1087" s="12">
        <v>54.25</v>
      </c>
      <c r="AF1087">
        <f t="shared" si="48"/>
        <v>2.8342776731801912E-4</v>
      </c>
      <c r="AG1087">
        <f t="shared" si="47"/>
        <v>5.0332844870132334E-3</v>
      </c>
    </row>
    <row r="1088" spans="31:33" x14ac:dyDescent="0.3">
      <c r="AE1088" s="12">
        <v>54.3</v>
      </c>
      <c r="AF1088">
        <f t="shared" si="48"/>
        <v>2.8289040427524392E-4</v>
      </c>
      <c r="AG1088">
        <f t="shared" si="47"/>
        <v>5.0293447196279239E-3</v>
      </c>
    </row>
    <row r="1089" spans="31:33" x14ac:dyDescent="0.3">
      <c r="AE1089" s="12">
        <v>54.35</v>
      </c>
      <c r="AF1089">
        <f t="shared" si="48"/>
        <v>2.8235455321872329E-4</v>
      </c>
      <c r="AG1089">
        <f t="shared" si="47"/>
        <v>5.0254116579213732E-3</v>
      </c>
    </row>
    <row r="1090" spans="31:33" x14ac:dyDescent="0.3">
      <c r="AE1090" s="12">
        <v>54.4</v>
      </c>
      <c r="AF1090">
        <f t="shared" si="48"/>
        <v>2.8182020850905221E-4</v>
      </c>
      <c r="AG1090">
        <f t="shared" si="47"/>
        <v>5.0214852843269387E-3</v>
      </c>
    </row>
    <row r="1091" spans="31:33" x14ac:dyDescent="0.3">
      <c r="AE1091" s="12">
        <v>54.45</v>
      </c>
      <c r="AF1091">
        <f t="shared" si="48"/>
        <v>2.8128736453301545E-4</v>
      </c>
      <c r="AG1091">
        <f t="shared" ref="AG1091:AG1154" si="49">$AG$2*(AE1091^($AG$2-1))</f>
        <v>5.0175655813400897E-3</v>
      </c>
    </row>
    <row r="1092" spans="31:33" x14ac:dyDescent="0.3">
      <c r="AE1092" s="12">
        <v>54.5</v>
      </c>
      <c r="AF1092">
        <f t="shared" ref="AF1092:AF1155" si="50">($AF$2-1)*AE1092^(-$AF$2)</f>
        <v>2.8075601570344376E-4</v>
      </c>
      <c r="AG1092">
        <f t="shared" si="49"/>
        <v>5.0136525315181363E-3</v>
      </c>
    </row>
    <row r="1093" spans="31:33" x14ac:dyDescent="0.3">
      <c r="AE1093" s="12">
        <v>54.55</v>
      </c>
      <c r="AF1093">
        <f t="shared" si="50"/>
        <v>2.8022615645906772E-4</v>
      </c>
      <c r="AG1093">
        <f t="shared" si="49"/>
        <v>5.0097461174799301E-3</v>
      </c>
    </row>
    <row r="1094" spans="31:33" x14ac:dyDescent="0.3">
      <c r="AE1094" s="12">
        <v>54.6</v>
      </c>
      <c r="AF1094">
        <f t="shared" si="50"/>
        <v>2.7969778126437451E-4</v>
      </c>
      <c r="AG1094">
        <f t="shared" si="49"/>
        <v>5.0058463219056189E-3</v>
      </c>
    </row>
    <row r="1095" spans="31:33" x14ac:dyDescent="0.3">
      <c r="AE1095" s="12">
        <v>54.65</v>
      </c>
      <c r="AF1095">
        <f t="shared" si="50"/>
        <v>2.7917088460946513E-4</v>
      </c>
      <c r="AG1095">
        <f t="shared" si="49"/>
        <v>5.0019531275363547E-3</v>
      </c>
    </row>
    <row r="1096" spans="31:33" x14ac:dyDescent="0.3">
      <c r="AE1096" s="12">
        <v>54.7</v>
      </c>
      <c r="AF1096">
        <f t="shared" si="50"/>
        <v>2.7864546100991373E-4</v>
      </c>
      <c r="AG1096">
        <f t="shared" si="49"/>
        <v>4.9980665171740378E-3</v>
      </c>
    </row>
    <row r="1097" spans="31:33" x14ac:dyDescent="0.3">
      <c r="AE1097" s="12">
        <v>54.75</v>
      </c>
      <c r="AF1097">
        <f t="shared" si="50"/>
        <v>2.7812150500662494E-4</v>
      </c>
      <c r="AG1097">
        <f t="shared" si="49"/>
        <v>4.9941864736810331E-3</v>
      </c>
    </row>
    <row r="1098" spans="31:33" x14ac:dyDescent="0.3">
      <c r="AE1098" s="12">
        <v>54.8</v>
      </c>
      <c r="AF1098">
        <f t="shared" si="50"/>
        <v>2.7759901116569446E-4</v>
      </c>
      <c r="AG1098">
        <f t="shared" si="49"/>
        <v>4.9903129799799177E-3</v>
      </c>
    </row>
    <row r="1099" spans="31:33" x14ac:dyDescent="0.3">
      <c r="AE1099" s="12">
        <v>54.85</v>
      </c>
      <c r="AF1099">
        <f t="shared" si="50"/>
        <v>2.770779740782712E-4</v>
      </c>
      <c r="AG1099">
        <f t="shared" si="49"/>
        <v>4.9864460190532029E-3</v>
      </c>
    </row>
    <row r="1100" spans="31:33" x14ac:dyDescent="0.3">
      <c r="AE1100" s="12">
        <v>54.9</v>
      </c>
      <c r="AF1100">
        <f t="shared" si="50"/>
        <v>2.765583883604176E-4</v>
      </c>
      <c r="AG1100">
        <f t="shared" si="49"/>
        <v>4.9825855739430783E-3</v>
      </c>
    </row>
    <row r="1101" spans="31:33" x14ac:dyDescent="0.3">
      <c r="AE1101" s="12">
        <v>54.95</v>
      </c>
      <c r="AF1101">
        <f t="shared" si="50"/>
        <v>2.7604024865297139E-4</v>
      </c>
      <c r="AG1101">
        <f t="shared" si="49"/>
        <v>4.9787316277511299E-3</v>
      </c>
    </row>
    <row r="1102" spans="31:33" x14ac:dyDescent="0.3">
      <c r="AE1102" s="12">
        <v>55</v>
      </c>
      <c r="AF1102">
        <f t="shared" si="50"/>
        <v>2.7552354962141382E-4</v>
      </c>
      <c r="AG1102">
        <f t="shared" si="49"/>
        <v>4.9748841636381149E-3</v>
      </c>
    </row>
    <row r="1103" spans="31:33" x14ac:dyDescent="0.3">
      <c r="AE1103" s="12">
        <v>55.05</v>
      </c>
      <c r="AF1103">
        <f t="shared" si="50"/>
        <v>2.7500828595572761E-4</v>
      </c>
      <c r="AG1103">
        <f t="shared" si="49"/>
        <v>4.971043164823657E-3</v>
      </c>
    </row>
    <row r="1104" spans="31:33" x14ac:dyDescent="0.3">
      <c r="AE1104" s="12">
        <v>55.1</v>
      </c>
      <c r="AF1104">
        <f t="shared" si="50"/>
        <v>2.7449445237026724E-4</v>
      </c>
      <c r="AG1104">
        <f t="shared" si="49"/>
        <v>4.967208614586026E-3</v>
      </c>
    </row>
    <row r="1105" spans="31:33" x14ac:dyDescent="0.3">
      <c r="AE1105" s="12">
        <v>55.15</v>
      </c>
      <c r="AF1105">
        <f t="shared" si="50"/>
        <v>2.7398204360362232E-4</v>
      </c>
      <c r="AG1105">
        <f t="shared" si="49"/>
        <v>4.9633804962618492E-3</v>
      </c>
    </row>
    <row r="1106" spans="31:33" x14ac:dyDescent="0.3">
      <c r="AE1106" s="12">
        <v>55.2</v>
      </c>
      <c r="AF1106">
        <f t="shared" si="50"/>
        <v>2.7347105441848687E-4</v>
      </c>
      <c r="AG1106">
        <f t="shared" si="49"/>
        <v>4.9595587932458737E-3</v>
      </c>
    </row>
    <row r="1107" spans="31:33" x14ac:dyDescent="0.3">
      <c r="AE1107" s="12">
        <v>55.25</v>
      </c>
      <c r="AF1107">
        <f t="shared" si="50"/>
        <v>2.7296147960152489E-4</v>
      </c>
      <c r="AG1107">
        <f t="shared" si="49"/>
        <v>4.9557434889907059E-3</v>
      </c>
    </row>
    <row r="1108" spans="31:33" x14ac:dyDescent="0.3">
      <c r="AE1108" s="12">
        <v>55.3</v>
      </c>
      <c r="AF1108">
        <f t="shared" si="50"/>
        <v>2.724533139632415E-4</v>
      </c>
      <c r="AG1108">
        <f t="shared" si="49"/>
        <v>4.9519345670065613E-3</v>
      </c>
    </row>
    <row r="1109" spans="31:33" x14ac:dyDescent="0.3">
      <c r="AE1109" s="12">
        <v>55.35</v>
      </c>
      <c r="AF1109">
        <f t="shared" si="50"/>
        <v>2.7194655233784919E-4</v>
      </c>
      <c r="AG1109">
        <f t="shared" si="49"/>
        <v>4.9481320108609997E-3</v>
      </c>
    </row>
    <row r="1110" spans="31:33" x14ac:dyDescent="0.3">
      <c r="AE1110" s="12">
        <v>55.4</v>
      </c>
      <c r="AF1110">
        <f t="shared" si="50"/>
        <v>2.7144118958314208E-4</v>
      </c>
      <c r="AG1110">
        <f t="shared" si="49"/>
        <v>4.9443358041786891E-3</v>
      </c>
    </row>
    <row r="1111" spans="31:33" x14ac:dyDescent="0.3">
      <c r="AE1111" s="12">
        <v>55.45</v>
      </c>
      <c r="AF1111">
        <f t="shared" si="50"/>
        <v>2.7093722058036432E-4</v>
      </c>
      <c r="AG1111">
        <f t="shared" si="49"/>
        <v>4.9405459306411511E-3</v>
      </c>
    </row>
    <row r="1112" spans="31:33" x14ac:dyDescent="0.3">
      <c r="AE1112" s="12">
        <v>55.5</v>
      </c>
      <c r="AF1112">
        <f t="shared" si="50"/>
        <v>2.7043464023408375E-4</v>
      </c>
      <c r="AG1112">
        <f t="shared" si="49"/>
        <v>4.9367623739865101E-3</v>
      </c>
    </row>
    <row r="1113" spans="31:33" x14ac:dyDescent="0.3">
      <c r="AE1113" s="12">
        <v>55.55</v>
      </c>
      <c r="AF1113">
        <f t="shared" si="50"/>
        <v>2.6993344347206254E-4</v>
      </c>
      <c r="AG1113">
        <f t="shared" si="49"/>
        <v>4.9329851180092404E-3</v>
      </c>
    </row>
    <row r="1114" spans="31:33" x14ac:dyDescent="0.3">
      <c r="AE1114" s="12">
        <v>55.6</v>
      </c>
      <c r="AF1114">
        <f t="shared" si="50"/>
        <v>2.6943362524513482E-4</v>
      </c>
      <c r="AG1114">
        <f t="shared" si="49"/>
        <v>4.9292141465599433E-3</v>
      </c>
    </row>
    <row r="1115" spans="31:33" x14ac:dyDescent="0.3">
      <c r="AE1115" s="12">
        <v>55.65</v>
      </c>
      <c r="AF1115">
        <f t="shared" si="50"/>
        <v>2.6893518052707602E-4</v>
      </c>
      <c r="AG1115">
        <f t="shared" si="49"/>
        <v>4.9254494435450637E-3</v>
      </c>
    </row>
    <row r="1116" spans="31:33" x14ac:dyDescent="0.3">
      <c r="AE1116" s="12">
        <v>55.7</v>
      </c>
      <c r="AF1116">
        <f t="shared" si="50"/>
        <v>2.6843810431448285E-4</v>
      </c>
      <c r="AG1116">
        <f t="shared" si="49"/>
        <v>4.9216909929266943E-3</v>
      </c>
    </row>
    <row r="1117" spans="31:33" x14ac:dyDescent="0.3">
      <c r="AE1117" s="12">
        <v>55.75</v>
      </c>
      <c r="AF1117">
        <f t="shared" si="50"/>
        <v>2.6794239162664639E-4</v>
      </c>
      <c r="AG1117">
        <f t="shared" si="49"/>
        <v>4.9179387787222908E-3</v>
      </c>
    </row>
    <row r="1118" spans="31:33" x14ac:dyDescent="0.3">
      <c r="AE1118" s="12">
        <v>55.8</v>
      </c>
      <c r="AF1118">
        <f t="shared" si="50"/>
        <v>2.6744803750542909E-4</v>
      </c>
      <c r="AG1118">
        <f t="shared" si="49"/>
        <v>4.9141927850044629E-3</v>
      </c>
    </row>
    <row r="1119" spans="31:33" x14ac:dyDescent="0.3">
      <c r="AE1119" s="12">
        <v>55.85</v>
      </c>
      <c r="AF1119">
        <f t="shared" si="50"/>
        <v>2.6695503701514457E-4</v>
      </c>
      <c r="AG1119">
        <f t="shared" si="49"/>
        <v>4.910452995900704E-3</v>
      </c>
    </row>
    <row r="1120" spans="31:33" x14ac:dyDescent="0.3">
      <c r="AE1120" s="12">
        <v>55.9</v>
      </c>
      <c r="AF1120">
        <f t="shared" si="50"/>
        <v>2.6646338524243316E-4</v>
      </c>
      <c r="AG1120">
        <f t="shared" si="49"/>
        <v>4.9067193955931922E-3</v>
      </c>
    </row>
    <row r="1121" spans="31:33" x14ac:dyDescent="0.3">
      <c r="AE1121" s="12">
        <v>55.95</v>
      </c>
      <c r="AF1121">
        <f t="shared" si="50"/>
        <v>2.6597307729614282E-4</v>
      </c>
      <c r="AG1121">
        <f t="shared" si="49"/>
        <v>4.9029919683185128E-3</v>
      </c>
    </row>
    <row r="1122" spans="31:33" x14ac:dyDescent="0.3">
      <c r="AE1122" s="12">
        <v>56</v>
      </c>
      <c r="AF1122">
        <f t="shared" si="50"/>
        <v>2.6548410830720903E-4</v>
      </c>
      <c r="AG1122">
        <f t="shared" si="49"/>
        <v>4.8992706983674522E-3</v>
      </c>
    </row>
    <row r="1123" spans="31:33" x14ac:dyDescent="0.3">
      <c r="AE1123" s="12">
        <v>56.05</v>
      </c>
      <c r="AF1123">
        <f t="shared" si="50"/>
        <v>2.6499647342853475E-4</v>
      </c>
      <c r="AG1123">
        <f t="shared" si="49"/>
        <v>4.8955555700847557E-3</v>
      </c>
    </row>
    <row r="1124" spans="31:33" x14ac:dyDescent="0.3">
      <c r="AE1124" s="12">
        <v>56.1</v>
      </c>
      <c r="AF1124">
        <f t="shared" si="50"/>
        <v>2.6451016783487103E-4</v>
      </c>
      <c r="AG1124">
        <f t="shared" si="49"/>
        <v>4.8918465678688735E-3</v>
      </c>
    </row>
    <row r="1125" spans="31:33" x14ac:dyDescent="0.3">
      <c r="AE1125" s="12">
        <v>56.15</v>
      </c>
      <c r="AF1125">
        <f t="shared" si="50"/>
        <v>2.6402518672270184E-4</v>
      </c>
      <c r="AG1125">
        <f t="shared" si="49"/>
        <v>4.8881436761717672E-3</v>
      </c>
    </row>
    <row r="1126" spans="31:33" x14ac:dyDescent="0.3">
      <c r="AE1126" s="12">
        <v>56.2</v>
      </c>
      <c r="AF1126">
        <f t="shared" si="50"/>
        <v>2.6354152531012396E-4</v>
      </c>
      <c r="AG1126">
        <f t="shared" si="49"/>
        <v>4.8844468794986473E-3</v>
      </c>
    </row>
    <row r="1127" spans="31:33" x14ac:dyDescent="0.3">
      <c r="AE1127" s="12">
        <v>56.25</v>
      </c>
      <c r="AF1127">
        <f t="shared" si="50"/>
        <v>2.6305917883673329E-4</v>
      </c>
      <c r="AG1127">
        <f t="shared" si="49"/>
        <v>4.8807561624077565E-3</v>
      </c>
    </row>
    <row r="1128" spans="31:33" x14ac:dyDescent="0.3">
      <c r="AE1128" s="12">
        <v>56.3</v>
      </c>
      <c r="AF1128">
        <f t="shared" si="50"/>
        <v>2.6257814256350665E-4</v>
      </c>
      <c r="AG1128">
        <f t="shared" si="49"/>
        <v>4.8770715095101357E-3</v>
      </c>
    </row>
    <row r="1129" spans="31:33" x14ac:dyDescent="0.3">
      <c r="AE1129" s="12">
        <v>56.35</v>
      </c>
      <c r="AF1129">
        <f t="shared" si="50"/>
        <v>2.6209841177268864E-4</v>
      </c>
      <c r="AG1129">
        <f t="shared" si="49"/>
        <v>4.8733929054694059E-3</v>
      </c>
    </row>
    <row r="1130" spans="31:33" x14ac:dyDescent="0.3">
      <c r="AE1130" s="12">
        <v>56.4</v>
      </c>
      <c r="AF1130">
        <f t="shared" si="50"/>
        <v>2.6161998176767691E-4</v>
      </c>
      <c r="AG1130">
        <f t="shared" si="49"/>
        <v>4.8697203350015336E-3</v>
      </c>
    </row>
    <row r="1131" spans="31:33" x14ac:dyDescent="0.3">
      <c r="AE1131" s="12">
        <v>56.45</v>
      </c>
      <c r="AF1131">
        <f t="shared" si="50"/>
        <v>2.6114284787290878E-4</v>
      </c>
      <c r="AG1131">
        <f t="shared" si="49"/>
        <v>4.8660537828746128E-3</v>
      </c>
    </row>
    <row r="1132" spans="31:33" x14ac:dyDescent="0.3">
      <c r="AE1132" s="12">
        <v>56.5</v>
      </c>
      <c r="AF1132">
        <f t="shared" si="50"/>
        <v>2.6066700543374798E-4</v>
      </c>
      <c r="AG1132">
        <f t="shared" si="49"/>
        <v>4.8623932339086282E-3</v>
      </c>
    </row>
    <row r="1133" spans="31:33" x14ac:dyDescent="0.3">
      <c r="AE1133" s="12">
        <v>56.55</v>
      </c>
      <c r="AF1133">
        <f t="shared" si="50"/>
        <v>2.6019244981637275E-4</v>
      </c>
      <c r="AG1133">
        <f t="shared" si="49"/>
        <v>4.8587386729752532E-3</v>
      </c>
    </row>
    <row r="1134" spans="31:33" x14ac:dyDescent="0.3">
      <c r="AE1134" s="12">
        <v>56.6</v>
      </c>
      <c r="AF1134">
        <f t="shared" si="50"/>
        <v>2.5971917640766571E-4</v>
      </c>
      <c r="AG1134">
        <f t="shared" si="49"/>
        <v>4.8550900849976099E-3</v>
      </c>
    </row>
    <row r="1135" spans="31:33" x14ac:dyDescent="0.3">
      <c r="AE1135" s="12">
        <v>56.65</v>
      </c>
      <c r="AF1135">
        <f t="shared" si="50"/>
        <v>2.5924718061510094E-4</v>
      </c>
      <c r="AG1135">
        <f t="shared" si="49"/>
        <v>4.8514474549500516E-3</v>
      </c>
    </row>
    <row r="1136" spans="31:33" x14ac:dyDescent="0.3">
      <c r="AE1136" s="12">
        <v>56.7</v>
      </c>
      <c r="AF1136">
        <f t="shared" si="50"/>
        <v>2.5877645786663556E-4</v>
      </c>
      <c r="AG1136">
        <f t="shared" si="49"/>
        <v>4.8478107678579562E-3</v>
      </c>
    </row>
    <row r="1137" spans="31:33" x14ac:dyDescent="0.3">
      <c r="AE1137" s="12">
        <v>56.75</v>
      </c>
      <c r="AF1137">
        <f t="shared" si="50"/>
        <v>2.5830700361060053E-4</v>
      </c>
      <c r="AG1137">
        <f t="shared" si="49"/>
        <v>4.8441800087975035E-3</v>
      </c>
    </row>
    <row r="1138" spans="31:33" x14ac:dyDescent="0.3">
      <c r="AE1138" s="12">
        <v>56.8</v>
      </c>
      <c r="AF1138">
        <f t="shared" si="50"/>
        <v>2.5783881331559091E-4</v>
      </c>
      <c r="AG1138">
        <f t="shared" si="49"/>
        <v>4.8405551628954409E-3</v>
      </c>
    </row>
    <row r="1139" spans="31:33" x14ac:dyDescent="0.3">
      <c r="AE1139" s="12">
        <v>56.85</v>
      </c>
      <c r="AF1139">
        <f t="shared" si="50"/>
        <v>2.5737188247035807E-4</v>
      </c>
      <c r="AG1139">
        <f t="shared" si="49"/>
        <v>4.8369362153288936E-3</v>
      </c>
    </row>
    <row r="1140" spans="31:33" x14ac:dyDescent="0.3">
      <c r="AE1140" s="12">
        <v>56.9</v>
      </c>
      <c r="AF1140">
        <f t="shared" si="50"/>
        <v>2.5690620658370451E-4</v>
      </c>
      <c r="AG1140">
        <f t="shared" si="49"/>
        <v>4.8333231513251317E-3</v>
      </c>
    </row>
    <row r="1141" spans="31:33" x14ac:dyDescent="0.3">
      <c r="AE1141" s="12">
        <v>56.95</v>
      </c>
      <c r="AF1141">
        <f t="shared" si="50"/>
        <v>2.5644178118437293E-4</v>
      </c>
      <c r="AG1141">
        <f t="shared" si="49"/>
        <v>4.8297159561613602E-3</v>
      </c>
    </row>
    <row r="1142" spans="31:33" x14ac:dyDescent="0.3">
      <c r="AE1142" s="12">
        <v>57</v>
      </c>
      <c r="AF1142">
        <f t="shared" si="50"/>
        <v>2.559786018209464E-4</v>
      </c>
      <c r="AG1142">
        <f t="shared" si="49"/>
        <v>4.8261146151645212E-3</v>
      </c>
    </row>
    <row r="1143" spans="31:33" x14ac:dyDescent="0.3">
      <c r="AE1143" s="12">
        <v>57.05</v>
      </c>
      <c r="AF1143">
        <f t="shared" si="50"/>
        <v>2.5551666406173633E-4</v>
      </c>
      <c r="AG1143">
        <f t="shared" si="49"/>
        <v>4.8225191137110579E-3</v>
      </c>
    </row>
    <row r="1144" spans="31:33" x14ac:dyDescent="0.3">
      <c r="AE1144" s="12">
        <v>57.1</v>
      </c>
      <c r="AF1144">
        <f t="shared" si="50"/>
        <v>2.5505596349468211E-4</v>
      </c>
      <c r="AG1144">
        <f t="shared" si="49"/>
        <v>4.8189294372267232E-3</v>
      </c>
    </row>
    <row r="1145" spans="31:33" x14ac:dyDescent="0.3">
      <c r="AE1145" s="12">
        <v>57.15</v>
      </c>
      <c r="AF1145">
        <f t="shared" si="50"/>
        <v>2.5459649572724674E-4</v>
      </c>
      <c r="AG1145">
        <f t="shared" si="49"/>
        <v>4.8153455711863573E-3</v>
      </c>
    </row>
    <row r="1146" spans="31:33" x14ac:dyDescent="0.3">
      <c r="AE1146" s="12">
        <v>57.2</v>
      </c>
      <c r="AF1146">
        <f t="shared" si="50"/>
        <v>2.5413825638631273E-4</v>
      </c>
      <c r="AG1146">
        <f t="shared" si="49"/>
        <v>4.8117675011137007E-3</v>
      </c>
    </row>
    <row r="1147" spans="31:33" x14ac:dyDescent="0.3">
      <c r="AE1147" s="12">
        <v>57.25</v>
      </c>
      <c r="AF1147">
        <f t="shared" si="50"/>
        <v>2.5368124111807739E-4</v>
      </c>
      <c r="AG1147">
        <f t="shared" si="49"/>
        <v>4.8081952125811527E-3</v>
      </c>
    </row>
    <row r="1148" spans="31:33" x14ac:dyDescent="0.3">
      <c r="AE1148" s="12">
        <v>57.3</v>
      </c>
      <c r="AF1148">
        <f t="shared" si="50"/>
        <v>2.5322544558795563E-4</v>
      </c>
      <c r="AG1148">
        <f t="shared" si="49"/>
        <v>4.8046286912096017E-3</v>
      </c>
    </row>
    <row r="1149" spans="31:33" x14ac:dyDescent="0.3">
      <c r="AE1149" s="12">
        <v>57.35</v>
      </c>
      <c r="AF1149">
        <f t="shared" si="50"/>
        <v>2.5277086548047356E-4</v>
      </c>
      <c r="AG1149">
        <f t="shared" si="49"/>
        <v>4.8010679226681988E-3</v>
      </c>
    </row>
    <row r="1150" spans="31:33" x14ac:dyDescent="0.3">
      <c r="AE1150" s="12">
        <v>57.4</v>
      </c>
      <c r="AF1150">
        <f t="shared" si="50"/>
        <v>2.5231749649917029E-4</v>
      </c>
      <c r="AG1150">
        <f t="shared" si="49"/>
        <v>4.7975128926741545E-3</v>
      </c>
    </row>
    <row r="1151" spans="31:33" x14ac:dyDescent="0.3">
      <c r="AE1151" s="12">
        <v>57.45</v>
      </c>
      <c r="AF1151">
        <f t="shared" si="50"/>
        <v>2.5186533436649731E-4</v>
      </c>
      <c r="AG1151">
        <f t="shared" si="49"/>
        <v>4.7939635869925527E-3</v>
      </c>
    </row>
    <row r="1152" spans="31:33" x14ac:dyDescent="0.3">
      <c r="AE1152" s="12">
        <v>57.5</v>
      </c>
      <c r="AF1152">
        <f t="shared" si="50"/>
        <v>2.5141437482371784E-4</v>
      </c>
      <c r="AG1152">
        <f t="shared" si="49"/>
        <v>4.790419991436117E-3</v>
      </c>
    </row>
    <row r="1153" spans="31:33" x14ac:dyDescent="0.3">
      <c r="AE1153" s="12">
        <v>57.55</v>
      </c>
      <c r="AF1153">
        <f t="shared" si="50"/>
        <v>2.5096461363081012E-4</v>
      </c>
      <c r="AG1153">
        <f t="shared" si="49"/>
        <v>4.7868820918650487E-3</v>
      </c>
    </row>
    <row r="1154" spans="31:33" x14ac:dyDescent="0.3">
      <c r="AE1154" s="12">
        <v>57.6</v>
      </c>
      <c r="AF1154">
        <f t="shared" si="50"/>
        <v>2.5051604656636535E-4</v>
      </c>
      <c r="AG1154">
        <f t="shared" si="49"/>
        <v>4.783349874186796E-3</v>
      </c>
    </row>
    <row r="1155" spans="31:33" x14ac:dyDescent="0.3">
      <c r="AE1155" s="12">
        <v>57.65</v>
      </c>
      <c r="AF1155">
        <f t="shared" si="50"/>
        <v>2.5006866942749498E-4</v>
      </c>
      <c r="AG1155">
        <f t="shared" ref="AG1155:AG1218" si="51">$AG$2*(AE1155^($AG$2-1))</f>
        <v>4.7798233243558736E-3</v>
      </c>
    </row>
    <row r="1156" spans="31:33" x14ac:dyDescent="0.3">
      <c r="AE1156" s="12">
        <v>57.7</v>
      </c>
      <c r="AF1156">
        <f t="shared" ref="AF1156:AF1219" si="52">($AF$2-1)*AE1156^(-$AF$2)</f>
        <v>2.4962247802972709E-4</v>
      </c>
      <c r="AG1156">
        <f t="shared" si="51"/>
        <v>4.7763024283736469E-3</v>
      </c>
    </row>
    <row r="1157" spans="31:33" x14ac:dyDescent="0.3">
      <c r="AE1157" s="12">
        <v>57.75</v>
      </c>
      <c r="AF1157">
        <f t="shared" si="52"/>
        <v>2.4917746820691649E-4</v>
      </c>
      <c r="AG1157">
        <f t="shared" si="51"/>
        <v>4.7727871722881609E-3</v>
      </c>
    </row>
    <row r="1158" spans="31:33" x14ac:dyDescent="0.3">
      <c r="AE1158" s="12">
        <v>57.8</v>
      </c>
      <c r="AF1158">
        <f t="shared" si="52"/>
        <v>2.4873363581114419E-4</v>
      </c>
      <c r="AG1158">
        <f t="shared" si="51"/>
        <v>4.7692775421939232E-3</v>
      </c>
    </row>
    <row r="1159" spans="31:33" x14ac:dyDescent="0.3">
      <c r="AE1159" s="12">
        <v>57.85</v>
      </c>
      <c r="AF1159">
        <f t="shared" si="52"/>
        <v>2.482909767126228E-4</v>
      </c>
      <c r="AG1159">
        <f t="shared" si="51"/>
        <v>4.7657735242317128E-3</v>
      </c>
    </row>
    <row r="1160" spans="31:33" x14ac:dyDescent="0.3">
      <c r="AE1160" s="12">
        <v>57.9</v>
      </c>
      <c r="AF1160">
        <f t="shared" si="52"/>
        <v>2.4784948679960271E-4</v>
      </c>
      <c r="AG1160">
        <f t="shared" si="51"/>
        <v>4.7622751045883942E-3</v>
      </c>
    </row>
    <row r="1161" spans="31:33" x14ac:dyDescent="0.3">
      <c r="AE1161" s="12">
        <v>57.95</v>
      </c>
      <c r="AF1161">
        <f t="shared" si="52"/>
        <v>2.4740916197827707E-4</v>
      </c>
      <c r="AG1161">
        <f t="shared" si="51"/>
        <v>4.7587822694967153E-3</v>
      </c>
    </row>
    <row r="1162" spans="31:33" x14ac:dyDescent="0.3">
      <c r="AE1162" s="12">
        <v>58</v>
      </c>
      <c r="AF1162">
        <f t="shared" si="52"/>
        <v>2.4696999817269021E-4</v>
      </c>
      <c r="AG1162">
        <f t="shared" si="51"/>
        <v>4.7552950052351306E-3</v>
      </c>
    </row>
    <row r="1163" spans="31:33" x14ac:dyDescent="0.3">
      <c r="AE1163" s="12">
        <v>58.05</v>
      </c>
      <c r="AF1163">
        <f t="shared" si="52"/>
        <v>2.4653199132463905E-4</v>
      </c>
      <c r="AG1163">
        <f t="shared" si="51"/>
        <v>4.7518132981275822E-3</v>
      </c>
    </row>
    <row r="1164" spans="31:33" x14ac:dyDescent="0.3">
      <c r="AE1164" s="12">
        <v>58.1</v>
      </c>
      <c r="AF1164">
        <f t="shared" si="52"/>
        <v>2.4609513739358739E-4</v>
      </c>
      <c r="AG1164">
        <f t="shared" si="51"/>
        <v>4.7483371345433409E-3</v>
      </c>
    </row>
    <row r="1165" spans="31:33" x14ac:dyDescent="0.3">
      <c r="AE1165" s="12">
        <v>58.15</v>
      </c>
      <c r="AF1165">
        <f t="shared" si="52"/>
        <v>2.456594323565688E-4</v>
      </c>
      <c r="AG1165">
        <f t="shared" si="51"/>
        <v>4.7448665008968044E-3</v>
      </c>
    </row>
    <row r="1166" spans="31:33" x14ac:dyDescent="0.3">
      <c r="AE1166" s="12">
        <v>58.2</v>
      </c>
      <c r="AF1166">
        <f t="shared" si="52"/>
        <v>2.4522487220809741E-4</v>
      </c>
      <c r="AG1166">
        <f t="shared" si="51"/>
        <v>4.7414013836472946E-3</v>
      </c>
    </row>
    <row r="1167" spans="31:33" x14ac:dyDescent="0.3">
      <c r="AE1167" s="12">
        <v>58.25</v>
      </c>
      <c r="AF1167">
        <f t="shared" si="52"/>
        <v>2.4479145296007744E-4</v>
      </c>
      <c r="AG1167">
        <f t="shared" si="51"/>
        <v>4.7379417692989013E-3</v>
      </c>
    </row>
    <row r="1168" spans="31:33" x14ac:dyDescent="0.3">
      <c r="AE1168" s="12">
        <v>58.3</v>
      </c>
      <c r="AF1168">
        <f t="shared" si="52"/>
        <v>2.4435917064171136E-4</v>
      </c>
      <c r="AG1168">
        <f t="shared" si="51"/>
        <v>4.7344876444002718E-3</v>
      </c>
    </row>
    <row r="1169" spans="31:33" x14ac:dyDescent="0.3">
      <c r="AE1169" s="12">
        <v>58.35</v>
      </c>
      <c r="AF1169">
        <f t="shared" si="52"/>
        <v>2.4392802129941064E-4</v>
      </c>
      <c r="AG1169">
        <f t="shared" si="51"/>
        <v>4.7310389955444289E-3</v>
      </c>
    </row>
    <row r="1170" spans="31:33" x14ac:dyDescent="0.3">
      <c r="AE1170" s="12">
        <v>58.4</v>
      </c>
      <c r="AF1170">
        <f t="shared" si="52"/>
        <v>2.4349800099670666E-4</v>
      </c>
      <c r="AG1170">
        <f t="shared" si="51"/>
        <v>4.7275958093685906E-3</v>
      </c>
    </row>
    <row r="1171" spans="31:33" x14ac:dyDescent="0.3">
      <c r="AE1171" s="12">
        <v>58.45</v>
      </c>
      <c r="AF1171">
        <f t="shared" si="52"/>
        <v>2.4306910581416285E-4</v>
      </c>
      <c r="AG1171">
        <f t="shared" si="51"/>
        <v>4.7241580725539958E-3</v>
      </c>
    </row>
    <row r="1172" spans="31:33" x14ac:dyDescent="0.3">
      <c r="AE1172" s="12">
        <v>58.5</v>
      </c>
      <c r="AF1172">
        <f t="shared" si="52"/>
        <v>2.4264133184928531E-4</v>
      </c>
      <c r="AG1172">
        <f t="shared" si="51"/>
        <v>4.7207257718257121E-3</v>
      </c>
    </row>
    <row r="1173" spans="31:33" x14ac:dyDescent="0.3">
      <c r="AE1173" s="12">
        <v>58.55</v>
      </c>
      <c r="AF1173">
        <f t="shared" si="52"/>
        <v>2.4221467521643526E-4</v>
      </c>
      <c r="AG1173">
        <f t="shared" si="51"/>
        <v>4.7172988939524485E-3</v>
      </c>
    </row>
    <row r="1174" spans="31:33" x14ac:dyDescent="0.3">
      <c r="AE1174" s="12">
        <v>58.6</v>
      </c>
      <c r="AF1174">
        <f t="shared" si="52"/>
        <v>2.4178913204674188E-4</v>
      </c>
      <c r="AG1174">
        <f t="shared" si="51"/>
        <v>4.7138774257463748E-3</v>
      </c>
    </row>
    <row r="1175" spans="31:33" x14ac:dyDescent="0.3">
      <c r="AE1175" s="12">
        <v>58.65</v>
      </c>
      <c r="AF1175">
        <f t="shared" si="52"/>
        <v>2.4136469848801709E-4</v>
      </c>
      <c r="AG1175">
        <f t="shared" si="51"/>
        <v>4.7104613540629699E-3</v>
      </c>
    </row>
    <row r="1176" spans="31:33" x14ac:dyDescent="0.3">
      <c r="AE1176" s="12">
        <v>58.7</v>
      </c>
      <c r="AF1176">
        <f t="shared" si="52"/>
        <v>2.4094137070466762E-4</v>
      </c>
      <c r="AG1176">
        <f t="shared" si="51"/>
        <v>4.7070506658008025E-3</v>
      </c>
    </row>
    <row r="1177" spans="31:33" x14ac:dyDescent="0.3">
      <c r="AE1177" s="12">
        <v>58.75</v>
      </c>
      <c r="AF1177">
        <f t="shared" si="52"/>
        <v>2.405191448776109E-4</v>
      </c>
      <c r="AG1177">
        <f t="shared" si="51"/>
        <v>4.7036453479013815E-3</v>
      </c>
    </row>
    <row r="1178" spans="31:33" x14ac:dyDescent="0.3">
      <c r="AE1178" s="12">
        <v>58.8</v>
      </c>
      <c r="AF1178">
        <f t="shared" si="52"/>
        <v>2.4009801720418838E-4</v>
      </c>
      <c r="AG1178">
        <f t="shared" si="51"/>
        <v>4.7002453873489633E-3</v>
      </c>
    </row>
    <row r="1179" spans="31:33" x14ac:dyDescent="0.3">
      <c r="AE1179" s="12">
        <v>58.85</v>
      </c>
      <c r="AF1179">
        <f t="shared" si="52"/>
        <v>2.3967798389808257E-4</v>
      </c>
      <c r="AG1179">
        <f t="shared" si="51"/>
        <v>4.696850771170386E-3</v>
      </c>
    </row>
    <row r="1180" spans="31:33" x14ac:dyDescent="0.3">
      <c r="AE1180" s="12">
        <v>58.9</v>
      </c>
      <c r="AF1180">
        <f t="shared" si="52"/>
        <v>2.3925904118923377E-4</v>
      </c>
      <c r="AG1180">
        <f t="shared" si="51"/>
        <v>4.6934614864348927E-3</v>
      </c>
    </row>
    <row r="1181" spans="31:33" x14ac:dyDescent="0.3">
      <c r="AE1181" s="12">
        <v>58.95</v>
      </c>
      <c r="AF1181">
        <f t="shared" si="52"/>
        <v>2.3884118532375292E-4</v>
      </c>
      <c r="AG1181">
        <f t="shared" si="51"/>
        <v>4.6900775202539467E-3</v>
      </c>
    </row>
    <row r="1182" spans="31:33" x14ac:dyDescent="0.3">
      <c r="AE1182" s="12">
        <v>59</v>
      </c>
      <c r="AF1182">
        <f t="shared" si="52"/>
        <v>2.3842441256384191E-4</v>
      </c>
      <c r="AG1182">
        <f t="shared" si="51"/>
        <v>4.6866988597810714E-3</v>
      </c>
    </row>
    <row r="1183" spans="31:33" x14ac:dyDescent="0.3">
      <c r="AE1183" s="12">
        <v>59.05</v>
      </c>
      <c r="AF1183">
        <f t="shared" si="52"/>
        <v>2.380087191877115E-4</v>
      </c>
      <c r="AG1183">
        <f t="shared" si="51"/>
        <v>4.6833254922116719E-3</v>
      </c>
    </row>
    <row r="1184" spans="31:33" x14ac:dyDescent="0.3">
      <c r="AE1184" s="12">
        <v>59.1</v>
      </c>
      <c r="AF1184">
        <f t="shared" si="52"/>
        <v>2.3759410148949472E-4</v>
      </c>
      <c r="AG1184">
        <f t="shared" si="51"/>
        <v>4.6799574047828559E-3</v>
      </c>
    </row>
    <row r="1185" spans="31:33" x14ac:dyDescent="0.3">
      <c r="AE1185" s="12">
        <v>59.15</v>
      </c>
      <c r="AF1185">
        <f t="shared" si="52"/>
        <v>2.3718055577917201E-4</v>
      </c>
      <c r="AG1185">
        <f t="shared" si="51"/>
        <v>4.6765945847732802E-3</v>
      </c>
    </row>
    <row r="1186" spans="31:33" x14ac:dyDescent="0.3">
      <c r="AE1186" s="12">
        <v>59.2</v>
      </c>
      <c r="AF1186">
        <f t="shared" si="52"/>
        <v>2.3676807838248339E-4</v>
      </c>
      <c r="AG1186">
        <f t="shared" si="51"/>
        <v>4.6732370195029568E-3</v>
      </c>
    </row>
    <row r="1187" spans="31:33" x14ac:dyDescent="0.3">
      <c r="AE1187" s="12">
        <v>59.25</v>
      </c>
      <c r="AF1187">
        <f t="shared" si="52"/>
        <v>2.3635666564085367E-4</v>
      </c>
      <c r="AG1187">
        <f t="shared" si="51"/>
        <v>4.6698846963331162E-3</v>
      </c>
    </row>
    <row r="1188" spans="31:33" x14ac:dyDescent="0.3">
      <c r="AE1188" s="12">
        <v>59.3</v>
      </c>
      <c r="AF1188">
        <f t="shared" si="52"/>
        <v>2.3594631391130801E-4</v>
      </c>
      <c r="AG1188">
        <f t="shared" si="51"/>
        <v>4.6665376026660023E-3</v>
      </c>
    </row>
    <row r="1189" spans="31:33" x14ac:dyDescent="0.3">
      <c r="AE1189" s="12">
        <v>59.35</v>
      </c>
      <c r="AF1189">
        <f t="shared" si="52"/>
        <v>2.3553701956639488E-4</v>
      </c>
      <c r="AG1189">
        <f t="shared" si="51"/>
        <v>4.6631957259447281E-3</v>
      </c>
    </row>
    <row r="1190" spans="31:33" x14ac:dyDescent="0.3">
      <c r="AE1190" s="12">
        <v>59.4</v>
      </c>
      <c r="AF1190">
        <f t="shared" si="52"/>
        <v>2.3512877899410582E-4</v>
      </c>
      <c r="AG1190">
        <f t="shared" si="51"/>
        <v>4.6598590536531008E-3</v>
      </c>
    </row>
    <row r="1191" spans="31:33" x14ac:dyDescent="0.3">
      <c r="AE1191" s="12">
        <v>59.45</v>
      </c>
      <c r="AF1191">
        <f t="shared" si="52"/>
        <v>2.347215885977972E-4</v>
      </c>
      <c r="AG1191">
        <f t="shared" si="51"/>
        <v>4.6565275733154617E-3</v>
      </c>
    </row>
    <row r="1192" spans="31:33" x14ac:dyDescent="0.3">
      <c r="AE1192" s="12">
        <v>59.5</v>
      </c>
      <c r="AF1192">
        <f t="shared" si="52"/>
        <v>2.3431544479611232E-4</v>
      </c>
      <c r="AG1192">
        <f t="shared" si="51"/>
        <v>4.653201272496515E-3</v>
      </c>
    </row>
    <row r="1193" spans="31:33" x14ac:dyDescent="0.3">
      <c r="AE1193" s="12">
        <v>59.55</v>
      </c>
      <c r="AF1193">
        <f t="shared" si="52"/>
        <v>2.3391034402290241E-4</v>
      </c>
      <c r="AG1193">
        <f t="shared" si="51"/>
        <v>4.6498801388011662E-3</v>
      </c>
    </row>
    <row r="1194" spans="31:33" x14ac:dyDescent="0.3">
      <c r="AE1194" s="12">
        <v>59.6</v>
      </c>
      <c r="AF1194">
        <f t="shared" si="52"/>
        <v>2.3350628272715025E-4</v>
      </c>
      <c r="AG1194">
        <f t="shared" si="51"/>
        <v>4.6465641598743557E-3</v>
      </c>
    </row>
    <row r="1195" spans="31:33" x14ac:dyDescent="0.3">
      <c r="AE1195" s="12">
        <v>59.65</v>
      </c>
      <c r="AF1195">
        <f t="shared" si="52"/>
        <v>2.3310325737289382E-4</v>
      </c>
      <c r="AG1195">
        <f t="shared" si="51"/>
        <v>4.6432533234008998E-3</v>
      </c>
    </row>
    <row r="1196" spans="31:33" x14ac:dyDescent="0.3">
      <c r="AE1196" s="12">
        <v>59.7</v>
      </c>
      <c r="AF1196">
        <f t="shared" si="52"/>
        <v>2.3270126443914935E-4</v>
      </c>
      <c r="AG1196">
        <f t="shared" si="51"/>
        <v>4.6399476171053279E-3</v>
      </c>
    </row>
    <row r="1197" spans="31:33" x14ac:dyDescent="0.3">
      <c r="AE1197" s="12">
        <v>59.75</v>
      </c>
      <c r="AF1197">
        <f t="shared" si="52"/>
        <v>2.3230030041983447E-4</v>
      </c>
      <c r="AG1197">
        <f t="shared" si="51"/>
        <v>4.636647028751717E-3</v>
      </c>
    </row>
    <row r="1198" spans="31:33" x14ac:dyDescent="0.3">
      <c r="AE1198" s="12">
        <v>59.8</v>
      </c>
      <c r="AF1198">
        <f t="shared" si="52"/>
        <v>2.3190036182369416E-4</v>
      </c>
      <c r="AG1198">
        <f t="shared" si="51"/>
        <v>4.6333515461435401E-3</v>
      </c>
    </row>
    <row r="1199" spans="31:33" x14ac:dyDescent="0.3">
      <c r="AE1199" s="12">
        <v>59.85</v>
      </c>
      <c r="AF1199">
        <f t="shared" si="52"/>
        <v>2.3150144517422572E-4</v>
      </c>
      <c r="AG1199">
        <f t="shared" si="51"/>
        <v>4.6300611571234952E-3</v>
      </c>
    </row>
    <row r="1200" spans="31:33" x14ac:dyDescent="0.3">
      <c r="AE1200" s="12">
        <v>59.9</v>
      </c>
      <c r="AF1200">
        <f t="shared" si="52"/>
        <v>2.3110354700960309E-4</v>
      </c>
      <c r="AG1200">
        <f t="shared" si="51"/>
        <v>4.6267758495733601E-3</v>
      </c>
    </row>
    <row r="1201" spans="31:33" x14ac:dyDescent="0.3">
      <c r="AE1201" s="12">
        <v>59.95</v>
      </c>
      <c r="AF1201">
        <f t="shared" si="52"/>
        <v>2.3070666388260328E-4</v>
      </c>
      <c r="AG1201">
        <f t="shared" si="51"/>
        <v>4.6234956114138163E-3</v>
      </c>
    </row>
    <row r="1202" spans="31:33" x14ac:dyDescent="0.3">
      <c r="AE1202" s="12">
        <v>60</v>
      </c>
      <c r="AF1202">
        <f t="shared" si="52"/>
        <v>2.3031079236053334E-4</v>
      </c>
      <c r="AG1202">
        <f t="shared" si="51"/>
        <v>4.6202204306043139E-3</v>
      </c>
    </row>
    <row r="1203" spans="31:33" x14ac:dyDescent="0.3">
      <c r="AE1203" s="12">
        <v>60.05</v>
      </c>
      <c r="AF1203">
        <f t="shared" si="52"/>
        <v>2.2991592902515511E-4</v>
      </c>
      <c r="AG1203">
        <f t="shared" si="51"/>
        <v>4.6169502951428952E-3</v>
      </c>
    </row>
    <row r="1204" spans="31:33" x14ac:dyDescent="0.3">
      <c r="AE1204" s="12">
        <v>60.1</v>
      </c>
      <c r="AF1204">
        <f t="shared" si="52"/>
        <v>2.2952207047261523E-4</v>
      </c>
      <c r="AG1204">
        <f t="shared" si="51"/>
        <v>4.6136851930660486E-3</v>
      </c>
    </row>
    <row r="1205" spans="31:33" x14ac:dyDescent="0.3">
      <c r="AE1205" s="12">
        <v>60.15</v>
      </c>
      <c r="AF1205">
        <f t="shared" si="52"/>
        <v>2.2912921331336963E-4</v>
      </c>
      <c r="AG1205">
        <f t="shared" si="51"/>
        <v>4.6104251124485509E-3</v>
      </c>
    </row>
    <row r="1206" spans="31:33" x14ac:dyDescent="0.3">
      <c r="AE1206" s="12">
        <v>60.2</v>
      </c>
      <c r="AF1206">
        <f t="shared" si="52"/>
        <v>2.2873735417211461E-4</v>
      </c>
      <c r="AG1206">
        <f t="shared" si="51"/>
        <v>4.6071700414033225E-3</v>
      </c>
    </row>
    <row r="1207" spans="31:33" x14ac:dyDescent="0.3">
      <c r="AE1207" s="12">
        <v>60.25</v>
      </c>
      <c r="AF1207">
        <f t="shared" si="52"/>
        <v>2.2834648968771289E-4</v>
      </c>
      <c r="AG1207">
        <f t="shared" si="51"/>
        <v>4.6039199680812598E-3</v>
      </c>
    </row>
    <row r="1208" spans="31:33" x14ac:dyDescent="0.3">
      <c r="AE1208" s="12">
        <v>60.3</v>
      </c>
      <c r="AF1208">
        <f t="shared" si="52"/>
        <v>2.2795661651312223E-4</v>
      </c>
      <c r="AG1208">
        <f t="shared" si="51"/>
        <v>4.6006748806710785E-3</v>
      </c>
    </row>
    <row r="1209" spans="31:33" x14ac:dyDescent="0.3">
      <c r="AE1209" s="12">
        <v>60.35</v>
      </c>
      <c r="AF1209">
        <f t="shared" si="52"/>
        <v>2.2756773131532825E-4</v>
      </c>
      <c r="AG1209">
        <f t="shared" si="51"/>
        <v>4.5974347673991911E-3</v>
      </c>
    </row>
    <row r="1210" spans="31:33" x14ac:dyDescent="0.3">
      <c r="AE1210" s="12">
        <v>60.4</v>
      </c>
      <c r="AF1210">
        <f t="shared" si="52"/>
        <v>2.2717983077526893E-4</v>
      </c>
      <c r="AG1210">
        <f t="shared" si="51"/>
        <v>4.5941996165295221E-3</v>
      </c>
    </row>
    <row r="1211" spans="31:33" x14ac:dyDescent="0.3">
      <c r="AE1211" s="12">
        <v>60.45</v>
      </c>
      <c r="AF1211">
        <f t="shared" si="52"/>
        <v>2.2679291158776891E-4</v>
      </c>
      <c r="AG1211">
        <f t="shared" si="51"/>
        <v>4.590969416363372E-3</v>
      </c>
    </row>
    <row r="1212" spans="31:33" x14ac:dyDescent="0.3">
      <c r="AE1212" s="12">
        <v>60.5</v>
      </c>
      <c r="AF1212">
        <f t="shared" si="52"/>
        <v>2.264069704614689E-4</v>
      </c>
      <c r="AG1212">
        <f t="shared" si="51"/>
        <v>4.5877441552392749E-3</v>
      </c>
    </row>
    <row r="1213" spans="31:33" x14ac:dyDescent="0.3">
      <c r="AE1213" s="12">
        <v>60.55</v>
      </c>
      <c r="AF1213">
        <f t="shared" si="52"/>
        <v>2.2602200411875418E-4</v>
      </c>
      <c r="AG1213">
        <f t="shared" si="51"/>
        <v>4.5845238215328314E-3</v>
      </c>
    </row>
    <row r="1214" spans="31:33" x14ac:dyDescent="0.3">
      <c r="AE1214" s="12">
        <v>60.6</v>
      </c>
      <c r="AF1214">
        <f t="shared" si="52"/>
        <v>2.2563800929568917E-4</v>
      </c>
      <c r="AG1214">
        <f t="shared" si="51"/>
        <v>4.581308403656577E-3</v>
      </c>
    </row>
    <row r="1215" spans="31:33" x14ac:dyDescent="0.3">
      <c r="AE1215" s="12">
        <v>60.65</v>
      </c>
      <c r="AF1215">
        <f t="shared" si="52"/>
        <v>2.2525498274194791E-4</v>
      </c>
      <c r="AG1215">
        <f t="shared" si="51"/>
        <v>4.5780978900598276E-3</v>
      </c>
    </row>
    <row r="1216" spans="31:33" x14ac:dyDescent="0.3">
      <c r="AE1216" s="12">
        <v>60.7</v>
      </c>
      <c r="AF1216">
        <f t="shared" si="52"/>
        <v>2.2487292122074499E-4</v>
      </c>
      <c r="AG1216">
        <f t="shared" si="51"/>
        <v>4.5748922692285263E-3</v>
      </c>
    </row>
    <row r="1217" spans="31:33" x14ac:dyDescent="0.3">
      <c r="AE1217" s="12">
        <v>60.75</v>
      </c>
      <c r="AF1217">
        <f t="shared" si="52"/>
        <v>2.2449182150877025E-4</v>
      </c>
      <c r="AG1217">
        <f t="shared" si="51"/>
        <v>4.5716915296851075E-3</v>
      </c>
    </row>
    <row r="1218" spans="31:33" x14ac:dyDescent="0.3">
      <c r="AE1218" s="12">
        <v>60.8</v>
      </c>
      <c r="AF1218">
        <f t="shared" si="52"/>
        <v>2.2411168039611918E-4</v>
      </c>
      <c r="AG1218">
        <f t="shared" si="51"/>
        <v>4.5684956599883458E-3</v>
      </c>
    </row>
    <row r="1219" spans="31:33" x14ac:dyDescent="0.3">
      <c r="AE1219" s="12">
        <v>60.85</v>
      </c>
      <c r="AF1219">
        <f t="shared" si="52"/>
        <v>2.2373249468622854E-4</v>
      </c>
      <c r="AG1219">
        <f t="shared" ref="AG1219:AG1282" si="53">$AG$2*(AE1219^($AG$2-1))</f>
        <v>4.5653046487332139E-3</v>
      </c>
    </row>
    <row r="1220" spans="31:33" x14ac:dyDescent="0.3">
      <c r="AE1220" s="12">
        <v>60.9</v>
      </c>
      <c r="AF1220">
        <f t="shared" ref="AF1220:AF1283" si="54">($AF$2-1)*AE1220^(-$AF$2)</f>
        <v>2.2335426119580911E-4</v>
      </c>
      <c r="AG1220">
        <f t="shared" si="53"/>
        <v>4.5621184845507402E-3</v>
      </c>
    </row>
    <row r="1221" spans="31:33" x14ac:dyDescent="0.3">
      <c r="AE1221" s="12">
        <v>60.95</v>
      </c>
      <c r="AF1221">
        <f t="shared" si="54"/>
        <v>2.2297697675477811E-4</v>
      </c>
      <c r="AG1221">
        <f t="shared" si="53"/>
        <v>4.5589371561078531E-3</v>
      </c>
    </row>
    <row r="1222" spans="31:33" x14ac:dyDescent="0.3">
      <c r="AE1222" s="12">
        <v>61</v>
      </c>
      <c r="AF1222">
        <f t="shared" si="54"/>
        <v>2.2260063820619695E-4</v>
      </c>
      <c r="AG1222">
        <f t="shared" si="53"/>
        <v>4.5557606521072587E-3</v>
      </c>
    </row>
    <row r="1223" spans="31:33" x14ac:dyDescent="0.3">
      <c r="AE1223" s="12">
        <v>61.05</v>
      </c>
      <c r="AF1223">
        <f t="shared" si="54"/>
        <v>2.222252424062025E-4</v>
      </c>
      <c r="AG1223">
        <f t="shared" si="53"/>
        <v>4.5525889612872787E-3</v>
      </c>
    </row>
    <row r="1224" spans="31:33" x14ac:dyDescent="0.3">
      <c r="AE1224" s="12">
        <v>61.1</v>
      </c>
      <c r="AF1224">
        <f t="shared" si="54"/>
        <v>2.2185078622394494E-4</v>
      </c>
      <c r="AG1224">
        <f t="shared" si="53"/>
        <v>4.5494220724217179E-3</v>
      </c>
    </row>
    <row r="1225" spans="31:33" x14ac:dyDescent="0.3">
      <c r="AE1225" s="12">
        <v>61.15</v>
      </c>
      <c r="AF1225">
        <f t="shared" si="54"/>
        <v>2.2147726654152261E-4</v>
      </c>
      <c r="AG1225">
        <f t="shared" si="53"/>
        <v>4.5462599743197321E-3</v>
      </c>
    </row>
    <row r="1226" spans="31:33" x14ac:dyDescent="0.3">
      <c r="AE1226" s="12">
        <v>61.2</v>
      </c>
      <c r="AF1226">
        <f t="shared" si="54"/>
        <v>2.211046802539165E-4</v>
      </c>
      <c r="AG1226">
        <f t="shared" si="53"/>
        <v>4.5431026558256683E-3</v>
      </c>
    </row>
    <row r="1227" spans="31:33" x14ac:dyDescent="0.3">
      <c r="AE1227" s="12">
        <v>61.25</v>
      </c>
      <c r="AF1227">
        <f t="shared" si="54"/>
        <v>2.2073302426892785E-4</v>
      </c>
      <c r="AG1227">
        <f t="shared" si="53"/>
        <v>4.5399501058189396E-3</v>
      </c>
    </row>
    <row r="1228" spans="31:33" x14ac:dyDescent="0.3">
      <c r="AE1228" s="12">
        <v>61.3</v>
      </c>
      <c r="AF1228">
        <f t="shared" si="54"/>
        <v>2.2036229550711638E-4</v>
      </c>
      <c r="AG1228">
        <f t="shared" si="53"/>
        <v>4.5368023132138918E-3</v>
      </c>
    </row>
    <row r="1229" spans="31:33" x14ac:dyDescent="0.3">
      <c r="AE1229" s="12">
        <v>61.35</v>
      </c>
      <c r="AF1229">
        <f t="shared" si="54"/>
        <v>2.1999249090173315E-4</v>
      </c>
      <c r="AG1229">
        <f t="shared" si="53"/>
        <v>4.5336592669596434E-3</v>
      </c>
    </row>
    <row r="1230" spans="31:33" x14ac:dyDescent="0.3">
      <c r="AE1230" s="12">
        <v>61.4</v>
      </c>
      <c r="AF1230">
        <f t="shared" si="54"/>
        <v>2.1962360739866238E-4</v>
      </c>
      <c r="AG1230">
        <f t="shared" si="53"/>
        <v>4.5305209560399752E-3</v>
      </c>
    </row>
    <row r="1231" spans="31:33" x14ac:dyDescent="0.3">
      <c r="AE1231" s="12">
        <v>61.45</v>
      </c>
      <c r="AF1231">
        <f t="shared" si="54"/>
        <v>2.1925564195635487E-4</v>
      </c>
      <c r="AG1231">
        <f t="shared" si="53"/>
        <v>4.5273873694731586E-3</v>
      </c>
    </row>
    <row r="1232" spans="31:33" x14ac:dyDescent="0.3">
      <c r="AE1232" s="12">
        <v>61.5</v>
      </c>
      <c r="AF1232">
        <f t="shared" si="54"/>
        <v>2.1888859154577098E-4</v>
      </c>
      <c r="AG1232">
        <f t="shared" si="53"/>
        <v>4.5242584963118681E-3</v>
      </c>
    </row>
    <row r="1233" spans="31:33" x14ac:dyDescent="0.3">
      <c r="AE1233" s="12">
        <v>61.55</v>
      </c>
      <c r="AF1233">
        <f t="shared" si="54"/>
        <v>2.1852245315031522E-4</v>
      </c>
      <c r="AG1233">
        <f t="shared" si="53"/>
        <v>4.521134325643E-3</v>
      </c>
    </row>
    <row r="1234" spans="31:33" x14ac:dyDescent="0.3">
      <c r="AE1234" s="12">
        <v>61.6</v>
      </c>
      <c r="AF1234">
        <f t="shared" si="54"/>
        <v>2.181572237657757E-4</v>
      </c>
      <c r="AG1234">
        <f t="shared" si="53"/>
        <v>4.5180148465875569E-3</v>
      </c>
    </row>
    <row r="1235" spans="31:33" x14ac:dyDescent="0.3">
      <c r="AE1235" s="12">
        <v>61.65</v>
      </c>
      <c r="AF1235">
        <f t="shared" si="54"/>
        <v>2.1779290040026616E-4</v>
      </c>
      <c r="AG1235">
        <f t="shared" si="53"/>
        <v>4.5149000483005264E-3</v>
      </c>
    </row>
    <row r="1236" spans="31:33" x14ac:dyDescent="0.3">
      <c r="AE1236" s="12">
        <v>61.7</v>
      </c>
      <c r="AF1236">
        <f t="shared" si="54"/>
        <v>2.1742948007416019E-4</v>
      </c>
      <c r="AG1236">
        <f t="shared" si="53"/>
        <v>4.5117899199707129E-3</v>
      </c>
    </row>
    <row r="1237" spans="31:33" x14ac:dyDescent="0.3">
      <c r="AE1237" s="12">
        <v>61.75</v>
      </c>
      <c r="AF1237">
        <f t="shared" si="54"/>
        <v>2.1706695982003684E-4</v>
      </c>
      <c r="AG1237">
        <f t="shared" si="53"/>
        <v>4.5086844508206454E-3</v>
      </c>
    </row>
    <row r="1238" spans="31:33" x14ac:dyDescent="0.3">
      <c r="AE1238" s="12">
        <v>61.8</v>
      </c>
      <c r="AF1238">
        <f t="shared" si="54"/>
        <v>2.1670533668261655E-4</v>
      </c>
      <c r="AG1238">
        <f t="shared" si="53"/>
        <v>4.5055836301064137E-3</v>
      </c>
    </row>
    <row r="1239" spans="31:33" x14ac:dyDescent="0.3">
      <c r="AE1239" s="12">
        <v>61.85</v>
      </c>
      <c r="AF1239">
        <f t="shared" si="54"/>
        <v>2.1634460771870426E-4</v>
      </c>
      <c r="AG1239">
        <f t="shared" si="53"/>
        <v>4.5024874471175542E-3</v>
      </c>
    </row>
    <row r="1240" spans="31:33" x14ac:dyDescent="0.3">
      <c r="AE1240" s="12">
        <v>61.9</v>
      </c>
      <c r="AF1240">
        <f t="shared" si="54"/>
        <v>2.1598476999712843E-4</v>
      </c>
      <c r="AG1240">
        <f t="shared" si="53"/>
        <v>4.4993958911769116E-3</v>
      </c>
    </row>
    <row r="1241" spans="31:33" x14ac:dyDescent="0.3">
      <c r="AE1241" s="12">
        <v>61.95</v>
      </c>
      <c r="AF1241">
        <f t="shared" si="54"/>
        <v>2.1562582059868354E-4</v>
      </c>
      <c r="AG1241">
        <f t="shared" si="53"/>
        <v>4.4963089516405069E-3</v>
      </c>
    </row>
    <row r="1242" spans="31:33" x14ac:dyDescent="0.3">
      <c r="AE1242" s="12">
        <v>62</v>
      </c>
      <c r="AF1242">
        <f t="shared" si="54"/>
        <v>2.1526775661607169E-4</v>
      </c>
      <c r="AG1242">
        <f t="shared" si="53"/>
        <v>4.4932266178974167E-3</v>
      </c>
    </row>
    <row r="1243" spans="31:33" x14ac:dyDescent="0.3">
      <c r="AE1243" s="12">
        <v>62.05</v>
      </c>
      <c r="AF1243">
        <f t="shared" si="54"/>
        <v>2.1491057515384327E-4</v>
      </c>
      <c r="AG1243">
        <f t="shared" si="53"/>
        <v>4.4901488793696372E-3</v>
      </c>
    </row>
    <row r="1244" spans="31:33" x14ac:dyDescent="0.3">
      <c r="AE1244" s="12">
        <v>62.1</v>
      </c>
      <c r="AF1244">
        <f t="shared" si="54"/>
        <v>2.1455427332833991E-4</v>
      </c>
      <c r="AG1244">
        <f t="shared" si="53"/>
        <v>4.487075725511951E-3</v>
      </c>
    </row>
    <row r="1245" spans="31:33" x14ac:dyDescent="0.3">
      <c r="AE1245" s="12">
        <v>62.15</v>
      </c>
      <c r="AF1245">
        <f t="shared" si="54"/>
        <v>2.141988482676372E-4</v>
      </c>
      <c r="AG1245">
        <f t="shared" si="53"/>
        <v>4.4840071458118087E-3</v>
      </c>
    </row>
    <row r="1246" spans="31:33" x14ac:dyDescent="0.3">
      <c r="AE1246" s="12">
        <v>62.2</v>
      </c>
      <c r="AF1246">
        <f t="shared" si="54"/>
        <v>2.1384429711148841E-4</v>
      </c>
      <c r="AG1246">
        <f t="shared" si="53"/>
        <v>4.4809431297892048E-3</v>
      </c>
    </row>
    <row r="1247" spans="31:33" x14ac:dyDescent="0.3">
      <c r="AE1247" s="12">
        <v>62.25</v>
      </c>
      <c r="AF1247">
        <f t="shared" si="54"/>
        <v>2.1349061701126447E-4</v>
      </c>
      <c r="AG1247">
        <f t="shared" si="53"/>
        <v>4.4778836669965294E-3</v>
      </c>
    </row>
    <row r="1248" spans="31:33" x14ac:dyDescent="0.3">
      <c r="AE1248" s="12">
        <v>62.3</v>
      </c>
      <c r="AF1248">
        <f t="shared" si="54"/>
        <v>2.1313780512990102E-4</v>
      </c>
      <c r="AG1248">
        <f t="shared" si="53"/>
        <v>4.4748287470184663E-3</v>
      </c>
    </row>
    <row r="1249" spans="31:33" x14ac:dyDescent="0.3">
      <c r="AE1249" s="12">
        <v>62.35</v>
      </c>
      <c r="AF1249">
        <f t="shared" si="54"/>
        <v>2.1278585864184155E-4</v>
      </c>
      <c r="AG1249">
        <f t="shared" si="53"/>
        <v>4.4717783594718568E-3</v>
      </c>
    </row>
    <row r="1250" spans="31:33" x14ac:dyDescent="0.3">
      <c r="AE1250" s="12">
        <v>62.4</v>
      </c>
      <c r="AF1250">
        <f t="shared" si="54"/>
        <v>2.1243477473297916E-4</v>
      </c>
      <c r="AG1250">
        <f t="shared" si="53"/>
        <v>4.4687324940055739E-3</v>
      </c>
    </row>
    <row r="1251" spans="31:33" x14ac:dyDescent="0.3">
      <c r="AE1251" s="12">
        <v>62.45</v>
      </c>
      <c r="AF1251">
        <f t="shared" si="54"/>
        <v>2.1208455060060463E-4</v>
      </c>
      <c r="AG1251">
        <f t="shared" si="53"/>
        <v>4.465691140300398E-3</v>
      </c>
    </row>
    <row r="1252" spans="31:33" x14ac:dyDescent="0.3">
      <c r="AE1252" s="12">
        <v>62.5</v>
      </c>
      <c r="AF1252">
        <f t="shared" si="54"/>
        <v>2.1173518345334665E-4</v>
      </c>
      <c r="AG1252">
        <f t="shared" si="53"/>
        <v>4.4626542880688933E-3</v>
      </c>
    </row>
    <row r="1253" spans="31:33" x14ac:dyDescent="0.3">
      <c r="AE1253" s="12">
        <v>62.55</v>
      </c>
      <c r="AF1253">
        <f t="shared" si="54"/>
        <v>2.1138667051112287E-4</v>
      </c>
      <c r="AG1253">
        <f t="shared" si="53"/>
        <v>4.4596219270552975E-3</v>
      </c>
    </row>
    <row r="1254" spans="31:33" x14ac:dyDescent="0.3">
      <c r="AE1254" s="12">
        <v>62.6</v>
      </c>
      <c r="AF1254">
        <f t="shared" si="54"/>
        <v>2.1103900900507969E-4</v>
      </c>
      <c r="AG1254">
        <f t="shared" si="53"/>
        <v>4.4565940470353716E-3</v>
      </c>
    </row>
    <row r="1255" spans="31:33" x14ac:dyDescent="0.3">
      <c r="AE1255" s="12">
        <v>62.65</v>
      </c>
      <c r="AF1255">
        <f t="shared" si="54"/>
        <v>2.1069219617754023E-4</v>
      </c>
      <c r="AG1255">
        <f t="shared" si="53"/>
        <v>4.4535706378163028E-3</v>
      </c>
    </row>
    <row r="1256" spans="31:33" x14ac:dyDescent="0.3">
      <c r="AE1256" s="12">
        <v>62.7</v>
      </c>
      <c r="AF1256">
        <f t="shared" si="54"/>
        <v>2.1034622928195134E-4</v>
      </c>
      <c r="AG1256">
        <f t="shared" si="53"/>
        <v>4.450551689236572E-3</v>
      </c>
    </row>
    <row r="1257" spans="31:33" x14ac:dyDescent="0.3">
      <c r="AE1257" s="12">
        <v>62.75</v>
      </c>
      <c r="AF1257">
        <f t="shared" si="54"/>
        <v>2.1000110558282921E-4</v>
      </c>
      <c r="AG1257">
        <f t="shared" si="53"/>
        <v>4.4475371911658337E-3</v>
      </c>
    </row>
    <row r="1258" spans="31:33" x14ac:dyDescent="0.3">
      <c r="AE1258" s="12">
        <v>62.8</v>
      </c>
      <c r="AF1258">
        <f t="shared" si="54"/>
        <v>2.0965682235570476E-4</v>
      </c>
      <c r="AG1258">
        <f t="shared" si="53"/>
        <v>4.4445271335048029E-3</v>
      </c>
    </row>
    <row r="1259" spans="31:33" x14ac:dyDescent="0.3">
      <c r="AE1259" s="12">
        <v>62.85</v>
      </c>
      <c r="AF1259">
        <f t="shared" si="54"/>
        <v>2.0931337688707153E-4</v>
      </c>
      <c r="AG1259">
        <f t="shared" si="53"/>
        <v>4.4415215061851176E-3</v>
      </c>
    </row>
    <row r="1260" spans="31:33" x14ac:dyDescent="0.3">
      <c r="AE1260" s="12">
        <v>62.9</v>
      </c>
      <c r="AF1260">
        <f t="shared" si="54"/>
        <v>2.0897076647433322E-4</v>
      </c>
      <c r="AG1260">
        <f t="shared" si="53"/>
        <v>4.4385202991692367E-3</v>
      </c>
    </row>
    <row r="1261" spans="31:33" x14ac:dyDescent="0.3">
      <c r="AE1261" s="12">
        <v>62.95</v>
      </c>
      <c r="AF1261">
        <f t="shared" si="54"/>
        <v>2.0862898842575171E-4</v>
      </c>
      <c r="AG1261">
        <f t="shared" si="53"/>
        <v>4.4355235024503238E-3</v>
      </c>
    </row>
    <row r="1262" spans="31:33" x14ac:dyDescent="0.3">
      <c r="AE1262" s="12">
        <v>63</v>
      </c>
      <c r="AF1262">
        <f t="shared" si="54"/>
        <v>2.0828804006039231E-4</v>
      </c>
      <c r="AG1262">
        <f t="shared" si="53"/>
        <v>4.4325311060521046E-3</v>
      </c>
    </row>
    <row r="1263" spans="31:33" x14ac:dyDescent="0.3">
      <c r="AE1263" s="12">
        <v>63.05</v>
      </c>
      <c r="AF1263">
        <f t="shared" si="54"/>
        <v>2.0794791870807461E-4</v>
      </c>
      <c r="AG1263">
        <f t="shared" si="53"/>
        <v>4.4295431000287789E-3</v>
      </c>
    </row>
    <row r="1264" spans="31:33" x14ac:dyDescent="0.3">
      <c r="AE1264" s="12">
        <v>63.1</v>
      </c>
      <c r="AF1264">
        <f t="shared" si="54"/>
        <v>2.076086217093199E-4</v>
      </c>
      <c r="AG1264">
        <f t="shared" si="53"/>
        <v>4.426559474464885E-3</v>
      </c>
    </row>
    <row r="1265" spans="31:33" x14ac:dyDescent="0.3">
      <c r="AE1265" s="12">
        <v>63.15</v>
      </c>
      <c r="AF1265">
        <f t="shared" si="54"/>
        <v>2.0727014641529906E-4</v>
      </c>
      <c r="AG1265">
        <f t="shared" si="53"/>
        <v>4.423580219475187E-3</v>
      </c>
    </row>
    <row r="1266" spans="31:33" x14ac:dyDescent="0.3">
      <c r="AE1266" s="12">
        <v>63.2</v>
      </c>
      <c r="AF1266">
        <f t="shared" si="54"/>
        <v>2.06932490187783E-4</v>
      </c>
      <c r="AG1266">
        <f t="shared" si="53"/>
        <v>4.4206053252045597E-3</v>
      </c>
    </row>
    <row r="1267" spans="31:33" x14ac:dyDescent="0.3">
      <c r="AE1267" s="12">
        <v>63.25</v>
      </c>
      <c r="AF1267">
        <f t="shared" si="54"/>
        <v>2.0659565039909074E-4</v>
      </c>
      <c r="AG1267">
        <f t="shared" si="53"/>
        <v>4.4176347818278778E-3</v>
      </c>
    </row>
    <row r="1268" spans="31:33" x14ac:dyDescent="0.3">
      <c r="AE1268" s="12">
        <v>63.3</v>
      </c>
      <c r="AF1268">
        <f t="shared" si="54"/>
        <v>2.0625962443203893E-4</v>
      </c>
      <c r="AG1268">
        <f t="shared" si="53"/>
        <v>4.4146685795498943E-3</v>
      </c>
    </row>
    <row r="1269" spans="31:33" x14ac:dyDescent="0.3">
      <c r="AE1269" s="12">
        <v>63.35</v>
      </c>
      <c r="AF1269">
        <f t="shared" si="54"/>
        <v>2.0592440967989316E-4</v>
      </c>
      <c r="AG1269">
        <f t="shared" si="53"/>
        <v>4.4117067086051264E-3</v>
      </c>
    </row>
    <row r="1270" spans="31:33" x14ac:dyDescent="0.3">
      <c r="AE1270" s="12">
        <v>63.4</v>
      </c>
      <c r="AF1270">
        <f t="shared" si="54"/>
        <v>2.0559000354631614E-4</v>
      </c>
      <c r="AG1270">
        <f t="shared" si="53"/>
        <v>4.4087491592577528E-3</v>
      </c>
    </row>
    <row r="1271" spans="31:33" x14ac:dyDescent="0.3">
      <c r="AE1271" s="12">
        <v>63.45</v>
      </c>
      <c r="AF1271">
        <f t="shared" si="54"/>
        <v>2.0525640344531761E-4</v>
      </c>
      <c r="AG1271">
        <f t="shared" si="53"/>
        <v>4.4057959218014699E-3</v>
      </c>
    </row>
    <row r="1272" spans="31:33" x14ac:dyDescent="0.3">
      <c r="AE1272" s="12">
        <v>63.5</v>
      </c>
      <c r="AF1272">
        <f t="shared" si="54"/>
        <v>2.0492360680120981E-4</v>
      </c>
      <c r="AG1272">
        <f t="shared" si="53"/>
        <v>4.4028469865594324E-3</v>
      </c>
    </row>
    <row r="1273" spans="31:33" x14ac:dyDescent="0.3">
      <c r="AE1273" s="12">
        <v>63.55</v>
      </c>
      <c r="AF1273">
        <f t="shared" si="54"/>
        <v>2.0459161104855104E-4</v>
      </c>
      <c r="AG1273">
        <f t="shared" si="53"/>
        <v>4.3999023438840799E-3</v>
      </c>
    </row>
    <row r="1274" spans="31:33" x14ac:dyDescent="0.3">
      <c r="AE1274" s="12">
        <v>63.6</v>
      </c>
      <c r="AF1274">
        <f t="shared" si="54"/>
        <v>2.0426041363210293E-4</v>
      </c>
      <c r="AG1274">
        <f t="shared" si="53"/>
        <v>4.3969619841570688E-3</v>
      </c>
    </row>
    <row r="1275" spans="31:33" x14ac:dyDescent="0.3">
      <c r="AE1275" s="12">
        <v>63.65</v>
      </c>
      <c r="AF1275">
        <f t="shared" si="54"/>
        <v>2.0393001200677839E-4</v>
      </c>
      <c r="AG1275">
        <f t="shared" si="53"/>
        <v>4.3940258977891427E-3</v>
      </c>
    </row>
    <row r="1276" spans="31:33" x14ac:dyDescent="0.3">
      <c r="AE1276" s="12">
        <v>63.7</v>
      </c>
      <c r="AF1276">
        <f t="shared" si="54"/>
        <v>2.0360040363759572E-4</v>
      </c>
      <c r="AG1276">
        <f t="shared" si="53"/>
        <v>4.3910940752200315E-3</v>
      </c>
    </row>
    <row r="1277" spans="31:33" x14ac:dyDescent="0.3">
      <c r="AE1277" s="12">
        <v>63.75</v>
      </c>
      <c r="AF1277">
        <f t="shared" si="54"/>
        <v>2.0327158599962777E-4</v>
      </c>
      <c r="AG1277">
        <f t="shared" si="53"/>
        <v>4.3881665069183205E-3</v>
      </c>
    </row>
    <row r="1278" spans="31:33" x14ac:dyDescent="0.3">
      <c r="AE1278" s="12">
        <v>63.8</v>
      </c>
      <c r="AF1278">
        <f t="shared" si="54"/>
        <v>2.0294355657795828E-4</v>
      </c>
      <c r="AG1278">
        <f t="shared" si="53"/>
        <v>4.3852431833813739E-3</v>
      </c>
    </row>
    <row r="1279" spans="31:33" x14ac:dyDescent="0.3">
      <c r="AE1279" s="12">
        <v>63.85</v>
      </c>
      <c r="AF1279">
        <f t="shared" si="54"/>
        <v>2.0261631286762921E-4</v>
      </c>
      <c r="AG1279">
        <f t="shared" si="53"/>
        <v>4.3823240951351913E-3</v>
      </c>
    </row>
    <row r="1280" spans="31:33" x14ac:dyDescent="0.3">
      <c r="AE1280" s="12">
        <v>63.9</v>
      </c>
      <c r="AF1280">
        <f t="shared" si="54"/>
        <v>2.0228985237359871E-4</v>
      </c>
      <c r="AG1280">
        <f t="shared" si="53"/>
        <v>4.379409232734323E-3</v>
      </c>
    </row>
    <row r="1281" spans="31:33" x14ac:dyDescent="0.3">
      <c r="AE1281" s="12">
        <v>63.95</v>
      </c>
      <c r="AF1281">
        <f t="shared" si="54"/>
        <v>2.0196417261068966E-4</v>
      </c>
      <c r="AG1281">
        <f t="shared" si="53"/>
        <v>4.3764985867617507E-3</v>
      </c>
    </row>
    <row r="1282" spans="31:33" x14ac:dyDescent="0.3">
      <c r="AE1282" s="12">
        <v>64</v>
      </c>
      <c r="AF1282">
        <f t="shared" si="54"/>
        <v>2.0163927110354731E-4</v>
      </c>
      <c r="AG1282">
        <f t="shared" si="53"/>
        <v>4.3735921478287865E-3</v>
      </c>
    </row>
    <row r="1283" spans="31:33" x14ac:dyDescent="0.3">
      <c r="AE1283" s="12">
        <v>64.05</v>
      </c>
      <c r="AF1283">
        <f t="shared" si="54"/>
        <v>2.0131514538658884E-4</v>
      </c>
      <c r="AG1283">
        <f t="shared" ref="AG1283:AG1346" si="55">$AG$2*(AE1283^($AG$2-1))</f>
        <v>4.3706899065749502E-3</v>
      </c>
    </row>
    <row r="1284" spans="31:33" x14ac:dyDescent="0.3">
      <c r="AE1284" s="12">
        <v>64.099999999999994</v>
      </c>
      <c r="AF1284">
        <f t="shared" ref="AF1284:AF1347" si="56">($AF$2-1)*AE1284^(-$AF$2)</f>
        <v>2.0099179300395992E-4</v>
      </c>
      <c r="AG1284">
        <f t="shared" si="55"/>
        <v>4.3677918536678909E-3</v>
      </c>
    </row>
    <row r="1285" spans="31:33" x14ac:dyDescent="0.3">
      <c r="AE1285" s="12">
        <v>64.150000000000006</v>
      </c>
      <c r="AF1285">
        <f t="shared" si="56"/>
        <v>2.0066921150948679E-4</v>
      </c>
      <c r="AG1285">
        <f t="shared" si="55"/>
        <v>4.3648979798032476E-3</v>
      </c>
    </row>
    <row r="1286" spans="31:33" x14ac:dyDescent="0.3">
      <c r="AE1286" s="12">
        <v>64.2</v>
      </c>
      <c r="AF1286">
        <f t="shared" si="56"/>
        <v>2.0034739846663309E-4</v>
      </c>
      <c r="AG1286">
        <f t="shared" si="55"/>
        <v>4.3620082757045674E-3</v>
      </c>
    </row>
    <row r="1287" spans="31:33" x14ac:dyDescent="0.3">
      <c r="AE1287" s="12">
        <v>64.25</v>
      </c>
      <c r="AF1287">
        <f t="shared" si="56"/>
        <v>2.0002635144845149E-4</v>
      </c>
      <c r="AG1287">
        <f t="shared" si="55"/>
        <v>4.3591227321231928E-3</v>
      </c>
    </row>
    <row r="1288" spans="31:33" x14ac:dyDescent="0.3">
      <c r="AE1288" s="12">
        <v>64.3</v>
      </c>
      <c r="AF1288">
        <f t="shared" si="56"/>
        <v>1.9970606803754106E-4</v>
      </c>
      <c r="AG1288">
        <f t="shared" si="55"/>
        <v>4.3562413398381518E-3</v>
      </c>
    </row>
    <row r="1289" spans="31:33" x14ac:dyDescent="0.3">
      <c r="AE1289" s="12">
        <v>64.349999999999994</v>
      </c>
      <c r="AF1289">
        <f t="shared" si="56"/>
        <v>1.9938654582600144E-4</v>
      </c>
      <c r="AG1289">
        <f t="shared" si="55"/>
        <v>4.3533640896560675E-3</v>
      </c>
    </row>
    <row r="1290" spans="31:33" x14ac:dyDescent="0.3">
      <c r="AE1290" s="12">
        <v>64.400000000000006</v>
      </c>
      <c r="AF1290">
        <f t="shared" si="56"/>
        <v>1.9906778241538634E-4</v>
      </c>
      <c r="AG1290">
        <f t="shared" si="55"/>
        <v>4.3504909724110313E-3</v>
      </c>
    </row>
    <row r="1291" spans="31:33" x14ac:dyDescent="0.3">
      <c r="AE1291" s="12">
        <v>64.45</v>
      </c>
      <c r="AF1291">
        <f t="shared" si="56"/>
        <v>1.9874977541666224E-4</v>
      </c>
      <c r="AG1291">
        <f t="shared" si="55"/>
        <v>4.3476219789645226E-3</v>
      </c>
    </row>
    <row r="1292" spans="31:33" x14ac:dyDescent="0.3">
      <c r="AE1292" s="12">
        <v>64.5</v>
      </c>
      <c r="AF1292">
        <f t="shared" si="56"/>
        <v>1.984325224501626E-4</v>
      </c>
      <c r="AG1292">
        <f t="shared" si="55"/>
        <v>4.3447571002052984E-3</v>
      </c>
    </row>
    <row r="1293" spans="31:33" x14ac:dyDescent="0.3">
      <c r="AE1293" s="12">
        <v>64.55</v>
      </c>
      <c r="AF1293">
        <f t="shared" si="56"/>
        <v>1.9811602114554343E-4</v>
      </c>
      <c r="AG1293">
        <f t="shared" si="55"/>
        <v>4.3418963270492753E-3</v>
      </c>
    </row>
    <row r="1294" spans="31:33" x14ac:dyDescent="0.3">
      <c r="AE1294" s="12">
        <v>64.599999999999994</v>
      </c>
      <c r="AF1294">
        <f t="shared" si="56"/>
        <v>1.9780026914174007E-4</v>
      </c>
      <c r="AG1294">
        <f t="shared" si="55"/>
        <v>4.339039650439456E-3</v>
      </c>
    </row>
    <row r="1295" spans="31:33" x14ac:dyDescent="0.3">
      <c r="AE1295" s="12">
        <v>64.650000000000006</v>
      </c>
      <c r="AF1295">
        <f t="shared" si="56"/>
        <v>1.9748526408692473E-4</v>
      </c>
      <c r="AG1295">
        <f t="shared" si="55"/>
        <v>4.3361870613457991E-3</v>
      </c>
    </row>
    <row r="1296" spans="31:33" x14ac:dyDescent="0.3">
      <c r="AE1296" s="12">
        <v>64.7</v>
      </c>
      <c r="AF1296">
        <f t="shared" si="56"/>
        <v>1.9717100363846185E-4</v>
      </c>
      <c r="AG1296">
        <f t="shared" si="55"/>
        <v>4.3333385507651496E-3</v>
      </c>
    </row>
    <row r="1297" spans="31:33" x14ac:dyDescent="0.3">
      <c r="AE1297" s="12">
        <v>64.75</v>
      </c>
      <c r="AF1297">
        <f t="shared" si="56"/>
        <v>1.9685748546286513E-4</v>
      </c>
      <c r="AG1297">
        <f t="shared" si="55"/>
        <v>4.3304941097211018E-3</v>
      </c>
    </row>
    <row r="1298" spans="31:33" x14ac:dyDescent="0.3">
      <c r="AE1298" s="12">
        <v>64.8</v>
      </c>
      <c r="AF1298">
        <f t="shared" si="56"/>
        <v>1.9654470723575663E-4</v>
      </c>
      <c r="AG1298">
        <f t="shared" si="55"/>
        <v>4.3276537292639295E-3</v>
      </c>
    </row>
    <row r="1299" spans="31:33" x14ac:dyDescent="0.3">
      <c r="AE1299" s="12">
        <v>64.849999999999994</v>
      </c>
      <c r="AF1299">
        <f t="shared" si="56"/>
        <v>1.9623266664182027E-4</v>
      </c>
      <c r="AG1299">
        <f t="shared" si="55"/>
        <v>4.324817400470464E-3</v>
      </c>
    </row>
    <row r="1300" spans="31:33" x14ac:dyDescent="0.3">
      <c r="AE1300" s="12">
        <v>64.900000000000006</v>
      </c>
      <c r="AF1300">
        <f t="shared" si="56"/>
        <v>1.9592136137476436E-4</v>
      </c>
      <c r="AG1300">
        <f t="shared" si="55"/>
        <v>4.321985114444012E-3</v>
      </c>
    </row>
    <row r="1301" spans="31:33" x14ac:dyDescent="0.3">
      <c r="AE1301" s="12">
        <v>64.95</v>
      </c>
      <c r="AF1301">
        <f t="shared" si="56"/>
        <v>1.9561078913727696E-4</v>
      </c>
      <c r="AG1301">
        <f t="shared" si="55"/>
        <v>4.3191568623142567E-3</v>
      </c>
    </row>
    <row r="1302" spans="31:33" x14ac:dyDescent="0.3">
      <c r="AE1302" s="12">
        <v>65</v>
      </c>
      <c r="AF1302">
        <f t="shared" si="56"/>
        <v>1.9530094764098321E-4</v>
      </c>
      <c r="AG1302">
        <f t="shared" si="55"/>
        <v>4.3163326352371372E-3</v>
      </c>
    </row>
    <row r="1303" spans="31:33" x14ac:dyDescent="0.3">
      <c r="AE1303" s="12">
        <v>65.05</v>
      </c>
      <c r="AF1303">
        <f t="shared" si="56"/>
        <v>1.9499183460640565E-4</v>
      </c>
      <c r="AG1303">
        <f t="shared" si="55"/>
        <v>4.3135124243947739E-3</v>
      </c>
    </row>
    <row r="1304" spans="31:33" x14ac:dyDescent="0.3">
      <c r="AE1304" s="12">
        <v>65.099999999999994</v>
      </c>
      <c r="AF1304">
        <f t="shared" si="56"/>
        <v>1.9468344776292225E-4</v>
      </c>
      <c r="AG1304">
        <f t="shared" si="55"/>
        <v>4.3106962209953654E-3</v>
      </c>
    </row>
    <row r="1305" spans="31:33" x14ac:dyDescent="0.3">
      <c r="AE1305" s="12">
        <v>65.150000000000006</v>
      </c>
      <c r="AF1305">
        <f t="shared" si="56"/>
        <v>1.9437578484872474E-4</v>
      </c>
      <c r="AG1305">
        <f t="shared" si="55"/>
        <v>4.3078840162730885E-3</v>
      </c>
    </row>
    <row r="1306" spans="31:33" x14ac:dyDescent="0.3">
      <c r="AE1306" s="12">
        <v>65.2</v>
      </c>
      <c r="AF1306">
        <f t="shared" si="56"/>
        <v>1.9406884361077722E-4</v>
      </c>
      <c r="AG1306">
        <f t="shared" si="55"/>
        <v>4.3050758014879942E-3</v>
      </c>
    </row>
    <row r="1307" spans="31:33" x14ac:dyDescent="0.3">
      <c r="AE1307" s="12">
        <v>65.25</v>
      </c>
      <c r="AF1307">
        <f t="shared" si="56"/>
        <v>1.9376262180477707E-4</v>
      </c>
      <c r="AG1307">
        <f t="shared" si="55"/>
        <v>4.3022715679259318E-3</v>
      </c>
    </row>
    <row r="1308" spans="31:33" x14ac:dyDescent="0.3">
      <c r="AE1308" s="12">
        <v>65.3</v>
      </c>
      <c r="AF1308">
        <f t="shared" si="56"/>
        <v>1.934571171951136E-4</v>
      </c>
      <c r="AG1308">
        <f t="shared" si="55"/>
        <v>4.299471306898432E-3</v>
      </c>
    </row>
    <row r="1309" spans="31:33" x14ac:dyDescent="0.3">
      <c r="AE1309" s="12">
        <v>65.349999999999994</v>
      </c>
      <c r="AF1309">
        <f t="shared" si="56"/>
        <v>1.9315232755482634E-4</v>
      </c>
      <c r="AG1309">
        <f t="shared" si="55"/>
        <v>4.2966750097426197E-3</v>
      </c>
    </row>
    <row r="1310" spans="31:33" x14ac:dyDescent="0.3">
      <c r="AE1310" s="12">
        <v>65.400000000000006</v>
      </c>
      <c r="AF1310">
        <f t="shared" si="56"/>
        <v>1.928482506655681E-4</v>
      </c>
      <c r="AG1310">
        <f t="shared" si="55"/>
        <v>4.2938826678211271E-3</v>
      </c>
    </row>
    <row r="1311" spans="31:33" x14ac:dyDescent="0.3">
      <c r="AE1311" s="12">
        <v>65.45</v>
      </c>
      <c r="AF1311">
        <f t="shared" si="56"/>
        <v>1.925448843175626E-4</v>
      </c>
      <c r="AG1311">
        <f t="shared" si="55"/>
        <v>4.2910942725219873E-3</v>
      </c>
    </row>
    <row r="1312" spans="31:33" x14ac:dyDescent="0.3">
      <c r="AE1312" s="12">
        <v>65.5</v>
      </c>
      <c r="AF1312">
        <f t="shared" si="56"/>
        <v>1.9224222630956459E-4</v>
      </c>
      <c r="AG1312">
        <f t="shared" si="55"/>
        <v>4.2883098152585418E-3</v>
      </c>
    </row>
    <row r="1313" spans="31:33" x14ac:dyDescent="0.3">
      <c r="AE1313" s="12">
        <v>65.55</v>
      </c>
      <c r="AF1313">
        <f t="shared" si="56"/>
        <v>1.9194027444882384E-4</v>
      </c>
      <c r="AG1313">
        <f t="shared" si="55"/>
        <v>4.2855292874693631E-3</v>
      </c>
    </row>
    <row r="1314" spans="31:33" x14ac:dyDescent="0.3">
      <c r="AE1314" s="12">
        <v>65.599999999999994</v>
      </c>
      <c r="AF1314">
        <f t="shared" si="56"/>
        <v>1.9163902655104019E-4</v>
      </c>
      <c r="AG1314">
        <f t="shared" si="55"/>
        <v>4.2827526806181234E-3</v>
      </c>
    </row>
    <row r="1315" spans="31:33" x14ac:dyDescent="0.3">
      <c r="AE1315" s="12">
        <v>65.650000000000006</v>
      </c>
      <c r="AF1315">
        <f t="shared" si="56"/>
        <v>1.9133848044033114E-4</v>
      </c>
      <c r="AG1315">
        <f t="shared" si="55"/>
        <v>4.2799799861935545E-3</v>
      </c>
    </row>
    <row r="1316" spans="31:33" x14ac:dyDescent="0.3">
      <c r="AE1316" s="12">
        <v>65.7</v>
      </c>
      <c r="AF1316">
        <f t="shared" si="56"/>
        <v>1.9103863394918762E-4</v>
      </c>
      <c r="AG1316">
        <f t="shared" si="55"/>
        <v>4.2772111957093102E-3</v>
      </c>
    </row>
    <row r="1317" spans="31:33" x14ac:dyDescent="0.3">
      <c r="AE1317" s="12">
        <v>65.75</v>
      </c>
      <c r="AF1317">
        <f t="shared" si="56"/>
        <v>1.9073948491843851E-4</v>
      </c>
      <c r="AG1317">
        <f t="shared" si="55"/>
        <v>4.274446300703897E-3</v>
      </c>
    </row>
    <row r="1318" spans="31:33" x14ac:dyDescent="0.3">
      <c r="AE1318" s="12">
        <v>65.8</v>
      </c>
      <c r="AF1318">
        <f t="shared" si="56"/>
        <v>1.9044103119721101E-4</v>
      </c>
      <c r="AG1318">
        <f t="shared" si="55"/>
        <v>4.2716852927405765E-3</v>
      </c>
    </row>
    <row r="1319" spans="31:33" x14ac:dyDescent="0.3">
      <c r="AE1319" s="12">
        <v>65.849999999999994</v>
      </c>
      <c r="AF1319">
        <f t="shared" si="56"/>
        <v>1.9014327064289282E-4</v>
      </c>
      <c r="AG1319">
        <f t="shared" si="55"/>
        <v>4.2689281634072729E-3</v>
      </c>
    </row>
    <row r="1320" spans="31:33" x14ac:dyDescent="0.3">
      <c r="AE1320" s="12">
        <v>65.900000000000006</v>
      </c>
      <c r="AF1320">
        <f t="shared" si="56"/>
        <v>1.8984620112109414E-4</v>
      </c>
      <c r="AG1320">
        <f t="shared" si="55"/>
        <v>4.2661749043164908E-3</v>
      </c>
    </row>
    <row r="1321" spans="31:33" x14ac:dyDescent="0.3">
      <c r="AE1321" s="12">
        <v>65.95</v>
      </c>
      <c r="AF1321">
        <f t="shared" si="56"/>
        <v>1.895498205056103E-4</v>
      </c>
      <c r="AG1321">
        <f t="shared" si="55"/>
        <v>4.263425507105208E-3</v>
      </c>
    </row>
    <row r="1322" spans="31:33" x14ac:dyDescent="0.3">
      <c r="AE1322" s="12">
        <v>66</v>
      </c>
      <c r="AF1322">
        <f t="shared" si="56"/>
        <v>1.8925412667838287E-4</v>
      </c>
      <c r="AG1322">
        <f t="shared" si="55"/>
        <v>4.2606799634348049E-3</v>
      </c>
    </row>
    <row r="1323" spans="31:33" x14ac:dyDescent="0.3">
      <c r="AE1323" s="12">
        <v>66.05</v>
      </c>
      <c r="AF1323">
        <f t="shared" si="56"/>
        <v>1.8895911752946402E-4</v>
      </c>
      <c r="AG1323">
        <f t="shared" si="55"/>
        <v>4.2579382649909634E-3</v>
      </c>
    </row>
    <row r="1324" spans="31:33" x14ac:dyDescent="0.3">
      <c r="AE1324" s="12">
        <v>66.099999999999994</v>
      </c>
      <c r="AF1324">
        <f t="shared" si="56"/>
        <v>1.8866479095697855E-4</v>
      </c>
      <c r="AG1324">
        <f t="shared" si="55"/>
        <v>4.2552004034835736E-3</v>
      </c>
    </row>
    <row r="1325" spans="31:33" x14ac:dyDescent="0.3">
      <c r="AE1325" s="12">
        <v>66.150000000000006</v>
      </c>
      <c r="AF1325">
        <f t="shared" si="56"/>
        <v>1.8837114486708689E-4</v>
      </c>
      <c r="AG1325">
        <f t="shared" si="55"/>
        <v>4.2524663706466643E-3</v>
      </c>
    </row>
    <row r="1326" spans="31:33" x14ac:dyDescent="0.3">
      <c r="AE1326" s="12">
        <v>66.2</v>
      </c>
      <c r="AF1326">
        <f t="shared" si="56"/>
        <v>1.8807817717394828E-4</v>
      </c>
      <c r="AG1326">
        <f t="shared" si="55"/>
        <v>4.2497361582382953E-3</v>
      </c>
    </row>
    <row r="1327" spans="31:33" x14ac:dyDescent="0.3">
      <c r="AE1327" s="12">
        <v>66.25</v>
      </c>
      <c r="AF1327">
        <f t="shared" si="56"/>
        <v>1.8778588579968406E-4</v>
      </c>
      <c r="AG1327">
        <f t="shared" si="55"/>
        <v>4.2470097580404702E-3</v>
      </c>
    </row>
    <row r="1328" spans="31:33" x14ac:dyDescent="0.3">
      <c r="AE1328" s="12">
        <v>66.3</v>
      </c>
      <c r="AF1328">
        <f t="shared" si="56"/>
        <v>1.8749426867434221E-4</v>
      </c>
      <c r="AG1328">
        <f t="shared" si="55"/>
        <v>4.244287161859062E-3</v>
      </c>
    </row>
    <row r="1329" spans="31:33" x14ac:dyDescent="0.3">
      <c r="AE1329" s="12">
        <v>66.349999999999994</v>
      </c>
      <c r="AF1329">
        <f t="shared" si="56"/>
        <v>1.8720332373585967E-4</v>
      </c>
      <c r="AG1329">
        <f t="shared" si="55"/>
        <v>4.2415683615237157E-3</v>
      </c>
    </row>
    <row r="1330" spans="31:33" x14ac:dyDescent="0.3">
      <c r="AE1330" s="12">
        <v>66.400000000000006</v>
      </c>
      <c r="AF1330">
        <f t="shared" si="56"/>
        <v>1.8691304893002795E-4</v>
      </c>
      <c r="AG1330">
        <f t="shared" si="55"/>
        <v>4.2388533488877667E-3</v>
      </c>
    </row>
    <row r="1331" spans="31:33" x14ac:dyDescent="0.3">
      <c r="AE1331" s="12">
        <v>66.45</v>
      </c>
      <c r="AF1331">
        <f t="shared" si="56"/>
        <v>1.8662344221045664E-4</v>
      </c>
      <c r="AG1331">
        <f t="shared" si="55"/>
        <v>4.2361421158281518E-3</v>
      </c>
    </row>
    <row r="1332" spans="31:33" x14ac:dyDescent="0.3">
      <c r="AE1332" s="12">
        <v>66.5</v>
      </c>
      <c r="AF1332">
        <f t="shared" si="56"/>
        <v>1.8633450153853734E-4</v>
      </c>
      <c r="AG1332">
        <f t="shared" si="55"/>
        <v>4.2334346542453223E-3</v>
      </c>
    </row>
    <row r="1333" spans="31:33" x14ac:dyDescent="0.3">
      <c r="AE1333" s="12">
        <v>66.55</v>
      </c>
      <c r="AF1333">
        <f t="shared" si="56"/>
        <v>1.8604622488340789E-4</v>
      </c>
      <c r="AG1333">
        <f t="shared" si="55"/>
        <v>4.2307309560631551E-3</v>
      </c>
    </row>
    <row r="1334" spans="31:33" x14ac:dyDescent="0.3">
      <c r="AE1334" s="12">
        <v>66.599999999999994</v>
      </c>
      <c r="AF1334">
        <f t="shared" si="56"/>
        <v>1.8575861022191988E-4</v>
      </c>
      <c r="AG1334">
        <f t="shared" si="55"/>
        <v>4.2280310132288765E-3</v>
      </c>
    </row>
    <row r="1335" spans="31:33" x14ac:dyDescent="0.3">
      <c r="AE1335" s="12">
        <v>66.650000000000006</v>
      </c>
      <c r="AF1335">
        <f t="shared" si="56"/>
        <v>1.8547165553859965E-4</v>
      </c>
      <c r="AG1335">
        <f t="shared" si="55"/>
        <v>4.2253348177129718E-3</v>
      </c>
    </row>
    <row r="1336" spans="31:33" x14ac:dyDescent="0.3">
      <c r="AE1336" s="12">
        <v>66.7</v>
      </c>
      <c r="AF1336">
        <f t="shared" si="56"/>
        <v>1.8518535882561664E-4</v>
      </c>
      <c r="AG1336">
        <f t="shared" si="55"/>
        <v>4.2226423615091017E-3</v>
      </c>
    </row>
    <row r="1337" spans="31:33" x14ac:dyDescent="0.3">
      <c r="AE1337" s="12">
        <v>66.75</v>
      </c>
      <c r="AF1337">
        <f t="shared" si="56"/>
        <v>1.8489971808274708E-4</v>
      </c>
      <c r="AG1337">
        <f t="shared" si="55"/>
        <v>4.2199536366340166E-3</v>
      </c>
    </row>
    <row r="1338" spans="31:33" x14ac:dyDescent="0.3">
      <c r="AE1338" s="12">
        <v>66.8</v>
      </c>
      <c r="AF1338">
        <f t="shared" si="56"/>
        <v>1.8461473131733903E-4</v>
      </c>
      <c r="AG1338">
        <f t="shared" si="55"/>
        <v>4.2172686351274703E-3</v>
      </c>
    </row>
    <row r="1339" spans="31:33" x14ac:dyDescent="0.3">
      <c r="AE1339" s="12">
        <v>66.849999999999994</v>
      </c>
      <c r="AF1339">
        <f t="shared" si="56"/>
        <v>1.8433039654428126E-4</v>
      </c>
      <c r="AG1339">
        <f t="shared" si="55"/>
        <v>4.2145873490521488E-3</v>
      </c>
    </row>
    <row r="1340" spans="31:33" x14ac:dyDescent="0.3">
      <c r="AE1340" s="12">
        <v>66.900000000000006</v>
      </c>
      <c r="AF1340">
        <f t="shared" si="56"/>
        <v>1.8404671178596374E-4</v>
      </c>
      <c r="AG1340">
        <f t="shared" si="55"/>
        <v>4.2119097704935672E-3</v>
      </c>
    </row>
    <row r="1341" spans="31:33" x14ac:dyDescent="0.3">
      <c r="AE1341" s="12">
        <v>66.95</v>
      </c>
      <c r="AF1341">
        <f t="shared" si="56"/>
        <v>1.8376367507224933E-4</v>
      </c>
      <c r="AG1341">
        <f t="shared" si="55"/>
        <v>4.2092358915600085E-3</v>
      </c>
    </row>
    <row r="1342" spans="31:33" x14ac:dyDescent="0.3">
      <c r="AE1342" s="12">
        <v>67</v>
      </c>
      <c r="AF1342">
        <f t="shared" si="56"/>
        <v>1.8348128444043612E-4</v>
      </c>
      <c r="AG1342">
        <f t="shared" si="55"/>
        <v>4.2065657043824254E-3</v>
      </c>
    </row>
    <row r="1343" spans="31:33" x14ac:dyDescent="0.3">
      <c r="AE1343" s="12">
        <v>67.05</v>
      </c>
      <c r="AF1343">
        <f t="shared" si="56"/>
        <v>1.8319953793522514E-4</v>
      </c>
      <c r="AG1343">
        <f t="shared" si="55"/>
        <v>4.2038992011143635E-3</v>
      </c>
    </row>
    <row r="1344" spans="31:33" x14ac:dyDescent="0.3">
      <c r="AE1344" s="12">
        <v>67.099999999999994</v>
      </c>
      <c r="AF1344">
        <f t="shared" si="56"/>
        <v>1.8291843360868738E-4</v>
      </c>
      <c r="AG1344">
        <f t="shared" si="55"/>
        <v>4.2012363739318843E-3</v>
      </c>
    </row>
    <row r="1345" spans="31:33" x14ac:dyDescent="0.3">
      <c r="AE1345" s="12">
        <v>67.150000000000006</v>
      </c>
      <c r="AF1345">
        <f t="shared" si="56"/>
        <v>1.8263796952023011E-4</v>
      </c>
      <c r="AG1345">
        <f t="shared" si="55"/>
        <v>4.1985772150334756E-3</v>
      </c>
    </row>
    <row r="1346" spans="31:33" x14ac:dyDescent="0.3">
      <c r="AE1346" s="12">
        <v>67.2</v>
      </c>
      <c r="AF1346">
        <f t="shared" si="56"/>
        <v>1.8235814373656354E-4</v>
      </c>
      <c r="AG1346">
        <f t="shared" si="55"/>
        <v>4.195921716639974E-3</v>
      </c>
    </row>
    <row r="1347" spans="31:33" x14ac:dyDescent="0.3">
      <c r="AE1347" s="12">
        <v>67.25</v>
      </c>
      <c r="AF1347">
        <f t="shared" si="56"/>
        <v>1.8207895433166847E-4</v>
      </c>
      <c r="AG1347">
        <f t="shared" ref="AG1347:AG1410" si="57">$AG$2*(AE1347^($AG$2-1))</f>
        <v>4.1932698709944887E-3</v>
      </c>
    </row>
    <row r="1348" spans="31:33" x14ac:dyDescent="0.3">
      <c r="AE1348" s="12">
        <v>67.3</v>
      </c>
      <c r="AF1348">
        <f t="shared" ref="AF1348:AF1411" si="58">($AF$2-1)*AE1348^(-$AF$2)</f>
        <v>1.8180039938676254E-4</v>
      </c>
      <c r="AG1348">
        <f t="shared" si="57"/>
        <v>4.1906216703623128E-3</v>
      </c>
    </row>
    <row r="1349" spans="31:33" x14ac:dyDescent="0.3">
      <c r="AE1349" s="12">
        <v>67.349999999999994</v>
      </c>
      <c r="AF1349">
        <f t="shared" si="58"/>
        <v>1.8152247699026967E-4</v>
      </c>
      <c r="AG1349">
        <f t="shared" si="57"/>
        <v>4.1879771070308519E-3</v>
      </c>
    </row>
    <row r="1350" spans="31:33" x14ac:dyDescent="0.3">
      <c r="AE1350" s="12">
        <v>67.400000000000006</v>
      </c>
      <c r="AF1350">
        <f t="shared" si="58"/>
        <v>1.812451852377862E-4</v>
      </c>
      <c r="AG1350">
        <f t="shared" si="57"/>
        <v>4.1853361733095425E-3</v>
      </c>
    </row>
    <row r="1351" spans="31:33" x14ac:dyDescent="0.3">
      <c r="AE1351" s="12">
        <v>67.45</v>
      </c>
      <c r="AF1351">
        <f t="shared" si="58"/>
        <v>1.8096852223204742E-4</v>
      </c>
      <c r="AG1351">
        <f t="shared" si="57"/>
        <v>4.182698861529761E-3</v>
      </c>
    </row>
    <row r="1352" spans="31:33" x14ac:dyDescent="0.3">
      <c r="AE1352" s="12">
        <v>67.5</v>
      </c>
      <c r="AF1352">
        <f t="shared" si="58"/>
        <v>1.8069248608289961E-4</v>
      </c>
      <c r="AG1352">
        <f t="shared" si="57"/>
        <v>4.1800651640447684E-3</v>
      </c>
    </row>
    <row r="1353" spans="31:33" x14ac:dyDescent="0.3">
      <c r="AE1353" s="12">
        <v>67.55</v>
      </c>
      <c r="AF1353">
        <f t="shared" si="58"/>
        <v>1.8041707490726319E-4</v>
      </c>
      <c r="AG1353">
        <f t="shared" si="57"/>
        <v>4.1774350732296057E-3</v>
      </c>
    </row>
    <row r="1354" spans="31:33" x14ac:dyDescent="0.3">
      <c r="AE1354" s="12">
        <v>67.599999999999994</v>
      </c>
      <c r="AF1354">
        <f t="shared" si="58"/>
        <v>1.8014228682910493E-4</v>
      </c>
      <c r="AG1354">
        <f t="shared" si="57"/>
        <v>4.1748085814810329E-3</v>
      </c>
    </row>
    <row r="1355" spans="31:33" x14ac:dyDescent="0.3">
      <c r="AE1355" s="12">
        <v>67.650000000000006</v>
      </c>
      <c r="AF1355">
        <f t="shared" si="58"/>
        <v>1.7986811997940461E-4</v>
      </c>
      <c r="AG1355">
        <f t="shared" si="57"/>
        <v>4.1721856812174532E-3</v>
      </c>
    </row>
    <row r="1356" spans="31:33" x14ac:dyDescent="0.3">
      <c r="AE1356" s="12">
        <v>67.7</v>
      </c>
      <c r="AF1356">
        <f t="shared" si="58"/>
        <v>1.7959457249612344E-4</v>
      </c>
      <c r="AG1356">
        <f t="shared" si="57"/>
        <v>4.1695663648788185E-3</v>
      </c>
    </row>
    <row r="1357" spans="31:33" x14ac:dyDescent="0.3">
      <c r="AE1357" s="12">
        <v>67.75</v>
      </c>
      <c r="AF1357">
        <f t="shared" si="58"/>
        <v>1.7932164252417365E-4</v>
      </c>
      <c r="AG1357">
        <f t="shared" si="57"/>
        <v>4.1669506249265671E-3</v>
      </c>
    </row>
    <row r="1358" spans="31:33" x14ac:dyDescent="0.3">
      <c r="AE1358" s="12">
        <v>67.8</v>
      </c>
      <c r="AF1358">
        <f t="shared" si="58"/>
        <v>1.7904932821538767E-4</v>
      </c>
      <c r="AG1358">
        <f t="shared" si="57"/>
        <v>4.1643384538435427E-3</v>
      </c>
    </row>
    <row r="1359" spans="31:33" x14ac:dyDescent="0.3">
      <c r="AE1359" s="12">
        <v>67.849999999999994</v>
      </c>
      <c r="AF1359">
        <f t="shared" si="58"/>
        <v>1.787776277284857E-4</v>
      </c>
      <c r="AG1359">
        <f t="shared" si="57"/>
        <v>4.1617298441339124E-3</v>
      </c>
    </row>
    <row r="1360" spans="31:33" x14ac:dyDescent="0.3">
      <c r="AE1360" s="12">
        <v>67.900000000000006</v>
      </c>
      <c r="AF1360">
        <f t="shared" si="58"/>
        <v>1.7850653922904695E-4</v>
      </c>
      <c r="AG1360">
        <f t="shared" si="57"/>
        <v>4.1591247883231057E-3</v>
      </c>
    </row>
    <row r="1361" spans="31:33" x14ac:dyDescent="0.3">
      <c r="AE1361" s="12">
        <v>67.95</v>
      </c>
      <c r="AF1361">
        <f t="shared" si="58"/>
        <v>1.7823606088947724E-4</v>
      </c>
      <c r="AG1361">
        <f t="shared" si="57"/>
        <v>4.1565232789577159E-3</v>
      </c>
    </row>
    <row r="1362" spans="31:33" x14ac:dyDescent="0.3">
      <c r="AE1362" s="12">
        <v>68</v>
      </c>
      <c r="AF1362">
        <f t="shared" si="58"/>
        <v>1.7796619088898029E-4</v>
      </c>
      <c r="AG1362">
        <f t="shared" si="57"/>
        <v>4.1539253086054495E-3</v>
      </c>
    </row>
    <row r="1363" spans="31:33" x14ac:dyDescent="0.3">
      <c r="AE1363" s="12">
        <v>68.05</v>
      </c>
      <c r="AF1363">
        <f t="shared" si="58"/>
        <v>1.7769692741352683E-4</v>
      </c>
      <c r="AG1363">
        <f t="shared" si="57"/>
        <v>4.1513308698550352E-3</v>
      </c>
    </row>
    <row r="1364" spans="31:33" x14ac:dyDescent="0.3">
      <c r="AE1364" s="12">
        <v>68.099999999999994</v>
      </c>
      <c r="AF1364">
        <f t="shared" si="58"/>
        <v>1.7742826865582234E-4</v>
      </c>
      <c r="AG1364">
        <f t="shared" si="57"/>
        <v>4.1487399553161372E-3</v>
      </c>
    </row>
    <row r="1365" spans="31:33" x14ac:dyDescent="0.3">
      <c r="AE1365" s="12">
        <v>68.150000000000006</v>
      </c>
      <c r="AF1365">
        <f t="shared" si="58"/>
        <v>1.7716021281528137E-4</v>
      </c>
      <c r="AG1365">
        <f t="shared" si="57"/>
        <v>4.1461525576193215E-3</v>
      </c>
    </row>
    <row r="1366" spans="31:33" x14ac:dyDescent="0.3">
      <c r="AE1366" s="12">
        <v>68.2</v>
      </c>
      <c r="AF1366">
        <f t="shared" si="58"/>
        <v>1.7689275809799478E-4</v>
      </c>
      <c r="AG1366">
        <f t="shared" si="57"/>
        <v>4.1435686694159396E-3</v>
      </c>
    </row>
    <row r="1367" spans="31:33" x14ac:dyDescent="0.3">
      <c r="AE1367" s="12">
        <v>68.25</v>
      </c>
      <c r="AF1367">
        <f t="shared" si="58"/>
        <v>1.7662590271670019E-4</v>
      </c>
      <c r="AG1367">
        <f t="shared" si="57"/>
        <v>4.1409882833780736E-3</v>
      </c>
    </row>
    <row r="1368" spans="31:33" x14ac:dyDescent="0.3">
      <c r="AE1368" s="12">
        <v>68.3</v>
      </c>
      <c r="AF1368">
        <f t="shared" si="58"/>
        <v>1.7635964489075363E-4</v>
      </c>
      <c r="AG1368">
        <f t="shared" si="57"/>
        <v>4.1384113921984619E-3</v>
      </c>
    </row>
    <row r="1369" spans="31:33" x14ac:dyDescent="0.3">
      <c r="AE1369" s="12">
        <v>68.349999999999994</v>
      </c>
      <c r="AF1369">
        <f t="shared" si="58"/>
        <v>1.760939828460994E-4</v>
      </c>
      <c r="AG1369">
        <f t="shared" si="57"/>
        <v>4.1358379885904212E-3</v>
      </c>
    </row>
    <row r="1370" spans="31:33" x14ac:dyDescent="0.3">
      <c r="AE1370" s="12">
        <v>68.400000000000006</v>
      </c>
      <c r="AF1370">
        <f t="shared" si="58"/>
        <v>1.7582891481524154E-4</v>
      </c>
      <c r="AG1370">
        <f t="shared" si="57"/>
        <v>4.1332680652877846E-3</v>
      </c>
    </row>
    <row r="1371" spans="31:33" x14ac:dyDescent="0.3">
      <c r="AE1371" s="12">
        <v>68.45</v>
      </c>
      <c r="AF1371">
        <f t="shared" si="58"/>
        <v>1.7556443903721475E-4</v>
      </c>
      <c r="AG1371">
        <f t="shared" si="57"/>
        <v>4.1307016150448099E-3</v>
      </c>
    </row>
    <row r="1372" spans="31:33" x14ac:dyDescent="0.3">
      <c r="AE1372" s="12">
        <v>68.5</v>
      </c>
      <c r="AF1372">
        <f t="shared" si="58"/>
        <v>1.7530055375755417E-4</v>
      </c>
      <c r="AG1372">
        <f t="shared" si="57"/>
        <v>4.1281386306361275E-3</v>
      </c>
    </row>
    <row r="1373" spans="31:33" x14ac:dyDescent="0.3">
      <c r="AE1373" s="12">
        <v>68.55</v>
      </c>
      <c r="AF1373">
        <f t="shared" si="58"/>
        <v>1.7503725722826848E-4</v>
      </c>
      <c r="AG1373">
        <f t="shared" si="57"/>
        <v>4.1255791048566528E-3</v>
      </c>
    </row>
    <row r="1374" spans="31:33" x14ac:dyDescent="0.3">
      <c r="AE1374" s="12">
        <v>68.599999999999994</v>
      </c>
      <c r="AF1374">
        <f t="shared" si="58"/>
        <v>1.7477454770781014E-4</v>
      </c>
      <c r="AG1374">
        <f t="shared" si="57"/>
        <v>4.1230230305215193E-3</v>
      </c>
    </row>
    <row r="1375" spans="31:33" x14ac:dyDescent="0.3">
      <c r="AE1375" s="12">
        <v>68.650000000000006</v>
      </c>
      <c r="AF1375">
        <f t="shared" si="58"/>
        <v>1.7451242346104782E-4</v>
      </c>
      <c r="AG1375">
        <f t="shared" si="57"/>
        <v>4.1204704004660139E-3</v>
      </c>
    </row>
    <row r="1376" spans="31:33" x14ac:dyDescent="0.3">
      <c r="AE1376" s="12">
        <v>68.7</v>
      </c>
      <c r="AF1376">
        <f t="shared" si="58"/>
        <v>1.7425088275923746E-4</v>
      </c>
      <c r="AG1376">
        <f t="shared" si="57"/>
        <v>4.1179212075455026E-3</v>
      </c>
    </row>
    <row r="1377" spans="31:33" x14ac:dyDescent="0.3">
      <c r="AE1377" s="12">
        <v>68.75</v>
      </c>
      <c r="AF1377">
        <f t="shared" si="58"/>
        <v>1.7398992387999404E-4</v>
      </c>
      <c r="AG1377">
        <f t="shared" si="57"/>
        <v>4.1153754446353477E-3</v>
      </c>
    </row>
    <row r="1378" spans="31:33" x14ac:dyDescent="0.3">
      <c r="AE1378" s="12">
        <v>68.8</v>
      </c>
      <c r="AF1378">
        <f t="shared" si="58"/>
        <v>1.7372954510726441E-4</v>
      </c>
      <c r="AG1378">
        <f t="shared" si="57"/>
        <v>4.1128331046308558E-3</v>
      </c>
    </row>
    <row r="1379" spans="31:33" x14ac:dyDescent="0.3">
      <c r="AE1379" s="12">
        <v>68.849999999999994</v>
      </c>
      <c r="AF1379">
        <f t="shared" si="58"/>
        <v>1.7346974473129832E-4</v>
      </c>
      <c r="AG1379">
        <f t="shared" si="57"/>
        <v>4.1102941804471924E-3</v>
      </c>
    </row>
    <row r="1380" spans="31:33" x14ac:dyDescent="0.3">
      <c r="AE1380" s="12">
        <v>68.900000000000006</v>
      </c>
      <c r="AF1380">
        <f t="shared" si="58"/>
        <v>1.7321052104862171E-4</v>
      </c>
      <c r="AG1380">
        <f t="shared" si="57"/>
        <v>4.1077586650193247E-3</v>
      </c>
    </row>
    <row r="1381" spans="31:33" x14ac:dyDescent="0.3">
      <c r="AE1381" s="12">
        <v>68.95</v>
      </c>
      <c r="AF1381">
        <f t="shared" si="58"/>
        <v>1.7295187236200828E-4</v>
      </c>
      <c r="AG1381">
        <f t="shared" si="57"/>
        <v>4.1052265513019416E-3</v>
      </c>
    </row>
    <row r="1382" spans="31:33" x14ac:dyDescent="0.3">
      <c r="AE1382" s="12">
        <v>69</v>
      </c>
      <c r="AF1382">
        <f t="shared" si="58"/>
        <v>1.7269379698045314E-4</v>
      </c>
      <c r="AG1382">
        <f t="shared" si="57"/>
        <v>4.1026978322693851E-3</v>
      </c>
    </row>
    <row r="1383" spans="31:33" x14ac:dyDescent="0.3">
      <c r="AE1383" s="12">
        <v>69.05</v>
      </c>
      <c r="AF1383">
        <f t="shared" si="58"/>
        <v>1.7243629321914435E-4</v>
      </c>
      <c r="AG1383">
        <f t="shared" si="57"/>
        <v>4.1001725009155981E-3</v>
      </c>
    </row>
    <row r="1384" spans="31:33" x14ac:dyDescent="0.3">
      <c r="AE1384" s="12">
        <v>69.099999999999994</v>
      </c>
      <c r="AF1384">
        <f t="shared" si="58"/>
        <v>1.7217935939943662E-4</v>
      </c>
      <c r="AG1384">
        <f t="shared" si="57"/>
        <v>4.0976505502540251E-3</v>
      </c>
    </row>
    <row r="1385" spans="31:33" x14ac:dyDescent="0.3">
      <c r="AE1385" s="12">
        <v>69.150000000000006</v>
      </c>
      <c r="AF1385">
        <f t="shared" si="58"/>
        <v>1.7192299384882382E-4</v>
      </c>
      <c r="AG1385">
        <f t="shared" si="57"/>
        <v>4.0951319733175725E-3</v>
      </c>
    </row>
    <row r="1386" spans="31:33" x14ac:dyDescent="0.3">
      <c r="AE1386" s="12">
        <v>69.2</v>
      </c>
      <c r="AF1386">
        <f t="shared" si="58"/>
        <v>1.7166719490091203E-4</v>
      </c>
      <c r="AG1386">
        <f t="shared" si="57"/>
        <v>4.0926167631585228E-3</v>
      </c>
    </row>
    <row r="1387" spans="31:33" x14ac:dyDescent="0.3">
      <c r="AE1387" s="12">
        <v>69.25</v>
      </c>
      <c r="AF1387">
        <f t="shared" si="58"/>
        <v>1.7141196089539399E-4</v>
      </c>
      <c r="AG1387">
        <f t="shared" si="57"/>
        <v>4.0901049128484798E-3</v>
      </c>
    </row>
    <row r="1388" spans="31:33" x14ac:dyDescent="0.3">
      <c r="AE1388" s="12">
        <v>69.3</v>
      </c>
      <c r="AF1388">
        <f t="shared" si="58"/>
        <v>1.7115729017802027E-4</v>
      </c>
      <c r="AG1388">
        <f t="shared" si="57"/>
        <v>4.0875964154782818E-3</v>
      </c>
    </row>
    <row r="1389" spans="31:33" x14ac:dyDescent="0.3">
      <c r="AE1389" s="12">
        <v>69.349999999999994</v>
      </c>
      <c r="AF1389">
        <f t="shared" si="58"/>
        <v>1.7090318110057464E-4</v>
      </c>
      <c r="AG1389">
        <f t="shared" si="57"/>
        <v>4.0850912641579576E-3</v>
      </c>
    </row>
    <row r="1390" spans="31:33" x14ac:dyDescent="0.3">
      <c r="AE1390" s="12">
        <v>69.400000000000006</v>
      </c>
      <c r="AF1390">
        <f t="shared" si="58"/>
        <v>1.706496320208477E-4</v>
      </c>
      <c r="AG1390">
        <f t="shared" si="57"/>
        <v>4.0825894520166457E-3</v>
      </c>
    </row>
    <row r="1391" spans="31:33" x14ac:dyDescent="0.3">
      <c r="AE1391" s="12">
        <v>69.45</v>
      </c>
      <c r="AF1391">
        <f t="shared" si="58"/>
        <v>1.703966413026098E-4</v>
      </c>
      <c r="AG1391">
        <f t="shared" si="57"/>
        <v>4.0800909722025257E-3</v>
      </c>
    </row>
    <row r="1392" spans="31:33" x14ac:dyDescent="0.3">
      <c r="AE1392" s="12">
        <v>69.5</v>
      </c>
      <c r="AF1392">
        <f t="shared" si="58"/>
        <v>1.7014420731558552E-4</v>
      </c>
      <c r="AG1392">
        <f t="shared" si="57"/>
        <v>4.0775958178827648E-3</v>
      </c>
    </row>
    <row r="1393" spans="31:33" x14ac:dyDescent="0.3">
      <c r="AE1393" s="12">
        <v>69.55</v>
      </c>
      <c r="AF1393">
        <f t="shared" si="58"/>
        <v>1.6989232843542677E-4</v>
      </c>
      <c r="AG1393">
        <f t="shared" si="57"/>
        <v>4.075103982243429E-3</v>
      </c>
    </row>
    <row r="1394" spans="31:33" x14ac:dyDescent="0.3">
      <c r="AE1394" s="12">
        <v>69.599999999999994</v>
      </c>
      <c r="AF1394">
        <f t="shared" si="58"/>
        <v>1.6964100304368856E-4</v>
      </c>
      <c r="AG1394">
        <f t="shared" si="57"/>
        <v>4.0726154584894442E-3</v>
      </c>
    </row>
    <row r="1395" spans="31:33" x14ac:dyDescent="0.3">
      <c r="AE1395" s="12">
        <v>69.650000000000006</v>
      </c>
      <c r="AF1395">
        <f t="shared" si="58"/>
        <v>1.6939022952780326E-4</v>
      </c>
      <c r="AG1395">
        <f t="shared" si="57"/>
        <v>4.0701302398445174E-3</v>
      </c>
    </row>
    <row r="1396" spans="31:33" x14ac:dyDescent="0.3">
      <c r="AE1396" s="12">
        <v>69.7</v>
      </c>
      <c r="AF1396">
        <f t="shared" si="58"/>
        <v>1.691400062810525E-4</v>
      </c>
      <c r="AG1396">
        <f t="shared" si="57"/>
        <v>4.0676483195510602E-3</v>
      </c>
    </row>
    <row r="1397" spans="31:33" x14ac:dyDescent="0.3">
      <c r="AE1397" s="12">
        <v>69.75</v>
      </c>
      <c r="AF1397">
        <f t="shared" si="58"/>
        <v>1.6889033170254577E-4</v>
      </c>
      <c r="AG1397">
        <f t="shared" si="57"/>
        <v>4.0651696908701506E-3</v>
      </c>
    </row>
    <row r="1398" spans="31:33" x14ac:dyDescent="0.3">
      <c r="AE1398" s="12">
        <v>69.8</v>
      </c>
      <c r="AF1398">
        <f t="shared" si="58"/>
        <v>1.6864120419719133E-4</v>
      </c>
      <c r="AG1398">
        <f t="shared" si="57"/>
        <v>4.0626943470814377E-3</v>
      </c>
    </row>
    <row r="1399" spans="31:33" x14ac:dyDescent="0.3">
      <c r="AE1399" s="12">
        <v>69.849999999999994</v>
      </c>
      <c r="AF1399">
        <f t="shared" si="58"/>
        <v>1.6839262217567354E-4</v>
      </c>
      <c r="AG1399">
        <f t="shared" si="57"/>
        <v>4.0602222814831003E-3</v>
      </c>
    </row>
    <row r="1400" spans="31:33" x14ac:dyDescent="0.3">
      <c r="AE1400" s="12">
        <v>69.900000000000006</v>
      </c>
      <c r="AF1400">
        <f t="shared" si="58"/>
        <v>1.6814458405442674E-4</v>
      </c>
      <c r="AG1400">
        <f t="shared" si="57"/>
        <v>4.0577534873917779E-3</v>
      </c>
    </row>
    <row r="1401" spans="31:33" x14ac:dyDescent="0.3">
      <c r="AE1401" s="12">
        <v>69.95</v>
      </c>
      <c r="AF1401">
        <f t="shared" si="58"/>
        <v>1.6789708825561088E-4</v>
      </c>
      <c r="AG1401">
        <f t="shared" si="57"/>
        <v>4.0552879581424945E-3</v>
      </c>
    </row>
    <row r="1402" spans="31:33" x14ac:dyDescent="0.3">
      <c r="AE1402" s="12">
        <v>70</v>
      </c>
      <c r="AF1402">
        <f t="shared" si="58"/>
        <v>1.6765013320708673E-4</v>
      </c>
      <c r="AG1402">
        <f t="shared" si="57"/>
        <v>4.0528256870886112E-3</v>
      </c>
    </row>
    <row r="1403" spans="31:33" x14ac:dyDescent="0.3">
      <c r="AE1403" s="12">
        <v>70.05</v>
      </c>
      <c r="AF1403">
        <f t="shared" si="58"/>
        <v>1.6740371734239064E-4</v>
      </c>
      <c r="AG1403">
        <f t="shared" si="57"/>
        <v>4.0503666676017522E-3</v>
      </c>
    </row>
    <row r="1404" spans="31:33" x14ac:dyDescent="0.3">
      <c r="AE1404" s="12">
        <v>70.099999999999994</v>
      </c>
      <c r="AF1404">
        <f t="shared" si="58"/>
        <v>1.6715783910071016E-4</v>
      </c>
      <c r="AG1404">
        <f t="shared" si="57"/>
        <v>4.0479108930717451E-3</v>
      </c>
    </row>
    <row r="1405" spans="31:33" x14ac:dyDescent="0.3">
      <c r="AE1405" s="12">
        <v>70.150000000000006</v>
      </c>
      <c r="AF1405">
        <f t="shared" si="58"/>
        <v>1.6691249692686054E-4</v>
      </c>
      <c r="AG1405">
        <f t="shared" si="57"/>
        <v>4.0454583569065538E-3</v>
      </c>
    </row>
    <row r="1406" spans="31:33" x14ac:dyDescent="0.3">
      <c r="AE1406" s="12">
        <v>70.2</v>
      </c>
      <c r="AF1406">
        <f t="shared" si="58"/>
        <v>1.6666768927125897E-4</v>
      </c>
      <c r="AG1406">
        <f t="shared" si="57"/>
        <v>4.0430090525322262E-3</v>
      </c>
    </row>
    <row r="1407" spans="31:33" x14ac:dyDescent="0.3">
      <c r="AE1407" s="12">
        <v>70.25</v>
      </c>
      <c r="AF1407">
        <f t="shared" si="58"/>
        <v>1.6642341458990206E-4</v>
      </c>
      <c r="AG1407">
        <f t="shared" si="57"/>
        <v>4.0405629733928222E-3</v>
      </c>
    </row>
    <row r="1408" spans="31:33" x14ac:dyDescent="0.3">
      <c r="AE1408" s="12">
        <v>70.3</v>
      </c>
      <c r="AF1408">
        <f t="shared" si="58"/>
        <v>1.6617967134434082E-4</v>
      </c>
      <c r="AG1408">
        <f t="shared" si="57"/>
        <v>4.0381201129503549E-3</v>
      </c>
    </row>
    <row r="1409" spans="31:33" x14ac:dyDescent="0.3">
      <c r="AE1409" s="12">
        <v>70.349999999999994</v>
      </c>
      <c r="AF1409">
        <f t="shared" si="58"/>
        <v>1.6593645800165618E-4</v>
      </c>
      <c r="AG1409">
        <f t="shared" si="57"/>
        <v>4.0356804646847263E-3</v>
      </c>
    </row>
    <row r="1410" spans="31:33" x14ac:dyDescent="0.3">
      <c r="AE1410" s="12">
        <v>70.400000000000006</v>
      </c>
      <c r="AF1410">
        <f t="shared" si="58"/>
        <v>1.6569377303443661E-4</v>
      </c>
      <c r="AG1410">
        <f t="shared" si="57"/>
        <v>4.0332440220936681E-3</v>
      </c>
    </row>
    <row r="1411" spans="31:33" x14ac:dyDescent="0.3">
      <c r="AE1411" s="12">
        <v>70.45</v>
      </c>
      <c r="AF1411">
        <f t="shared" si="58"/>
        <v>1.6545161492075394E-4</v>
      </c>
      <c r="AG1411">
        <f t="shared" ref="AG1411:AG1474" si="59">$AG$2*(AE1411^($AG$2-1))</f>
        <v>4.0308107786926886E-3</v>
      </c>
    </row>
    <row r="1412" spans="31:33" x14ac:dyDescent="0.3">
      <c r="AE1412" s="12">
        <v>70.5</v>
      </c>
      <c r="AF1412">
        <f t="shared" ref="AF1412:AF1475" si="60">($AF$2-1)*AE1412^(-$AF$2)</f>
        <v>1.6520998214413887E-4</v>
      </c>
      <c r="AG1412">
        <f t="shared" si="59"/>
        <v>4.0283807280149866E-3</v>
      </c>
    </row>
    <row r="1413" spans="31:33" x14ac:dyDescent="0.3">
      <c r="AE1413" s="12">
        <v>70.55</v>
      </c>
      <c r="AF1413">
        <f t="shared" si="60"/>
        <v>1.6496887319355884E-4</v>
      </c>
      <c r="AG1413">
        <f t="shared" si="59"/>
        <v>4.0259538636114207E-3</v>
      </c>
    </row>
    <row r="1414" spans="31:33" x14ac:dyDescent="0.3">
      <c r="AE1414" s="12">
        <v>70.599999999999994</v>
      </c>
      <c r="AF1414">
        <f t="shared" si="60"/>
        <v>1.6472828656339411E-4</v>
      </c>
      <c r="AG1414">
        <f t="shared" si="59"/>
        <v>4.0235301790504307E-3</v>
      </c>
    </row>
    <row r="1415" spans="31:33" x14ac:dyDescent="0.3">
      <c r="AE1415" s="12">
        <v>70.650000000000006</v>
      </c>
      <c r="AF1415">
        <f t="shared" si="60"/>
        <v>1.6448822075341415E-4</v>
      </c>
      <c r="AG1415">
        <f t="shared" si="59"/>
        <v>4.021109667917978E-3</v>
      </c>
    </row>
    <row r="1416" spans="31:33" x14ac:dyDescent="0.3">
      <c r="AE1416" s="12">
        <v>70.7</v>
      </c>
      <c r="AF1416">
        <f t="shared" si="60"/>
        <v>1.6424867426875558E-4</v>
      </c>
      <c r="AG1416">
        <f t="shared" si="59"/>
        <v>4.0186923238174918E-3</v>
      </c>
    </row>
    <row r="1417" spans="31:33" x14ac:dyDescent="0.3">
      <c r="AE1417" s="12">
        <v>70.75</v>
      </c>
      <c r="AF1417">
        <f t="shared" si="60"/>
        <v>1.6400964561989818E-4</v>
      </c>
      <c r="AG1417">
        <f t="shared" si="59"/>
        <v>4.0162781403698103E-3</v>
      </c>
    </row>
    <row r="1418" spans="31:33" x14ac:dyDescent="0.3">
      <c r="AE1418" s="12">
        <v>70.8</v>
      </c>
      <c r="AF1418">
        <f t="shared" si="60"/>
        <v>1.6377113332264286E-4</v>
      </c>
      <c r="AG1418">
        <f t="shared" si="59"/>
        <v>4.0138671112131081E-3</v>
      </c>
    </row>
    <row r="1419" spans="31:33" x14ac:dyDescent="0.3">
      <c r="AE1419" s="12">
        <v>70.849999999999994</v>
      </c>
      <c r="AF1419">
        <f t="shared" si="60"/>
        <v>1.6353313589808756E-4</v>
      </c>
      <c r="AG1419">
        <f t="shared" si="59"/>
        <v>4.0114592300028529E-3</v>
      </c>
    </row>
    <row r="1420" spans="31:33" x14ac:dyDescent="0.3">
      <c r="AE1420" s="12">
        <v>70.900000000000006</v>
      </c>
      <c r="AF1420">
        <f t="shared" si="60"/>
        <v>1.6329565187260726E-4</v>
      </c>
      <c r="AG1420">
        <f t="shared" si="59"/>
        <v>4.0090544904117361E-3</v>
      </c>
    </row>
    <row r="1421" spans="31:33" x14ac:dyDescent="0.3">
      <c r="AE1421" s="12">
        <v>70.95</v>
      </c>
      <c r="AF1421">
        <f t="shared" si="60"/>
        <v>1.630586797778284E-4</v>
      </c>
      <c r="AG1421">
        <f t="shared" si="59"/>
        <v>4.0066528861296214E-3</v>
      </c>
    </row>
    <row r="1422" spans="31:33" x14ac:dyDescent="0.3">
      <c r="AE1422" s="12">
        <v>71</v>
      </c>
      <c r="AF1422">
        <f t="shared" si="60"/>
        <v>1.6282221815060781E-4</v>
      </c>
      <c r="AG1422">
        <f t="shared" si="59"/>
        <v>4.0042544108634731E-3</v>
      </c>
    </row>
    <row r="1423" spans="31:33" x14ac:dyDescent="0.3">
      <c r="AE1423" s="12">
        <v>71.05</v>
      </c>
      <c r="AF1423">
        <f t="shared" si="60"/>
        <v>1.6258626553301134E-4</v>
      </c>
      <c r="AG1423">
        <f t="shared" si="59"/>
        <v>4.0018590583373167E-3</v>
      </c>
    </row>
    <row r="1424" spans="31:33" x14ac:dyDescent="0.3">
      <c r="AE1424" s="12">
        <v>71.099999999999994</v>
      </c>
      <c r="AF1424">
        <f t="shared" si="60"/>
        <v>1.6235082047228998E-4</v>
      </c>
      <c r="AG1424">
        <f t="shared" si="59"/>
        <v>3.9994668222921659E-3</v>
      </c>
    </row>
    <row r="1425" spans="31:33" x14ac:dyDescent="0.3">
      <c r="AE1425" s="12">
        <v>71.150000000000006</v>
      </c>
      <c r="AF1425">
        <f t="shared" si="60"/>
        <v>1.6211588152085878E-4</v>
      </c>
      <c r="AG1425">
        <f t="shared" si="59"/>
        <v>3.9970776964859626E-3</v>
      </c>
    </row>
    <row r="1426" spans="31:33" x14ac:dyDescent="0.3">
      <c r="AE1426" s="12">
        <v>71.2</v>
      </c>
      <c r="AF1426">
        <f t="shared" si="60"/>
        <v>1.6188144723627566E-4</v>
      </c>
      <c r="AG1426">
        <f t="shared" si="59"/>
        <v>3.9946916746935422E-3</v>
      </c>
    </row>
    <row r="1427" spans="31:33" x14ac:dyDescent="0.3">
      <c r="AE1427" s="12">
        <v>71.25</v>
      </c>
      <c r="AF1427">
        <f t="shared" si="60"/>
        <v>1.6164751618121678E-4</v>
      </c>
      <c r="AG1427">
        <f t="shared" si="59"/>
        <v>3.992308750706542E-3</v>
      </c>
    </row>
    <row r="1428" spans="31:33" x14ac:dyDescent="0.3">
      <c r="AE1428" s="12">
        <v>71.3</v>
      </c>
      <c r="AF1428">
        <f t="shared" si="60"/>
        <v>1.6141408692345771E-4</v>
      </c>
      <c r="AG1428">
        <f t="shared" si="59"/>
        <v>3.9899289183333774E-3</v>
      </c>
    </row>
    <row r="1429" spans="31:33" x14ac:dyDescent="0.3">
      <c r="AE1429" s="12">
        <v>71.349999999999994</v>
      </c>
      <c r="AF1429">
        <f t="shared" si="60"/>
        <v>1.6118115803585056E-4</v>
      </c>
      <c r="AG1429">
        <f t="shared" si="59"/>
        <v>3.987552171399158E-3</v>
      </c>
    </row>
    <row r="1430" spans="31:33" x14ac:dyDescent="0.3">
      <c r="AE1430" s="12">
        <v>71.400000000000006</v>
      </c>
      <c r="AF1430">
        <f t="shared" si="60"/>
        <v>1.6094872809630203E-4</v>
      </c>
      <c r="AG1430">
        <f t="shared" si="59"/>
        <v>3.9851785037456422E-3</v>
      </c>
    </row>
    <row r="1431" spans="31:33" x14ac:dyDescent="0.3">
      <c r="AE1431" s="12">
        <v>71.45</v>
      </c>
      <c r="AF1431">
        <f t="shared" si="60"/>
        <v>1.6071679568775392E-4</v>
      </c>
      <c r="AG1431">
        <f t="shared" si="59"/>
        <v>3.9828079092311952E-3</v>
      </c>
    </row>
    <row r="1432" spans="31:33" x14ac:dyDescent="0.3">
      <c r="AE1432" s="12">
        <v>71.5</v>
      </c>
      <c r="AF1432">
        <f t="shared" si="60"/>
        <v>1.6048535939815854E-4</v>
      </c>
      <c r="AG1432">
        <f t="shared" si="59"/>
        <v>3.9804403817307E-3</v>
      </c>
    </row>
    <row r="1433" spans="31:33" x14ac:dyDescent="0.3">
      <c r="AE1433" s="12">
        <v>71.55</v>
      </c>
      <c r="AF1433">
        <f t="shared" si="60"/>
        <v>1.6025441782045979E-4</v>
      </c>
      <c r="AG1433">
        <f t="shared" si="59"/>
        <v>3.9780759151355274E-3</v>
      </c>
    </row>
    <row r="1434" spans="31:33" x14ac:dyDescent="0.3">
      <c r="AE1434" s="12">
        <v>71.599999999999994</v>
      </c>
      <c r="AF1434">
        <f t="shared" si="60"/>
        <v>1.6002396955257272E-4</v>
      </c>
      <c r="AG1434">
        <f t="shared" si="59"/>
        <v>3.9757145033534795E-3</v>
      </c>
    </row>
    <row r="1435" spans="31:33" x14ac:dyDescent="0.3">
      <c r="AE1435" s="12">
        <v>71.650000000000006</v>
      </c>
      <c r="AF1435">
        <f t="shared" si="60"/>
        <v>1.5979401319736046E-4</v>
      </c>
      <c r="AG1435">
        <f t="shared" si="59"/>
        <v>3.9733561403087125E-3</v>
      </c>
    </row>
    <row r="1436" spans="31:33" x14ac:dyDescent="0.3">
      <c r="AE1436" s="12">
        <v>71.7</v>
      </c>
      <c r="AF1436">
        <f t="shared" si="60"/>
        <v>1.5956454736261393E-4</v>
      </c>
      <c r="AG1436">
        <f t="shared" si="59"/>
        <v>3.9710008199417045E-3</v>
      </c>
    </row>
    <row r="1437" spans="31:33" x14ac:dyDescent="0.3">
      <c r="AE1437" s="12">
        <v>71.75</v>
      </c>
      <c r="AF1437">
        <f t="shared" si="60"/>
        <v>1.5933557066103262E-4</v>
      </c>
      <c r="AG1437">
        <f t="shared" si="59"/>
        <v>3.9686485362091977E-3</v>
      </c>
    </row>
    <row r="1438" spans="31:33" x14ac:dyDescent="0.3">
      <c r="AE1438" s="12">
        <v>71.8</v>
      </c>
      <c r="AF1438">
        <f t="shared" si="60"/>
        <v>1.5910708171020126E-4</v>
      </c>
      <c r="AG1438">
        <f t="shared" si="59"/>
        <v>3.9662992830841242E-3</v>
      </c>
    </row>
    <row r="1439" spans="31:33" x14ac:dyDescent="0.3">
      <c r="AE1439" s="12">
        <v>71.849999999999994</v>
      </c>
      <c r="AF1439">
        <f t="shared" si="60"/>
        <v>1.5887907913257089E-4</v>
      </c>
      <c r="AG1439">
        <f t="shared" si="59"/>
        <v>3.9639530545555711E-3</v>
      </c>
    </row>
    <row r="1440" spans="31:33" x14ac:dyDescent="0.3">
      <c r="AE1440" s="12">
        <v>71.900000000000006</v>
      </c>
      <c r="AF1440">
        <f t="shared" si="60"/>
        <v>1.5865156155543886E-4</v>
      </c>
      <c r="AG1440">
        <f t="shared" si="59"/>
        <v>3.9616098446287181E-3</v>
      </c>
    </row>
    <row r="1441" spans="31:33" x14ac:dyDescent="0.3">
      <c r="AE1441" s="12">
        <v>71.95</v>
      </c>
      <c r="AF1441">
        <f t="shared" si="60"/>
        <v>1.5842452761092674E-4</v>
      </c>
      <c r="AG1441">
        <f t="shared" si="59"/>
        <v>3.9592696473247906E-3</v>
      </c>
    </row>
    <row r="1442" spans="31:33" x14ac:dyDescent="0.3">
      <c r="AE1442" s="12">
        <v>72</v>
      </c>
      <c r="AF1442">
        <f t="shared" si="60"/>
        <v>1.581979759359609E-4</v>
      </c>
      <c r="AG1442">
        <f t="shared" si="59"/>
        <v>3.9569324566809906E-3</v>
      </c>
    </row>
    <row r="1443" spans="31:33" x14ac:dyDescent="0.3">
      <c r="AE1443" s="12">
        <v>72.05</v>
      </c>
      <c r="AF1443">
        <f t="shared" si="60"/>
        <v>1.5797190517225328E-4</v>
      </c>
      <c r="AG1443">
        <f t="shared" si="59"/>
        <v>3.9545982667504587E-3</v>
      </c>
    </row>
    <row r="1444" spans="31:33" x14ac:dyDescent="0.3">
      <c r="AE1444" s="12">
        <v>72.099999999999994</v>
      </c>
      <c r="AF1444">
        <f t="shared" si="60"/>
        <v>1.5774631396627957E-4</v>
      </c>
      <c r="AG1444">
        <f t="shared" si="59"/>
        <v>3.9522670716022135E-3</v>
      </c>
    </row>
    <row r="1445" spans="31:33" x14ac:dyDescent="0.3">
      <c r="AE1445" s="12">
        <v>72.150000000000006</v>
      </c>
      <c r="AF1445">
        <f t="shared" si="60"/>
        <v>1.5752120096925956E-4</v>
      </c>
      <c r="AG1445">
        <f t="shared" si="59"/>
        <v>3.9499388653210935E-3</v>
      </c>
    </row>
    <row r="1446" spans="31:33" x14ac:dyDescent="0.3">
      <c r="AE1446" s="12">
        <v>72.2</v>
      </c>
      <c r="AF1446">
        <f t="shared" si="60"/>
        <v>1.5729656483713843E-4</v>
      </c>
      <c r="AG1446">
        <f t="shared" si="59"/>
        <v>3.9476136420077109E-3</v>
      </c>
    </row>
    <row r="1447" spans="31:33" x14ac:dyDescent="0.3">
      <c r="AE1447" s="12">
        <v>72.25</v>
      </c>
      <c r="AF1447">
        <f t="shared" si="60"/>
        <v>1.5707240423056608E-4</v>
      </c>
      <c r="AG1447">
        <f t="shared" si="59"/>
        <v>3.9452913957784032E-3</v>
      </c>
    </row>
    <row r="1448" spans="31:33" x14ac:dyDescent="0.3">
      <c r="AE1448" s="12">
        <v>72.3</v>
      </c>
      <c r="AF1448">
        <f t="shared" si="60"/>
        <v>1.5684871781487667E-4</v>
      </c>
      <c r="AG1448">
        <f t="shared" si="59"/>
        <v>3.9429721207651664E-3</v>
      </c>
    </row>
    <row r="1449" spans="31:33" x14ac:dyDescent="0.3">
      <c r="AE1449" s="12">
        <v>72.349999999999994</v>
      </c>
      <c r="AF1449">
        <f t="shared" si="60"/>
        <v>1.5662550426007123E-4</v>
      </c>
      <c r="AG1449">
        <f t="shared" si="59"/>
        <v>3.9406558111156125E-3</v>
      </c>
    </row>
    <row r="1450" spans="31:33" x14ac:dyDescent="0.3">
      <c r="AE1450" s="12">
        <v>72.400000000000006</v>
      </c>
      <c r="AF1450">
        <f t="shared" si="60"/>
        <v>1.5640276224079485E-4</v>
      </c>
      <c r="AG1450">
        <f t="shared" si="59"/>
        <v>3.938342460992914E-3</v>
      </c>
    </row>
    <row r="1451" spans="31:33" x14ac:dyDescent="0.3">
      <c r="AE1451" s="12">
        <v>72.45</v>
      </c>
      <c r="AF1451">
        <f t="shared" si="60"/>
        <v>1.5618049043632142E-4</v>
      </c>
      <c r="AG1451">
        <f t="shared" si="59"/>
        <v>3.936032064575757E-3</v>
      </c>
    </row>
    <row r="1452" spans="31:33" x14ac:dyDescent="0.3">
      <c r="AE1452" s="12">
        <v>72.5</v>
      </c>
      <c r="AF1452">
        <f t="shared" si="60"/>
        <v>1.5595868753053032E-4</v>
      </c>
      <c r="AG1452">
        <f t="shared" si="59"/>
        <v>3.9337246160582838E-3</v>
      </c>
    </row>
    <row r="1453" spans="31:33" x14ac:dyDescent="0.3">
      <c r="AE1453" s="12">
        <v>72.55</v>
      </c>
      <c r="AF1453">
        <f t="shared" si="60"/>
        <v>1.5573735221188916E-4</v>
      </c>
      <c r="AG1453">
        <f t="shared" si="59"/>
        <v>3.9314201096500327E-3</v>
      </c>
    </row>
    <row r="1454" spans="31:33" x14ac:dyDescent="0.3">
      <c r="AE1454" s="12">
        <v>72.599999999999994</v>
      </c>
      <c r="AF1454">
        <f t="shared" si="60"/>
        <v>1.5551648317343485E-4</v>
      </c>
      <c r="AG1454">
        <f t="shared" si="59"/>
        <v>3.9291185395759114E-3</v>
      </c>
    </row>
    <row r="1455" spans="31:33" x14ac:dyDescent="0.3">
      <c r="AE1455" s="12">
        <v>72.650000000000006</v>
      </c>
      <c r="AF1455">
        <f t="shared" si="60"/>
        <v>1.5529607911275365E-4</v>
      </c>
      <c r="AG1455">
        <f t="shared" si="59"/>
        <v>3.9268199000761176E-3</v>
      </c>
    </row>
    <row r="1456" spans="31:33" x14ac:dyDescent="0.3">
      <c r="AE1456" s="12">
        <v>72.7</v>
      </c>
      <c r="AF1456">
        <f t="shared" si="60"/>
        <v>1.5507613873196364E-4</v>
      </c>
      <c r="AG1456">
        <f t="shared" si="59"/>
        <v>3.9245241854061119E-3</v>
      </c>
    </row>
    <row r="1457" spans="31:33" x14ac:dyDescent="0.3">
      <c r="AE1457" s="12">
        <v>72.75</v>
      </c>
      <c r="AF1457">
        <f t="shared" si="60"/>
        <v>1.5485666073769279E-4</v>
      </c>
      <c r="AG1457">
        <f t="shared" si="59"/>
        <v>3.9222313898365476E-3</v>
      </c>
    </row>
    <row r="1458" spans="31:33" x14ac:dyDescent="0.3">
      <c r="AE1458" s="12">
        <v>72.8</v>
      </c>
      <c r="AF1458">
        <f t="shared" si="60"/>
        <v>1.5463764384106437E-4</v>
      </c>
      <c r="AG1458">
        <f t="shared" si="59"/>
        <v>3.9199415076532334E-3</v>
      </c>
    </row>
    <row r="1459" spans="31:33" x14ac:dyDescent="0.3">
      <c r="AE1459" s="12">
        <v>72.849999999999994</v>
      </c>
      <c r="AF1459">
        <f t="shared" si="60"/>
        <v>1.5441908675767514E-4</v>
      </c>
      <c r="AG1459">
        <f t="shared" si="59"/>
        <v>3.9176545331570754E-3</v>
      </c>
    </row>
    <row r="1460" spans="31:33" x14ac:dyDescent="0.3">
      <c r="AE1460" s="12">
        <v>72.900000000000006</v>
      </c>
      <c r="AF1460">
        <f t="shared" si="60"/>
        <v>1.5420098820757795E-4</v>
      </c>
      <c r="AG1460">
        <f t="shared" si="59"/>
        <v>3.9153704606640291E-3</v>
      </c>
    </row>
    <row r="1461" spans="31:33" x14ac:dyDescent="0.3">
      <c r="AE1461" s="12">
        <v>72.95</v>
      </c>
      <c r="AF1461">
        <f t="shared" si="60"/>
        <v>1.539833469152625E-4</v>
      </c>
      <c r="AG1461">
        <f t="shared" si="59"/>
        <v>3.913089284505053E-3</v>
      </c>
    </row>
    <row r="1462" spans="31:33" x14ac:dyDescent="0.3">
      <c r="AE1462" s="12">
        <v>73</v>
      </c>
      <c r="AF1462">
        <f t="shared" si="60"/>
        <v>1.5376616160963898E-4</v>
      </c>
      <c r="AG1462">
        <f t="shared" si="59"/>
        <v>3.9108109990260544E-3</v>
      </c>
    </row>
    <row r="1463" spans="31:33" x14ac:dyDescent="0.3">
      <c r="AE1463" s="12">
        <v>73.05</v>
      </c>
      <c r="AF1463">
        <f t="shared" si="60"/>
        <v>1.5354943102401639E-4</v>
      </c>
      <c r="AG1463">
        <f t="shared" si="59"/>
        <v>3.9085355985878385E-3</v>
      </c>
    </row>
    <row r="1464" spans="31:33" x14ac:dyDescent="0.3">
      <c r="AE1464" s="12">
        <v>73.099999999999994</v>
      </c>
      <c r="AF1464">
        <f t="shared" si="60"/>
        <v>1.5333315389608776E-4</v>
      </c>
      <c r="AG1464">
        <f t="shared" si="59"/>
        <v>3.906263077566063E-3</v>
      </c>
    </row>
    <row r="1465" spans="31:33" x14ac:dyDescent="0.3">
      <c r="AE1465" s="12">
        <v>73.150000000000006</v>
      </c>
      <c r="AF1465">
        <f t="shared" si="60"/>
        <v>1.5311732896790923E-4</v>
      </c>
      <c r="AG1465">
        <f t="shared" si="59"/>
        <v>3.903993430351191E-3</v>
      </c>
    </row>
    <row r="1466" spans="31:33" x14ac:dyDescent="0.3">
      <c r="AE1466" s="12">
        <v>73.2</v>
      </c>
      <c r="AF1466">
        <f t="shared" si="60"/>
        <v>1.5290195498588377E-4</v>
      </c>
      <c r="AG1466">
        <f t="shared" si="59"/>
        <v>3.9017266513484286E-3</v>
      </c>
    </row>
    <row r="1467" spans="31:33" x14ac:dyDescent="0.3">
      <c r="AE1467" s="12">
        <v>73.25</v>
      </c>
      <c r="AF1467">
        <f t="shared" si="60"/>
        <v>1.5268703070074285E-4</v>
      </c>
      <c r="AG1467">
        <f t="shared" si="59"/>
        <v>3.8994627349776987E-3</v>
      </c>
    </row>
    <row r="1468" spans="31:33" x14ac:dyDescent="0.3">
      <c r="AE1468" s="12">
        <v>73.3</v>
      </c>
      <c r="AF1468">
        <f t="shared" si="60"/>
        <v>1.5247255486752767E-4</v>
      </c>
      <c r="AG1468">
        <f t="shared" si="59"/>
        <v>3.8972016756735673E-3</v>
      </c>
    </row>
    <row r="1469" spans="31:33" x14ac:dyDescent="0.3">
      <c r="AE1469" s="12">
        <v>73.349999999999994</v>
      </c>
      <c r="AF1469">
        <f t="shared" si="60"/>
        <v>1.5225852624557213E-4</v>
      </c>
      <c r="AG1469">
        <f t="shared" si="59"/>
        <v>3.8949434678852103E-3</v>
      </c>
    </row>
    <row r="1470" spans="31:33" x14ac:dyDescent="0.3">
      <c r="AE1470" s="12">
        <v>73.400000000000006</v>
      </c>
      <c r="AF1470">
        <f t="shared" si="60"/>
        <v>1.5204494359848561E-4</v>
      </c>
      <c r="AG1470">
        <f t="shared" si="59"/>
        <v>3.89268810607637E-3</v>
      </c>
    </row>
    <row r="1471" spans="31:33" x14ac:dyDescent="0.3">
      <c r="AE1471" s="12">
        <v>73.45</v>
      </c>
      <c r="AF1471">
        <f t="shared" si="60"/>
        <v>1.5183180569413419E-4</v>
      </c>
      <c r="AG1471">
        <f t="shared" si="59"/>
        <v>3.8904355847252893E-3</v>
      </c>
    </row>
    <row r="1472" spans="31:33" x14ac:dyDescent="0.3">
      <c r="AE1472" s="12">
        <v>73.5</v>
      </c>
      <c r="AF1472">
        <f t="shared" si="60"/>
        <v>1.5161911130462402E-4</v>
      </c>
      <c r="AG1472">
        <f t="shared" si="59"/>
        <v>3.8881858983246791E-3</v>
      </c>
    </row>
    <row r="1473" spans="31:33" x14ac:dyDescent="0.3">
      <c r="AE1473" s="12">
        <v>73.55</v>
      </c>
      <c r="AF1473">
        <f t="shared" si="60"/>
        <v>1.5140685920628241E-4</v>
      </c>
      <c r="AG1473">
        <f t="shared" si="59"/>
        <v>3.8859390413816591E-3</v>
      </c>
    </row>
    <row r="1474" spans="31:33" x14ac:dyDescent="0.3">
      <c r="AE1474" s="12">
        <v>73.599999999999994</v>
      </c>
      <c r="AF1474">
        <f t="shared" si="60"/>
        <v>1.5119504817964286E-4</v>
      </c>
      <c r="AG1474">
        <f t="shared" si="59"/>
        <v>3.8836950084177252E-3</v>
      </c>
    </row>
    <row r="1475" spans="31:33" x14ac:dyDescent="0.3">
      <c r="AE1475" s="12">
        <v>73.650000000000006</v>
      </c>
      <c r="AF1475">
        <f t="shared" si="60"/>
        <v>1.5098367700942607E-4</v>
      </c>
      <c r="AG1475">
        <f t="shared" ref="AG1475:AG1538" si="61">$AG$2*(AE1475^($AG$2-1))</f>
        <v>3.8814537939686859E-3</v>
      </c>
    </row>
    <row r="1476" spans="31:33" x14ac:dyDescent="0.3">
      <c r="AE1476" s="12">
        <v>73.7</v>
      </c>
      <c r="AF1476">
        <f t="shared" ref="AF1476:AF1539" si="62">($AF$2-1)*AE1476^(-$AF$2)</f>
        <v>1.5077274448452261E-4</v>
      </c>
      <c r="AG1476">
        <f t="shared" si="61"/>
        <v>3.8792153925846229E-3</v>
      </c>
    </row>
    <row r="1477" spans="31:33" x14ac:dyDescent="0.3">
      <c r="AE1477" s="12">
        <v>73.75</v>
      </c>
      <c r="AF1477">
        <f t="shared" si="62"/>
        <v>1.5056224939797685E-4</v>
      </c>
      <c r="AG1477">
        <f t="shared" si="61"/>
        <v>3.8769797988298504E-3</v>
      </c>
    </row>
    <row r="1478" spans="31:33" x14ac:dyDescent="0.3">
      <c r="AE1478" s="12">
        <v>73.8</v>
      </c>
      <c r="AF1478">
        <f t="shared" si="62"/>
        <v>1.5035219054696899E-4</v>
      </c>
      <c r="AG1478">
        <f t="shared" si="61"/>
        <v>3.8747470072828553E-3</v>
      </c>
    </row>
    <row r="1479" spans="31:33" x14ac:dyDescent="0.3">
      <c r="AE1479" s="12">
        <v>73.849999999999994</v>
      </c>
      <c r="AF1479">
        <f t="shared" si="62"/>
        <v>1.5014256673279849E-4</v>
      </c>
      <c r="AG1479">
        <f t="shared" si="61"/>
        <v>3.8725170125362596E-3</v>
      </c>
    </row>
    <row r="1480" spans="31:33" x14ac:dyDescent="0.3">
      <c r="AE1480" s="12">
        <v>73.900000000000006</v>
      </c>
      <c r="AF1480">
        <f t="shared" si="62"/>
        <v>1.4993337676086707E-4</v>
      </c>
      <c r="AG1480">
        <f t="shared" si="61"/>
        <v>3.8702898091967693E-3</v>
      </c>
    </row>
    <row r="1481" spans="31:33" x14ac:dyDescent="0.3">
      <c r="AE1481" s="12">
        <v>73.95</v>
      </c>
      <c r="AF1481">
        <f t="shared" si="62"/>
        <v>1.4972461944066289E-4</v>
      </c>
      <c r="AG1481">
        <f t="shared" si="61"/>
        <v>3.8680653918851358E-3</v>
      </c>
    </row>
    <row r="1482" spans="31:33" x14ac:dyDescent="0.3">
      <c r="AE1482" s="12">
        <v>74</v>
      </c>
      <c r="AF1482">
        <f t="shared" si="62"/>
        <v>1.4951629358574085E-4</v>
      </c>
      <c r="AG1482">
        <f t="shared" si="61"/>
        <v>3.8658437552360966E-3</v>
      </c>
    </row>
    <row r="1483" spans="31:33" x14ac:dyDescent="0.3">
      <c r="AE1483" s="12">
        <v>74.05</v>
      </c>
      <c r="AF1483">
        <f t="shared" si="62"/>
        <v>1.4930839801371057E-4</v>
      </c>
      <c r="AG1483">
        <f t="shared" si="61"/>
        <v>3.8636248938983468E-3</v>
      </c>
    </row>
    <row r="1484" spans="31:33" x14ac:dyDescent="0.3">
      <c r="AE1484" s="12">
        <v>74.099999999999994</v>
      </c>
      <c r="AF1484">
        <f t="shared" si="62"/>
        <v>1.4910093154621489E-4</v>
      </c>
      <c r="AG1484">
        <f t="shared" si="61"/>
        <v>3.8614088025344753E-3</v>
      </c>
    </row>
    <row r="1485" spans="31:33" x14ac:dyDescent="0.3">
      <c r="AE1485" s="12">
        <v>74.150000000000006</v>
      </c>
      <c r="AF1485">
        <f t="shared" si="62"/>
        <v>1.4889389300891788E-4</v>
      </c>
      <c r="AG1485">
        <f t="shared" si="61"/>
        <v>3.8591954758209332E-3</v>
      </c>
    </row>
    <row r="1486" spans="31:33" x14ac:dyDescent="0.3">
      <c r="AE1486" s="12">
        <v>74.2</v>
      </c>
      <c r="AF1486">
        <f t="shared" si="62"/>
        <v>1.4868728123148493E-4</v>
      </c>
      <c r="AG1486">
        <f t="shared" si="61"/>
        <v>3.8569849084479826E-3</v>
      </c>
    </row>
    <row r="1487" spans="31:33" x14ac:dyDescent="0.3">
      <c r="AE1487" s="12">
        <v>74.25</v>
      </c>
      <c r="AF1487">
        <f t="shared" si="62"/>
        <v>1.4848109504756786E-4</v>
      </c>
      <c r="AG1487">
        <f t="shared" si="61"/>
        <v>3.8547770951196498E-3</v>
      </c>
    </row>
    <row r="1488" spans="31:33" x14ac:dyDescent="0.3">
      <c r="AE1488" s="12">
        <v>74.3</v>
      </c>
      <c r="AF1488">
        <f t="shared" si="62"/>
        <v>1.4827533329478924E-4</v>
      </c>
      <c r="AG1488">
        <f t="shared" si="61"/>
        <v>3.8525720305536875E-3</v>
      </c>
    </row>
    <row r="1489" spans="31:33" x14ac:dyDescent="0.3">
      <c r="AE1489" s="12">
        <v>74.349999999999994</v>
      </c>
      <c r="AF1489">
        <f t="shared" si="62"/>
        <v>1.4806999481472571E-4</v>
      </c>
      <c r="AG1489">
        <f t="shared" si="61"/>
        <v>3.8503697094815223E-3</v>
      </c>
    </row>
    <row r="1490" spans="31:33" x14ac:dyDescent="0.3">
      <c r="AE1490" s="12">
        <v>74.400000000000006</v>
      </c>
      <c r="AF1490">
        <f t="shared" si="62"/>
        <v>1.4786507845289062E-4</v>
      </c>
      <c r="AG1490">
        <f t="shared" si="61"/>
        <v>3.848170126648209E-3</v>
      </c>
    </row>
    <row r="1491" spans="31:33" x14ac:dyDescent="0.3">
      <c r="AE1491" s="12">
        <v>74.45</v>
      </c>
      <c r="AF1491">
        <f t="shared" si="62"/>
        <v>1.4766058305872053E-4</v>
      </c>
      <c r="AG1491">
        <f t="shared" si="61"/>
        <v>3.8459732768124015E-3</v>
      </c>
    </row>
    <row r="1492" spans="31:33" x14ac:dyDescent="0.3">
      <c r="AE1492" s="12">
        <v>74.5</v>
      </c>
      <c r="AF1492">
        <f t="shared" si="62"/>
        <v>1.4745650748555699E-4</v>
      </c>
      <c r="AG1492">
        <f t="shared" si="61"/>
        <v>3.8437791547462881E-3</v>
      </c>
    </row>
    <row r="1493" spans="31:33" x14ac:dyDescent="0.3">
      <c r="AE1493" s="12">
        <v>74.55</v>
      </c>
      <c r="AF1493">
        <f t="shared" si="62"/>
        <v>1.4725285059063222E-4</v>
      </c>
      <c r="AG1493">
        <f t="shared" si="61"/>
        <v>3.8415877552355586E-3</v>
      </c>
    </row>
    <row r="1494" spans="31:33" x14ac:dyDescent="0.3">
      <c r="AE1494" s="12">
        <v>74.599999999999994</v>
      </c>
      <c r="AF1494">
        <f t="shared" si="62"/>
        <v>1.4704961123505176E-4</v>
      </c>
      <c r="AG1494">
        <f t="shared" si="61"/>
        <v>3.8393990730793593E-3</v>
      </c>
    </row>
    <row r="1495" spans="31:33" x14ac:dyDescent="0.3">
      <c r="AE1495" s="12">
        <v>74.650000000000006</v>
      </c>
      <c r="AF1495">
        <f t="shared" si="62"/>
        <v>1.4684678828378093E-4</v>
      </c>
      <c r="AG1495">
        <f t="shared" si="61"/>
        <v>3.837213103090255E-3</v>
      </c>
    </row>
    <row r="1496" spans="31:33" x14ac:dyDescent="0.3">
      <c r="AE1496" s="12">
        <v>74.7</v>
      </c>
      <c r="AF1496">
        <f t="shared" si="62"/>
        <v>1.4664438060562647E-4</v>
      </c>
      <c r="AG1496">
        <f t="shared" si="61"/>
        <v>3.8350298400941659E-3</v>
      </c>
    </row>
    <row r="1497" spans="31:33" x14ac:dyDescent="0.3">
      <c r="AE1497" s="12">
        <v>74.75</v>
      </c>
      <c r="AF1497">
        <f t="shared" si="62"/>
        <v>1.4644238707322364E-4</v>
      </c>
      <c r="AG1497">
        <f t="shared" si="61"/>
        <v>3.8328492789303469E-3</v>
      </c>
    </row>
    <row r="1498" spans="31:33" x14ac:dyDescent="0.3">
      <c r="AE1498" s="12">
        <v>74.8</v>
      </c>
      <c r="AF1498">
        <f t="shared" si="62"/>
        <v>1.462408065630188E-4</v>
      </c>
      <c r="AG1498">
        <f t="shared" si="61"/>
        <v>3.8306714144513343E-3</v>
      </c>
    </row>
    <row r="1499" spans="31:33" x14ac:dyDescent="0.3">
      <c r="AE1499" s="12">
        <v>74.849999999999994</v>
      </c>
      <c r="AF1499">
        <f t="shared" si="62"/>
        <v>1.460396379552551E-4</v>
      </c>
      <c r="AG1499">
        <f t="shared" si="61"/>
        <v>3.8284962415229004E-3</v>
      </c>
    </row>
    <row r="1500" spans="31:33" x14ac:dyDescent="0.3">
      <c r="AE1500" s="12">
        <v>74.900000000000006</v>
      </c>
      <c r="AF1500">
        <f t="shared" si="62"/>
        <v>1.458388801339563E-4</v>
      </c>
      <c r="AG1500">
        <f t="shared" si="61"/>
        <v>3.8263237550240142E-3</v>
      </c>
    </row>
    <row r="1501" spans="31:33" x14ac:dyDescent="0.3">
      <c r="AE1501" s="12">
        <v>74.95</v>
      </c>
      <c r="AF1501">
        <f t="shared" si="62"/>
        <v>1.4563853198691241E-4</v>
      </c>
      <c r="AG1501">
        <f t="shared" si="61"/>
        <v>3.824153949846803E-3</v>
      </c>
    </row>
    <row r="1502" spans="31:33" x14ac:dyDescent="0.3">
      <c r="AE1502" s="12">
        <v>75</v>
      </c>
      <c r="AF1502">
        <f t="shared" si="62"/>
        <v>1.4543859240566317E-4</v>
      </c>
      <c r="AG1502">
        <f t="shared" si="61"/>
        <v>3.8219868208964952E-3</v>
      </c>
    </row>
    <row r="1503" spans="31:33" x14ac:dyDescent="0.3">
      <c r="AE1503" s="12">
        <v>75.05</v>
      </c>
      <c r="AF1503">
        <f t="shared" si="62"/>
        <v>1.4523906028548417E-4</v>
      </c>
      <c r="AG1503">
        <f t="shared" si="61"/>
        <v>3.8198223630913925E-3</v>
      </c>
    </row>
    <row r="1504" spans="31:33" x14ac:dyDescent="0.3">
      <c r="AE1504" s="12">
        <v>75.099999999999994</v>
      </c>
      <c r="AF1504">
        <f t="shared" si="62"/>
        <v>1.4503993452537185E-4</v>
      </c>
      <c r="AG1504">
        <f t="shared" si="61"/>
        <v>3.8176605713628291E-3</v>
      </c>
    </row>
    <row r="1505" spans="31:33" x14ac:dyDescent="0.3">
      <c r="AE1505" s="12">
        <v>75.150000000000006</v>
      </c>
      <c r="AF1505">
        <f t="shared" si="62"/>
        <v>1.4484121402802766E-4</v>
      </c>
      <c r="AG1505">
        <f t="shared" si="61"/>
        <v>3.8155014406551181E-3</v>
      </c>
    </row>
    <row r="1506" spans="31:33" x14ac:dyDescent="0.3">
      <c r="AE1506" s="12">
        <v>75.2</v>
      </c>
      <c r="AF1506">
        <f t="shared" si="62"/>
        <v>1.446428976998425E-4</v>
      </c>
      <c r="AG1506">
        <f t="shared" si="61"/>
        <v>3.8133449659255099E-3</v>
      </c>
    </row>
    <row r="1507" spans="31:33" x14ac:dyDescent="0.3">
      <c r="AE1507" s="12">
        <v>75.25</v>
      </c>
      <c r="AF1507">
        <f t="shared" si="62"/>
        <v>1.4444498445088393E-4</v>
      </c>
      <c r="AG1507">
        <f t="shared" si="61"/>
        <v>3.8111911421441626E-3</v>
      </c>
    </row>
    <row r="1508" spans="31:33" x14ac:dyDescent="0.3">
      <c r="AE1508" s="12">
        <v>75.3</v>
      </c>
      <c r="AF1508">
        <f t="shared" si="62"/>
        <v>1.4424747319488027E-4</v>
      </c>
      <c r="AG1508">
        <f t="shared" si="61"/>
        <v>3.8090399642940953E-3</v>
      </c>
    </row>
    <row r="1509" spans="31:33" x14ac:dyDescent="0.3">
      <c r="AE1509" s="12">
        <v>75.349999999999994</v>
      </c>
      <c r="AF1509">
        <f t="shared" si="62"/>
        <v>1.4405036284920514E-4</v>
      </c>
      <c r="AG1509">
        <f t="shared" si="61"/>
        <v>3.8068914273711356E-3</v>
      </c>
    </row>
    <row r="1510" spans="31:33" x14ac:dyDescent="0.3">
      <c r="AE1510" s="12">
        <v>75.400000000000006</v>
      </c>
      <c r="AF1510">
        <f t="shared" si="62"/>
        <v>1.4385365233486461E-4</v>
      </c>
      <c r="AG1510">
        <f t="shared" si="61"/>
        <v>3.8047455263838957E-3</v>
      </c>
    </row>
    <row r="1511" spans="31:33" x14ac:dyDescent="0.3">
      <c r="AE1511" s="12">
        <v>75.45</v>
      </c>
      <c r="AF1511">
        <f t="shared" si="62"/>
        <v>1.4365734057648034E-4</v>
      </c>
      <c r="AG1511">
        <f t="shared" si="61"/>
        <v>3.8026022563537203E-3</v>
      </c>
    </row>
    <row r="1512" spans="31:33" x14ac:dyDescent="0.3">
      <c r="AE1512" s="12">
        <v>75.5</v>
      </c>
      <c r="AF1512">
        <f t="shared" si="62"/>
        <v>1.4346142650227718E-4</v>
      </c>
      <c r="AG1512">
        <f t="shared" si="61"/>
        <v>3.8004616123146497E-3</v>
      </c>
    </row>
    <row r="1513" spans="31:33" x14ac:dyDescent="0.3">
      <c r="AE1513" s="12">
        <v>75.55</v>
      </c>
      <c r="AF1513">
        <f t="shared" si="62"/>
        <v>1.4326590904406756E-4</v>
      </c>
      <c r="AG1513">
        <f t="shared" si="61"/>
        <v>3.7983235893133756E-3</v>
      </c>
    </row>
    <row r="1514" spans="31:33" x14ac:dyDescent="0.3">
      <c r="AE1514" s="12">
        <v>75.599999999999994</v>
      </c>
      <c r="AF1514">
        <f t="shared" si="62"/>
        <v>1.4307078713723768E-4</v>
      </c>
      <c r="AG1514">
        <f t="shared" si="61"/>
        <v>3.7961881824092047E-3</v>
      </c>
    </row>
    <row r="1515" spans="31:33" x14ac:dyDescent="0.3">
      <c r="AE1515" s="12">
        <v>75.650000000000006</v>
      </c>
      <c r="AF1515">
        <f t="shared" si="62"/>
        <v>1.4287605972073262E-4</v>
      </c>
      <c r="AG1515">
        <f t="shared" si="61"/>
        <v>3.7940553866740185E-3</v>
      </c>
    </row>
    <row r="1516" spans="31:33" x14ac:dyDescent="0.3">
      <c r="AE1516" s="12">
        <v>75.7</v>
      </c>
      <c r="AF1516">
        <f t="shared" si="62"/>
        <v>1.4268172573704264E-4</v>
      </c>
      <c r="AG1516">
        <f t="shared" si="61"/>
        <v>3.7919251971922281E-3</v>
      </c>
    </row>
    <row r="1517" spans="31:33" x14ac:dyDescent="0.3">
      <c r="AE1517" s="12">
        <v>75.75</v>
      </c>
      <c r="AF1517">
        <f t="shared" si="62"/>
        <v>1.4248778413218858E-4</v>
      </c>
      <c r="AG1517">
        <f t="shared" si="61"/>
        <v>3.7897976090607356E-3</v>
      </c>
    </row>
    <row r="1518" spans="31:33" x14ac:dyDescent="0.3">
      <c r="AE1518" s="12">
        <v>75.8</v>
      </c>
      <c r="AF1518">
        <f t="shared" si="62"/>
        <v>1.42294233855708E-4</v>
      </c>
      <c r="AG1518">
        <f t="shared" si="61"/>
        <v>3.7876726173889019E-3</v>
      </c>
    </row>
    <row r="1519" spans="31:33" x14ac:dyDescent="0.3">
      <c r="AE1519" s="12">
        <v>75.849999999999994</v>
      </c>
      <c r="AF1519">
        <f t="shared" si="62"/>
        <v>1.4210107386064086E-4</v>
      </c>
      <c r="AG1519">
        <f t="shared" si="61"/>
        <v>3.7855502172984921E-3</v>
      </c>
    </row>
    <row r="1520" spans="31:33" x14ac:dyDescent="0.3">
      <c r="AE1520" s="12">
        <v>75.900000000000006</v>
      </c>
      <c r="AF1520">
        <f t="shared" si="62"/>
        <v>1.4190830310351624E-4</v>
      </c>
      <c r="AG1520">
        <f t="shared" si="61"/>
        <v>3.7834304039236497E-3</v>
      </c>
    </row>
    <row r="1521" spans="31:33" x14ac:dyDescent="0.3">
      <c r="AE1521" s="12">
        <v>75.95</v>
      </c>
      <c r="AF1521">
        <f t="shared" si="62"/>
        <v>1.4171592054433807E-4</v>
      </c>
      <c r="AG1521">
        <f t="shared" si="61"/>
        <v>3.7813131724108505E-3</v>
      </c>
    </row>
    <row r="1522" spans="31:33" x14ac:dyDescent="0.3">
      <c r="AE1522" s="12">
        <v>76</v>
      </c>
      <c r="AF1522">
        <f t="shared" si="62"/>
        <v>1.4152392514657033E-4</v>
      </c>
      <c r="AG1522">
        <f t="shared" si="61"/>
        <v>3.779198517918865E-3</v>
      </c>
    </row>
    <row r="1523" spans="31:33" x14ac:dyDescent="0.3">
      <c r="AE1523" s="12">
        <v>76.05</v>
      </c>
      <c r="AF1523">
        <f t="shared" si="62"/>
        <v>1.4133231587712484E-4</v>
      </c>
      <c r="AG1523">
        <f t="shared" si="61"/>
        <v>3.7770864356187167E-3</v>
      </c>
    </row>
    <row r="1524" spans="31:33" x14ac:dyDescent="0.3">
      <c r="AE1524" s="12">
        <v>76.099999999999994</v>
      </c>
      <c r="AF1524">
        <f t="shared" si="62"/>
        <v>1.4114109170634641E-4</v>
      </c>
      <c r="AG1524">
        <f t="shared" si="61"/>
        <v>3.7749769206936452E-3</v>
      </c>
    </row>
    <row r="1525" spans="31:33" x14ac:dyDescent="0.3">
      <c r="AE1525" s="12">
        <v>76.150000000000006</v>
      </c>
      <c r="AF1525">
        <f t="shared" si="62"/>
        <v>1.4095025160799985E-4</v>
      </c>
      <c r="AG1525">
        <f t="shared" si="61"/>
        <v>3.7728699683390711E-3</v>
      </c>
    </row>
    <row r="1526" spans="31:33" x14ac:dyDescent="0.3">
      <c r="AE1526" s="12">
        <v>76.2</v>
      </c>
      <c r="AF1526">
        <f t="shared" si="62"/>
        <v>1.4075979455925589E-4</v>
      </c>
      <c r="AG1526">
        <f t="shared" si="61"/>
        <v>3.7707655737625459E-3</v>
      </c>
    </row>
    <row r="1527" spans="31:33" x14ac:dyDescent="0.3">
      <c r="AE1527" s="12">
        <v>76.25</v>
      </c>
      <c r="AF1527">
        <f t="shared" si="62"/>
        <v>1.4056971954067829E-4</v>
      </c>
      <c r="AG1527">
        <f t="shared" si="61"/>
        <v>3.7686637321837262E-3</v>
      </c>
    </row>
    <row r="1528" spans="31:33" x14ac:dyDescent="0.3">
      <c r="AE1528" s="12">
        <v>76.3</v>
      </c>
      <c r="AF1528">
        <f t="shared" si="62"/>
        <v>1.4038002553620903E-4</v>
      </c>
      <c r="AG1528">
        <f t="shared" si="61"/>
        <v>3.76656443883433E-3</v>
      </c>
    </row>
    <row r="1529" spans="31:33" x14ac:dyDescent="0.3">
      <c r="AE1529" s="12">
        <v>76.349999999999994</v>
      </c>
      <c r="AF1529">
        <f t="shared" si="62"/>
        <v>1.4019071153315688E-4</v>
      </c>
      <c r="AG1529">
        <f t="shared" si="61"/>
        <v>3.7644676889580938E-3</v>
      </c>
    </row>
    <row r="1530" spans="31:33" x14ac:dyDescent="0.3">
      <c r="AE1530" s="12">
        <v>76.400000000000006</v>
      </c>
      <c r="AF1530">
        <f t="shared" si="62"/>
        <v>1.4000177652218198E-4</v>
      </c>
      <c r="AG1530">
        <f t="shared" si="61"/>
        <v>3.7623734778107405E-3</v>
      </c>
    </row>
    <row r="1531" spans="31:33" x14ac:dyDescent="0.3">
      <c r="AE1531" s="12">
        <v>76.45</v>
      </c>
      <c r="AF1531">
        <f t="shared" si="62"/>
        <v>1.3981321949728466E-4</v>
      </c>
      <c r="AG1531">
        <f t="shared" si="61"/>
        <v>3.7602818006599397E-3</v>
      </c>
    </row>
    <row r="1532" spans="31:33" x14ac:dyDescent="0.3">
      <c r="AE1532" s="12">
        <v>76.5</v>
      </c>
      <c r="AF1532">
        <f t="shared" si="62"/>
        <v>1.3962503945579049E-4</v>
      </c>
      <c r="AG1532">
        <f t="shared" si="61"/>
        <v>3.7581926527852768E-3</v>
      </c>
    </row>
    <row r="1533" spans="31:33" x14ac:dyDescent="0.3">
      <c r="AE1533" s="12">
        <v>76.55</v>
      </c>
      <c r="AF1533">
        <f t="shared" si="62"/>
        <v>1.3943723539833726E-4</v>
      </c>
      <c r="AG1533">
        <f t="shared" si="61"/>
        <v>3.7561060294781937E-3</v>
      </c>
    </row>
    <row r="1534" spans="31:33" x14ac:dyDescent="0.3">
      <c r="AE1534" s="12">
        <v>76.599999999999994</v>
      </c>
      <c r="AF1534">
        <f t="shared" si="62"/>
        <v>1.3924980632886363E-4</v>
      </c>
      <c r="AG1534">
        <f t="shared" si="61"/>
        <v>3.7540219260419785E-3</v>
      </c>
    </row>
    <row r="1535" spans="31:33" x14ac:dyDescent="0.3">
      <c r="AE1535" s="12">
        <v>76.650000000000006</v>
      </c>
      <c r="AF1535">
        <f t="shared" si="62"/>
        <v>1.3906275125459379E-4</v>
      </c>
      <c r="AG1535">
        <f t="shared" si="61"/>
        <v>3.7519403377917065E-3</v>
      </c>
    </row>
    <row r="1536" spans="31:33" x14ac:dyDescent="0.3">
      <c r="AE1536" s="12">
        <v>76.7</v>
      </c>
      <c r="AF1536">
        <f t="shared" si="62"/>
        <v>1.3887606918602628E-4</v>
      </c>
      <c r="AG1536">
        <f t="shared" si="61"/>
        <v>3.7498612600542205E-3</v>
      </c>
    </row>
    <row r="1537" spans="31:33" x14ac:dyDescent="0.3">
      <c r="AE1537" s="12">
        <v>76.75</v>
      </c>
      <c r="AF1537">
        <f t="shared" si="62"/>
        <v>1.3868975913691926E-4</v>
      </c>
      <c r="AG1537">
        <f t="shared" si="61"/>
        <v>3.7477846881680734E-3</v>
      </c>
    </row>
    <row r="1538" spans="31:33" x14ac:dyDescent="0.3">
      <c r="AE1538" s="12">
        <v>76.8</v>
      </c>
      <c r="AF1538">
        <f t="shared" si="62"/>
        <v>1.3850382012428012E-4</v>
      </c>
      <c r="AG1538">
        <f t="shared" si="61"/>
        <v>3.7457106174835181E-3</v>
      </c>
    </row>
    <row r="1539" spans="31:33" x14ac:dyDescent="0.3">
      <c r="AE1539" s="12">
        <v>76.849999999999994</v>
      </c>
      <c r="AF1539">
        <f t="shared" si="62"/>
        <v>1.3831825116835026E-4</v>
      </c>
      <c r="AG1539">
        <f t="shared" ref="AG1539:AG1602" si="63">$AG$2*(AE1539^($AG$2-1))</f>
        <v>3.7436390433624386E-3</v>
      </c>
    </row>
    <row r="1540" spans="31:33" x14ac:dyDescent="0.3">
      <c r="AE1540" s="12">
        <v>76.900000000000006</v>
      </c>
      <c r="AF1540">
        <f t="shared" ref="AF1540:AF1603" si="64">($AF$2-1)*AE1540^(-$AF$2)</f>
        <v>1.3813305129259352E-4</v>
      </c>
      <c r="AG1540">
        <f t="shared" si="63"/>
        <v>3.7415699611783402E-3</v>
      </c>
    </row>
    <row r="1541" spans="31:33" x14ac:dyDescent="0.3">
      <c r="AE1541" s="12">
        <v>76.95</v>
      </c>
      <c r="AF1541">
        <f t="shared" si="64"/>
        <v>1.3794821952368389E-4</v>
      </c>
      <c r="AG1541">
        <f t="shared" si="63"/>
        <v>3.7395033663163019E-3</v>
      </c>
    </row>
    <row r="1542" spans="31:33" x14ac:dyDescent="0.3">
      <c r="AE1542" s="12">
        <v>77</v>
      </c>
      <c r="AF1542">
        <f t="shared" si="64"/>
        <v>1.3776375489149147E-4</v>
      </c>
      <c r="AG1542">
        <f t="shared" si="63"/>
        <v>3.737439254172934E-3</v>
      </c>
    </row>
    <row r="1543" spans="31:33" x14ac:dyDescent="0.3">
      <c r="AE1543" s="12">
        <v>77.05</v>
      </c>
      <c r="AF1543">
        <f t="shared" si="64"/>
        <v>1.3757965642907172E-4</v>
      </c>
      <c r="AG1543">
        <f t="shared" si="63"/>
        <v>3.7353776201563558E-3</v>
      </c>
    </row>
    <row r="1544" spans="31:33" x14ac:dyDescent="0.3">
      <c r="AE1544" s="12">
        <v>77.099999999999994</v>
      </c>
      <c r="AF1544">
        <f t="shared" si="64"/>
        <v>1.3739592317265137E-4</v>
      </c>
      <c r="AG1544">
        <f t="shared" si="63"/>
        <v>3.7333184596861513E-3</v>
      </c>
    </row>
    <row r="1545" spans="31:33" x14ac:dyDescent="0.3">
      <c r="AE1545" s="12">
        <v>77.150000000000006</v>
      </c>
      <c r="AF1545">
        <f t="shared" si="64"/>
        <v>1.3721255416161598E-4</v>
      </c>
      <c r="AG1545">
        <f t="shared" si="63"/>
        <v>3.7312617681933241E-3</v>
      </c>
    </row>
    <row r="1546" spans="31:33" x14ac:dyDescent="0.3">
      <c r="AE1546" s="12">
        <v>77.2</v>
      </c>
      <c r="AF1546">
        <f t="shared" si="64"/>
        <v>1.3702954843849987E-4</v>
      </c>
      <c r="AG1546">
        <f t="shared" si="63"/>
        <v>3.7292075411202866E-3</v>
      </c>
    </row>
    <row r="1547" spans="31:33" x14ac:dyDescent="0.3">
      <c r="AE1547" s="12">
        <v>77.25</v>
      </c>
      <c r="AF1547">
        <f t="shared" si="64"/>
        <v>1.3684690504897054E-4</v>
      </c>
      <c r="AG1547">
        <f t="shared" si="63"/>
        <v>3.7271557739207957E-3</v>
      </c>
    </row>
    <row r="1548" spans="31:33" x14ac:dyDescent="0.3">
      <c r="AE1548" s="12">
        <v>77.3</v>
      </c>
      <c r="AF1548">
        <f t="shared" si="64"/>
        <v>1.3666462304181851E-4</v>
      </c>
      <c r="AG1548">
        <f t="shared" si="63"/>
        <v>3.7251064620599382E-3</v>
      </c>
    </row>
    <row r="1549" spans="31:33" x14ac:dyDescent="0.3">
      <c r="AE1549" s="12">
        <v>77.349999999999994</v>
      </c>
      <c r="AF1549">
        <f t="shared" si="64"/>
        <v>1.3648270146894494E-4</v>
      </c>
      <c r="AG1549">
        <f t="shared" si="63"/>
        <v>3.7230596010140865E-3</v>
      </c>
    </row>
    <row r="1550" spans="31:33" x14ac:dyDescent="0.3">
      <c r="AE1550" s="12">
        <v>77.400000000000006</v>
      </c>
      <c r="AF1550">
        <f t="shared" si="64"/>
        <v>1.3630113938534739E-4</v>
      </c>
      <c r="AG1550">
        <f t="shared" si="63"/>
        <v>3.7210151862708566E-3</v>
      </c>
    </row>
    <row r="1551" spans="31:33" x14ac:dyDescent="0.3">
      <c r="AE1551" s="12">
        <v>77.45</v>
      </c>
      <c r="AF1551">
        <f t="shared" si="64"/>
        <v>1.3611993584911161E-4</v>
      </c>
      <c r="AG1551">
        <f t="shared" si="63"/>
        <v>3.7189732133290905E-3</v>
      </c>
    </row>
    <row r="1552" spans="31:33" x14ac:dyDescent="0.3">
      <c r="AE1552" s="12">
        <v>77.5</v>
      </c>
      <c r="AF1552">
        <f t="shared" si="64"/>
        <v>1.3593908992139535E-4</v>
      </c>
      <c r="AG1552">
        <f t="shared" si="63"/>
        <v>3.7169336776988054E-3</v>
      </c>
    </row>
    <row r="1553" spans="31:33" x14ac:dyDescent="0.3">
      <c r="AE1553" s="12">
        <v>77.55</v>
      </c>
      <c r="AF1553">
        <f t="shared" si="64"/>
        <v>1.357586006664192E-4</v>
      </c>
      <c r="AG1553">
        <f t="shared" si="63"/>
        <v>3.7148965749011671E-3</v>
      </c>
    </row>
    <row r="1554" spans="31:33" x14ac:dyDescent="0.3">
      <c r="AE1554" s="12">
        <v>77.599999999999994</v>
      </c>
      <c r="AF1554">
        <f t="shared" si="64"/>
        <v>1.3557846715145304E-4</v>
      </c>
      <c r="AG1554">
        <f t="shared" si="63"/>
        <v>3.7128619004684511E-3</v>
      </c>
    </row>
    <row r="1555" spans="31:33" x14ac:dyDescent="0.3">
      <c r="AE1555" s="12">
        <v>77.650000000000006</v>
      </c>
      <c r="AF1555">
        <f t="shared" si="64"/>
        <v>1.3539868844680524E-4</v>
      </c>
      <c r="AG1555">
        <f t="shared" si="63"/>
        <v>3.7108296499440098E-3</v>
      </c>
    </row>
    <row r="1556" spans="31:33" x14ac:dyDescent="0.3">
      <c r="AE1556" s="12">
        <v>77.7</v>
      </c>
      <c r="AF1556">
        <f t="shared" si="64"/>
        <v>1.3521926362581037E-4</v>
      </c>
      <c r="AG1556">
        <f t="shared" si="63"/>
        <v>3.7087998188822355E-3</v>
      </c>
    </row>
    <row r="1557" spans="31:33" x14ac:dyDescent="0.3">
      <c r="AE1557" s="12">
        <v>77.75</v>
      </c>
      <c r="AF1557">
        <f t="shared" si="64"/>
        <v>1.3504019176481644E-4</v>
      </c>
      <c r="AG1557">
        <f t="shared" si="63"/>
        <v>3.7067724028485307E-3</v>
      </c>
    </row>
    <row r="1558" spans="31:33" x14ac:dyDescent="0.3">
      <c r="AE1558" s="12">
        <v>77.8</v>
      </c>
      <c r="AF1558">
        <f t="shared" si="64"/>
        <v>1.3486147194317506E-4</v>
      </c>
      <c r="AG1558">
        <f t="shared" si="63"/>
        <v>3.7047473974192659E-3</v>
      </c>
    </row>
    <row r="1559" spans="31:33" x14ac:dyDescent="0.3">
      <c r="AE1559" s="12">
        <v>77.849999999999994</v>
      </c>
      <c r="AF1559">
        <f t="shared" si="64"/>
        <v>1.3468310324322866E-4</v>
      </c>
      <c r="AG1559">
        <f t="shared" si="63"/>
        <v>3.70272479818176E-3</v>
      </c>
    </row>
    <row r="1560" spans="31:33" x14ac:dyDescent="0.3">
      <c r="AE1560" s="12">
        <v>77.900000000000006</v>
      </c>
      <c r="AF1560">
        <f t="shared" si="64"/>
        <v>1.3450508475029859E-4</v>
      </c>
      <c r="AG1560">
        <f t="shared" si="63"/>
        <v>3.7007046007342262E-3</v>
      </c>
    </row>
    <row r="1561" spans="31:33" x14ac:dyDescent="0.3">
      <c r="AE1561" s="12">
        <v>77.95</v>
      </c>
      <c r="AF1561">
        <f t="shared" si="64"/>
        <v>1.3432741555267398E-4</v>
      </c>
      <c r="AG1561">
        <f t="shared" si="63"/>
        <v>3.6986868006857539E-3</v>
      </c>
    </row>
    <row r="1562" spans="31:33" x14ac:dyDescent="0.3">
      <c r="AE1562" s="12">
        <v>78</v>
      </c>
      <c r="AF1562">
        <f t="shared" si="64"/>
        <v>1.3415009474160051E-4</v>
      </c>
      <c r="AG1562">
        <f t="shared" si="63"/>
        <v>3.6966713936562694E-3</v>
      </c>
    </row>
    <row r="1563" spans="31:33" x14ac:dyDescent="0.3">
      <c r="AE1563" s="12">
        <v>78.05</v>
      </c>
      <c r="AF1563">
        <f t="shared" si="64"/>
        <v>1.3397312141126848E-4</v>
      </c>
      <c r="AG1563">
        <f t="shared" si="63"/>
        <v>3.6946583752765008E-3</v>
      </c>
    </row>
    <row r="1564" spans="31:33" x14ac:dyDescent="0.3">
      <c r="AE1564" s="12">
        <v>78.099999999999994</v>
      </c>
      <c r="AF1564">
        <f t="shared" si="64"/>
        <v>1.3379649465880122E-4</v>
      </c>
      <c r="AG1564">
        <f t="shared" si="63"/>
        <v>3.6926477411879498E-3</v>
      </c>
    </row>
    <row r="1565" spans="31:33" x14ac:dyDescent="0.3">
      <c r="AE1565" s="12">
        <v>78.150000000000006</v>
      </c>
      <c r="AF1565">
        <f t="shared" si="64"/>
        <v>1.3362021358424438E-4</v>
      </c>
      <c r="AG1565">
        <f t="shared" si="63"/>
        <v>3.6906394870428478E-3</v>
      </c>
    </row>
    <row r="1566" spans="31:33" x14ac:dyDescent="0.3">
      <c r="AE1566" s="12">
        <v>78.2</v>
      </c>
      <c r="AF1566">
        <f t="shared" si="64"/>
        <v>1.3344427729055386E-4</v>
      </c>
      <c r="AG1566">
        <f t="shared" si="63"/>
        <v>3.6886336085041379E-3</v>
      </c>
    </row>
    <row r="1567" spans="31:33" x14ac:dyDescent="0.3">
      <c r="AE1567" s="12">
        <v>78.25</v>
      </c>
      <c r="AF1567">
        <f t="shared" si="64"/>
        <v>1.332686848835855E-4</v>
      </c>
      <c r="AG1567">
        <f t="shared" si="63"/>
        <v>3.6866301012454224E-3</v>
      </c>
    </row>
    <row r="1568" spans="31:33" x14ac:dyDescent="0.3">
      <c r="AE1568" s="12">
        <v>78.3</v>
      </c>
      <c r="AF1568">
        <f t="shared" si="64"/>
        <v>1.3309343547208269E-4</v>
      </c>
      <c r="AG1568">
        <f t="shared" si="63"/>
        <v>3.6846289609509513E-3</v>
      </c>
    </row>
    <row r="1569" spans="31:33" x14ac:dyDescent="0.3">
      <c r="AE1569" s="12">
        <v>78.349999999999994</v>
      </c>
      <c r="AF1569">
        <f t="shared" si="64"/>
        <v>1.3291852816766617E-4</v>
      </c>
      <c r="AG1569">
        <f t="shared" si="63"/>
        <v>3.6826301833155746E-3</v>
      </c>
    </row>
    <row r="1570" spans="31:33" x14ac:dyDescent="0.3">
      <c r="AE1570" s="12">
        <v>78.400000000000006</v>
      </c>
      <c r="AF1570">
        <f t="shared" si="64"/>
        <v>1.3274396208482199E-4</v>
      </c>
      <c r="AG1570">
        <f t="shared" si="63"/>
        <v>3.6806337640447077E-3</v>
      </c>
    </row>
    <row r="1571" spans="31:33" x14ac:dyDescent="0.3">
      <c r="AE1571" s="12">
        <v>78.45</v>
      </c>
      <c r="AF1571">
        <f t="shared" si="64"/>
        <v>1.3256973634089204E-4</v>
      </c>
      <c r="AG1571">
        <f t="shared" si="63"/>
        <v>3.6786396988543156E-3</v>
      </c>
    </row>
    <row r="1572" spans="31:33" x14ac:dyDescent="0.3">
      <c r="AE1572" s="12">
        <v>78.5</v>
      </c>
      <c r="AF1572">
        <f t="shared" si="64"/>
        <v>1.3239585005606121E-4</v>
      </c>
      <c r="AG1572">
        <f t="shared" si="63"/>
        <v>3.6766479834708593E-3</v>
      </c>
    </row>
    <row r="1573" spans="31:33" x14ac:dyDescent="0.3">
      <c r="AE1573" s="12">
        <v>78.55</v>
      </c>
      <c r="AF1573">
        <f t="shared" si="64"/>
        <v>1.3222230235334745E-4</v>
      </c>
      <c r="AG1573">
        <f t="shared" si="63"/>
        <v>3.6746586136312816E-3</v>
      </c>
    </row>
    <row r="1574" spans="31:33" x14ac:dyDescent="0.3">
      <c r="AE1574" s="12">
        <v>78.599999999999994</v>
      </c>
      <c r="AF1574">
        <f t="shared" si="64"/>
        <v>1.3204909235859023E-4</v>
      </c>
      <c r="AG1574">
        <f t="shared" si="63"/>
        <v>3.6726715850829558E-3</v>
      </c>
    </row>
    <row r="1575" spans="31:33" x14ac:dyDescent="0.3">
      <c r="AE1575" s="12">
        <v>78.650000000000006</v>
      </c>
      <c r="AF1575">
        <f t="shared" si="64"/>
        <v>1.3187621920044036E-4</v>
      </c>
      <c r="AG1575">
        <f t="shared" si="63"/>
        <v>3.6706868935836717E-3</v>
      </c>
    </row>
    <row r="1576" spans="31:33" x14ac:dyDescent="0.3">
      <c r="AE1576" s="12">
        <v>78.7</v>
      </c>
      <c r="AF1576">
        <f t="shared" si="64"/>
        <v>1.3170368201034959E-4</v>
      </c>
      <c r="AG1576">
        <f t="shared" si="63"/>
        <v>3.6687045349016022E-3</v>
      </c>
    </row>
    <row r="1577" spans="31:33" x14ac:dyDescent="0.3">
      <c r="AE1577" s="12">
        <v>78.75</v>
      </c>
      <c r="AF1577">
        <f t="shared" si="64"/>
        <v>1.3153147992255767E-4</v>
      </c>
      <c r="AG1577">
        <f t="shared" si="63"/>
        <v>3.6667245048152509E-3</v>
      </c>
    </row>
    <row r="1578" spans="31:33" x14ac:dyDescent="0.3">
      <c r="AE1578" s="12">
        <v>78.8</v>
      </c>
      <c r="AF1578">
        <f t="shared" si="64"/>
        <v>1.3135961207408404E-4</v>
      </c>
      <c r="AG1578">
        <f t="shared" si="63"/>
        <v>3.6647467991134416E-3</v>
      </c>
    </row>
    <row r="1579" spans="31:33" x14ac:dyDescent="0.3">
      <c r="AE1579" s="12">
        <v>78.849999999999994</v>
      </c>
      <c r="AF1579">
        <f t="shared" si="64"/>
        <v>1.3118807760471613E-4</v>
      </c>
      <c r="AG1579">
        <f t="shared" si="63"/>
        <v>3.6627714135952843E-3</v>
      </c>
    </row>
    <row r="1580" spans="31:33" x14ac:dyDescent="0.3">
      <c r="AE1580" s="12">
        <v>78.900000000000006</v>
      </c>
      <c r="AF1580">
        <f t="shared" si="64"/>
        <v>1.310168756569984E-4</v>
      </c>
      <c r="AG1580">
        <f t="shared" si="63"/>
        <v>3.6607983440701277E-3</v>
      </c>
    </row>
    <row r="1581" spans="31:33" x14ac:dyDescent="0.3">
      <c r="AE1581" s="12">
        <v>78.95</v>
      </c>
      <c r="AF1581">
        <f t="shared" si="64"/>
        <v>1.3084600537622253E-4</v>
      </c>
      <c r="AG1581">
        <f t="shared" si="63"/>
        <v>3.6588275863575501E-3</v>
      </c>
    </row>
    <row r="1582" spans="31:33" x14ac:dyDescent="0.3">
      <c r="AE1582" s="12">
        <v>79</v>
      </c>
      <c r="AF1582">
        <f t="shared" si="64"/>
        <v>1.3067546591041639E-4</v>
      </c>
      <c r="AG1582">
        <f t="shared" si="63"/>
        <v>3.6568591362873114E-3</v>
      </c>
    </row>
    <row r="1583" spans="31:33" x14ac:dyDescent="0.3">
      <c r="AE1583" s="12">
        <v>79.05</v>
      </c>
      <c r="AF1583">
        <f t="shared" si="64"/>
        <v>1.3050525641033364E-4</v>
      </c>
      <c r="AG1583">
        <f t="shared" si="63"/>
        <v>3.6548929896993258E-3</v>
      </c>
    </row>
    <row r="1584" spans="31:33" x14ac:dyDescent="0.3">
      <c r="AE1584" s="12">
        <v>79.099999999999994</v>
      </c>
      <c r="AF1584">
        <f t="shared" si="64"/>
        <v>1.3033537602944327E-4</v>
      </c>
      <c r="AG1584">
        <f t="shared" si="63"/>
        <v>3.6529291424436329E-3</v>
      </c>
    </row>
    <row r="1585" spans="31:33" x14ac:dyDescent="0.3">
      <c r="AE1585" s="12">
        <v>79.150000000000006</v>
      </c>
      <c r="AF1585">
        <f t="shared" si="64"/>
        <v>1.3016582392391942E-4</v>
      </c>
      <c r="AG1585">
        <f t="shared" si="63"/>
        <v>3.6509675903803706E-3</v>
      </c>
    </row>
    <row r="1586" spans="31:33" x14ac:dyDescent="0.3">
      <c r="AE1586" s="12">
        <v>79.2</v>
      </c>
      <c r="AF1586">
        <f t="shared" si="64"/>
        <v>1.2999659925263079E-4</v>
      </c>
      <c r="AG1586">
        <f t="shared" si="63"/>
        <v>3.6490083293797327E-3</v>
      </c>
    </row>
    <row r="1587" spans="31:33" x14ac:dyDescent="0.3">
      <c r="AE1587" s="12">
        <v>79.25</v>
      </c>
      <c r="AF1587">
        <f t="shared" si="64"/>
        <v>1.2982770117713025E-4</v>
      </c>
      <c r="AG1587">
        <f t="shared" si="63"/>
        <v>3.6470513553219469E-3</v>
      </c>
    </row>
    <row r="1588" spans="31:33" x14ac:dyDescent="0.3">
      <c r="AE1588" s="12">
        <v>79.3</v>
      </c>
      <c r="AF1588">
        <f t="shared" si="64"/>
        <v>1.2965912886164541E-4</v>
      </c>
      <c r="AG1588">
        <f t="shared" si="63"/>
        <v>3.6450966640972473E-3</v>
      </c>
    </row>
    <row r="1589" spans="31:33" x14ac:dyDescent="0.3">
      <c r="AE1589" s="12">
        <v>79.349999999999994</v>
      </c>
      <c r="AF1589">
        <f t="shared" si="64"/>
        <v>1.2949088147306724E-4</v>
      </c>
      <c r="AG1589">
        <f t="shared" si="63"/>
        <v>3.6431442516058317E-3</v>
      </c>
    </row>
    <row r="1590" spans="31:33" x14ac:dyDescent="0.3">
      <c r="AE1590" s="12">
        <v>79.400000000000006</v>
      </c>
      <c r="AF1590">
        <f t="shared" si="64"/>
        <v>1.2932295818094007E-4</v>
      </c>
      <c r="AG1590">
        <f t="shared" si="63"/>
        <v>3.6411941137578386E-3</v>
      </c>
    </row>
    <row r="1591" spans="31:33" x14ac:dyDescent="0.3">
      <c r="AE1591" s="12">
        <v>79.45</v>
      </c>
      <c r="AF1591">
        <f t="shared" si="64"/>
        <v>1.2915535815745264E-4</v>
      </c>
      <c r="AG1591">
        <f t="shared" si="63"/>
        <v>3.6392462464733214E-3</v>
      </c>
    </row>
    <row r="1592" spans="31:33" x14ac:dyDescent="0.3">
      <c r="AE1592" s="12">
        <v>79.5</v>
      </c>
      <c r="AF1592">
        <f t="shared" si="64"/>
        <v>1.2898808057742721E-4</v>
      </c>
      <c r="AG1592">
        <f t="shared" si="63"/>
        <v>3.6373006456822104E-3</v>
      </c>
    </row>
    <row r="1593" spans="31:33" x14ac:dyDescent="0.3">
      <c r="AE1593" s="12">
        <v>79.55</v>
      </c>
      <c r="AF1593">
        <f t="shared" si="64"/>
        <v>1.2882112461830869E-4</v>
      </c>
      <c r="AG1593">
        <f t="shared" si="63"/>
        <v>3.6353573073242855E-3</v>
      </c>
    </row>
    <row r="1594" spans="31:33" x14ac:dyDescent="0.3">
      <c r="AE1594" s="12">
        <v>79.599999999999994</v>
      </c>
      <c r="AF1594">
        <f t="shared" si="64"/>
        <v>1.2865448946015613E-4</v>
      </c>
      <c r="AG1594">
        <f t="shared" si="63"/>
        <v>3.6334162273491404E-3</v>
      </c>
    </row>
    <row r="1595" spans="31:33" x14ac:dyDescent="0.3">
      <c r="AE1595" s="12">
        <v>79.650000000000006</v>
      </c>
      <c r="AF1595">
        <f t="shared" si="64"/>
        <v>1.2848817428563256E-4</v>
      </c>
      <c r="AG1595">
        <f t="shared" si="63"/>
        <v>3.6314774017161692E-3</v>
      </c>
    </row>
    <row r="1596" spans="31:33" x14ac:dyDescent="0.3">
      <c r="AE1596" s="12">
        <v>79.7</v>
      </c>
      <c r="AF1596">
        <f t="shared" si="64"/>
        <v>1.2832217827999384E-4</v>
      </c>
      <c r="AG1596">
        <f t="shared" si="63"/>
        <v>3.6295408263945193E-3</v>
      </c>
    </row>
    <row r="1597" spans="31:33" x14ac:dyDescent="0.3">
      <c r="AE1597" s="12">
        <v>79.75</v>
      </c>
      <c r="AF1597">
        <f t="shared" si="64"/>
        <v>1.2815650063108041E-4</v>
      </c>
      <c r="AG1597">
        <f t="shared" si="63"/>
        <v>3.6276064973630676E-3</v>
      </c>
    </row>
    <row r="1598" spans="31:33" x14ac:dyDescent="0.3">
      <c r="AE1598" s="12">
        <v>79.8</v>
      </c>
      <c r="AF1598">
        <f t="shared" si="64"/>
        <v>1.2799114052930587E-4</v>
      </c>
      <c r="AG1598">
        <f t="shared" si="63"/>
        <v>3.6256744106103905E-3</v>
      </c>
    </row>
    <row r="1599" spans="31:33" x14ac:dyDescent="0.3">
      <c r="AE1599" s="12">
        <v>79.849999999999994</v>
      </c>
      <c r="AF1599">
        <f t="shared" si="64"/>
        <v>1.2782609716764952E-4</v>
      </c>
      <c r="AG1599">
        <f t="shared" si="63"/>
        <v>3.6237445621347454E-3</v>
      </c>
    </row>
    <row r="1600" spans="31:33" x14ac:dyDescent="0.3">
      <c r="AE1600" s="12">
        <v>79.900000000000006</v>
      </c>
      <c r="AF1600">
        <f t="shared" si="64"/>
        <v>1.2766136974164358E-4</v>
      </c>
      <c r="AG1600">
        <f t="shared" si="63"/>
        <v>3.6218169479440179E-3</v>
      </c>
    </row>
    <row r="1601" spans="31:33" x14ac:dyDescent="0.3">
      <c r="AE1601" s="12">
        <v>79.95</v>
      </c>
      <c r="AF1601">
        <f t="shared" si="64"/>
        <v>1.2749695744936616E-4</v>
      </c>
      <c r="AG1601">
        <f t="shared" si="63"/>
        <v>3.6198915640557141E-3</v>
      </c>
    </row>
    <row r="1602" spans="31:33" x14ac:dyDescent="0.3">
      <c r="AE1602" s="12">
        <v>80</v>
      </c>
      <c r="AF1602">
        <f t="shared" si="64"/>
        <v>1.2733285949143058E-4</v>
      </c>
      <c r="AG1602">
        <f t="shared" si="63"/>
        <v>3.6179684064969208E-3</v>
      </c>
    </row>
    <row r="1603" spans="31:33" x14ac:dyDescent="0.3">
      <c r="AE1603" s="12">
        <v>80.05</v>
      </c>
      <c r="AF1603">
        <f t="shared" si="64"/>
        <v>1.2716907507097515E-4</v>
      </c>
      <c r="AG1603">
        <f t="shared" ref="AG1603:AG1666" si="65">$AG$2*(AE1603^($AG$2-1))</f>
        <v>3.6160474713042793E-3</v>
      </c>
    </row>
    <row r="1604" spans="31:33" x14ac:dyDescent="0.3">
      <c r="AE1604" s="12">
        <v>80.099999999999994</v>
      </c>
      <c r="AF1604">
        <f t="shared" ref="AF1604:AF1667" si="66">($AF$2-1)*AE1604^(-$AF$2)</f>
        <v>1.2700560339365527E-4</v>
      </c>
      <c r="AG1604">
        <f t="shared" si="65"/>
        <v>3.6141287545239597E-3</v>
      </c>
    </row>
    <row r="1605" spans="31:33" x14ac:dyDescent="0.3">
      <c r="AE1605" s="12">
        <v>80.150000000000006</v>
      </c>
      <c r="AF1605">
        <f t="shared" si="66"/>
        <v>1.2684244366763188E-4</v>
      </c>
      <c r="AG1605">
        <f t="shared" si="65"/>
        <v>3.612212252211624E-3</v>
      </c>
    </row>
    <row r="1606" spans="31:33" x14ac:dyDescent="0.3">
      <c r="AE1606" s="12">
        <v>80.2</v>
      </c>
      <c r="AF1606">
        <f t="shared" si="66"/>
        <v>1.2667959510356404E-4</v>
      </c>
      <c r="AG1606">
        <f t="shared" si="65"/>
        <v>3.6102979604324022E-3</v>
      </c>
    </row>
    <row r="1607" spans="31:33" x14ac:dyDescent="0.3">
      <c r="AE1607" s="12">
        <v>80.25</v>
      </c>
      <c r="AF1607">
        <f t="shared" si="66"/>
        <v>1.2651705691459745E-4</v>
      </c>
      <c r="AG1607">
        <f t="shared" si="65"/>
        <v>3.6083858752608685E-3</v>
      </c>
    </row>
    <row r="1608" spans="31:33" x14ac:dyDescent="0.3">
      <c r="AE1608" s="12">
        <v>80.3</v>
      </c>
      <c r="AF1608">
        <f t="shared" si="66"/>
        <v>1.263548283163569E-4</v>
      </c>
      <c r="AG1608">
        <f t="shared" si="65"/>
        <v>3.6064759927810011E-3</v>
      </c>
    </row>
    <row r="1609" spans="31:33" x14ac:dyDescent="0.3">
      <c r="AE1609" s="12">
        <v>80.349999999999994</v>
      </c>
      <c r="AF1609">
        <f t="shared" si="66"/>
        <v>1.2619290852693572E-4</v>
      </c>
      <c r="AG1609">
        <f t="shared" si="65"/>
        <v>3.6045683090861662E-3</v>
      </c>
    </row>
    <row r="1610" spans="31:33" x14ac:dyDescent="0.3">
      <c r="AE1610" s="12">
        <v>80.400000000000006</v>
      </c>
      <c r="AF1610">
        <f t="shared" si="66"/>
        <v>1.2603129676688743E-4</v>
      </c>
      <c r="AG1610">
        <f t="shared" si="65"/>
        <v>3.6026628202790781E-3</v>
      </c>
    </row>
    <row r="1611" spans="31:33" x14ac:dyDescent="0.3">
      <c r="AE1611" s="12">
        <v>80.45</v>
      </c>
      <c r="AF1611">
        <f t="shared" si="66"/>
        <v>1.2586999225921536E-4</v>
      </c>
      <c r="AG1611">
        <f t="shared" si="65"/>
        <v>3.6007595224717848E-3</v>
      </c>
    </row>
    <row r="1612" spans="31:33" x14ac:dyDescent="0.3">
      <c r="AE1612" s="12">
        <v>80.5</v>
      </c>
      <c r="AF1612">
        <f t="shared" si="66"/>
        <v>1.2570899422936435E-4</v>
      </c>
      <c r="AG1612">
        <f t="shared" si="65"/>
        <v>3.5988584117856237E-3</v>
      </c>
    </row>
    <row r="1613" spans="31:33" x14ac:dyDescent="0.3">
      <c r="AE1613" s="12">
        <v>80.55</v>
      </c>
      <c r="AF1613">
        <f t="shared" si="66"/>
        <v>1.2554830190521097E-4</v>
      </c>
      <c r="AG1613">
        <f t="shared" si="65"/>
        <v>3.5969594843512087E-3</v>
      </c>
    </row>
    <row r="1614" spans="31:33" x14ac:dyDescent="0.3">
      <c r="AE1614" s="12">
        <v>80.599999999999994</v>
      </c>
      <c r="AF1614">
        <f t="shared" si="66"/>
        <v>1.2538791451705548E-4</v>
      </c>
      <c r="AG1614">
        <f t="shared" si="65"/>
        <v>3.5950627363083932E-3</v>
      </c>
    </row>
    <row r="1615" spans="31:33" x14ac:dyDescent="0.3">
      <c r="AE1615" s="12">
        <v>80.650000000000006</v>
      </c>
      <c r="AF1615">
        <f t="shared" si="66"/>
        <v>1.2522783129761066E-4</v>
      </c>
      <c r="AG1615">
        <f t="shared" si="65"/>
        <v>3.5931681638062423E-3</v>
      </c>
    </row>
    <row r="1616" spans="31:33" x14ac:dyDescent="0.3">
      <c r="AE1616" s="12">
        <v>80.7</v>
      </c>
      <c r="AF1616">
        <f t="shared" si="66"/>
        <v>1.2506805148199487E-4</v>
      </c>
      <c r="AG1616">
        <f t="shared" si="65"/>
        <v>3.5912757630030094E-3</v>
      </c>
    </row>
    <row r="1617" spans="31:33" x14ac:dyDescent="0.3">
      <c r="AE1617" s="12">
        <v>80.75</v>
      </c>
      <c r="AF1617">
        <f t="shared" si="66"/>
        <v>1.2490857430772197E-4</v>
      </c>
      <c r="AG1617">
        <f t="shared" si="65"/>
        <v>3.5893855300661078E-3</v>
      </c>
    </row>
    <row r="1618" spans="31:33" x14ac:dyDescent="0.3">
      <c r="AE1618" s="12">
        <v>80.8</v>
      </c>
      <c r="AF1618">
        <f t="shared" si="66"/>
        <v>1.247493990146922E-4</v>
      </c>
      <c r="AG1618">
        <f t="shared" si="65"/>
        <v>3.5874974611720773E-3</v>
      </c>
    </row>
    <row r="1619" spans="31:33" x14ac:dyDescent="0.3">
      <c r="AE1619" s="12">
        <v>80.849999999999994</v>
      </c>
      <c r="AF1619">
        <f t="shared" si="66"/>
        <v>1.2459052484518424E-4</v>
      </c>
      <c r="AG1619">
        <f t="shared" si="65"/>
        <v>3.5856115525065724E-3</v>
      </c>
    </row>
    <row r="1620" spans="31:33" x14ac:dyDescent="0.3">
      <c r="AE1620" s="12">
        <v>80.900000000000006</v>
      </c>
      <c r="AF1620">
        <f t="shared" si="66"/>
        <v>1.2443195104384471E-4</v>
      </c>
      <c r="AG1620">
        <f t="shared" si="65"/>
        <v>3.5837278002643089E-3</v>
      </c>
    </row>
    <row r="1621" spans="31:33" x14ac:dyDescent="0.3">
      <c r="AE1621" s="12">
        <v>80.95</v>
      </c>
      <c r="AF1621">
        <f t="shared" si="66"/>
        <v>1.2427367685768117E-4</v>
      </c>
      <c r="AG1621">
        <f t="shared" si="65"/>
        <v>3.581846200649066E-3</v>
      </c>
    </row>
    <row r="1622" spans="31:33" x14ac:dyDescent="0.3">
      <c r="AE1622" s="12">
        <v>81</v>
      </c>
      <c r="AF1622">
        <f t="shared" si="66"/>
        <v>1.2411570153605158E-4</v>
      </c>
      <c r="AG1622">
        <f t="shared" si="65"/>
        <v>3.5799667498736332E-3</v>
      </c>
    </row>
    <row r="1623" spans="31:33" x14ac:dyDescent="0.3">
      <c r="AE1623" s="12">
        <v>81.05</v>
      </c>
      <c r="AF1623">
        <f t="shared" si="66"/>
        <v>1.2395802433065709E-4</v>
      </c>
      <c r="AG1623">
        <f t="shared" si="65"/>
        <v>3.5780894441598101E-3</v>
      </c>
    </row>
    <row r="1624" spans="31:33" x14ac:dyDescent="0.3">
      <c r="AE1624" s="12">
        <v>81.099999999999994</v>
      </c>
      <c r="AF1624">
        <f t="shared" si="66"/>
        <v>1.2380064449553146E-4</v>
      </c>
      <c r="AG1624">
        <f t="shared" si="65"/>
        <v>3.5762142797383478E-3</v>
      </c>
    </row>
    <row r="1625" spans="31:33" x14ac:dyDescent="0.3">
      <c r="AE1625" s="12">
        <v>81.150000000000006</v>
      </c>
      <c r="AF1625">
        <f t="shared" si="66"/>
        <v>1.2364356128703413E-4</v>
      </c>
      <c r="AG1625">
        <f t="shared" si="65"/>
        <v>3.5743412528489501E-3</v>
      </c>
    </row>
    <row r="1626" spans="31:33" x14ac:dyDescent="0.3">
      <c r="AE1626" s="12">
        <v>81.2</v>
      </c>
      <c r="AF1626">
        <f t="shared" si="66"/>
        <v>1.2348677396384079E-4</v>
      </c>
      <c r="AG1626">
        <f t="shared" si="65"/>
        <v>3.5724703597402371E-3</v>
      </c>
    </row>
    <row r="1627" spans="31:33" x14ac:dyDescent="0.3">
      <c r="AE1627" s="12">
        <v>81.25</v>
      </c>
      <c r="AF1627">
        <f t="shared" si="66"/>
        <v>1.2333028178693442E-4</v>
      </c>
      <c r="AG1627">
        <f t="shared" si="65"/>
        <v>3.5706015966697072E-3</v>
      </c>
    </row>
    <row r="1628" spans="31:33" x14ac:dyDescent="0.3">
      <c r="AE1628" s="12">
        <v>81.3</v>
      </c>
      <c r="AF1628">
        <f t="shared" si="66"/>
        <v>1.2317408401959687E-4</v>
      </c>
      <c r="AG1628">
        <f t="shared" si="65"/>
        <v>3.5687349599037273E-3</v>
      </c>
    </row>
    <row r="1629" spans="31:33" x14ac:dyDescent="0.3">
      <c r="AE1629" s="12">
        <v>81.349999999999994</v>
      </c>
      <c r="AF1629">
        <f t="shared" si="66"/>
        <v>1.2301817992740107E-4</v>
      </c>
      <c r="AG1629">
        <f t="shared" si="65"/>
        <v>3.5668704457175013E-3</v>
      </c>
    </row>
    <row r="1630" spans="31:33" x14ac:dyDescent="0.3">
      <c r="AE1630" s="12">
        <v>81.400000000000006</v>
      </c>
      <c r="AF1630">
        <f t="shared" si="66"/>
        <v>1.2286256877820141E-4</v>
      </c>
      <c r="AG1630">
        <f t="shared" si="65"/>
        <v>3.5650080503950355E-3</v>
      </c>
    </row>
    <row r="1631" spans="31:33" x14ac:dyDescent="0.3">
      <c r="AE1631" s="12">
        <v>81.45</v>
      </c>
      <c r="AF1631">
        <f t="shared" si="66"/>
        <v>1.2270724984212605E-4</v>
      </c>
      <c r="AG1631">
        <f t="shared" si="65"/>
        <v>3.5631477702291288E-3</v>
      </c>
    </row>
    <row r="1632" spans="31:33" x14ac:dyDescent="0.3">
      <c r="AE1632" s="12">
        <v>81.5</v>
      </c>
      <c r="AF1632">
        <f t="shared" si="66"/>
        <v>1.2255222239156754E-4</v>
      </c>
      <c r="AG1632">
        <f t="shared" si="65"/>
        <v>3.5612896015213267E-3</v>
      </c>
    </row>
    <row r="1633" spans="31:33" x14ac:dyDescent="0.3">
      <c r="AE1633" s="12">
        <v>81.55</v>
      </c>
      <c r="AF1633">
        <f t="shared" si="66"/>
        <v>1.2239748570117573E-4</v>
      </c>
      <c r="AG1633">
        <f t="shared" si="65"/>
        <v>3.5594335405819081E-3</v>
      </c>
    </row>
    <row r="1634" spans="31:33" x14ac:dyDescent="0.3">
      <c r="AE1634" s="12">
        <v>81.599999999999994</v>
      </c>
      <c r="AF1634">
        <f t="shared" si="66"/>
        <v>1.2224303904784863E-4</v>
      </c>
      <c r="AG1634">
        <f t="shared" si="65"/>
        <v>3.5575795837298665E-3</v>
      </c>
    </row>
    <row r="1635" spans="31:33" x14ac:dyDescent="0.3">
      <c r="AE1635" s="12">
        <v>81.650000000000006</v>
      </c>
      <c r="AF1635">
        <f t="shared" si="66"/>
        <v>1.2208888171072333E-4</v>
      </c>
      <c r="AG1635">
        <f t="shared" si="65"/>
        <v>3.5557277272928569E-3</v>
      </c>
    </row>
    <row r="1636" spans="31:33" x14ac:dyDescent="0.3">
      <c r="AE1636" s="12">
        <v>81.7</v>
      </c>
      <c r="AF1636">
        <f t="shared" si="66"/>
        <v>1.2193501297116948E-4</v>
      </c>
      <c r="AG1636">
        <f t="shared" si="65"/>
        <v>3.5538779676071997E-3</v>
      </c>
    </row>
    <row r="1637" spans="31:33" x14ac:dyDescent="0.3">
      <c r="AE1637" s="12">
        <v>81.75</v>
      </c>
      <c r="AF1637">
        <f t="shared" si="66"/>
        <v>1.2178143211277937E-4</v>
      </c>
      <c r="AG1637">
        <f t="shared" si="65"/>
        <v>3.5520303010178425E-3</v>
      </c>
    </row>
    <row r="1638" spans="31:33" x14ac:dyDescent="0.3">
      <c r="AE1638" s="12">
        <v>81.8</v>
      </c>
      <c r="AF1638">
        <f t="shared" si="66"/>
        <v>1.2162813842136069E-4</v>
      </c>
      <c r="AG1638">
        <f t="shared" si="65"/>
        <v>3.5501847238783263E-3</v>
      </c>
    </row>
    <row r="1639" spans="31:33" x14ac:dyDescent="0.3">
      <c r="AE1639" s="12">
        <v>81.849999999999994</v>
      </c>
      <c r="AF1639">
        <f t="shared" si="66"/>
        <v>1.2147513118492799E-4</v>
      </c>
      <c r="AG1639">
        <f t="shared" si="65"/>
        <v>3.5483412325507803E-3</v>
      </c>
    </row>
    <row r="1640" spans="31:33" x14ac:dyDescent="0.3">
      <c r="AE1640" s="12">
        <v>81.900000000000006</v>
      </c>
      <c r="AF1640">
        <f t="shared" si="66"/>
        <v>1.2132240969369398E-4</v>
      </c>
      <c r="AG1640">
        <f t="shared" si="65"/>
        <v>3.5464998234058711E-3</v>
      </c>
    </row>
    <row r="1641" spans="31:33" x14ac:dyDescent="0.3">
      <c r="AE1641" s="12">
        <v>81.95</v>
      </c>
      <c r="AF1641">
        <f t="shared" si="66"/>
        <v>1.2116997324006294E-4</v>
      </c>
      <c r="AG1641">
        <f t="shared" si="65"/>
        <v>3.5446604928228045E-3</v>
      </c>
    </row>
    <row r="1642" spans="31:33" x14ac:dyDescent="0.3">
      <c r="AE1642" s="12">
        <v>82</v>
      </c>
      <c r="AF1642">
        <f t="shared" si="66"/>
        <v>1.2101782111862059E-4</v>
      </c>
      <c r="AG1642">
        <f t="shared" si="65"/>
        <v>3.5428232371892752E-3</v>
      </c>
    </row>
    <row r="1643" spans="31:33" x14ac:dyDescent="0.3">
      <c r="AE1643" s="12">
        <v>82.05</v>
      </c>
      <c r="AF1643">
        <f t="shared" si="66"/>
        <v>1.2086595262612816E-4</v>
      </c>
      <c r="AG1643">
        <f t="shared" si="65"/>
        <v>3.5409880529014615E-3</v>
      </c>
    </row>
    <row r="1644" spans="31:33" x14ac:dyDescent="0.3">
      <c r="AE1644" s="12">
        <v>82.1</v>
      </c>
      <c r="AF1644">
        <f t="shared" si="66"/>
        <v>1.2071436706151192E-4</v>
      </c>
      <c r="AG1644">
        <f t="shared" si="65"/>
        <v>3.5391549363639873E-3</v>
      </c>
    </row>
    <row r="1645" spans="31:33" x14ac:dyDescent="0.3">
      <c r="AE1645" s="12">
        <v>82.15</v>
      </c>
      <c r="AF1645">
        <f t="shared" si="66"/>
        <v>1.2056306372585805E-4</v>
      </c>
      <c r="AG1645">
        <f t="shared" si="65"/>
        <v>3.5373238839899058E-3</v>
      </c>
    </row>
    <row r="1646" spans="31:33" x14ac:dyDescent="0.3">
      <c r="AE1646" s="12">
        <v>82.2</v>
      </c>
      <c r="AF1646">
        <f t="shared" si="66"/>
        <v>1.2041204192240206E-4</v>
      </c>
      <c r="AG1646">
        <f t="shared" si="65"/>
        <v>3.5354948922006655E-3</v>
      </c>
    </row>
    <row r="1647" spans="31:33" x14ac:dyDescent="0.3">
      <c r="AE1647" s="12">
        <v>82.25</v>
      </c>
      <c r="AF1647">
        <f t="shared" si="66"/>
        <v>1.2026130095652292E-4</v>
      </c>
      <c r="AG1647">
        <f t="shared" si="65"/>
        <v>3.5336679574260966E-3</v>
      </c>
    </row>
    <row r="1648" spans="31:33" x14ac:dyDescent="0.3">
      <c r="AE1648" s="12">
        <v>82.3</v>
      </c>
      <c r="AF1648">
        <f t="shared" si="66"/>
        <v>1.201108401357332E-4</v>
      </c>
      <c r="AG1648">
        <f t="shared" si="65"/>
        <v>3.5318430761043722E-3</v>
      </c>
    </row>
    <row r="1649" spans="31:33" x14ac:dyDescent="0.3">
      <c r="AE1649" s="12">
        <v>82.35</v>
      </c>
      <c r="AF1649">
        <f t="shared" si="66"/>
        <v>1.1996065876967315E-4</v>
      </c>
      <c r="AG1649">
        <f t="shared" si="65"/>
        <v>3.5300202446820013E-3</v>
      </c>
    </row>
    <row r="1650" spans="31:33" x14ac:dyDescent="0.3">
      <c r="AE1650" s="12">
        <v>82.4</v>
      </c>
      <c r="AF1650">
        <f t="shared" si="66"/>
        <v>1.1981075617010168E-4</v>
      </c>
      <c r="AG1650">
        <f t="shared" si="65"/>
        <v>3.5281994596137855E-3</v>
      </c>
    </row>
    <row r="1651" spans="31:33" x14ac:dyDescent="0.3">
      <c r="AE1651" s="12">
        <v>82.45</v>
      </c>
      <c r="AF1651">
        <f t="shared" si="66"/>
        <v>1.1966113165088901E-4</v>
      </c>
      <c r="AG1651">
        <f t="shared" si="65"/>
        <v>3.5263807173628132E-3</v>
      </c>
    </row>
    <row r="1652" spans="31:33" x14ac:dyDescent="0.3">
      <c r="AE1652" s="12">
        <v>82.5</v>
      </c>
      <c r="AF1652">
        <f t="shared" si="66"/>
        <v>1.1951178452800895E-4</v>
      </c>
      <c r="AG1652">
        <f t="shared" si="65"/>
        <v>3.5245640144004214E-3</v>
      </c>
    </row>
    <row r="1653" spans="31:33" x14ac:dyDescent="0.3">
      <c r="AE1653" s="12">
        <v>82.55</v>
      </c>
      <c r="AF1653">
        <f t="shared" si="66"/>
        <v>1.1936271411953004E-4</v>
      </c>
      <c r="AG1653">
        <f t="shared" si="65"/>
        <v>3.5227493472061709E-3</v>
      </c>
    </row>
    <row r="1654" spans="31:33" x14ac:dyDescent="0.3">
      <c r="AE1654" s="12">
        <v>82.6</v>
      </c>
      <c r="AF1654">
        <f t="shared" si="66"/>
        <v>1.1921391974561051E-4</v>
      </c>
      <c r="AG1654">
        <f t="shared" si="65"/>
        <v>3.5209367122678355E-3</v>
      </c>
    </row>
    <row r="1655" spans="31:33" x14ac:dyDescent="0.3">
      <c r="AE1655" s="12">
        <v>82.65</v>
      </c>
      <c r="AF1655">
        <f t="shared" si="66"/>
        <v>1.1906540072848799E-4</v>
      </c>
      <c r="AG1655">
        <f t="shared" si="65"/>
        <v>3.5191261060813685E-3</v>
      </c>
    </row>
    <row r="1656" spans="31:33" x14ac:dyDescent="0.3">
      <c r="AE1656" s="12">
        <v>82.7</v>
      </c>
      <c r="AF1656">
        <f t="shared" si="66"/>
        <v>1.1891715639247326E-4</v>
      </c>
      <c r="AG1656">
        <f t="shared" si="65"/>
        <v>3.5173175251508801E-3</v>
      </c>
    </row>
    <row r="1657" spans="31:33" x14ac:dyDescent="0.3">
      <c r="AE1657" s="12">
        <v>82.75</v>
      </c>
      <c r="AF1657">
        <f t="shared" si="66"/>
        <v>1.1876918606394145E-4</v>
      </c>
      <c r="AG1657">
        <f t="shared" si="65"/>
        <v>3.5155109659886045E-3</v>
      </c>
    </row>
    <row r="1658" spans="31:33" x14ac:dyDescent="0.3">
      <c r="AE1658" s="12">
        <v>82.8</v>
      </c>
      <c r="AF1658">
        <f t="shared" si="66"/>
        <v>1.1862148907132626E-4</v>
      </c>
      <c r="AG1658">
        <f t="shared" si="65"/>
        <v>3.5137064251148961E-3</v>
      </c>
    </row>
    <row r="1659" spans="31:33" x14ac:dyDescent="0.3">
      <c r="AE1659" s="12">
        <v>82.85</v>
      </c>
      <c r="AF1659">
        <f t="shared" si="66"/>
        <v>1.1847406474511142E-4</v>
      </c>
      <c r="AG1659">
        <f t="shared" si="65"/>
        <v>3.5119038990581854E-3</v>
      </c>
    </row>
    <row r="1660" spans="31:33" x14ac:dyDescent="0.3">
      <c r="AE1660" s="12">
        <v>82.9</v>
      </c>
      <c r="AF1660">
        <f t="shared" si="66"/>
        <v>1.18326912417823E-4</v>
      </c>
      <c r="AG1660">
        <f t="shared" si="65"/>
        <v>3.5101033843549759E-3</v>
      </c>
    </row>
    <row r="1661" spans="31:33" x14ac:dyDescent="0.3">
      <c r="AE1661" s="12">
        <v>82.95</v>
      </c>
      <c r="AF1661">
        <f t="shared" si="66"/>
        <v>1.1818003142402202E-4</v>
      </c>
      <c r="AG1661">
        <f t="shared" si="65"/>
        <v>3.5083048775497974E-3</v>
      </c>
    </row>
    <row r="1662" spans="31:33" x14ac:dyDescent="0.3">
      <c r="AE1662" s="12">
        <v>83</v>
      </c>
      <c r="AF1662">
        <f t="shared" si="66"/>
        <v>1.1803342110029791E-4</v>
      </c>
      <c r="AG1662">
        <f t="shared" si="65"/>
        <v>3.5065083751952019E-3</v>
      </c>
    </row>
    <row r="1663" spans="31:33" x14ac:dyDescent="0.3">
      <c r="AE1663" s="12">
        <v>83.05</v>
      </c>
      <c r="AF1663">
        <f t="shared" si="66"/>
        <v>1.1788708078526019E-4</v>
      </c>
      <c r="AG1663">
        <f t="shared" si="65"/>
        <v>3.5047138738517319E-3</v>
      </c>
    </row>
    <row r="1664" spans="31:33" x14ac:dyDescent="0.3">
      <c r="AE1664" s="12">
        <v>83.1</v>
      </c>
      <c r="AF1664">
        <f t="shared" si="66"/>
        <v>1.1774100981953055E-4</v>
      </c>
      <c r="AG1664">
        <f t="shared" si="65"/>
        <v>3.5029213700878883E-3</v>
      </c>
    </row>
    <row r="1665" spans="31:33" x14ac:dyDescent="0.3">
      <c r="AE1665" s="12">
        <v>83.15</v>
      </c>
      <c r="AF1665">
        <f t="shared" si="66"/>
        <v>1.175952075457378E-4</v>
      </c>
      <c r="AG1665">
        <f t="shared" si="65"/>
        <v>3.5011308604801319E-3</v>
      </c>
    </row>
    <row r="1666" spans="31:33" x14ac:dyDescent="0.3">
      <c r="AE1666" s="12">
        <v>83.2</v>
      </c>
      <c r="AF1666">
        <f t="shared" si="66"/>
        <v>1.174496733085077E-4</v>
      </c>
      <c r="AG1666">
        <f t="shared" si="65"/>
        <v>3.4993423416128338E-3</v>
      </c>
    </row>
    <row r="1667" spans="31:33" x14ac:dyDescent="0.3">
      <c r="AE1667" s="12">
        <v>83.25</v>
      </c>
      <c r="AF1667">
        <f t="shared" si="66"/>
        <v>1.173044064544579E-4</v>
      </c>
      <c r="AG1667">
        <f t="shared" ref="AG1667:AG1730" si="67">$AG$2*(AE1667^($AG$2-1))</f>
        <v>3.4975558100782647E-3</v>
      </c>
    </row>
    <row r="1668" spans="31:33" x14ac:dyDescent="0.3">
      <c r="AE1668" s="12">
        <v>83.3</v>
      </c>
      <c r="AF1668">
        <f t="shared" ref="AF1668:AF1731" si="68">($AF$2-1)*AE1668^(-$AF$2)</f>
        <v>1.1715940633218958E-4</v>
      </c>
      <c r="AG1668">
        <f t="shared" si="67"/>
        <v>3.4957712624765734E-3</v>
      </c>
    </row>
    <row r="1669" spans="31:33" x14ac:dyDescent="0.3">
      <c r="AE1669" s="12">
        <v>83.35</v>
      </c>
      <c r="AF1669">
        <f t="shared" si="68"/>
        <v>1.1701467229228112E-4</v>
      </c>
      <c r="AG1669">
        <f t="shared" si="67"/>
        <v>3.4939886954157653E-3</v>
      </c>
    </row>
    <row r="1670" spans="31:33" x14ac:dyDescent="0.3">
      <c r="AE1670" s="12">
        <v>83.4</v>
      </c>
      <c r="AF1670">
        <f t="shared" si="68"/>
        <v>1.1687020368727898E-4</v>
      </c>
      <c r="AG1670">
        <f t="shared" si="67"/>
        <v>3.4922081055116651E-3</v>
      </c>
    </row>
    <row r="1671" spans="31:33" x14ac:dyDescent="0.3">
      <c r="AE1671" s="12">
        <v>83.45</v>
      </c>
      <c r="AF1671">
        <f t="shared" si="68"/>
        <v>1.1672599987169339E-4</v>
      </c>
      <c r="AG1671">
        <f t="shared" si="67"/>
        <v>3.4904294893879089E-3</v>
      </c>
    </row>
    <row r="1672" spans="31:33" x14ac:dyDescent="0.3">
      <c r="AE1672" s="12">
        <v>83.5</v>
      </c>
      <c r="AF1672">
        <f t="shared" si="68"/>
        <v>1.1658206020198901E-4</v>
      </c>
      <c r="AG1672">
        <f t="shared" si="67"/>
        <v>3.4886528436759239E-3</v>
      </c>
    </row>
    <row r="1673" spans="31:33" x14ac:dyDescent="0.3">
      <c r="AE1673" s="12">
        <v>83.55</v>
      </c>
      <c r="AF1673">
        <f t="shared" si="68"/>
        <v>1.164383840365788E-4</v>
      </c>
      <c r="AG1673">
        <f t="shared" si="67"/>
        <v>3.4868781650148873E-3</v>
      </c>
    </row>
    <row r="1674" spans="31:33" x14ac:dyDescent="0.3">
      <c r="AE1674" s="12">
        <v>83.6</v>
      </c>
      <c r="AF1674">
        <f t="shared" si="68"/>
        <v>1.1629497073581678E-4</v>
      </c>
      <c r="AG1674">
        <f t="shared" si="67"/>
        <v>3.4851054500517242E-3</v>
      </c>
    </row>
    <row r="1675" spans="31:33" x14ac:dyDescent="0.3">
      <c r="AE1675" s="12">
        <v>83.65</v>
      </c>
      <c r="AF1675">
        <f t="shared" si="68"/>
        <v>1.1615181966199035E-4</v>
      </c>
      <c r="AG1675">
        <f t="shared" si="67"/>
        <v>3.4833346954410691E-3</v>
      </c>
    </row>
    <row r="1676" spans="31:33" x14ac:dyDescent="0.3">
      <c r="AE1676" s="12">
        <v>83.7</v>
      </c>
      <c r="AF1676">
        <f t="shared" si="68"/>
        <v>1.1600893017931507E-4</v>
      </c>
      <c r="AG1676">
        <f t="shared" si="67"/>
        <v>3.4815658978452611E-3</v>
      </c>
    </row>
    <row r="1677" spans="31:33" x14ac:dyDescent="0.3">
      <c r="AE1677" s="12">
        <v>83.75</v>
      </c>
      <c r="AF1677">
        <f t="shared" si="68"/>
        <v>1.158663016539254E-4</v>
      </c>
      <c r="AG1677">
        <f t="shared" si="67"/>
        <v>3.4797990539342997E-3</v>
      </c>
    </row>
    <row r="1678" spans="31:33" x14ac:dyDescent="0.3">
      <c r="AE1678" s="12">
        <v>83.8</v>
      </c>
      <c r="AF1678">
        <f t="shared" si="68"/>
        <v>1.1572393345386957E-4</v>
      </c>
      <c r="AG1678">
        <f t="shared" si="67"/>
        <v>3.4780341603858388E-3</v>
      </c>
    </row>
    <row r="1679" spans="31:33" x14ac:dyDescent="0.3">
      <c r="AE1679" s="12">
        <v>83.85</v>
      </c>
      <c r="AF1679">
        <f t="shared" si="68"/>
        <v>1.1558182494910175E-4</v>
      </c>
      <c r="AG1679">
        <f t="shared" si="67"/>
        <v>3.4762712138851617E-3</v>
      </c>
    </row>
    <row r="1680" spans="31:33" x14ac:dyDescent="0.3">
      <c r="AE1680" s="12">
        <v>83.9</v>
      </c>
      <c r="AF1680">
        <f t="shared" si="68"/>
        <v>1.1543997551147562E-4</v>
      </c>
      <c r="AG1680">
        <f t="shared" si="67"/>
        <v>3.4745102111251574E-3</v>
      </c>
    </row>
    <row r="1681" spans="31:33" x14ac:dyDescent="0.3">
      <c r="AE1681" s="12">
        <v>83.95</v>
      </c>
      <c r="AF1681">
        <f t="shared" si="68"/>
        <v>1.1529838451473709E-4</v>
      </c>
      <c r="AG1681">
        <f t="shared" si="67"/>
        <v>3.4727511488062981E-3</v>
      </c>
    </row>
    <row r="1682" spans="31:33" x14ac:dyDescent="0.3">
      <c r="AE1682" s="12">
        <v>84</v>
      </c>
      <c r="AF1682">
        <f t="shared" si="68"/>
        <v>1.1515705133451775E-4</v>
      </c>
      <c r="AG1682">
        <f t="shared" si="67"/>
        <v>3.4709940236366168E-3</v>
      </c>
    </row>
    <row r="1683" spans="31:33" x14ac:dyDescent="0.3">
      <c r="AE1683" s="12">
        <v>84.05</v>
      </c>
      <c r="AF1683">
        <f t="shared" si="68"/>
        <v>1.1501597534832792E-4</v>
      </c>
      <c r="AG1683">
        <f t="shared" si="67"/>
        <v>3.4692388323316844E-3</v>
      </c>
    </row>
    <row r="1684" spans="31:33" x14ac:dyDescent="0.3">
      <c r="AE1684" s="12">
        <v>84.1</v>
      </c>
      <c r="AF1684">
        <f t="shared" si="68"/>
        <v>1.1487515593555031E-4</v>
      </c>
      <c r="AG1684">
        <f t="shared" si="67"/>
        <v>3.4674855716145918E-3</v>
      </c>
    </row>
    <row r="1685" spans="31:33" x14ac:dyDescent="0.3">
      <c r="AE1685" s="12">
        <v>84.15</v>
      </c>
      <c r="AF1685">
        <f t="shared" si="68"/>
        <v>1.1473459247743237E-4</v>
      </c>
      <c r="AG1685">
        <f t="shared" si="67"/>
        <v>3.4657342382159316E-3</v>
      </c>
    </row>
    <row r="1686" spans="31:33" x14ac:dyDescent="0.3">
      <c r="AE1686" s="12">
        <v>84.2</v>
      </c>
      <c r="AF1686">
        <f t="shared" si="68"/>
        <v>1.1459428435708068E-4</v>
      </c>
      <c r="AG1686">
        <f t="shared" si="67"/>
        <v>3.4639848288737576E-3</v>
      </c>
    </row>
    <row r="1687" spans="31:33" x14ac:dyDescent="0.3">
      <c r="AE1687" s="12">
        <v>84.25</v>
      </c>
      <c r="AF1687">
        <f t="shared" si="68"/>
        <v>1.1445423095945386E-4</v>
      </c>
      <c r="AG1687">
        <f t="shared" si="67"/>
        <v>3.4622373403335989E-3</v>
      </c>
    </row>
    <row r="1688" spans="31:33" x14ac:dyDescent="0.3">
      <c r="AE1688" s="12">
        <v>84.3</v>
      </c>
      <c r="AF1688">
        <f t="shared" si="68"/>
        <v>1.1431443167135501E-4</v>
      </c>
      <c r="AG1688">
        <f t="shared" si="67"/>
        <v>3.4604917693483923E-3</v>
      </c>
    </row>
    <row r="1689" spans="31:33" x14ac:dyDescent="0.3">
      <c r="AE1689" s="12">
        <v>84.35</v>
      </c>
      <c r="AF1689">
        <f t="shared" si="68"/>
        <v>1.1417488588142683E-4</v>
      </c>
      <c r="AG1689">
        <f t="shared" si="67"/>
        <v>3.4587481126785035E-3</v>
      </c>
    </row>
    <row r="1690" spans="31:33" x14ac:dyDescent="0.3">
      <c r="AE1690" s="12">
        <v>84.4</v>
      </c>
      <c r="AF1690">
        <f t="shared" si="68"/>
        <v>1.140355929801434E-4</v>
      </c>
      <c r="AG1690">
        <f t="shared" si="67"/>
        <v>3.4570063670916751E-3</v>
      </c>
    </row>
    <row r="1691" spans="31:33" x14ac:dyDescent="0.3">
      <c r="AE1691" s="12">
        <v>84.45</v>
      </c>
      <c r="AF1691">
        <f t="shared" si="68"/>
        <v>1.1389655235980455E-4</v>
      </c>
      <c r="AG1691">
        <f t="shared" si="67"/>
        <v>3.4552665293630272E-3</v>
      </c>
    </row>
    <row r="1692" spans="31:33" x14ac:dyDescent="0.3">
      <c r="AE1692" s="12">
        <v>84.5</v>
      </c>
      <c r="AF1692">
        <f t="shared" si="68"/>
        <v>1.1375776341452896E-4</v>
      </c>
      <c r="AG1692">
        <f t="shared" si="67"/>
        <v>3.4535285962750233E-3</v>
      </c>
    </row>
    <row r="1693" spans="31:33" x14ac:dyDescent="0.3">
      <c r="AE1693" s="12">
        <v>84.55</v>
      </c>
      <c r="AF1693">
        <f t="shared" si="68"/>
        <v>1.1361922554024799E-4</v>
      </c>
      <c r="AG1693">
        <f t="shared" si="67"/>
        <v>3.4517925646174487E-3</v>
      </c>
    </row>
    <row r="1694" spans="31:33" x14ac:dyDescent="0.3">
      <c r="AE1694" s="12">
        <v>84.6</v>
      </c>
      <c r="AF1694">
        <f t="shared" si="68"/>
        <v>1.1348093813469846E-4</v>
      </c>
      <c r="AG1694">
        <f t="shared" si="67"/>
        <v>3.4500584311874015E-3</v>
      </c>
    </row>
    <row r="1695" spans="31:33" x14ac:dyDescent="0.3">
      <c r="AE1695" s="12">
        <v>84.65</v>
      </c>
      <c r="AF1695">
        <f t="shared" si="68"/>
        <v>1.1334290059741712E-4</v>
      </c>
      <c r="AG1695">
        <f t="shared" si="67"/>
        <v>3.4483261927892596E-3</v>
      </c>
    </row>
    <row r="1696" spans="31:33" x14ac:dyDescent="0.3">
      <c r="AE1696" s="12">
        <v>84.7</v>
      </c>
      <c r="AF1696">
        <f t="shared" si="68"/>
        <v>1.1320511232973315E-4</v>
      </c>
      <c r="AG1696">
        <f t="shared" si="67"/>
        <v>3.4465958462346598E-3</v>
      </c>
    </row>
    <row r="1697" spans="31:33" x14ac:dyDescent="0.3">
      <c r="AE1697" s="12">
        <v>84.75</v>
      </c>
      <c r="AF1697">
        <f t="shared" si="68"/>
        <v>1.1306757273476309E-4</v>
      </c>
      <c r="AG1697">
        <f t="shared" si="67"/>
        <v>3.4448673883424874E-3</v>
      </c>
    </row>
    <row r="1698" spans="31:33" x14ac:dyDescent="0.3">
      <c r="AE1698" s="12">
        <v>84.8</v>
      </c>
      <c r="AF1698">
        <f t="shared" si="68"/>
        <v>1.1293028121740348E-4</v>
      </c>
      <c r="AG1698">
        <f t="shared" si="67"/>
        <v>3.4431408159388516E-3</v>
      </c>
    </row>
    <row r="1699" spans="31:33" x14ac:dyDescent="0.3">
      <c r="AE1699" s="12">
        <v>84.85</v>
      </c>
      <c r="AF1699">
        <f t="shared" si="68"/>
        <v>1.1279323718432423E-4</v>
      </c>
      <c r="AG1699">
        <f t="shared" si="67"/>
        <v>3.4414161258570506E-3</v>
      </c>
    </row>
    <row r="1700" spans="31:33" x14ac:dyDescent="0.3">
      <c r="AE1700" s="12">
        <v>84.9</v>
      </c>
      <c r="AF1700">
        <f t="shared" si="68"/>
        <v>1.1265644004396359E-4</v>
      </c>
      <c r="AG1700">
        <f t="shared" si="67"/>
        <v>3.4396933149375771E-3</v>
      </c>
    </row>
    <row r="1701" spans="31:33" x14ac:dyDescent="0.3">
      <c r="AE1701" s="12">
        <v>84.95</v>
      </c>
      <c r="AF1701">
        <f t="shared" si="68"/>
        <v>1.1251988920652038E-4</v>
      </c>
      <c r="AG1701">
        <f t="shared" si="67"/>
        <v>3.4379723800280742E-3</v>
      </c>
    </row>
    <row r="1702" spans="31:33" x14ac:dyDescent="0.3">
      <c r="AE1702" s="12">
        <v>85</v>
      </c>
      <c r="AF1702">
        <f t="shared" si="68"/>
        <v>1.1238358408394871E-4</v>
      </c>
      <c r="AG1702">
        <f t="shared" si="67"/>
        <v>3.436253317983327E-3</v>
      </c>
    </row>
    <row r="1703" spans="31:33" x14ac:dyDescent="0.3">
      <c r="AE1703" s="12">
        <v>85.05</v>
      </c>
      <c r="AF1703">
        <f t="shared" si="68"/>
        <v>1.1224752408995181E-4</v>
      </c>
      <c r="AG1703">
        <f t="shared" si="67"/>
        <v>3.4345361256652449E-3</v>
      </c>
    </row>
    <row r="1704" spans="31:33" x14ac:dyDescent="0.3">
      <c r="AE1704" s="12">
        <v>85.1</v>
      </c>
      <c r="AF1704">
        <f t="shared" si="68"/>
        <v>1.1211170863997462E-4</v>
      </c>
      <c r="AG1704">
        <f t="shared" si="67"/>
        <v>3.4328207999428238E-3</v>
      </c>
    </row>
    <row r="1705" spans="31:33" x14ac:dyDescent="0.3">
      <c r="AE1705" s="12">
        <v>85.15</v>
      </c>
      <c r="AF1705">
        <f t="shared" si="68"/>
        <v>1.1197613715119895E-4</v>
      </c>
      <c r="AG1705">
        <f t="shared" si="67"/>
        <v>3.4311073376921543E-3</v>
      </c>
    </row>
    <row r="1706" spans="31:33" x14ac:dyDescent="0.3">
      <c r="AE1706" s="12">
        <v>85.2</v>
      </c>
      <c r="AF1706">
        <f t="shared" si="68"/>
        <v>1.1184080904253629E-4</v>
      </c>
      <c r="AG1706">
        <f t="shared" si="67"/>
        <v>3.4293957357963687E-3</v>
      </c>
    </row>
    <row r="1707" spans="31:33" x14ac:dyDescent="0.3">
      <c r="AE1707" s="12">
        <v>85.25</v>
      </c>
      <c r="AF1707">
        <f t="shared" si="68"/>
        <v>1.1170572373462288E-4</v>
      </c>
      <c r="AG1707">
        <f t="shared" si="67"/>
        <v>3.4276859911456519E-3</v>
      </c>
    </row>
    <row r="1708" spans="31:33" x14ac:dyDescent="0.3">
      <c r="AE1708" s="12">
        <v>85.3</v>
      </c>
      <c r="AF1708">
        <f t="shared" si="68"/>
        <v>1.1157088064981199E-4</v>
      </c>
      <c r="AG1708">
        <f t="shared" si="67"/>
        <v>3.4259781006372001E-3</v>
      </c>
    </row>
    <row r="1709" spans="31:33" x14ac:dyDescent="0.3">
      <c r="AE1709" s="12">
        <v>85.35</v>
      </c>
      <c r="AF1709">
        <f t="shared" si="68"/>
        <v>1.114362792121689E-4</v>
      </c>
      <c r="AG1709">
        <f t="shared" si="67"/>
        <v>3.4242720611752085E-3</v>
      </c>
    </row>
    <row r="1710" spans="31:33" x14ac:dyDescent="0.3">
      <c r="AE1710" s="12">
        <v>85.4</v>
      </c>
      <c r="AF1710">
        <f t="shared" si="68"/>
        <v>1.1130191884746496E-4</v>
      </c>
      <c r="AG1710">
        <f t="shared" si="67"/>
        <v>3.4225678696708514E-3</v>
      </c>
    </row>
    <row r="1711" spans="31:33" x14ac:dyDescent="0.3">
      <c r="AE1711" s="12">
        <v>85.45</v>
      </c>
      <c r="AF1711">
        <f t="shared" si="68"/>
        <v>1.111677989831707E-4</v>
      </c>
      <c r="AG1711">
        <f t="shared" si="67"/>
        <v>3.42086552304226E-3</v>
      </c>
    </row>
    <row r="1712" spans="31:33" x14ac:dyDescent="0.3">
      <c r="AE1712" s="12">
        <v>85.5</v>
      </c>
      <c r="AF1712">
        <f t="shared" si="68"/>
        <v>1.1103391904845066E-4</v>
      </c>
      <c r="AG1712">
        <f t="shared" si="67"/>
        <v>3.4191650182145111E-3</v>
      </c>
    </row>
    <row r="1713" spans="31:33" x14ac:dyDescent="0.3">
      <c r="AE1713" s="12">
        <v>85.55</v>
      </c>
      <c r="AF1713">
        <f t="shared" si="68"/>
        <v>1.1090027847415693E-4</v>
      </c>
      <c r="AG1713">
        <f t="shared" si="67"/>
        <v>3.4174663521195953E-3</v>
      </c>
    </row>
    <row r="1714" spans="31:33" x14ac:dyDescent="0.3">
      <c r="AE1714" s="12">
        <v>85.6</v>
      </c>
      <c r="AF1714">
        <f t="shared" si="68"/>
        <v>1.1076687669282251E-4</v>
      </c>
      <c r="AG1714">
        <f t="shared" si="67"/>
        <v>3.4157695216964004E-3</v>
      </c>
    </row>
    <row r="1715" spans="31:33" x14ac:dyDescent="0.3">
      <c r="AE1715" s="12">
        <v>85.65</v>
      </c>
      <c r="AF1715">
        <f t="shared" si="68"/>
        <v>1.1063371313865712E-4</v>
      </c>
      <c r="AG1715">
        <f t="shared" si="67"/>
        <v>3.4140745238906978E-3</v>
      </c>
    </row>
    <row r="1716" spans="31:33" x14ac:dyDescent="0.3">
      <c r="AE1716" s="12">
        <v>85.7</v>
      </c>
      <c r="AF1716">
        <f t="shared" si="68"/>
        <v>1.1050078724754029E-4</v>
      </c>
      <c r="AG1716">
        <f t="shared" si="67"/>
        <v>3.4123813556551229E-3</v>
      </c>
    </row>
    <row r="1717" spans="31:33" x14ac:dyDescent="0.3">
      <c r="AE1717" s="12">
        <v>85.75</v>
      </c>
      <c r="AF1717">
        <f t="shared" si="68"/>
        <v>1.1036809845701435E-4</v>
      </c>
      <c r="AG1717">
        <f t="shared" si="67"/>
        <v>3.4106900139491479E-3</v>
      </c>
    </row>
    <row r="1718" spans="31:33" x14ac:dyDescent="0.3">
      <c r="AE1718" s="12">
        <v>85.8</v>
      </c>
      <c r="AF1718">
        <f t="shared" si="68"/>
        <v>1.102356462062807E-4</v>
      </c>
      <c r="AG1718">
        <f t="shared" si="67"/>
        <v>3.4090004957390689E-3</v>
      </c>
    </row>
    <row r="1719" spans="31:33" x14ac:dyDescent="0.3">
      <c r="AE1719" s="12">
        <v>85.85</v>
      </c>
      <c r="AF1719">
        <f t="shared" si="68"/>
        <v>1.1010342993619237E-4</v>
      </c>
      <c r="AG1719">
        <f t="shared" si="67"/>
        <v>3.4073127979979815E-3</v>
      </c>
    </row>
    <row r="1720" spans="31:33" x14ac:dyDescent="0.3">
      <c r="AE1720" s="12">
        <v>85.9</v>
      </c>
      <c r="AF1720">
        <f t="shared" si="68"/>
        <v>1.099714490892491E-4</v>
      </c>
      <c r="AG1720">
        <f t="shared" si="67"/>
        <v>3.4056269177057687E-3</v>
      </c>
    </row>
    <row r="1721" spans="31:33" x14ac:dyDescent="0.3">
      <c r="AE1721" s="12">
        <v>85.95</v>
      </c>
      <c r="AF1721">
        <f t="shared" si="68"/>
        <v>1.0983970310959079E-4</v>
      </c>
      <c r="AG1721">
        <f t="shared" si="67"/>
        <v>3.4039428518490783E-3</v>
      </c>
    </row>
    <row r="1722" spans="31:33" x14ac:dyDescent="0.3">
      <c r="AE1722" s="12">
        <v>86</v>
      </c>
      <c r="AF1722">
        <f t="shared" si="68"/>
        <v>1.0970819144299256E-4</v>
      </c>
      <c r="AG1722">
        <f t="shared" si="67"/>
        <v>3.4022605974213032E-3</v>
      </c>
    </row>
    <row r="1723" spans="31:33" x14ac:dyDescent="0.3">
      <c r="AE1723" s="12">
        <v>86.05</v>
      </c>
      <c r="AF1723">
        <f t="shared" si="68"/>
        <v>1.0957691353685781E-4</v>
      </c>
      <c r="AG1723">
        <f t="shared" si="67"/>
        <v>3.4005801514225558E-3</v>
      </c>
    </row>
    <row r="1724" spans="31:33" x14ac:dyDescent="0.3">
      <c r="AE1724" s="12">
        <v>86.1</v>
      </c>
      <c r="AF1724">
        <f t="shared" si="68"/>
        <v>1.0944586884021397E-4</v>
      </c>
      <c r="AG1724">
        <f t="shared" si="67"/>
        <v>3.3989015108596633E-3</v>
      </c>
    </row>
    <row r="1725" spans="31:33" x14ac:dyDescent="0.3">
      <c r="AE1725" s="12">
        <v>86.15</v>
      </c>
      <c r="AF1725">
        <f t="shared" si="68"/>
        <v>1.0931505680370561E-4</v>
      </c>
      <c r="AG1725">
        <f t="shared" si="67"/>
        <v>3.3972246727461391E-3</v>
      </c>
    </row>
    <row r="1726" spans="31:33" x14ac:dyDescent="0.3">
      <c r="AE1726" s="12">
        <v>86.2</v>
      </c>
      <c r="AF1726">
        <f t="shared" si="68"/>
        <v>1.0918447687958892E-4</v>
      </c>
      <c r="AG1726">
        <f t="shared" si="67"/>
        <v>3.3955496341021652E-3</v>
      </c>
    </row>
    <row r="1727" spans="31:33" x14ac:dyDescent="0.3">
      <c r="AE1727" s="12">
        <v>86.25</v>
      </c>
      <c r="AF1727">
        <f t="shared" si="68"/>
        <v>1.0905412852172736E-4</v>
      </c>
      <c r="AG1727">
        <f t="shared" si="67"/>
        <v>3.3938763919545791E-3</v>
      </c>
    </row>
    <row r="1728" spans="31:33" x14ac:dyDescent="0.3">
      <c r="AE1728" s="12">
        <v>86.3</v>
      </c>
      <c r="AF1728">
        <f t="shared" si="68"/>
        <v>1.0892401118558394E-4</v>
      </c>
      <c r="AG1728">
        <f t="shared" si="67"/>
        <v>3.3922049433368477E-3</v>
      </c>
    </row>
    <row r="1729" spans="31:33" x14ac:dyDescent="0.3">
      <c r="AE1729" s="12">
        <v>86.35</v>
      </c>
      <c r="AF1729">
        <f t="shared" si="68"/>
        <v>1.0879412432821683E-4</v>
      </c>
      <c r="AG1729">
        <f t="shared" si="67"/>
        <v>3.3905352852890446E-3</v>
      </c>
    </row>
    <row r="1730" spans="31:33" x14ac:dyDescent="0.3">
      <c r="AE1730" s="12">
        <v>86.4</v>
      </c>
      <c r="AF1730">
        <f t="shared" si="68"/>
        <v>1.0866446740827391E-4</v>
      </c>
      <c r="AG1730">
        <f t="shared" si="67"/>
        <v>3.3888674148578497E-3</v>
      </c>
    </row>
    <row r="1731" spans="31:33" x14ac:dyDescent="0.3">
      <c r="AE1731" s="12">
        <v>86.45</v>
      </c>
      <c r="AF1731">
        <f t="shared" si="68"/>
        <v>1.0853503988598672E-4</v>
      </c>
      <c r="AG1731">
        <f t="shared" ref="AG1731:AG1794" si="69">$AG$2*(AE1731^($AG$2-1))</f>
        <v>3.3872013290965133E-3</v>
      </c>
    </row>
    <row r="1732" spans="31:33" x14ac:dyDescent="0.3">
      <c r="AE1732" s="12">
        <v>86.5</v>
      </c>
      <c r="AF1732">
        <f t="shared" ref="AF1732:AF1795" si="70">($AF$2-1)*AE1732^(-$AF$2)</f>
        <v>1.0840584122316491E-4</v>
      </c>
      <c r="AG1732">
        <f t="shared" si="69"/>
        <v>3.3855370250648431E-3</v>
      </c>
    </row>
    <row r="1733" spans="31:33" x14ac:dyDescent="0.3">
      <c r="AE1733" s="12">
        <v>86.55</v>
      </c>
      <c r="AF1733">
        <f t="shared" si="70"/>
        <v>1.082768708831912E-4</v>
      </c>
      <c r="AG1733">
        <f t="shared" si="69"/>
        <v>3.3838744998291913E-3</v>
      </c>
    </row>
    <row r="1734" spans="31:33" x14ac:dyDescent="0.3">
      <c r="AE1734" s="12">
        <v>86.6</v>
      </c>
      <c r="AF1734">
        <f t="shared" si="70"/>
        <v>1.0814812833101513E-4</v>
      </c>
      <c r="AG1734">
        <f t="shared" si="69"/>
        <v>3.3822137504624277E-3</v>
      </c>
    </row>
    <row r="1735" spans="31:33" x14ac:dyDescent="0.3">
      <c r="AE1735" s="12">
        <v>86.65</v>
      </c>
      <c r="AF1735">
        <f t="shared" si="70"/>
        <v>1.0801961303314811E-4</v>
      </c>
      <c r="AG1735">
        <f t="shared" si="69"/>
        <v>3.3805547740439219E-3</v>
      </c>
    </row>
    <row r="1736" spans="31:33" x14ac:dyDescent="0.3">
      <c r="AE1736" s="12">
        <v>86.7</v>
      </c>
      <c r="AF1736">
        <f t="shared" si="70"/>
        <v>1.0789132445765808E-4</v>
      </c>
      <c r="AG1736">
        <f t="shared" si="69"/>
        <v>3.3788975676595366E-3</v>
      </c>
    </row>
    <row r="1737" spans="31:33" x14ac:dyDescent="0.3">
      <c r="AE1737" s="12">
        <v>86.75</v>
      </c>
      <c r="AF1737">
        <f t="shared" si="70"/>
        <v>1.0776326207416379E-4</v>
      </c>
      <c r="AG1737">
        <f t="shared" si="69"/>
        <v>3.3772421284015983E-3</v>
      </c>
    </row>
    <row r="1738" spans="31:33" x14ac:dyDescent="0.3">
      <c r="AE1738" s="12">
        <v>86.8</v>
      </c>
      <c r="AF1738">
        <f t="shared" si="70"/>
        <v>1.0763542535382941E-4</v>
      </c>
      <c r="AG1738">
        <f t="shared" si="69"/>
        <v>3.3755884533688768E-3</v>
      </c>
    </row>
    <row r="1739" spans="31:33" x14ac:dyDescent="0.3">
      <c r="AE1739" s="12">
        <v>86.85</v>
      </c>
      <c r="AF1739">
        <f t="shared" si="70"/>
        <v>1.0750781376935869E-4</v>
      </c>
      <c r="AG1739">
        <f t="shared" si="69"/>
        <v>3.3739365396665789E-3</v>
      </c>
    </row>
    <row r="1740" spans="31:33" x14ac:dyDescent="0.3">
      <c r="AE1740" s="12">
        <v>86.9</v>
      </c>
      <c r="AF1740">
        <f t="shared" si="70"/>
        <v>1.0738042679499109E-4</v>
      </c>
      <c r="AG1740">
        <f t="shared" si="69"/>
        <v>3.3722863844063249E-3</v>
      </c>
    </row>
    <row r="1741" spans="31:33" x14ac:dyDescent="0.3">
      <c r="AE1741" s="12">
        <v>86.95</v>
      </c>
      <c r="AF1741">
        <f t="shared" si="70"/>
        <v>1.0725326390649441E-4</v>
      </c>
      <c r="AG1741">
        <f t="shared" si="69"/>
        <v>3.370637984706124E-3</v>
      </c>
    </row>
    <row r="1742" spans="31:33" x14ac:dyDescent="0.3">
      <c r="AE1742" s="12">
        <v>87</v>
      </c>
      <c r="AF1742">
        <f t="shared" si="70"/>
        <v>1.0712632458116107E-4</v>
      </c>
      <c r="AG1742">
        <f t="shared" si="69"/>
        <v>3.3689913376903657E-3</v>
      </c>
    </row>
    <row r="1743" spans="31:33" x14ac:dyDescent="0.3">
      <c r="AE1743" s="12">
        <v>87.05</v>
      </c>
      <c r="AF1743">
        <f t="shared" si="70"/>
        <v>1.0699960829780228E-4</v>
      </c>
      <c r="AG1743">
        <f t="shared" si="69"/>
        <v>3.3673464404898033E-3</v>
      </c>
    </row>
    <row r="1744" spans="31:33" x14ac:dyDescent="0.3">
      <c r="AE1744" s="12">
        <v>87.1</v>
      </c>
      <c r="AF1744">
        <f t="shared" si="70"/>
        <v>1.0687311453674206E-4</v>
      </c>
      <c r="AG1744">
        <f t="shared" si="69"/>
        <v>3.3657032902415229E-3</v>
      </c>
    </row>
    <row r="1745" spans="31:33" x14ac:dyDescent="0.3">
      <c r="AE1745" s="12">
        <v>87.15</v>
      </c>
      <c r="AF1745">
        <f t="shared" si="70"/>
        <v>1.0674684277981302E-4</v>
      </c>
      <c r="AG1745">
        <f t="shared" si="69"/>
        <v>3.3640618840889386E-3</v>
      </c>
    </row>
    <row r="1746" spans="31:33" x14ac:dyDescent="0.3">
      <c r="AE1746" s="12">
        <v>87.2</v>
      </c>
      <c r="AF1746">
        <f t="shared" si="70"/>
        <v>1.0662079251035124E-4</v>
      </c>
      <c r="AG1746">
        <f t="shared" si="69"/>
        <v>3.3624222191817785E-3</v>
      </c>
    </row>
    <row r="1747" spans="31:33" x14ac:dyDescent="0.3">
      <c r="AE1747" s="12">
        <v>87.25</v>
      </c>
      <c r="AF1747">
        <f t="shared" si="70"/>
        <v>1.0649496321318949E-4</v>
      </c>
      <c r="AG1747">
        <f t="shared" si="69"/>
        <v>3.3607842926760456E-3</v>
      </c>
    </row>
    <row r="1748" spans="31:33" x14ac:dyDescent="0.3">
      <c r="AE1748" s="12">
        <v>87.3</v>
      </c>
      <c r="AF1748">
        <f t="shared" si="70"/>
        <v>1.063693543746534E-4</v>
      </c>
      <c r="AG1748">
        <f t="shared" si="69"/>
        <v>3.3591481017340215E-3</v>
      </c>
    </row>
    <row r="1749" spans="31:33" x14ac:dyDescent="0.3">
      <c r="AE1749" s="12">
        <v>87.35</v>
      </c>
      <c r="AF1749">
        <f t="shared" si="70"/>
        <v>1.0624396548255681E-4</v>
      </c>
      <c r="AG1749">
        <f t="shared" si="69"/>
        <v>3.3575136435242442E-3</v>
      </c>
    </row>
    <row r="1750" spans="31:33" x14ac:dyDescent="0.3">
      <c r="AE1750" s="12">
        <v>87.4</v>
      </c>
      <c r="AF1750">
        <f t="shared" si="70"/>
        <v>1.0611879602619467E-4</v>
      </c>
      <c r="AG1750">
        <f t="shared" si="69"/>
        <v>3.3558809152214862E-3</v>
      </c>
    </row>
    <row r="1751" spans="31:33" x14ac:dyDescent="0.3">
      <c r="AE1751" s="12">
        <v>87.45</v>
      </c>
      <c r="AF1751">
        <f t="shared" si="70"/>
        <v>1.0599384549633919E-4</v>
      </c>
      <c r="AG1751">
        <f t="shared" si="69"/>
        <v>3.3542499140067328E-3</v>
      </c>
    </row>
    <row r="1752" spans="31:33" x14ac:dyDescent="0.3">
      <c r="AE1752" s="12">
        <v>87.5</v>
      </c>
      <c r="AF1752">
        <f t="shared" si="70"/>
        <v>1.0586911338523502E-4</v>
      </c>
      <c r="AG1752">
        <f t="shared" si="69"/>
        <v>3.3526206370671822E-3</v>
      </c>
    </row>
    <row r="1753" spans="31:33" x14ac:dyDescent="0.3">
      <c r="AE1753" s="12">
        <v>87.55</v>
      </c>
      <c r="AF1753">
        <f t="shared" si="70"/>
        <v>1.0574459918659323E-4</v>
      </c>
      <c r="AG1753">
        <f t="shared" si="69"/>
        <v>3.3509930815962146E-3</v>
      </c>
    </row>
    <row r="1754" spans="31:33" x14ac:dyDescent="0.3">
      <c r="AE1754" s="12">
        <v>87.6</v>
      </c>
      <c r="AF1754">
        <f t="shared" si="70"/>
        <v>1.0562030239558688E-4</v>
      </c>
      <c r="AG1754">
        <f t="shared" si="69"/>
        <v>3.349367244793369E-3</v>
      </c>
    </row>
    <row r="1755" spans="31:33" x14ac:dyDescent="0.3">
      <c r="AE1755" s="12">
        <v>87.65</v>
      </c>
      <c r="AF1755">
        <f t="shared" si="70"/>
        <v>1.0549622250884582E-4</v>
      </c>
      <c r="AG1755">
        <f t="shared" si="69"/>
        <v>3.3477431238643491E-3</v>
      </c>
    </row>
    <row r="1756" spans="31:33" x14ac:dyDescent="0.3">
      <c r="AE1756" s="12">
        <v>87.7</v>
      </c>
      <c r="AF1756">
        <f t="shared" si="70"/>
        <v>1.0537235902445123E-4</v>
      </c>
      <c r="AG1756">
        <f t="shared" si="69"/>
        <v>3.3461207160209792E-3</v>
      </c>
    </row>
    <row r="1757" spans="31:33" x14ac:dyDescent="0.3">
      <c r="AE1757" s="12">
        <v>87.75</v>
      </c>
      <c r="AF1757">
        <f t="shared" si="70"/>
        <v>1.0524871144193121E-4</v>
      </c>
      <c r="AG1757">
        <f t="shared" si="69"/>
        <v>3.3445000184812086E-3</v>
      </c>
    </row>
    <row r="1758" spans="31:33" x14ac:dyDescent="0.3">
      <c r="AE1758" s="12">
        <v>87.8</v>
      </c>
      <c r="AF1758">
        <f t="shared" si="70"/>
        <v>1.0512527926225603E-4</v>
      </c>
      <c r="AG1758">
        <f t="shared" si="69"/>
        <v>3.3428810284690876E-3</v>
      </c>
    </row>
    <row r="1759" spans="31:33" x14ac:dyDescent="0.3">
      <c r="AE1759" s="12">
        <v>87.85</v>
      </c>
      <c r="AF1759">
        <f t="shared" si="70"/>
        <v>1.0500206198783167E-4</v>
      </c>
      <c r="AG1759">
        <f t="shared" si="69"/>
        <v>3.3412637432147412E-3</v>
      </c>
    </row>
    <row r="1760" spans="31:33" x14ac:dyDescent="0.3">
      <c r="AE1760" s="12">
        <v>87.9</v>
      </c>
      <c r="AF1760">
        <f t="shared" si="70"/>
        <v>1.0487905912249673E-4</v>
      </c>
      <c r="AG1760">
        <f t="shared" si="69"/>
        <v>3.3396481599543676E-3</v>
      </c>
    </row>
    <row r="1761" spans="31:33" x14ac:dyDescent="0.3">
      <c r="AE1761" s="12">
        <v>87.95</v>
      </c>
      <c r="AF1761">
        <f t="shared" si="70"/>
        <v>1.0475627017151657E-4</v>
      </c>
      <c r="AG1761">
        <f t="shared" si="69"/>
        <v>3.3380342759302154E-3</v>
      </c>
    </row>
    <row r="1762" spans="31:33" x14ac:dyDescent="0.3">
      <c r="AE1762" s="12">
        <v>88</v>
      </c>
      <c r="AF1762">
        <f t="shared" si="70"/>
        <v>1.0463369464157786E-4</v>
      </c>
      <c r="AG1762">
        <f t="shared" si="69"/>
        <v>3.3364220883905574E-3</v>
      </c>
    </row>
    <row r="1763" spans="31:33" x14ac:dyDescent="0.3">
      <c r="AE1763" s="12">
        <v>88.05</v>
      </c>
      <c r="AF1763">
        <f t="shared" si="70"/>
        <v>1.045113320407851E-4</v>
      </c>
      <c r="AG1763">
        <f t="shared" si="69"/>
        <v>3.3348115945896943E-3</v>
      </c>
    </row>
    <row r="1764" spans="31:33" x14ac:dyDescent="0.3">
      <c r="AE1764" s="12">
        <v>88.1</v>
      </c>
      <c r="AF1764">
        <f t="shared" si="70"/>
        <v>1.0438918187865438E-4</v>
      </c>
      <c r="AG1764">
        <f t="shared" si="69"/>
        <v>3.3332027917879173E-3</v>
      </c>
    </row>
    <row r="1765" spans="31:33" x14ac:dyDescent="0.3">
      <c r="AE1765" s="12">
        <v>88.15</v>
      </c>
      <c r="AF1765">
        <f t="shared" si="70"/>
        <v>1.0426724366610935E-4</v>
      </c>
      <c r="AG1765">
        <f t="shared" si="69"/>
        <v>3.3315956772515041E-3</v>
      </c>
    </row>
    <row r="1766" spans="31:33" x14ac:dyDescent="0.3">
      <c r="AE1766" s="12">
        <v>88.2</v>
      </c>
      <c r="AF1766">
        <f t="shared" si="70"/>
        <v>1.0414551691547637E-4</v>
      </c>
      <c r="AG1766">
        <f t="shared" si="69"/>
        <v>3.3299902482527006E-3</v>
      </c>
    </row>
    <row r="1767" spans="31:33" x14ac:dyDescent="0.3">
      <c r="AE1767" s="12">
        <v>88.25</v>
      </c>
      <c r="AF1767">
        <f t="shared" si="70"/>
        <v>1.0402400114047905E-4</v>
      </c>
      <c r="AG1767">
        <f t="shared" si="69"/>
        <v>3.3283865020697014E-3</v>
      </c>
    </row>
    <row r="1768" spans="31:33" x14ac:dyDescent="0.3">
      <c r="AE1768" s="12">
        <v>88.3</v>
      </c>
      <c r="AF1768">
        <f t="shared" si="70"/>
        <v>1.0390269585623397E-4</v>
      </c>
      <c r="AG1768">
        <f t="shared" si="69"/>
        <v>3.3267844359866302E-3</v>
      </c>
    </row>
    <row r="1769" spans="31:33" x14ac:dyDescent="0.3">
      <c r="AE1769" s="12">
        <v>88.35</v>
      </c>
      <c r="AF1769">
        <f t="shared" si="70"/>
        <v>1.0378160057924598E-4</v>
      </c>
      <c r="AG1769">
        <f t="shared" si="69"/>
        <v>3.3251840472935412E-3</v>
      </c>
    </row>
    <row r="1770" spans="31:33" x14ac:dyDescent="0.3">
      <c r="AE1770" s="12">
        <v>88.4</v>
      </c>
      <c r="AF1770">
        <f t="shared" si="70"/>
        <v>1.0366071482740316E-4</v>
      </c>
      <c r="AG1770">
        <f t="shared" si="69"/>
        <v>3.3235853332863746E-3</v>
      </c>
    </row>
    <row r="1771" spans="31:33" x14ac:dyDescent="0.3">
      <c r="AE1771" s="12">
        <v>88.45</v>
      </c>
      <c r="AF1771">
        <f t="shared" si="70"/>
        <v>1.0354003811997234E-4</v>
      </c>
      <c r="AG1771">
        <f t="shared" si="69"/>
        <v>3.321988291266969E-3</v>
      </c>
    </row>
    <row r="1772" spans="31:33" x14ac:dyDescent="0.3">
      <c r="AE1772" s="12">
        <v>88.5</v>
      </c>
      <c r="AF1772">
        <f t="shared" si="70"/>
        <v>1.0341956997759435E-4</v>
      </c>
      <c r="AG1772">
        <f t="shared" si="69"/>
        <v>3.3203929185430274E-3</v>
      </c>
    </row>
    <row r="1773" spans="31:33" x14ac:dyDescent="0.3">
      <c r="AE1773" s="12">
        <v>88.55</v>
      </c>
      <c r="AF1773">
        <f t="shared" si="70"/>
        <v>1.0329930992227814E-4</v>
      </c>
      <c r="AG1773">
        <f t="shared" si="69"/>
        <v>3.3187992124280989E-3</v>
      </c>
    </row>
    <row r="1774" spans="31:33" x14ac:dyDescent="0.3">
      <c r="AE1774" s="12">
        <v>88.6</v>
      </c>
      <c r="AF1774">
        <f t="shared" si="70"/>
        <v>1.0317925747739892E-4</v>
      </c>
      <c r="AG1774">
        <f t="shared" si="69"/>
        <v>3.3172071702415808E-3</v>
      </c>
    </row>
    <row r="1775" spans="31:33" x14ac:dyDescent="0.3">
      <c r="AE1775" s="12">
        <v>88.65</v>
      </c>
      <c r="AF1775">
        <f t="shared" si="70"/>
        <v>1.0305941216769021E-4</v>
      </c>
      <c r="AG1775">
        <f t="shared" si="69"/>
        <v>3.3156167893086852E-3</v>
      </c>
    </row>
    <row r="1776" spans="31:33" x14ac:dyDescent="0.3">
      <c r="AE1776" s="12">
        <v>88.7</v>
      </c>
      <c r="AF1776">
        <f t="shared" si="70"/>
        <v>1.0293977351924166E-4</v>
      </c>
      <c r="AG1776">
        <f t="shared" si="69"/>
        <v>3.3140280669604295E-3</v>
      </c>
    </row>
    <row r="1777" spans="31:33" x14ac:dyDescent="0.3">
      <c r="AE1777" s="12">
        <v>88.75</v>
      </c>
      <c r="AF1777">
        <f t="shared" si="70"/>
        <v>1.0282034105949329E-4</v>
      </c>
      <c r="AG1777">
        <f t="shared" si="69"/>
        <v>3.3124410005336241E-3</v>
      </c>
    </row>
    <row r="1778" spans="31:33" x14ac:dyDescent="0.3">
      <c r="AE1778" s="12">
        <v>88.8</v>
      </c>
      <c r="AF1778">
        <f t="shared" si="70"/>
        <v>1.0270111431723082E-4</v>
      </c>
      <c r="AG1778">
        <f t="shared" si="69"/>
        <v>3.3108555873708487E-3</v>
      </c>
    </row>
    <row r="1779" spans="31:33" x14ac:dyDescent="0.3">
      <c r="AE1779" s="12">
        <v>88.85</v>
      </c>
      <c r="AF1779">
        <f t="shared" si="70"/>
        <v>1.0258209282258153E-4</v>
      </c>
      <c r="AG1779">
        <f t="shared" si="69"/>
        <v>3.309271824820441E-3</v>
      </c>
    </row>
    <row r="1780" spans="31:33" x14ac:dyDescent="0.3">
      <c r="AE1780" s="12">
        <v>88.9</v>
      </c>
      <c r="AF1780">
        <f t="shared" si="70"/>
        <v>1.0246327610700949E-4</v>
      </c>
      <c r="AG1780">
        <f t="shared" si="69"/>
        <v>3.3076897102364855E-3</v>
      </c>
    </row>
    <row r="1781" spans="31:33" x14ac:dyDescent="0.3">
      <c r="AE1781" s="12">
        <v>88.95</v>
      </c>
      <c r="AF1781">
        <f t="shared" si="70"/>
        <v>1.0234466370331095E-4</v>
      </c>
      <c r="AG1781">
        <f t="shared" si="69"/>
        <v>3.3061092409787858E-3</v>
      </c>
    </row>
    <row r="1782" spans="31:33" x14ac:dyDescent="0.3">
      <c r="AE1782" s="12">
        <v>89</v>
      </c>
      <c r="AF1782">
        <f t="shared" si="70"/>
        <v>1.0222625514561032E-4</v>
      </c>
      <c r="AG1782">
        <f t="shared" si="69"/>
        <v>3.3045304144128655E-3</v>
      </c>
    </row>
    <row r="1783" spans="31:33" x14ac:dyDescent="0.3">
      <c r="AE1783" s="12">
        <v>89.05</v>
      </c>
      <c r="AF1783">
        <f t="shared" si="70"/>
        <v>1.0210804996935432E-4</v>
      </c>
      <c r="AG1783">
        <f t="shared" si="69"/>
        <v>3.3029532279099313E-3</v>
      </c>
    </row>
    <row r="1784" spans="31:33" x14ac:dyDescent="0.3">
      <c r="AE1784" s="12">
        <v>89.1</v>
      </c>
      <c r="AF1784">
        <f t="shared" si="70"/>
        <v>1.0199004771130941E-4</v>
      </c>
      <c r="AG1784">
        <f t="shared" si="69"/>
        <v>3.3013776788468814E-3</v>
      </c>
    </row>
    <row r="1785" spans="31:33" x14ac:dyDescent="0.3">
      <c r="AE1785" s="12">
        <v>89.15</v>
      </c>
      <c r="AF1785">
        <f t="shared" si="70"/>
        <v>1.0187224790955567E-4</v>
      </c>
      <c r="AG1785">
        <f t="shared" si="69"/>
        <v>3.2998037646062729E-3</v>
      </c>
    </row>
    <row r="1786" spans="31:33" x14ac:dyDescent="0.3">
      <c r="AE1786" s="12">
        <v>89.2</v>
      </c>
      <c r="AF1786">
        <f t="shared" si="70"/>
        <v>1.0175465010348294E-4</v>
      </c>
      <c r="AG1786">
        <f t="shared" si="69"/>
        <v>3.2982314825763096E-3</v>
      </c>
    </row>
    <row r="1787" spans="31:33" x14ac:dyDescent="0.3">
      <c r="AE1787" s="12">
        <v>89.25</v>
      </c>
      <c r="AF1787">
        <f t="shared" si="70"/>
        <v>1.0163725383378631E-4</v>
      </c>
      <c r="AG1787">
        <f t="shared" si="69"/>
        <v>3.2966608301508316E-3</v>
      </c>
    </row>
    <row r="1788" spans="31:33" x14ac:dyDescent="0.3">
      <c r="AE1788" s="12">
        <v>89.3</v>
      </c>
      <c r="AF1788">
        <f t="shared" si="70"/>
        <v>1.0152005864246243E-4</v>
      </c>
      <c r="AG1788">
        <f t="shared" si="69"/>
        <v>3.2950918047293005E-3</v>
      </c>
    </row>
    <row r="1789" spans="31:33" x14ac:dyDescent="0.3">
      <c r="AE1789" s="12">
        <v>89.35</v>
      </c>
      <c r="AF1789">
        <f t="shared" si="70"/>
        <v>1.0140306407280391E-4</v>
      </c>
      <c r="AG1789">
        <f t="shared" si="69"/>
        <v>3.2935244037167748E-3</v>
      </c>
    </row>
    <row r="1790" spans="31:33" x14ac:dyDescent="0.3">
      <c r="AE1790" s="12">
        <v>89.4</v>
      </c>
      <c r="AF1790">
        <f t="shared" si="70"/>
        <v>1.0128626966939504E-4</v>
      </c>
      <c r="AG1790">
        <f t="shared" si="69"/>
        <v>3.2919586245239029E-3</v>
      </c>
    </row>
    <row r="1791" spans="31:33" x14ac:dyDescent="0.3">
      <c r="AE1791" s="12">
        <v>89.45</v>
      </c>
      <c r="AF1791">
        <f t="shared" si="70"/>
        <v>1.0116967497810872E-4</v>
      </c>
      <c r="AG1791">
        <f t="shared" si="69"/>
        <v>3.2903944645669056E-3</v>
      </c>
    </row>
    <row r="1792" spans="31:33" x14ac:dyDescent="0.3">
      <c r="AE1792" s="12">
        <v>89.5</v>
      </c>
      <c r="AF1792">
        <f t="shared" si="70"/>
        <v>1.010532795461005E-4</v>
      </c>
      <c r="AG1792">
        <f t="shared" si="69"/>
        <v>3.2888319212675651E-3</v>
      </c>
    </row>
    <row r="1793" spans="31:33" x14ac:dyDescent="0.3">
      <c r="AE1793" s="12">
        <v>89.55</v>
      </c>
      <c r="AF1793">
        <f t="shared" si="70"/>
        <v>1.0093708292180535E-4</v>
      </c>
      <c r="AG1793">
        <f t="shared" si="69"/>
        <v>3.2872709920531993E-3</v>
      </c>
    </row>
    <row r="1794" spans="31:33" x14ac:dyDescent="0.3">
      <c r="AE1794" s="12">
        <v>89.6</v>
      </c>
      <c r="AF1794">
        <f t="shared" si="70"/>
        <v>1.0082108465493281E-4</v>
      </c>
      <c r="AG1794">
        <f t="shared" si="69"/>
        <v>3.2857116743566605E-3</v>
      </c>
    </row>
    <row r="1795" spans="31:33" x14ac:dyDescent="0.3">
      <c r="AE1795" s="12">
        <v>89.65</v>
      </c>
      <c r="AF1795">
        <f t="shared" si="70"/>
        <v>1.0070528429646258E-4</v>
      </c>
      <c r="AG1795">
        <f t="shared" ref="AG1795:AG1858" si="71">$AG$2*(AE1795^($AG$2-1))</f>
        <v>3.2841539656163054E-3</v>
      </c>
    </row>
    <row r="1796" spans="31:33" x14ac:dyDescent="0.3">
      <c r="AE1796" s="12">
        <v>89.7</v>
      </c>
      <c r="AF1796">
        <f t="shared" ref="AF1796:AF1859" si="72">($AF$2-1)*AE1796^(-$AF$2)</f>
        <v>1.0058968139864074E-4</v>
      </c>
      <c r="AG1796">
        <f t="shared" si="71"/>
        <v>3.2825978632759971E-3</v>
      </c>
    </row>
    <row r="1797" spans="31:33" x14ac:dyDescent="0.3">
      <c r="AE1797" s="12">
        <v>89.75</v>
      </c>
      <c r="AF1797">
        <f t="shared" si="72"/>
        <v>1.0047427551497517E-4</v>
      </c>
      <c r="AG1797">
        <f t="shared" si="71"/>
        <v>3.2810433647850745E-3</v>
      </c>
    </row>
    <row r="1798" spans="31:33" x14ac:dyDescent="0.3">
      <c r="AE1798" s="12">
        <v>89.8</v>
      </c>
      <c r="AF1798">
        <f t="shared" si="72"/>
        <v>1.003590662002313E-4</v>
      </c>
      <c r="AG1798">
        <f t="shared" si="71"/>
        <v>3.2794904675983506E-3</v>
      </c>
    </row>
    <row r="1799" spans="31:33" x14ac:dyDescent="0.3">
      <c r="AE1799" s="12">
        <v>89.85</v>
      </c>
      <c r="AF1799">
        <f t="shared" si="72"/>
        <v>1.0024405301042772E-4</v>
      </c>
      <c r="AG1799">
        <f t="shared" si="71"/>
        <v>3.2779391691760877E-3</v>
      </c>
    </row>
    <row r="1800" spans="31:33" x14ac:dyDescent="0.3">
      <c r="AE1800" s="12">
        <v>89.9</v>
      </c>
      <c r="AF1800">
        <f t="shared" si="72"/>
        <v>1.0012923550283216E-4</v>
      </c>
      <c r="AG1800">
        <f t="shared" si="71"/>
        <v>3.2763894669839825E-3</v>
      </c>
    </row>
    <row r="1801" spans="31:33" x14ac:dyDescent="0.3">
      <c r="AE1801" s="12">
        <v>89.95</v>
      </c>
      <c r="AF1801">
        <f t="shared" si="72"/>
        <v>1.0001461323595751E-4</v>
      </c>
      <c r="AG1801">
        <f t="shared" si="71"/>
        <v>3.2748413584931663E-3</v>
      </c>
    </row>
    <row r="1802" spans="31:33" x14ac:dyDescent="0.3">
      <c r="AE1802" s="12">
        <v>90</v>
      </c>
      <c r="AF1802">
        <f t="shared" si="72"/>
        <v>9.9900185769556912E-5</v>
      </c>
      <c r="AG1802">
        <f t="shared" si="71"/>
        <v>3.2732948411801715E-3</v>
      </c>
    </row>
    <row r="1803" spans="31:33" x14ac:dyDescent="0.3">
      <c r="AE1803" s="12">
        <v>90.05</v>
      </c>
      <c r="AF1803">
        <f t="shared" si="72"/>
        <v>9.9785952664620701E-5</v>
      </c>
      <c r="AG1803">
        <f t="shared" si="71"/>
        <v>3.2717499125269277E-3</v>
      </c>
    </row>
    <row r="1804" spans="31:33" x14ac:dyDescent="0.3">
      <c r="AE1804" s="12">
        <v>90.1</v>
      </c>
      <c r="AF1804">
        <f t="shared" si="72"/>
        <v>9.9671913483370667E-5</v>
      </c>
      <c r="AG1804">
        <f t="shared" si="71"/>
        <v>3.2702065700207423E-3</v>
      </c>
    </row>
    <row r="1805" spans="31:33" x14ac:dyDescent="0.3">
      <c r="AE1805" s="12">
        <v>90.15</v>
      </c>
      <c r="AF1805">
        <f t="shared" si="72"/>
        <v>9.9558067789257549E-5</v>
      </c>
      <c r="AG1805">
        <f t="shared" si="71"/>
        <v>3.2686648111542897E-3</v>
      </c>
    </row>
    <row r="1806" spans="31:33" x14ac:dyDescent="0.3">
      <c r="AE1806" s="12">
        <v>90.2</v>
      </c>
      <c r="AF1806">
        <f t="shared" si="72"/>
        <v>9.9444415146956192E-5</v>
      </c>
      <c r="AG1806">
        <f t="shared" si="71"/>
        <v>3.2671246334255969E-3</v>
      </c>
    </row>
    <row r="1807" spans="31:33" x14ac:dyDescent="0.3">
      <c r="AE1807" s="12">
        <v>90.25</v>
      </c>
      <c r="AF1807">
        <f t="shared" si="72"/>
        <v>9.9330955122361002E-5</v>
      </c>
      <c r="AG1807">
        <f t="shared" si="71"/>
        <v>3.2655860343380285E-3</v>
      </c>
    </row>
    <row r="1808" spans="31:33" x14ac:dyDescent="0.3">
      <c r="AE1808" s="12">
        <v>90.3</v>
      </c>
      <c r="AF1808">
        <f t="shared" si="72"/>
        <v>9.9217687282582661E-5</v>
      </c>
      <c r="AG1808">
        <f t="shared" si="71"/>
        <v>3.2640490114002707E-3</v>
      </c>
    </row>
    <row r="1809" spans="31:33" x14ac:dyDescent="0.3">
      <c r="AE1809" s="12">
        <v>90.35</v>
      </c>
      <c r="AF1809">
        <f t="shared" si="72"/>
        <v>9.910461119594343E-5</v>
      </c>
      <c r="AG1809">
        <f t="shared" si="71"/>
        <v>3.2625135621263124E-3</v>
      </c>
    </row>
    <row r="1810" spans="31:33" x14ac:dyDescent="0.3">
      <c r="AE1810" s="12">
        <v>90.4</v>
      </c>
      <c r="AF1810">
        <f t="shared" si="72"/>
        <v>9.8991726431973427E-5</v>
      </c>
      <c r="AG1810">
        <f t="shared" si="71"/>
        <v>3.260979684035444E-3</v>
      </c>
    </row>
    <row r="1811" spans="31:33" x14ac:dyDescent="0.3">
      <c r="AE1811" s="12">
        <v>90.45</v>
      </c>
      <c r="AF1811">
        <f t="shared" si="72"/>
        <v>9.8879032561406885E-5</v>
      </c>
      <c r="AG1811">
        <f t="shared" si="71"/>
        <v>3.2594473746522332E-3</v>
      </c>
    </row>
    <row r="1812" spans="31:33" x14ac:dyDescent="0.3">
      <c r="AE1812" s="12">
        <v>90.5</v>
      </c>
      <c r="AF1812">
        <f t="shared" si="72"/>
        <v>9.8766529156176839E-5</v>
      </c>
      <c r="AG1812">
        <f t="shared" si="71"/>
        <v>3.2579166315065146E-3</v>
      </c>
    </row>
    <row r="1813" spans="31:33" x14ac:dyDescent="0.3">
      <c r="AE1813" s="12">
        <v>90.55</v>
      </c>
      <c r="AF1813">
        <f t="shared" si="72"/>
        <v>9.8654215789413066E-5</v>
      </c>
      <c r="AG1813">
        <f t="shared" si="71"/>
        <v>3.2563874521333688E-3</v>
      </c>
    </row>
    <row r="1814" spans="31:33" x14ac:dyDescent="0.3">
      <c r="AE1814" s="12">
        <v>90.6</v>
      </c>
      <c r="AF1814">
        <f t="shared" si="72"/>
        <v>9.854209203543619E-5</v>
      </c>
      <c r="AG1814">
        <f t="shared" si="71"/>
        <v>3.2548598340731223E-3</v>
      </c>
    </row>
    <row r="1815" spans="31:33" x14ac:dyDescent="0.3">
      <c r="AE1815" s="12">
        <v>90.65</v>
      </c>
      <c r="AF1815">
        <f t="shared" si="72"/>
        <v>9.8430157469754756E-5</v>
      </c>
      <c r="AG1815">
        <f t="shared" si="71"/>
        <v>3.2533337748713166E-3</v>
      </c>
    </row>
    <row r="1816" spans="31:33" x14ac:dyDescent="0.3">
      <c r="AE1816" s="12">
        <v>90.7</v>
      </c>
      <c r="AF1816">
        <f t="shared" si="72"/>
        <v>9.8318411669061337E-5</v>
      </c>
      <c r="AG1816">
        <f t="shared" si="71"/>
        <v>3.2518092720787099E-3</v>
      </c>
    </row>
    <row r="1817" spans="31:33" x14ac:dyDescent="0.3">
      <c r="AE1817" s="12">
        <v>90.75</v>
      </c>
      <c r="AF1817">
        <f t="shared" si="72"/>
        <v>9.8206854211228107E-5</v>
      </c>
      <c r="AG1817">
        <f t="shared" si="71"/>
        <v>3.2502863232512502E-3</v>
      </c>
    </row>
    <row r="1818" spans="31:33" x14ac:dyDescent="0.3">
      <c r="AE1818" s="12">
        <v>90.8</v>
      </c>
      <c r="AF1818">
        <f t="shared" si="72"/>
        <v>9.8095484675303149E-5</v>
      </c>
      <c r="AG1818">
        <f t="shared" si="71"/>
        <v>3.2487649259500717E-3</v>
      </c>
    </row>
    <row r="1819" spans="31:33" x14ac:dyDescent="0.3">
      <c r="AE1819" s="12">
        <v>90.85</v>
      </c>
      <c r="AF1819">
        <f t="shared" si="72"/>
        <v>9.7984302641506273E-5</v>
      </c>
      <c r="AG1819">
        <f t="shared" si="71"/>
        <v>3.2472450777414762E-3</v>
      </c>
    </row>
    <row r="1820" spans="31:33" x14ac:dyDescent="0.3">
      <c r="AE1820" s="12">
        <v>90.9</v>
      </c>
      <c r="AF1820">
        <f t="shared" si="72"/>
        <v>9.787330769122538E-5</v>
      </c>
      <c r="AG1820">
        <f t="shared" si="71"/>
        <v>3.2457267761969136E-3</v>
      </c>
    </row>
    <row r="1821" spans="31:33" x14ac:dyDescent="0.3">
      <c r="AE1821" s="12">
        <v>90.95</v>
      </c>
      <c r="AF1821">
        <f t="shared" si="72"/>
        <v>9.776249940701256E-5</v>
      </c>
      <c r="AG1821">
        <f t="shared" si="71"/>
        <v>3.2442100188929783E-3</v>
      </c>
    </row>
    <row r="1822" spans="31:33" x14ac:dyDescent="0.3">
      <c r="AE1822" s="12">
        <v>91</v>
      </c>
      <c r="AF1822">
        <f t="shared" si="72"/>
        <v>9.7651877372580584E-5</v>
      </c>
      <c r="AG1822">
        <f t="shared" si="71"/>
        <v>3.242694803411399E-3</v>
      </c>
    </row>
    <row r="1823" spans="31:33" x14ac:dyDescent="0.3">
      <c r="AE1823" s="12">
        <v>91.05</v>
      </c>
      <c r="AF1823">
        <f t="shared" si="72"/>
        <v>9.754144117279775E-5</v>
      </c>
      <c r="AG1823">
        <f t="shared" si="71"/>
        <v>3.2411811273390027E-3</v>
      </c>
    </row>
    <row r="1824" spans="31:33" x14ac:dyDescent="0.3">
      <c r="AE1824" s="12">
        <v>91.1</v>
      </c>
      <c r="AF1824">
        <f t="shared" si="72"/>
        <v>9.7431190393685649E-5</v>
      </c>
      <c r="AG1824">
        <f t="shared" si="71"/>
        <v>3.2396689882677279E-3</v>
      </c>
    </row>
    <row r="1825" spans="31:33" x14ac:dyDescent="0.3">
      <c r="AE1825" s="12">
        <v>91.15</v>
      </c>
      <c r="AF1825">
        <f t="shared" si="72"/>
        <v>9.7321124622414072E-5</v>
      </c>
      <c r="AG1825">
        <f t="shared" si="71"/>
        <v>3.2381583837945895E-3</v>
      </c>
    </row>
    <row r="1826" spans="31:33" x14ac:dyDescent="0.3">
      <c r="AE1826" s="12">
        <v>91.2</v>
      </c>
      <c r="AF1826">
        <f t="shared" si="72"/>
        <v>9.7211243447298021E-5</v>
      </c>
      <c r="AG1826">
        <f t="shared" si="71"/>
        <v>3.2366493115216798E-3</v>
      </c>
    </row>
    <row r="1827" spans="31:33" x14ac:dyDescent="0.3">
      <c r="AE1827" s="12">
        <v>91.25</v>
      </c>
      <c r="AF1827">
        <f t="shared" si="72"/>
        <v>9.7101546457793733E-5</v>
      </c>
      <c r="AG1827">
        <f t="shared" si="71"/>
        <v>3.2351417690561555E-3</v>
      </c>
    </row>
    <row r="1828" spans="31:33" x14ac:dyDescent="0.3">
      <c r="AE1828" s="12">
        <v>91.3</v>
      </c>
      <c r="AF1828">
        <f t="shared" si="72"/>
        <v>9.6992033244494393E-5</v>
      </c>
      <c r="AG1828">
        <f t="shared" si="71"/>
        <v>3.2336357540102031E-3</v>
      </c>
    </row>
    <row r="1829" spans="31:33" x14ac:dyDescent="0.3">
      <c r="AE1829" s="12">
        <v>91.35</v>
      </c>
      <c r="AF1829">
        <f t="shared" si="72"/>
        <v>9.6882703399126947E-5</v>
      </c>
      <c r="AG1829">
        <f t="shared" si="71"/>
        <v>3.2321312640010589E-3</v>
      </c>
    </row>
    <row r="1830" spans="31:33" x14ac:dyDescent="0.3">
      <c r="AE1830" s="12">
        <v>91.4</v>
      </c>
      <c r="AF1830">
        <f t="shared" si="72"/>
        <v>9.6773556514548423E-5</v>
      </c>
      <c r="AG1830">
        <f t="shared" si="71"/>
        <v>3.2306282966509665E-3</v>
      </c>
    </row>
    <row r="1831" spans="31:33" x14ac:dyDescent="0.3">
      <c r="AE1831" s="12">
        <v>91.45</v>
      </c>
      <c r="AF1831">
        <f t="shared" si="72"/>
        <v>9.6664592184741234E-5</v>
      </c>
      <c r="AG1831">
        <f t="shared" si="71"/>
        <v>3.2291268495871768E-3</v>
      </c>
    </row>
    <row r="1832" spans="31:33" x14ac:dyDescent="0.3">
      <c r="AE1832" s="12">
        <v>91.5</v>
      </c>
      <c r="AF1832">
        <f t="shared" si="72"/>
        <v>9.6555810004810417E-5</v>
      </c>
      <c r="AG1832">
        <f t="shared" si="71"/>
        <v>3.2276269204419331E-3</v>
      </c>
    </row>
    <row r="1833" spans="31:33" x14ac:dyDescent="0.3">
      <c r="AE1833" s="12">
        <v>91.55</v>
      </c>
      <c r="AF1833">
        <f t="shared" si="72"/>
        <v>9.6447209570979921E-5</v>
      </c>
      <c r="AG1833">
        <f t="shared" si="71"/>
        <v>3.2261285068524597E-3</v>
      </c>
    </row>
    <row r="1834" spans="31:33" x14ac:dyDescent="0.3">
      <c r="AE1834" s="12">
        <v>91.6</v>
      </c>
      <c r="AF1834">
        <f t="shared" si="72"/>
        <v>9.6338790480588428E-5</v>
      </c>
      <c r="AG1834">
        <f t="shared" si="71"/>
        <v>3.2246316064609456E-3</v>
      </c>
    </row>
    <row r="1835" spans="31:33" x14ac:dyDescent="0.3">
      <c r="AE1835" s="12">
        <v>91.65</v>
      </c>
      <c r="AF1835">
        <f t="shared" si="72"/>
        <v>9.6230552332085578E-5</v>
      </c>
      <c r="AG1835">
        <f t="shared" si="71"/>
        <v>3.2231362169145308E-3</v>
      </c>
    </row>
    <row r="1836" spans="31:33" x14ac:dyDescent="0.3">
      <c r="AE1836" s="12">
        <v>91.7</v>
      </c>
      <c r="AF1836">
        <f t="shared" si="72"/>
        <v>9.612249472502871E-5</v>
      </c>
      <c r="AG1836">
        <f t="shared" si="71"/>
        <v>3.2216423358652946E-3</v>
      </c>
    </row>
    <row r="1837" spans="31:33" x14ac:dyDescent="0.3">
      <c r="AE1837" s="12">
        <v>91.75</v>
      </c>
      <c r="AF1837">
        <f t="shared" si="72"/>
        <v>9.6014617260079265E-5</v>
      </c>
      <c r="AG1837">
        <f t="shared" si="71"/>
        <v>3.2201499609702464E-3</v>
      </c>
    </row>
    <row r="1838" spans="31:33" x14ac:dyDescent="0.3">
      <c r="AE1838" s="12">
        <v>91.8</v>
      </c>
      <c r="AF1838">
        <f t="shared" si="72"/>
        <v>9.5906919538998845E-5</v>
      </c>
      <c r="AG1838">
        <f t="shared" si="71"/>
        <v>3.2186590898913054E-3</v>
      </c>
    </row>
    <row r="1839" spans="31:33" x14ac:dyDescent="0.3">
      <c r="AE1839" s="12">
        <v>91.85</v>
      </c>
      <c r="AF1839">
        <f t="shared" si="72"/>
        <v>9.5799401164645443E-5</v>
      </c>
      <c r="AG1839">
        <f t="shared" si="71"/>
        <v>3.217169720295288E-3</v>
      </c>
    </row>
    <row r="1840" spans="31:33" x14ac:dyDescent="0.3">
      <c r="AE1840" s="12">
        <v>91.9</v>
      </c>
      <c r="AF1840">
        <f t="shared" si="72"/>
        <v>9.5692061740970305E-5</v>
      </c>
      <c r="AG1840">
        <f t="shared" si="71"/>
        <v>3.2156818498539057E-3</v>
      </c>
    </row>
    <row r="1841" spans="31:33" x14ac:dyDescent="0.3">
      <c r="AE1841" s="12">
        <v>91.95</v>
      </c>
      <c r="AF1841">
        <f t="shared" si="72"/>
        <v>9.5584900873014165E-5</v>
      </c>
      <c r="AG1841">
        <f t="shared" si="71"/>
        <v>3.2141954762437432E-3</v>
      </c>
    </row>
    <row r="1842" spans="31:33" x14ac:dyDescent="0.3">
      <c r="AE1842" s="12">
        <v>92</v>
      </c>
      <c r="AF1842">
        <f t="shared" si="72"/>
        <v>9.5477918166903396E-5</v>
      </c>
      <c r="AG1842">
        <f t="shared" si="71"/>
        <v>3.2127105971462388E-3</v>
      </c>
    </row>
    <row r="1843" spans="31:33" x14ac:dyDescent="0.3">
      <c r="AE1843" s="12">
        <v>92.05</v>
      </c>
      <c r="AF1843">
        <f t="shared" si="72"/>
        <v>9.5371113229846728E-5</v>
      </c>
      <c r="AG1843">
        <f t="shared" si="71"/>
        <v>3.21122721024769E-3</v>
      </c>
    </row>
    <row r="1844" spans="31:33" x14ac:dyDescent="0.3">
      <c r="AE1844" s="12">
        <v>92.1</v>
      </c>
      <c r="AF1844">
        <f t="shared" si="72"/>
        <v>9.526448567013127E-5</v>
      </c>
      <c r="AG1844">
        <f t="shared" si="71"/>
        <v>3.209745313239224E-3</v>
      </c>
    </row>
    <row r="1845" spans="31:33" x14ac:dyDescent="0.3">
      <c r="AE1845" s="12">
        <v>92.15</v>
      </c>
      <c r="AF1845">
        <f t="shared" si="72"/>
        <v>9.5158035097119681E-5</v>
      </c>
      <c r="AG1845">
        <f t="shared" si="71"/>
        <v>3.2082649038167907E-3</v>
      </c>
    </row>
    <row r="1846" spans="31:33" x14ac:dyDescent="0.3">
      <c r="AE1846" s="12">
        <v>92.2</v>
      </c>
      <c r="AF1846">
        <f t="shared" si="72"/>
        <v>9.5051761121246265E-5</v>
      </c>
      <c r="AG1846">
        <f t="shared" si="71"/>
        <v>3.2067859796811602E-3</v>
      </c>
    </row>
    <row r="1847" spans="31:33" x14ac:dyDescent="0.3">
      <c r="AE1847" s="12">
        <v>92.25</v>
      </c>
      <c r="AF1847">
        <f t="shared" si="72"/>
        <v>9.4945663354013165E-5</v>
      </c>
      <c r="AG1847">
        <f t="shared" si="71"/>
        <v>3.2053085385378871E-3</v>
      </c>
    </row>
    <row r="1848" spans="31:33" x14ac:dyDescent="0.3">
      <c r="AE1848" s="12">
        <v>92.3</v>
      </c>
      <c r="AF1848">
        <f t="shared" si="72"/>
        <v>9.4839741407987065E-5</v>
      </c>
      <c r="AG1848">
        <f t="shared" si="71"/>
        <v>3.2038325780973207E-3</v>
      </c>
    </row>
    <row r="1849" spans="31:33" x14ac:dyDescent="0.3">
      <c r="AE1849" s="12">
        <v>92.35</v>
      </c>
      <c r="AF1849">
        <f t="shared" si="72"/>
        <v>9.4733994896796202E-5</v>
      </c>
      <c r="AG1849">
        <f t="shared" si="71"/>
        <v>3.202358096074583E-3</v>
      </c>
    </row>
    <row r="1850" spans="31:33" x14ac:dyDescent="0.3">
      <c r="AE1850" s="12">
        <v>92.4</v>
      </c>
      <c r="AF1850">
        <f t="shared" si="72"/>
        <v>9.462842343512571E-5</v>
      </c>
      <c r="AG1850">
        <f t="shared" si="71"/>
        <v>3.2008850901895486E-3</v>
      </c>
    </row>
    <row r="1851" spans="31:33" x14ac:dyDescent="0.3">
      <c r="AE1851" s="12">
        <v>92.45</v>
      </c>
      <c r="AF1851">
        <f t="shared" si="72"/>
        <v>9.4523026638715474E-5</v>
      </c>
      <c r="AG1851">
        <f t="shared" si="71"/>
        <v>3.1994135581668495E-3</v>
      </c>
    </row>
    <row r="1852" spans="31:33" x14ac:dyDescent="0.3">
      <c r="AE1852" s="12">
        <v>92.5</v>
      </c>
      <c r="AF1852">
        <f t="shared" si="72"/>
        <v>9.4417804124355875E-5</v>
      </c>
      <c r="AG1852">
        <f t="shared" si="71"/>
        <v>3.1979434977358443E-3</v>
      </c>
    </row>
    <row r="1853" spans="31:33" x14ac:dyDescent="0.3">
      <c r="AE1853" s="12">
        <v>92.55</v>
      </c>
      <c r="AF1853">
        <f t="shared" si="72"/>
        <v>9.4312755509884743E-5</v>
      </c>
      <c r="AG1853">
        <f t="shared" si="71"/>
        <v>3.1964749066306255E-3</v>
      </c>
    </row>
    <row r="1854" spans="31:33" x14ac:dyDescent="0.3">
      <c r="AE1854" s="12">
        <v>92.6</v>
      </c>
      <c r="AF1854">
        <f t="shared" si="72"/>
        <v>9.4207880414183399E-5</v>
      </c>
      <c r="AG1854">
        <f t="shared" si="71"/>
        <v>3.1950077825899873E-3</v>
      </c>
    </row>
    <row r="1855" spans="31:33" x14ac:dyDescent="0.3">
      <c r="AE1855" s="12">
        <v>92.65</v>
      </c>
      <c r="AF1855">
        <f t="shared" si="72"/>
        <v>9.410317845717363E-5</v>
      </c>
      <c r="AG1855">
        <f t="shared" si="71"/>
        <v>3.1935421233574225E-3</v>
      </c>
    </row>
    <row r="1856" spans="31:33" x14ac:dyDescent="0.3">
      <c r="AE1856" s="12">
        <v>92.7</v>
      </c>
      <c r="AF1856">
        <f t="shared" si="72"/>
        <v>9.3998649259814806E-5</v>
      </c>
      <c r="AG1856">
        <f t="shared" si="71"/>
        <v>3.1920779266811192E-3</v>
      </c>
    </row>
    <row r="1857" spans="31:33" x14ac:dyDescent="0.3">
      <c r="AE1857" s="12">
        <v>92.75</v>
      </c>
      <c r="AF1857">
        <f t="shared" si="72"/>
        <v>9.3894292444099298E-5</v>
      </c>
      <c r="AG1857">
        <f t="shared" si="71"/>
        <v>3.1906151903139243E-3</v>
      </c>
    </row>
    <row r="1858" spans="31:33" x14ac:dyDescent="0.3">
      <c r="AE1858" s="12">
        <v>92.8</v>
      </c>
      <c r="AF1858">
        <f t="shared" si="72"/>
        <v>9.3790107633049698E-5</v>
      </c>
      <c r="AG1858">
        <f t="shared" si="71"/>
        <v>3.189153912013356E-3</v>
      </c>
    </row>
    <row r="1859" spans="31:33" x14ac:dyDescent="0.3">
      <c r="AE1859" s="12">
        <v>92.85</v>
      </c>
      <c r="AF1859">
        <f t="shared" si="72"/>
        <v>9.3686094450716098E-5</v>
      </c>
      <c r="AG1859">
        <f t="shared" ref="AG1859:AG1922" si="73">$AG$2*(AE1859^($AG$2-1))</f>
        <v>3.1876940895415842E-3</v>
      </c>
    </row>
    <row r="1860" spans="31:33" x14ac:dyDescent="0.3">
      <c r="AE1860" s="12">
        <v>92.9</v>
      </c>
      <c r="AF1860">
        <f t="shared" ref="AF1860:AF1923" si="74">($AF$2-1)*AE1860^(-$AF$2)</f>
        <v>9.3582252522171576E-5</v>
      </c>
      <c r="AG1860">
        <f t="shared" si="73"/>
        <v>3.1862357206654088E-3</v>
      </c>
    </row>
    <row r="1861" spans="31:33" x14ac:dyDescent="0.3">
      <c r="AE1861" s="12">
        <v>92.95</v>
      </c>
      <c r="AF1861">
        <f t="shared" si="74"/>
        <v>9.3478581473510064E-5</v>
      </c>
      <c r="AG1861">
        <f t="shared" si="73"/>
        <v>3.1847788031562621E-3</v>
      </c>
    </row>
    <row r="1862" spans="31:33" x14ac:dyDescent="0.3">
      <c r="AE1862" s="12">
        <v>93</v>
      </c>
      <c r="AF1862">
        <f t="shared" si="74"/>
        <v>9.3375080931841598E-5</v>
      </c>
      <c r="AG1862">
        <f t="shared" si="73"/>
        <v>3.1833233347901796E-3</v>
      </c>
    </row>
    <row r="1863" spans="31:33" x14ac:dyDescent="0.3">
      <c r="AE1863" s="12">
        <v>93.05</v>
      </c>
      <c r="AF1863">
        <f t="shared" si="74"/>
        <v>9.3271750525290335E-5</v>
      </c>
      <c r="AG1863">
        <f t="shared" si="73"/>
        <v>3.1818693133478103E-3</v>
      </c>
    </row>
    <row r="1864" spans="31:33" x14ac:dyDescent="0.3">
      <c r="AE1864" s="12">
        <v>93.1</v>
      </c>
      <c r="AF1864">
        <f t="shared" si="74"/>
        <v>9.3168589882990571E-5</v>
      </c>
      <c r="AG1864">
        <f t="shared" si="73"/>
        <v>3.1804167366143799E-3</v>
      </c>
    </row>
    <row r="1865" spans="31:33" x14ac:dyDescent="0.3">
      <c r="AE1865" s="12">
        <v>93.15</v>
      </c>
      <c r="AF1865">
        <f t="shared" si="74"/>
        <v>9.3065598635083471E-5</v>
      </c>
      <c r="AG1865">
        <f t="shared" si="73"/>
        <v>3.1789656023797006E-3</v>
      </c>
    </row>
    <row r="1866" spans="31:33" x14ac:dyDescent="0.3">
      <c r="AE1866" s="12">
        <v>93.2</v>
      </c>
      <c r="AF1866">
        <f t="shared" si="74"/>
        <v>9.2962776412714254E-5</v>
      </c>
      <c r="AG1866">
        <f t="shared" si="73"/>
        <v>3.1775159084381447E-3</v>
      </c>
    </row>
    <row r="1867" spans="31:33" x14ac:dyDescent="0.3">
      <c r="AE1867" s="12">
        <v>93.25</v>
      </c>
      <c r="AF1867">
        <f t="shared" si="74"/>
        <v>9.2860122848028532E-5</v>
      </c>
      <c r="AG1867">
        <f t="shared" si="73"/>
        <v>3.1760676525886423E-3</v>
      </c>
    </row>
    <row r="1868" spans="31:33" x14ac:dyDescent="0.3">
      <c r="AE1868" s="12">
        <v>93.3</v>
      </c>
      <c r="AF1868">
        <f t="shared" si="74"/>
        <v>9.2757637574168882E-5</v>
      </c>
      <c r="AG1868">
        <f t="shared" si="73"/>
        <v>3.1746208326346604E-3</v>
      </c>
    </row>
    <row r="1869" spans="31:33" x14ac:dyDescent="0.3">
      <c r="AE1869" s="12">
        <v>93.35</v>
      </c>
      <c r="AF1869">
        <f t="shared" si="74"/>
        <v>9.2655320225271904E-5</v>
      </c>
      <c r="AG1869">
        <f t="shared" si="73"/>
        <v>3.1731754463841955E-3</v>
      </c>
    </row>
    <row r="1870" spans="31:33" x14ac:dyDescent="0.3">
      <c r="AE1870" s="12">
        <v>93.4</v>
      </c>
      <c r="AF1870">
        <f t="shared" si="74"/>
        <v>9.2553170436465186E-5</v>
      </c>
      <c r="AG1870">
        <f t="shared" si="73"/>
        <v>3.1717314916497679E-3</v>
      </c>
    </row>
    <row r="1871" spans="31:33" x14ac:dyDescent="0.3">
      <c r="AE1871" s="12">
        <v>93.45</v>
      </c>
      <c r="AF1871">
        <f t="shared" si="74"/>
        <v>9.2451187843863768E-5</v>
      </c>
      <c r="AG1871">
        <f t="shared" si="73"/>
        <v>3.170288966248398E-3</v>
      </c>
    </row>
    <row r="1872" spans="31:33" x14ac:dyDescent="0.3">
      <c r="AE1872" s="12">
        <v>93.5</v>
      </c>
      <c r="AF1872">
        <f t="shared" si="74"/>
        <v>9.2349372084566913E-5</v>
      </c>
      <c r="AG1872">
        <f t="shared" si="73"/>
        <v>3.1688478680016023E-3</v>
      </c>
    </row>
    <row r="1873" spans="31:33" x14ac:dyDescent="0.3">
      <c r="AE1873" s="12">
        <v>93.55</v>
      </c>
      <c r="AF1873">
        <f t="shared" si="74"/>
        <v>9.22477227966554E-5</v>
      </c>
      <c r="AG1873">
        <f t="shared" si="73"/>
        <v>3.1674081947353845E-3</v>
      </c>
    </row>
    <row r="1874" spans="31:33" x14ac:dyDescent="0.3">
      <c r="AE1874" s="12">
        <v>93.6</v>
      </c>
      <c r="AF1874">
        <f t="shared" si="74"/>
        <v>9.2146239619187456E-5</v>
      </c>
      <c r="AG1874">
        <f t="shared" si="73"/>
        <v>3.1659699442802129E-3</v>
      </c>
    </row>
    <row r="1875" spans="31:33" x14ac:dyDescent="0.3">
      <c r="AE1875" s="12">
        <v>93.65</v>
      </c>
      <c r="AF1875">
        <f t="shared" si="74"/>
        <v>9.2044922192196672E-5</v>
      </c>
      <c r="AG1875">
        <f t="shared" si="73"/>
        <v>3.1645331144710214E-3</v>
      </c>
    </row>
    <row r="1876" spans="31:33" x14ac:dyDescent="0.3">
      <c r="AE1876" s="12">
        <v>93.7</v>
      </c>
      <c r="AF1876">
        <f t="shared" si="74"/>
        <v>9.1943770156688068E-5</v>
      </c>
      <c r="AG1876">
        <f t="shared" si="73"/>
        <v>3.163097703147186E-3</v>
      </c>
    </row>
    <row r="1877" spans="31:33" x14ac:dyDescent="0.3">
      <c r="AE1877" s="12">
        <v>93.75</v>
      </c>
      <c r="AF1877">
        <f t="shared" si="74"/>
        <v>9.1842783154634966E-5</v>
      </c>
      <c r="AG1877">
        <f t="shared" si="73"/>
        <v>3.1616637081525248E-3</v>
      </c>
    </row>
    <row r="1878" spans="31:33" x14ac:dyDescent="0.3">
      <c r="AE1878" s="12">
        <v>93.8</v>
      </c>
      <c r="AF1878">
        <f t="shared" si="74"/>
        <v>9.1741960828976523E-5</v>
      </c>
      <c r="AG1878">
        <f t="shared" si="73"/>
        <v>3.1602311273352781E-3</v>
      </c>
    </row>
    <row r="1879" spans="31:33" x14ac:dyDescent="0.3">
      <c r="AE1879" s="12">
        <v>93.85</v>
      </c>
      <c r="AF1879">
        <f t="shared" si="74"/>
        <v>9.1641302823613745E-5</v>
      </c>
      <c r="AG1879">
        <f t="shared" si="73"/>
        <v>3.1587999585480993E-3</v>
      </c>
    </row>
    <row r="1880" spans="31:33" x14ac:dyDescent="0.3">
      <c r="AE1880" s="12">
        <v>93.9</v>
      </c>
      <c r="AF1880">
        <f t="shared" si="74"/>
        <v>9.1540808783407523E-5</v>
      </c>
      <c r="AG1880">
        <f t="shared" si="73"/>
        <v>3.1573701996480508E-3</v>
      </c>
    </row>
    <row r="1881" spans="31:33" x14ac:dyDescent="0.3">
      <c r="AE1881" s="12">
        <v>93.95</v>
      </c>
      <c r="AF1881">
        <f t="shared" si="74"/>
        <v>9.144047835417404E-5</v>
      </c>
      <c r="AG1881">
        <f t="shared" si="73"/>
        <v>3.1559418484965749E-3</v>
      </c>
    </row>
    <row r="1882" spans="31:33" x14ac:dyDescent="0.3">
      <c r="AE1882" s="12">
        <v>94</v>
      </c>
      <c r="AF1882">
        <f t="shared" si="74"/>
        <v>9.1340311182683099E-5</v>
      </c>
      <c r="AG1882">
        <f t="shared" si="73"/>
        <v>3.1545149029595038E-3</v>
      </c>
    </row>
    <row r="1883" spans="31:33" x14ac:dyDescent="0.3">
      <c r="AE1883" s="12">
        <v>94.05</v>
      </c>
      <c r="AF1883">
        <f t="shared" si="74"/>
        <v>9.1240306916653822E-5</v>
      </c>
      <c r="AG1883">
        <f t="shared" si="73"/>
        <v>3.1530893609070317E-3</v>
      </c>
    </row>
    <row r="1884" spans="31:33" x14ac:dyDescent="0.3">
      <c r="AE1884" s="12">
        <v>94.1</v>
      </c>
      <c r="AF1884">
        <f t="shared" si="74"/>
        <v>9.1140465204752932E-5</v>
      </c>
      <c r="AG1884">
        <f t="shared" si="73"/>
        <v>3.1516652202137124E-3</v>
      </c>
    </row>
    <row r="1885" spans="31:33" x14ac:dyDescent="0.3">
      <c r="AE1885" s="12">
        <v>94.15</v>
      </c>
      <c r="AF1885">
        <f t="shared" si="74"/>
        <v>9.1040785696590466E-5</v>
      </c>
      <c r="AG1885">
        <f t="shared" si="73"/>
        <v>3.1502424787584471E-3</v>
      </c>
    </row>
    <row r="1886" spans="31:33" x14ac:dyDescent="0.3">
      <c r="AE1886" s="12">
        <v>94.2</v>
      </c>
      <c r="AF1886">
        <f t="shared" si="74"/>
        <v>9.0941268042717425E-5</v>
      </c>
      <c r="AG1886">
        <f t="shared" si="73"/>
        <v>3.1488211344244646E-3</v>
      </c>
    </row>
    <row r="1887" spans="31:33" x14ac:dyDescent="0.3">
      <c r="AE1887" s="12">
        <v>94.25</v>
      </c>
      <c r="AF1887">
        <f t="shared" si="74"/>
        <v>9.0841911894622699E-5</v>
      </c>
      <c r="AG1887">
        <f t="shared" si="73"/>
        <v>3.1474011850993276E-3</v>
      </c>
    </row>
    <row r="1888" spans="31:33" x14ac:dyDescent="0.3">
      <c r="AE1888" s="12">
        <v>94.3</v>
      </c>
      <c r="AF1888">
        <f t="shared" si="74"/>
        <v>9.0742716904729869E-5</v>
      </c>
      <c r="AG1888">
        <f t="shared" si="73"/>
        <v>3.1459826286749032E-3</v>
      </c>
    </row>
    <row r="1889" spans="31:33" x14ac:dyDescent="0.3">
      <c r="AE1889" s="12">
        <v>94.35</v>
      </c>
      <c r="AF1889">
        <f t="shared" si="74"/>
        <v>9.0643682726394305E-5</v>
      </c>
      <c r="AG1889">
        <f t="shared" si="73"/>
        <v>3.1445654630473637E-3</v>
      </c>
    </row>
    <row r="1890" spans="31:33" x14ac:dyDescent="0.3">
      <c r="AE1890" s="12">
        <v>94.4</v>
      </c>
      <c r="AF1890">
        <f t="shared" si="74"/>
        <v>9.0544809013899674E-5</v>
      </c>
      <c r="AG1890">
        <f t="shared" si="73"/>
        <v>3.1431496861171683E-3</v>
      </c>
    </row>
    <row r="1891" spans="31:33" x14ac:dyDescent="0.3">
      <c r="AE1891" s="12">
        <v>94.45</v>
      </c>
      <c r="AF1891">
        <f t="shared" si="74"/>
        <v>9.0446095422456376E-5</v>
      </c>
      <c r="AG1891">
        <f t="shared" si="73"/>
        <v>3.1417352957890622E-3</v>
      </c>
    </row>
    <row r="1892" spans="31:33" x14ac:dyDescent="0.3">
      <c r="AE1892" s="12">
        <v>94.5</v>
      </c>
      <c r="AF1892">
        <f t="shared" si="74"/>
        <v>9.0347541608197006E-5</v>
      </c>
      <c r="AG1892">
        <f t="shared" si="73"/>
        <v>3.1403222899720512E-3</v>
      </c>
    </row>
    <row r="1893" spans="31:33" x14ac:dyDescent="0.3">
      <c r="AE1893" s="12">
        <v>94.55</v>
      </c>
      <c r="AF1893">
        <f t="shared" si="74"/>
        <v>9.0249147228174187E-5</v>
      </c>
      <c r="AG1893">
        <f t="shared" si="73"/>
        <v>3.1389106665794036E-3</v>
      </c>
    </row>
    <row r="1894" spans="31:33" x14ac:dyDescent="0.3">
      <c r="AE1894" s="12">
        <v>94.6</v>
      </c>
      <c r="AF1894">
        <f t="shared" si="74"/>
        <v>9.015091194035748E-5</v>
      </c>
      <c r="AG1894">
        <f t="shared" si="73"/>
        <v>3.1375004235286324E-3</v>
      </c>
    </row>
    <row r="1895" spans="31:33" x14ac:dyDescent="0.3">
      <c r="AE1895" s="12">
        <v>94.65</v>
      </c>
      <c r="AF1895">
        <f t="shared" si="74"/>
        <v>9.0052835403630046E-5</v>
      </c>
      <c r="AG1895">
        <f t="shared" si="73"/>
        <v>3.1360915587414803E-3</v>
      </c>
    </row>
    <row r="1896" spans="31:33" x14ac:dyDescent="0.3">
      <c r="AE1896" s="12">
        <v>94.7</v>
      </c>
      <c r="AF1896">
        <f t="shared" si="74"/>
        <v>8.9954917277787106E-5</v>
      </c>
      <c r="AG1896">
        <f t="shared" si="73"/>
        <v>3.1346840701439289E-3</v>
      </c>
    </row>
    <row r="1897" spans="31:33" x14ac:dyDescent="0.3">
      <c r="AE1897" s="12">
        <v>94.75</v>
      </c>
      <c r="AF1897">
        <f t="shared" si="74"/>
        <v>8.9857157223530938E-5</v>
      </c>
      <c r="AG1897">
        <f t="shared" si="73"/>
        <v>3.1332779556661615E-3</v>
      </c>
    </row>
    <row r="1898" spans="31:33" x14ac:dyDescent="0.3">
      <c r="AE1898" s="12">
        <v>94.8</v>
      </c>
      <c r="AF1898">
        <f t="shared" si="74"/>
        <v>8.9759554902469601E-5</v>
      </c>
      <c r="AG1898">
        <f t="shared" si="73"/>
        <v>3.131873213242565E-3</v>
      </c>
    </row>
    <row r="1899" spans="31:33" x14ac:dyDescent="0.3">
      <c r="AE1899" s="12">
        <v>94.85</v>
      </c>
      <c r="AF1899">
        <f t="shared" si="74"/>
        <v>8.9662109977113567E-5</v>
      </c>
      <c r="AG1899">
        <f t="shared" si="73"/>
        <v>3.1304698408117265E-3</v>
      </c>
    </row>
    <row r="1900" spans="31:33" x14ac:dyDescent="0.3">
      <c r="AE1900" s="12">
        <v>94.9</v>
      </c>
      <c r="AF1900">
        <f t="shared" si="74"/>
        <v>8.956482211087292E-5</v>
      </c>
      <c r="AG1900">
        <f t="shared" si="73"/>
        <v>3.1290678363164091E-3</v>
      </c>
    </row>
    <row r="1901" spans="31:33" x14ac:dyDescent="0.3">
      <c r="AE1901" s="12">
        <v>94.95</v>
      </c>
      <c r="AF1901">
        <f t="shared" si="74"/>
        <v>8.9467690968053637E-5</v>
      </c>
      <c r="AG1901">
        <f t="shared" si="73"/>
        <v>3.1276671977035451E-3</v>
      </c>
    </row>
    <row r="1902" spans="31:33" x14ac:dyDescent="0.3">
      <c r="AE1902" s="12">
        <v>95</v>
      </c>
      <c r="AF1902">
        <f t="shared" si="74"/>
        <v>8.9370716213856377E-5</v>
      </c>
      <c r="AG1902">
        <f t="shared" si="73"/>
        <v>3.1262679229242343E-3</v>
      </c>
    </row>
    <row r="1903" spans="31:33" x14ac:dyDescent="0.3">
      <c r="AE1903" s="12">
        <v>95.05</v>
      </c>
      <c r="AF1903">
        <f t="shared" si="74"/>
        <v>8.9273897514372092E-5</v>
      </c>
      <c r="AG1903">
        <f t="shared" si="73"/>
        <v>3.1248700099337202E-3</v>
      </c>
    </row>
    <row r="1904" spans="31:33" x14ac:dyDescent="0.3">
      <c r="AE1904" s="12">
        <v>95.1</v>
      </c>
      <c r="AF1904">
        <f t="shared" si="74"/>
        <v>8.9177234536579939E-5</v>
      </c>
      <c r="AG1904">
        <f t="shared" si="73"/>
        <v>3.1234734566913864E-3</v>
      </c>
    </row>
    <row r="1905" spans="31:33" x14ac:dyDescent="0.3">
      <c r="AE1905" s="12">
        <v>95.15</v>
      </c>
      <c r="AF1905">
        <f t="shared" si="74"/>
        <v>8.9080726948344397E-5</v>
      </c>
      <c r="AG1905">
        <f t="shared" si="73"/>
        <v>3.1220782611607423E-3</v>
      </c>
    </row>
    <row r="1906" spans="31:33" x14ac:dyDescent="0.3">
      <c r="AE1906" s="12">
        <v>95.2</v>
      </c>
      <c r="AF1906">
        <f t="shared" si="74"/>
        <v>8.8984374418412372E-5</v>
      </c>
      <c r="AG1906">
        <f t="shared" si="73"/>
        <v>3.1206844213094247E-3</v>
      </c>
    </row>
    <row r="1907" spans="31:33" x14ac:dyDescent="0.3">
      <c r="AE1907" s="12">
        <v>95.25</v>
      </c>
      <c r="AF1907">
        <f t="shared" si="74"/>
        <v>8.888817661641036E-5</v>
      </c>
      <c r="AG1907">
        <f t="shared" si="73"/>
        <v>3.1192919351091699E-3</v>
      </c>
    </row>
    <row r="1908" spans="31:33" x14ac:dyDescent="0.3">
      <c r="AE1908" s="12">
        <v>95.3</v>
      </c>
      <c r="AF1908">
        <f t="shared" si="74"/>
        <v>8.8792133212841677E-5</v>
      </c>
      <c r="AG1908">
        <f t="shared" si="73"/>
        <v>3.1179008005358128E-3</v>
      </c>
    </row>
    <row r="1909" spans="31:33" x14ac:dyDescent="0.3">
      <c r="AE1909" s="12">
        <v>95.35</v>
      </c>
      <c r="AF1909">
        <f t="shared" si="74"/>
        <v>8.8696243879083723E-5</v>
      </c>
      <c r="AG1909">
        <f t="shared" si="73"/>
        <v>3.1165110155692774E-3</v>
      </c>
    </row>
    <row r="1910" spans="31:33" x14ac:dyDescent="0.3">
      <c r="AE1910" s="12">
        <v>95.4</v>
      </c>
      <c r="AF1910">
        <f t="shared" si="74"/>
        <v>8.8600508287384904E-5</v>
      </c>
      <c r="AG1910">
        <f t="shared" si="73"/>
        <v>3.1151225781935578E-3</v>
      </c>
    </row>
    <row r="1911" spans="31:33" x14ac:dyDescent="0.3">
      <c r="AE1911" s="12">
        <v>95.45</v>
      </c>
      <c r="AF1911">
        <f t="shared" si="74"/>
        <v>8.8504926110862591E-5</v>
      </c>
      <c r="AG1911">
        <f t="shared" si="73"/>
        <v>3.1137354863967248E-3</v>
      </c>
    </row>
    <row r="1912" spans="31:33" x14ac:dyDescent="0.3">
      <c r="AE1912" s="12">
        <v>95.5</v>
      </c>
      <c r="AF1912">
        <f t="shared" si="74"/>
        <v>8.8409497023499438E-5</v>
      </c>
      <c r="AG1912">
        <f t="shared" si="73"/>
        <v>3.1123497381708941E-3</v>
      </c>
    </row>
    <row r="1913" spans="31:33" x14ac:dyDescent="0.3">
      <c r="AE1913" s="12">
        <v>95.55</v>
      </c>
      <c r="AF1913">
        <f t="shared" si="74"/>
        <v>8.8314220700141398E-5</v>
      </c>
      <c r="AG1913">
        <f t="shared" si="73"/>
        <v>3.1109653315122337E-3</v>
      </c>
    </row>
    <row r="1914" spans="31:33" x14ac:dyDescent="0.3">
      <c r="AE1914" s="12">
        <v>95.6</v>
      </c>
      <c r="AF1914">
        <f t="shared" si="74"/>
        <v>8.821909681649459E-5</v>
      </c>
      <c r="AG1914">
        <f t="shared" si="73"/>
        <v>3.1095822644209405E-3</v>
      </c>
    </row>
    <row r="1915" spans="31:33" x14ac:dyDescent="0.3">
      <c r="AE1915" s="12">
        <v>95.65</v>
      </c>
      <c r="AF1915">
        <f t="shared" si="74"/>
        <v>8.8124125049122545E-5</v>
      </c>
      <c r="AG1915">
        <f t="shared" si="73"/>
        <v>3.1082005349012442E-3</v>
      </c>
    </row>
    <row r="1916" spans="31:33" x14ac:dyDescent="0.3">
      <c r="AE1916" s="12">
        <v>95.7</v>
      </c>
      <c r="AF1916">
        <f t="shared" si="74"/>
        <v>8.8029305075443986E-5</v>
      </c>
      <c r="AG1916">
        <f t="shared" si="73"/>
        <v>3.1068201409613842E-3</v>
      </c>
    </row>
    <row r="1917" spans="31:33" x14ac:dyDescent="0.3">
      <c r="AE1917" s="12">
        <v>95.75</v>
      </c>
      <c r="AF1917">
        <f t="shared" si="74"/>
        <v>8.7934636573729142E-5</v>
      </c>
      <c r="AG1917">
        <f t="shared" si="73"/>
        <v>3.1054410806136026E-3</v>
      </c>
    </row>
    <row r="1918" spans="31:33" x14ac:dyDescent="0.3">
      <c r="AE1918" s="12">
        <v>95.8</v>
      </c>
      <c r="AF1918">
        <f t="shared" si="74"/>
        <v>8.7840119223098651E-5</v>
      </c>
      <c r="AG1918">
        <f t="shared" si="73"/>
        <v>3.1040633518741425E-3</v>
      </c>
    </row>
    <row r="1919" spans="31:33" x14ac:dyDescent="0.3">
      <c r="AE1919" s="12">
        <v>95.85</v>
      </c>
      <c r="AF1919">
        <f t="shared" si="74"/>
        <v>8.7745752703518513E-5</v>
      </c>
      <c r="AG1919">
        <f t="shared" si="73"/>
        <v>3.1026869527632211E-3</v>
      </c>
    </row>
    <row r="1920" spans="31:33" x14ac:dyDescent="0.3">
      <c r="AE1920" s="12">
        <v>95.9</v>
      </c>
      <c r="AF1920">
        <f t="shared" si="74"/>
        <v>8.7651536695799976E-5</v>
      </c>
      <c r="AG1920">
        <f t="shared" si="73"/>
        <v>3.1013118813050392E-3</v>
      </c>
    </row>
    <row r="1921" spans="31:33" x14ac:dyDescent="0.3">
      <c r="AE1921" s="12">
        <v>95.95</v>
      </c>
      <c r="AF1921">
        <f t="shared" si="74"/>
        <v>8.7557470881595396E-5</v>
      </c>
      <c r="AG1921">
        <f t="shared" si="73"/>
        <v>3.09993813552776E-3</v>
      </c>
    </row>
    <row r="1922" spans="31:33" x14ac:dyDescent="0.3">
      <c r="AE1922" s="12">
        <v>96</v>
      </c>
      <c r="AF1922">
        <f t="shared" si="74"/>
        <v>8.746355494339553E-5</v>
      </c>
      <c r="AG1922">
        <f t="shared" si="73"/>
        <v>3.0985657134634951E-3</v>
      </c>
    </row>
    <row r="1923" spans="31:33" x14ac:dyDescent="0.3">
      <c r="AE1923" s="12">
        <v>96.05</v>
      </c>
      <c r="AF1923">
        <f t="shared" si="74"/>
        <v>8.7369788564527475E-5</v>
      </c>
      <c r="AG1923">
        <f t="shared" ref="AG1923:AG1986" si="75">$AG$2*(AE1923^($AG$2-1))</f>
        <v>3.0971946131483062E-3</v>
      </c>
    </row>
    <row r="1924" spans="31:33" x14ac:dyDescent="0.3">
      <c r="AE1924" s="12">
        <v>96.1</v>
      </c>
      <c r="AF1924">
        <f t="shared" ref="AF1924:AF1987" si="76">($AF$2-1)*AE1924^(-$AF$2)</f>
        <v>8.7276171429151876E-5</v>
      </c>
      <c r="AG1924">
        <f t="shared" si="75"/>
        <v>3.095824832622187E-3</v>
      </c>
    </row>
    <row r="1925" spans="31:33" x14ac:dyDescent="0.3">
      <c r="AE1925" s="12">
        <v>96.15</v>
      </c>
      <c r="AF1925">
        <f t="shared" si="76"/>
        <v>8.7182703222260012E-5</v>
      </c>
      <c r="AG1925">
        <f t="shared" si="75"/>
        <v>3.0944563699290563E-3</v>
      </c>
    </row>
    <row r="1926" spans="31:33" x14ac:dyDescent="0.3">
      <c r="AE1926" s="12">
        <v>96.2</v>
      </c>
      <c r="AF1926">
        <f t="shared" si="76"/>
        <v>8.7089383629671588E-5</v>
      </c>
      <c r="AG1926">
        <f t="shared" si="75"/>
        <v>3.0930892231167445E-3</v>
      </c>
    </row>
    <row r="1927" spans="31:33" x14ac:dyDescent="0.3">
      <c r="AE1927" s="12">
        <v>96.25</v>
      </c>
      <c r="AF1927">
        <f t="shared" si="76"/>
        <v>8.6996212338031806E-5</v>
      </c>
      <c r="AG1927">
        <f t="shared" si="75"/>
        <v>3.0917233902369892E-3</v>
      </c>
    </row>
    <row r="1928" spans="31:33" x14ac:dyDescent="0.3">
      <c r="AE1928" s="12">
        <v>96.3</v>
      </c>
      <c r="AF1928">
        <f t="shared" si="76"/>
        <v>8.6903189034809051E-5</v>
      </c>
      <c r="AG1928">
        <f t="shared" si="75"/>
        <v>3.0903588693454239E-3</v>
      </c>
    </row>
    <row r="1929" spans="31:33" x14ac:dyDescent="0.3">
      <c r="AE1929" s="12">
        <v>96.35</v>
      </c>
      <c r="AF1929">
        <f t="shared" si="76"/>
        <v>8.6810313408292066E-5</v>
      </c>
      <c r="AG1929">
        <f t="shared" si="75"/>
        <v>3.0889956585015634E-3</v>
      </c>
    </row>
    <row r="1930" spans="31:33" x14ac:dyDescent="0.3">
      <c r="AE1930" s="12">
        <v>96.4</v>
      </c>
      <c r="AF1930">
        <f t="shared" si="76"/>
        <v>8.6717585147586963E-5</v>
      </c>
      <c r="AG1930">
        <f t="shared" si="75"/>
        <v>3.0876337557687985E-3</v>
      </c>
    </row>
    <row r="1931" spans="31:33" x14ac:dyDescent="0.3">
      <c r="AE1931" s="12">
        <v>96.45</v>
      </c>
      <c r="AF1931">
        <f t="shared" si="76"/>
        <v>8.6625003942615919E-5</v>
      </c>
      <c r="AG1931">
        <f t="shared" si="75"/>
        <v>3.0862731592143874E-3</v>
      </c>
    </row>
    <row r="1932" spans="31:33" x14ac:dyDescent="0.3">
      <c r="AE1932" s="12">
        <v>96.5</v>
      </c>
      <c r="AF1932">
        <f t="shared" si="76"/>
        <v>8.6532569484113367E-5</v>
      </c>
      <c r="AG1932">
        <f t="shared" si="75"/>
        <v>3.0849138669094404E-3</v>
      </c>
    </row>
    <row r="1933" spans="31:33" x14ac:dyDescent="0.3">
      <c r="AE1933" s="12">
        <v>96.55</v>
      </c>
      <c r="AF1933">
        <f t="shared" si="76"/>
        <v>8.6440281463624223E-5</v>
      </c>
      <c r="AG1933">
        <f t="shared" si="75"/>
        <v>3.0835558769289179E-3</v>
      </c>
    </row>
    <row r="1934" spans="31:33" x14ac:dyDescent="0.3">
      <c r="AE1934" s="12">
        <v>96.6</v>
      </c>
      <c r="AF1934">
        <f t="shared" si="76"/>
        <v>8.6348139573500524E-5</v>
      </c>
      <c r="AG1934">
        <f t="shared" si="75"/>
        <v>3.0821991873516133E-3</v>
      </c>
    </row>
    <row r="1935" spans="31:33" x14ac:dyDescent="0.3">
      <c r="AE1935" s="12">
        <v>96.65</v>
      </c>
      <c r="AF1935">
        <f t="shared" si="76"/>
        <v>8.625614350690026E-5</v>
      </c>
      <c r="AG1935">
        <f t="shared" si="75"/>
        <v>3.0808437962601509E-3</v>
      </c>
    </row>
    <row r="1936" spans="31:33" x14ac:dyDescent="0.3">
      <c r="AE1936" s="12">
        <v>96.7</v>
      </c>
      <c r="AF1936">
        <f t="shared" si="76"/>
        <v>8.6164292957783084E-5</v>
      </c>
      <c r="AG1936">
        <f t="shared" si="75"/>
        <v>3.0794897017409652E-3</v>
      </c>
    </row>
    <row r="1937" spans="31:33" x14ac:dyDescent="0.3">
      <c r="AE1937" s="12">
        <v>96.75</v>
      </c>
      <c r="AF1937">
        <f t="shared" si="76"/>
        <v>8.6072587620909138E-5</v>
      </c>
      <c r="AG1937">
        <f t="shared" si="75"/>
        <v>3.0781369018843029E-3</v>
      </c>
    </row>
    <row r="1938" spans="31:33" x14ac:dyDescent="0.3">
      <c r="AE1938" s="12">
        <v>96.8</v>
      </c>
      <c r="AF1938">
        <f t="shared" si="76"/>
        <v>8.5981027191836431E-5</v>
      </c>
      <c r="AG1938">
        <f t="shared" si="75"/>
        <v>3.0767853947842073E-3</v>
      </c>
    </row>
    <row r="1939" spans="31:33" x14ac:dyDescent="0.3">
      <c r="AE1939" s="12">
        <v>96.85</v>
      </c>
      <c r="AF1939">
        <f t="shared" si="76"/>
        <v>8.5889611366917449E-5</v>
      </c>
      <c r="AG1939">
        <f t="shared" si="75"/>
        <v>3.0754351785385143E-3</v>
      </c>
    </row>
    <row r="1940" spans="31:33" x14ac:dyDescent="0.3">
      <c r="AE1940" s="12">
        <v>96.9</v>
      </c>
      <c r="AF1940">
        <f t="shared" si="76"/>
        <v>8.5798339843297757E-5</v>
      </c>
      <c r="AG1940">
        <f t="shared" si="75"/>
        <v>3.0740862512488331E-3</v>
      </c>
    </row>
    <row r="1941" spans="31:33" x14ac:dyDescent="0.3">
      <c r="AE1941" s="12">
        <v>96.95</v>
      </c>
      <c r="AF1941">
        <f t="shared" si="76"/>
        <v>8.5707212318912666E-5</v>
      </c>
      <c r="AG1941">
        <f t="shared" si="75"/>
        <v>3.0727386110205421E-3</v>
      </c>
    </row>
    <row r="1942" spans="31:33" x14ac:dyDescent="0.3">
      <c r="AE1942" s="12">
        <v>97</v>
      </c>
      <c r="AF1942">
        <f t="shared" si="76"/>
        <v>8.5616228492485337E-5</v>
      </c>
      <c r="AG1942">
        <f t="shared" si="75"/>
        <v>3.0713922559627849E-3</v>
      </c>
    </row>
    <row r="1943" spans="31:33" x14ac:dyDescent="0.3">
      <c r="AE1943" s="12">
        <v>97.05</v>
      </c>
      <c r="AF1943">
        <f t="shared" si="76"/>
        <v>8.5525388063524191E-5</v>
      </c>
      <c r="AG1943">
        <f t="shared" si="75"/>
        <v>3.0700471841884503E-3</v>
      </c>
    </row>
    <row r="1944" spans="31:33" x14ac:dyDescent="0.3">
      <c r="AE1944" s="12">
        <v>97.1</v>
      </c>
      <c r="AF1944">
        <f t="shared" si="76"/>
        <v>8.5434690732320078E-5</v>
      </c>
      <c r="AG1944">
        <f t="shared" si="75"/>
        <v>3.0687033938141752E-3</v>
      </c>
    </row>
    <row r="1945" spans="31:33" x14ac:dyDescent="0.3">
      <c r="AE1945" s="12">
        <v>97.15</v>
      </c>
      <c r="AF1945">
        <f t="shared" si="76"/>
        <v>8.5344136199944675E-5</v>
      </c>
      <c r="AG1945">
        <f t="shared" si="75"/>
        <v>3.0673608829603211E-3</v>
      </c>
    </row>
    <row r="1946" spans="31:33" x14ac:dyDescent="0.3">
      <c r="AE1946" s="12">
        <v>97.2</v>
      </c>
      <c r="AF1946">
        <f t="shared" si="76"/>
        <v>8.5253724168246777E-5</v>
      </c>
      <c r="AG1946">
        <f t="shared" si="75"/>
        <v>3.066019649750978E-3</v>
      </c>
    </row>
    <row r="1947" spans="31:33" x14ac:dyDescent="0.3">
      <c r="AE1947" s="12">
        <v>97.25</v>
      </c>
      <c r="AF1947">
        <f t="shared" si="76"/>
        <v>8.5163454339851139E-5</v>
      </c>
      <c r="AG1947">
        <f t="shared" si="75"/>
        <v>3.0646796923139417E-3</v>
      </c>
    </row>
    <row r="1948" spans="31:33" x14ac:dyDescent="0.3">
      <c r="AE1948" s="12">
        <v>97.3</v>
      </c>
      <c r="AF1948">
        <f t="shared" si="76"/>
        <v>8.5073326418155611E-5</v>
      </c>
      <c r="AG1948">
        <f t="shared" si="75"/>
        <v>3.0633410087807251E-3</v>
      </c>
    </row>
    <row r="1949" spans="31:33" x14ac:dyDescent="0.3">
      <c r="AE1949" s="12">
        <v>97.35</v>
      </c>
      <c r="AF1949">
        <f t="shared" si="76"/>
        <v>8.4983340107328351E-5</v>
      </c>
      <c r="AG1949">
        <f t="shared" si="75"/>
        <v>3.0620035972865208E-3</v>
      </c>
    </row>
    <row r="1950" spans="31:33" x14ac:dyDescent="0.3">
      <c r="AE1950" s="12">
        <v>97.4</v>
      </c>
      <c r="AF1950">
        <f t="shared" si="76"/>
        <v>8.4893495112305865E-5</v>
      </c>
      <c r="AG1950">
        <f t="shared" si="75"/>
        <v>3.0606674559702182E-3</v>
      </c>
    </row>
    <row r="1951" spans="31:33" x14ac:dyDescent="0.3">
      <c r="AE1951" s="12">
        <v>97.45</v>
      </c>
      <c r="AF1951">
        <f t="shared" si="76"/>
        <v>8.4803791138790284E-5</v>
      </c>
      <c r="AG1951">
        <f t="shared" si="75"/>
        <v>3.0593325829743759E-3</v>
      </c>
    </row>
    <row r="1952" spans="31:33" x14ac:dyDescent="0.3">
      <c r="AE1952" s="12">
        <v>97.5</v>
      </c>
      <c r="AF1952">
        <f t="shared" si="76"/>
        <v>8.4714227893247949E-5</v>
      </c>
      <c r="AG1952">
        <f t="shared" si="75"/>
        <v>3.0579989764452299E-3</v>
      </c>
    </row>
    <row r="1953" spans="31:33" x14ac:dyDescent="0.3">
      <c r="AE1953" s="12">
        <v>97.55</v>
      </c>
      <c r="AF1953">
        <f t="shared" si="76"/>
        <v>8.4624805082905366E-5</v>
      </c>
      <c r="AG1953">
        <f t="shared" si="75"/>
        <v>3.0566666345326625E-3</v>
      </c>
    </row>
    <row r="1954" spans="31:33" x14ac:dyDescent="0.3">
      <c r="AE1954" s="12">
        <v>97.6</v>
      </c>
      <c r="AF1954">
        <f t="shared" si="76"/>
        <v>8.4535522415748278E-5</v>
      </c>
      <c r="AG1954">
        <f t="shared" si="75"/>
        <v>3.0553355553902132E-3</v>
      </c>
    </row>
    <row r="1955" spans="31:33" x14ac:dyDescent="0.3">
      <c r="AE1955" s="12">
        <v>97.65</v>
      </c>
      <c r="AF1955">
        <f t="shared" si="76"/>
        <v>8.444637960051851E-5</v>
      </c>
      <c r="AG1955">
        <f t="shared" si="75"/>
        <v>3.0540057371750574E-3</v>
      </c>
    </row>
    <row r="1956" spans="31:33" x14ac:dyDescent="0.3">
      <c r="AE1956" s="12">
        <v>97.7</v>
      </c>
      <c r="AF1956">
        <f t="shared" si="76"/>
        <v>8.4357376346712168E-5</v>
      </c>
      <c r="AG1956">
        <f t="shared" si="75"/>
        <v>3.0526771780480053E-3</v>
      </c>
    </row>
    <row r="1957" spans="31:33" x14ac:dyDescent="0.3">
      <c r="AE1957" s="12">
        <v>97.75</v>
      </c>
      <c r="AF1957">
        <f t="shared" si="76"/>
        <v>8.4268512364577117E-5</v>
      </c>
      <c r="AG1957">
        <f t="shared" si="75"/>
        <v>3.0513498761734867E-3</v>
      </c>
    </row>
    <row r="1958" spans="31:33" x14ac:dyDescent="0.3">
      <c r="AE1958" s="12">
        <v>97.8</v>
      </c>
      <c r="AF1958">
        <f t="shared" si="76"/>
        <v>8.4179787365110294E-5</v>
      </c>
      <c r="AG1958">
        <f t="shared" si="75"/>
        <v>3.0500238297195424E-3</v>
      </c>
    </row>
    <row r="1959" spans="31:33" x14ac:dyDescent="0.3">
      <c r="AE1959" s="12">
        <v>97.85</v>
      </c>
      <c r="AF1959">
        <f t="shared" si="76"/>
        <v>8.4091201060055749E-5</v>
      </c>
      <c r="AG1959">
        <f t="shared" si="75"/>
        <v>3.0486990368578265E-3</v>
      </c>
    </row>
    <row r="1960" spans="31:33" x14ac:dyDescent="0.3">
      <c r="AE1960" s="12">
        <v>97.9</v>
      </c>
      <c r="AF1960">
        <f t="shared" si="76"/>
        <v>8.4002753161902338E-5</v>
      </c>
      <c r="AG1960">
        <f t="shared" si="75"/>
        <v>3.0473754957635719E-3</v>
      </c>
    </row>
    <row r="1961" spans="31:33" x14ac:dyDescent="0.3">
      <c r="AE1961" s="12">
        <v>97.95</v>
      </c>
      <c r="AF1961">
        <f t="shared" si="76"/>
        <v>8.3914443383881188E-5</v>
      </c>
      <c r="AG1961">
        <f t="shared" si="75"/>
        <v>3.0460532046156143E-3</v>
      </c>
    </row>
    <row r="1962" spans="31:33" x14ac:dyDescent="0.3">
      <c r="AE1962" s="12">
        <v>98</v>
      </c>
      <c r="AF1962">
        <f t="shared" si="76"/>
        <v>8.3826271439963897E-5</v>
      </c>
      <c r="AG1962">
        <f t="shared" si="75"/>
        <v>3.0447321615963583E-3</v>
      </c>
    </row>
    <row r="1963" spans="31:33" x14ac:dyDescent="0.3">
      <c r="AE1963" s="12">
        <v>98.05</v>
      </c>
      <c r="AF1963">
        <f t="shared" si="76"/>
        <v>8.373823704485986E-5</v>
      </c>
      <c r="AG1963">
        <f t="shared" si="75"/>
        <v>3.0434123648917827E-3</v>
      </c>
    </row>
    <row r="1964" spans="31:33" x14ac:dyDescent="0.3">
      <c r="AE1964" s="12">
        <v>98.1</v>
      </c>
      <c r="AF1964">
        <f t="shared" si="76"/>
        <v>8.3650339914013359E-5</v>
      </c>
      <c r="AG1964">
        <f t="shared" si="75"/>
        <v>3.0420938126914147E-3</v>
      </c>
    </row>
    <row r="1965" spans="31:33" x14ac:dyDescent="0.3">
      <c r="AE1965" s="12">
        <v>98.15</v>
      </c>
      <c r="AF1965">
        <f t="shared" si="76"/>
        <v>8.3562579763602981E-5</v>
      </c>
      <c r="AG1965">
        <f t="shared" si="75"/>
        <v>3.0407765031883476E-3</v>
      </c>
    </row>
    <row r="1966" spans="31:33" x14ac:dyDescent="0.3">
      <c r="AE1966" s="12">
        <v>98.2</v>
      </c>
      <c r="AF1966">
        <f t="shared" si="76"/>
        <v>8.3474956310537616E-5</v>
      </c>
      <c r="AG1966">
        <f t="shared" si="75"/>
        <v>3.0394604345792046E-3</v>
      </c>
    </row>
    <row r="1967" spans="31:33" x14ac:dyDescent="0.3">
      <c r="AE1967" s="12">
        <v>98.25</v>
      </c>
      <c r="AF1967">
        <f t="shared" si="76"/>
        <v>8.3387469272455143E-5</v>
      </c>
      <c r="AG1967">
        <f t="shared" si="75"/>
        <v>3.0381456050641502E-3</v>
      </c>
    </row>
    <row r="1968" spans="31:33" x14ac:dyDescent="0.3">
      <c r="AE1968" s="12">
        <v>98.3</v>
      </c>
      <c r="AF1968">
        <f t="shared" si="76"/>
        <v>8.3300118367720091E-5</v>
      </c>
      <c r="AG1968">
        <f t="shared" si="75"/>
        <v>3.0368320128468687E-3</v>
      </c>
    </row>
    <row r="1969" spans="31:33" x14ac:dyDescent="0.3">
      <c r="AE1969" s="12">
        <v>98.35</v>
      </c>
      <c r="AF1969">
        <f t="shared" si="76"/>
        <v>8.3212903315421109E-5</v>
      </c>
      <c r="AG1969">
        <f t="shared" si="75"/>
        <v>3.0355196561345612E-3</v>
      </c>
    </row>
    <row r="1970" spans="31:33" x14ac:dyDescent="0.3">
      <c r="AE1970" s="12">
        <v>98.4</v>
      </c>
      <c r="AF1970">
        <f t="shared" si="76"/>
        <v>8.3125823835369391E-5</v>
      </c>
      <c r="AG1970">
        <f t="shared" si="75"/>
        <v>3.0342085331379423E-3</v>
      </c>
    </row>
    <row r="1971" spans="31:33" x14ac:dyDescent="0.3">
      <c r="AE1971" s="12">
        <v>98.45</v>
      </c>
      <c r="AF1971">
        <f t="shared" si="76"/>
        <v>8.3038879648095074E-5</v>
      </c>
      <c r="AG1971">
        <f t="shared" si="75"/>
        <v>3.0328986420712152E-3</v>
      </c>
    </row>
    <row r="1972" spans="31:33" x14ac:dyDescent="0.3">
      <c r="AE1972" s="12">
        <v>98.5</v>
      </c>
      <c r="AF1972">
        <f t="shared" si="76"/>
        <v>8.2952070474846676E-5</v>
      </c>
      <c r="AG1972">
        <f t="shared" si="75"/>
        <v>3.0315899811520801E-3</v>
      </c>
    </row>
    <row r="1973" spans="31:33" x14ac:dyDescent="0.3">
      <c r="AE1973" s="12">
        <v>98.55</v>
      </c>
      <c r="AF1973">
        <f t="shared" si="76"/>
        <v>8.2865396037588019E-5</v>
      </c>
      <c r="AG1973">
        <f t="shared" si="75"/>
        <v>3.0302825486017188E-3</v>
      </c>
    </row>
    <row r="1974" spans="31:33" x14ac:dyDescent="0.3">
      <c r="AE1974" s="12">
        <v>98.6</v>
      </c>
      <c r="AF1974">
        <f t="shared" si="76"/>
        <v>8.277885605899573E-5</v>
      </c>
      <c r="AG1974">
        <f t="shared" si="75"/>
        <v>3.0289763426447815E-3</v>
      </c>
    </row>
    <row r="1975" spans="31:33" x14ac:dyDescent="0.3">
      <c r="AE1975" s="12">
        <v>98.65</v>
      </c>
      <c r="AF1975">
        <f t="shared" si="76"/>
        <v>8.2692450262458137E-5</v>
      </c>
      <c r="AG1975">
        <f t="shared" si="75"/>
        <v>3.0276713615093867E-3</v>
      </c>
    </row>
    <row r="1976" spans="31:33" x14ac:dyDescent="0.3">
      <c r="AE1976" s="12">
        <v>98.7</v>
      </c>
      <c r="AF1976">
        <f t="shared" si="76"/>
        <v>8.2606178372071767E-5</v>
      </c>
      <c r="AG1976">
        <f t="shared" si="75"/>
        <v>3.0263676034271076E-3</v>
      </c>
    </row>
    <row r="1977" spans="31:33" x14ac:dyDescent="0.3">
      <c r="AE1977" s="12">
        <v>98.75</v>
      </c>
      <c r="AF1977">
        <f t="shared" si="76"/>
        <v>8.252004011264029E-5</v>
      </c>
      <c r="AG1977">
        <f t="shared" si="75"/>
        <v>3.0250650666329673E-3</v>
      </c>
    </row>
    <row r="1978" spans="31:33" x14ac:dyDescent="0.3">
      <c r="AE1978" s="12">
        <v>98.8</v>
      </c>
      <c r="AF1978">
        <f t="shared" si="76"/>
        <v>8.2434035209671825E-5</v>
      </c>
      <c r="AG1978">
        <f t="shared" si="75"/>
        <v>3.0237637493654244E-3</v>
      </c>
    </row>
    <row r="1979" spans="31:33" x14ac:dyDescent="0.3">
      <c r="AE1979" s="12">
        <v>98.85</v>
      </c>
      <c r="AF1979">
        <f t="shared" si="76"/>
        <v>8.2348163389376659E-5</v>
      </c>
      <c r="AG1979">
        <f t="shared" si="75"/>
        <v>3.0224636498663682E-3</v>
      </c>
    </row>
    <row r="1980" spans="31:33" x14ac:dyDescent="0.3">
      <c r="AE1980" s="12">
        <v>98.9</v>
      </c>
      <c r="AF1980">
        <f t="shared" si="76"/>
        <v>8.2262424378665245E-5</v>
      </c>
      <c r="AG1980">
        <f t="shared" si="75"/>
        <v>3.0211647663811107E-3</v>
      </c>
    </row>
    <row r="1981" spans="31:33" x14ac:dyDescent="0.3">
      <c r="AE1981" s="12">
        <v>98.95</v>
      </c>
      <c r="AF1981">
        <f t="shared" si="76"/>
        <v>8.2176817905146559E-5</v>
      </c>
      <c r="AG1981">
        <f t="shared" si="75"/>
        <v>3.0198670971583806E-3</v>
      </c>
    </row>
    <row r="1982" spans="31:33" x14ac:dyDescent="0.3">
      <c r="AE1982" s="12">
        <v>99</v>
      </c>
      <c r="AF1982">
        <f t="shared" si="76"/>
        <v>8.2091343697124903E-5</v>
      </c>
      <c r="AG1982">
        <f t="shared" si="75"/>
        <v>3.0185706404503095E-3</v>
      </c>
    </row>
    <row r="1983" spans="31:33" x14ac:dyDescent="0.3">
      <c r="AE1983" s="12">
        <v>99.05</v>
      </c>
      <c r="AF1983">
        <f t="shared" si="76"/>
        <v>8.2006001483598658E-5</v>
      </c>
      <c r="AG1983">
        <f t="shared" si="75"/>
        <v>3.0172753945124243E-3</v>
      </c>
    </row>
    <row r="1984" spans="31:33" x14ac:dyDescent="0.3">
      <c r="AE1984" s="12">
        <v>99.1</v>
      </c>
      <c r="AF1984">
        <f t="shared" si="76"/>
        <v>8.1920790994257983E-5</v>
      </c>
      <c r="AG1984">
        <f t="shared" si="75"/>
        <v>3.0159813576036412E-3</v>
      </c>
    </row>
    <row r="1985" spans="31:33" x14ac:dyDescent="0.3">
      <c r="AE1985" s="12">
        <v>99.15</v>
      </c>
      <c r="AF1985">
        <f t="shared" si="76"/>
        <v>8.1835711959482449E-5</v>
      </c>
      <c r="AG1985">
        <f t="shared" si="75"/>
        <v>3.0146885279862608E-3</v>
      </c>
    </row>
    <row r="1986" spans="31:33" x14ac:dyDescent="0.3">
      <c r="AE1986" s="12">
        <v>99.2</v>
      </c>
      <c r="AF1986">
        <f t="shared" si="76"/>
        <v>8.1750764110339246E-5</v>
      </c>
      <c r="AG1986">
        <f t="shared" si="75"/>
        <v>3.0133969039259534E-3</v>
      </c>
    </row>
    <row r="1987" spans="31:33" x14ac:dyDescent="0.3">
      <c r="AE1987" s="12">
        <v>99.25</v>
      </c>
      <c r="AF1987">
        <f t="shared" si="76"/>
        <v>8.1665947178580616E-5</v>
      </c>
      <c r="AG1987">
        <f t="shared" ref="AG1987:AG2002" si="77">$AG$2*(AE1987^($AG$2-1))</f>
        <v>3.0121064836917508E-3</v>
      </c>
    </row>
    <row r="1988" spans="31:33" x14ac:dyDescent="0.3">
      <c r="AE1988" s="12">
        <v>99.3</v>
      </c>
      <c r="AF1988">
        <f t="shared" ref="AF1988:AF2002" si="78">($AF$2-1)*AE1988^(-$AF$2)</f>
        <v>8.1581260896642252E-5</v>
      </c>
      <c r="AG1988">
        <f t="shared" si="77"/>
        <v>3.0108172655560444E-3</v>
      </c>
    </row>
    <row r="1989" spans="31:33" x14ac:dyDescent="0.3">
      <c r="AE1989" s="12">
        <v>99.35</v>
      </c>
      <c r="AF1989">
        <f t="shared" si="78"/>
        <v>8.1496704997641124E-5</v>
      </c>
      <c r="AG1989">
        <f t="shared" si="77"/>
        <v>3.0095292477945708E-3</v>
      </c>
    </row>
    <row r="1990" spans="31:33" x14ac:dyDescent="0.3">
      <c r="AE1990" s="12">
        <v>99.4</v>
      </c>
      <c r="AF1990">
        <f t="shared" si="78"/>
        <v>8.1412279215373261E-5</v>
      </c>
      <c r="AG1990">
        <f t="shared" si="77"/>
        <v>3.0082424286864062E-3</v>
      </c>
    </row>
    <row r="1991" spans="31:33" x14ac:dyDescent="0.3">
      <c r="AE1991" s="12">
        <v>99.45</v>
      </c>
      <c r="AF1991">
        <f t="shared" si="78"/>
        <v>8.132798328431156E-5</v>
      </c>
      <c r="AG1991">
        <f t="shared" si="77"/>
        <v>3.0069568065139592E-3</v>
      </c>
    </row>
    <row r="1992" spans="31:33" x14ac:dyDescent="0.3">
      <c r="AE1992" s="12">
        <v>99.5</v>
      </c>
      <c r="AF1992">
        <f t="shared" si="78"/>
        <v>8.1243816939604067E-5</v>
      </c>
      <c r="AG1992">
        <f t="shared" si="77"/>
        <v>3.005672379562961E-3</v>
      </c>
    </row>
    <row r="1993" spans="31:33" x14ac:dyDescent="0.3">
      <c r="AE1993" s="12">
        <v>99.55</v>
      </c>
      <c r="AF1993">
        <f t="shared" si="78"/>
        <v>8.1159779917071721E-5</v>
      </c>
      <c r="AG1993">
        <f t="shared" si="77"/>
        <v>3.0043891461224541E-3</v>
      </c>
    </row>
    <row r="1994" spans="31:33" x14ac:dyDescent="0.3">
      <c r="AE1994" s="12">
        <v>99.6</v>
      </c>
      <c r="AF1994">
        <f t="shared" si="78"/>
        <v>8.1075871953206543E-5</v>
      </c>
      <c r="AG1994">
        <f t="shared" si="77"/>
        <v>3.0031071044847981E-3</v>
      </c>
    </row>
    <row r="1995" spans="31:33" x14ac:dyDescent="0.3">
      <c r="AE1995" s="12">
        <v>99.65</v>
      </c>
      <c r="AF1995">
        <f t="shared" si="78"/>
        <v>8.0992092785168789E-5</v>
      </c>
      <c r="AG1995">
        <f t="shared" si="77"/>
        <v>3.0018262529456401E-3</v>
      </c>
    </row>
    <row r="1996" spans="31:33" x14ac:dyDescent="0.3">
      <c r="AE1996" s="12">
        <v>99.7</v>
      </c>
      <c r="AF1996">
        <f t="shared" si="78"/>
        <v>8.0908442150786123E-5</v>
      </c>
      <c r="AG1996">
        <f t="shared" si="77"/>
        <v>3.0005465898039229E-3</v>
      </c>
    </row>
    <row r="1997" spans="31:33" x14ac:dyDescent="0.3">
      <c r="AE1997" s="12">
        <v>99.75</v>
      </c>
      <c r="AF1997">
        <f t="shared" si="78"/>
        <v>8.0824919788550741E-5</v>
      </c>
      <c r="AG1997">
        <f t="shared" si="77"/>
        <v>2.9992681133618709E-3</v>
      </c>
    </row>
    <row r="1998" spans="31:33" x14ac:dyDescent="0.3">
      <c r="AE1998" s="12">
        <v>99.8</v>
      </c>
      <c r="AF1998">
        <f t="shared" si="78"/>
        <v>8.0741525437617832E-5</v>
      </c>
      <c r="AG1998">
        <f t="shared" si="77"/>
        <v>2.9979908219249902E-3</v>
      </c>
    </row>
    <row r="1999" spans="31:33" x14ac:dyDescent="0.3">
      <c r="AE1999" s="12">
        <v>99.85</v>
      </c>
      <c r="AF1999">
        <f t="shared" si="78"/>
        <v>8.0658258837802916E-5</v>
      </c>
      <c r="AG1999">
        <f t="shared" si="77"/>
        <v>2.9967147138020437E-3</v>
      </c>
    </row>
    <row r="2000" spans="31:33" x14ac:dyDescent="0.3">
      <c r="AE2000" s="12">
        <v>99.9</v>
      </c>
      <c r="AF2000">
        <f t="shared" si="78"/>
        <v>8.0575119729580573E-5</v>
      </c>
      <c r="AG2000">
        <f t="shared" si="77"/>
        <v>2.9954397873050548E-3</v>
      </c>
    </row>
    <row r="2001" spans="31:33" x14ac:dyDescent="0.3">
      <c r="AE2001" s="12">
        <v>99.95</v>
      </c>
      <c r="AF2001">
        <f t="shared" si="78"/>
        <v>8.0492107854081949E-5</v>
      </c>
      <c r="AG2001">
        <f t="shared" si="77"/>
        <v>2.9941660407493079E-3</v>
      </c>
    </row>
    <row r="2002" spans="31:33" x14ac:dyDescent="0.3">
      <c r="AE2002" s="12">
        <v>100</v>
      </c>
      <c r="AF2002">
        <f t="shared" si="78"/>
        <v>8.0409222953093361E-5</v>
      </c>
      <c r="AG2002">
        <f t="shared" si="77"/>
        <v>2.9928934724533186E-3</v>
      </c>
    </row>
  </sheetData>
  <mergeCells count="1">
    <mergeCell ref="U2:Y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D360-87F2-4991-AD0C-FDB080A4B263}">
  <dimension ref="A1:N87"/>
  <sheetViews>
    <sheetView zoomScale="78" zoomScaleNormal="40" workbookViewId="0">
      <selection sqref="A1:G78"/>
    </sheetView>
  </sheetViews>
  <sheetFormatPr defaultRowHeight="14.4" x14ac:dyDescent="0.3"/>
  <cols>
    <col min="1" max="1" width="38.33203125" bestFit="1" customWidth="1"/>
    <col min="2" max="2" width="12.6640625" customWidth="1"/>
    <col min="3" max="3" width="38.33203125" bestFit="1" customWidth="1"/>
    <col min="4" max="4" width="17.88671875" bestFit="1" customWidth="1"/>
    <col min="5" max="5" width="15.109375" customWidth="1"/>
    <col min="6" max="6" width="14.109375" bestFit="1" customWidth="1"/>
    <col min="8" max="8" width="11.77734375" bestFit="1" customWidth="1"/>
    <col min="11" max="11" width="30.33203125" bestFit="1" customWidth="1"/>
    <col min="12" max="12" width="18.77734375" bestFit="1" customWidth="1"/>
    <col min="13" max="13" width="9.88671875" bestFit="1" customWidth="1"/>
    <col min="14" max="14" width="15" bestFit="1" customWidth="1"/>
  </cols>
  <sheetData>
    <row r="1" spans="1:14" x14ac:dyDescent="0.3">
      <c r="B1" t="s">
        <v>408</v>
      </c>
      <c r="C1" t="s">
        <v>411</v>
      </c>
      <c r="D1" t="s">
        <v>409</v>
      </c>
      <c r="E1" t="s">
        <v>410</v>
      </c>
      <c r="F1" t="s">
        <v>412</v>
      </c>
      <c r="J1" t="s">
        <v>408</v>
      </c>
      <c r="K1" t="s">
        <v>411</v>
      </c>
      <c r="L1" t="s">
        <v>409</v>
      </c>
      <c r="M1" t="s">
        <v>410</v>
      </c>
      <c r="N1" t="s">
        <v>412</v>
      </c>
    </row>
    <row r="2" spans="1:14" x14ac:dyDescent="0.3">
      <c r="A2" t="s">
        <v>358</v>
      </c>
      <c r="B2" t="s">
        <v>399</v>
      </c>
      <c r="C2" t="s">
        <v>400</v>
      </c>
      <c r="D2" t="s">
        <v>401</v>
      </c>
      <c r="E2" t="s">
        <v>402</v>
      </c>
      <c r="F2" t="s">
        <v>403</v>
      </c>
      <c r="J2" t="s">
        <v>399</v>
      </c>
      <c r="K2" t="s">
        <v>400</v>
      </c>
      <c r="L2" t="s">
        <v>401</v>
      </c>
      <c r="M2" t="s">
        <v>402</v>
      </c>
      <c r="N2" t="s">
        <v>403</v>
      </c>
    </row>
    <row r="3" spans="1:14" x14ac:dyDescent="0.3">
      <c r="A3">
        <v>1</v>
      </c>
      <c r="B3" s="43">
        <v>-0.1239</v>
      </c>
      <c r="C3" s="43">
        <v>0.12889999999999999</v>
      </c>
      <c r="D3" s="43">
        <v>-4.7999999999999996E-3</v>
      </c>
      <c r="E3" s="43">
        <v>-5.2600000000000001E-2</v>
      </c>
      <c r="F3" s="43">
        <v>-0.49859999999999999</v>
      </c>
      <c r="J3" s="43">
        <v>-0.65380000000000005</v>
      </c>
      <c r="K3" s="43">
        <v>-0.74639999999999995</v>
      </c>
      <c r="L3" s="43">
        <v>-0.66890000000000005</v>
      </c>
      <c r="M3" s="43">
        <v>-0.75019999999999998</v>
      </c>
      <c r="N3" s="43">
        <v>-0.76859999999999995</v>
      </c>
    </row>
    <row r="4" spans="1:14" x14ac:dyDescent="0.3">
      <c r="A4">
        <v>2</v>
      </c>
      <c r="B4" s="43">
        <v>-0.25</v>
      </c>
      <c r="C4" s="43">
        <v>0.48449999999999999</v>
      </c>
      <c r="D4" s="43">
        <v>7.3499999999999996E-2</v>
      </c>
      <c r="E4" s="43">
        <v>-5.9999999999999995E-4</v>
      </c>
      <c r="F4" s="43">
        <v>0.30559999999999998</v>
      </c>
      <c r="J4" s="43">
        <v>-0.53900000000000003</v>
      </c>
      <c r="K4" s="43">
        <v>-0.72729999999999995</v>
      </c>
      <c r="L4" s="43">
        <v>-0.55600000000000005</v>
      </c>
      <c r="M4" s="43">
        <v>-0.74670000000000003</v>
      </c>
      <c r="N4" s="43">
        <v>-0.74529999999999996</v>
      </c>
    </row>
    <row r="5" spans="1:14" x14ac:dyDescent="0.3">
      <c r="A5">
        <v>3</v>
      </c>
      <c r="B5" s="43">
        <v>0.15379999999999999</v>
      </c>
      <c r="C5" s="43">
        <v>9.98E-2</v>
      </c>
      <c r="D5" s="43">
        <v>-0.2545</v>
      </c>
      <c r="E5" s="43">
        <v>9.4600000000000004E-2</v>
      </c>
      <c r="F5" s="43">
        <v>0.41930000000000001</v>
      </c>
      <c r="J5" s="43">
        <v>-0.4385</v>
      </c>
      <c r="K5" s="43">
        <v>-0.70330000000000004</v>
      </c>
      <c r="L5" s="43">
        <v>-0.47289999999999999</v>
      </c>
      <c r="M5" s="43">
        <v>-0.73640000000000005</v>
      </c>
      <c r="N5" s="43">
        <v>-0.64559999999999995</v>
      </c>
    </row>
    <row r="6" spans="1:14" x14ac:dyDescent="0.3">
      <c r="A6">
        <v>4</v>
      </c>
      <c r="B6" s="43">
        <v>4.5600000000000002E-2</v>
      </c>
      <c r="C6" s="43">
        <v>8.8499999999999995E-2</v>
      </c>
      <c r="D6" s="43">
        <v>0.57189999999999996</v>
      </c>
      <c r="E6" s="43">
        <v>0.30520000000000003</v>
      </c>
      <c r="F6" s="43">
        <v>0.3957</v>
      </c>
      <c r="J6" s="43">
        <v>-0.43430000000000002</v>
      </c>
      <c r="K6" s="43">
        <v>-0.66210000000000002</v>
      </c>
      <c r="L6" s="43">
        <v>-0.40860000000000002</v>
      </c>
      <c r="M6" s="43">
        <v>-0.70130000000000003</v>
      </c>
      <c r="N6" s="43">
        <v>-0.64480000000000004</v>
      </c>
    </row>
    <row r="7" spans="1:14" x14ac:dyDescent="0.3">
      <c r="A7">
        <v>5</v>
      </c>
      <c r="B7" s="43">
        <v>0.66669999999999996</v>
      </c>
      <c r="C7" s="43">
        <v>-0.12640000000000001</v>
      </c>
      <c r="D7" s="43">
        <v>-0.2883</v>
      </c>
      <c r="E7" s="43">
        <v>-0.1013</v>
      </c>
      <c r="F7" s="43">
        <v>-5.3499999999999999E-2</v>
      </c>
      <c r="J7" s="43">
        <v>-0.37269999999999998</v>
      </c>
      <c r="K7" s="43">
        <v>-0.53339999999999999</v>
      </c>
      <c r="L7" s="43">
        <v>-0.35599999999999998</v>
      </c>
      <c r="M7" s="43">
        <v>-0.4763</v>
      </c>
      <c r="N7" s="43">
        <v>-0.6048</v>
      </c>
    </row>
    <row r="8" spans="1:14" x14ac:dyDescent="0.3">
      <c r="A8">
        <v>6</v>
      </c>
      <c r="B8" s="43">
        <v>0.31819999999999998</v>
      </c>
      <c r="C8" s="43">
        <v>0.1177</v>
      </c>
      <c r="D8" s="43">
        <v>-9.8199999999999996E-2</v>
      </c>
      <c r="E8" s="43">
        <v>0.25640000000000002</v>
      </c>
      <c r="F8" s="43">
        <v>1.3899999999999999E-2</v>
      </c>
      <c r="J8" s="43">
        <v>-0.34789999999999999</v>
      </c>
      <c r="K8" s="43">
        <v>-0.44359999999999999</v>
      </c>
      <c r="L8" s="43">
        <v>-0.2883</v>
      </c>
      <c r="M8" s="43">
        <v>-0.4456</v>
      </c>
      <c r="N8" s="43">
        <v>-0.59919999999999995</v>
      </c>
    </row>
    <row r="9" spans="1:14" x14ac:dyDescent="0.3">
      <c r="A9">
        <v>7</v>
      </c>
      <c r="B9" s="43">
        <v>-0.25</v>
      </c>
      <c r="C9" s="43">
        <v>0.2051</v>
      </c>
      <c r="D9" s="43">
        <v>0.27650000000000002</v>
      </c>
      <c r="E9" s="43">
        <v>0.12640000000000001</v>
      </c>
      <c r="F9" s="43">
        <v>0.34179999999999999</v>
      </c>
      <c r="J9" s="43">
        <v>-0.25</v>
      </c>
      <c r="K9" s="43">
        <v>-0.41660000000000003</v>
      </c>
      <c r="L9" s="43">
        <v>-0.28360000000000002</v>
      </c>
      <c r="M9" s="43">
        <v>-0.44490000000000002</v>
      </c>
      <c r="N9" s="43">
        <v>-0.57199999999999995</v>
      </c>
    </row>
    <row r="10" spans="1:14" x14ac:dyDescent="0.3">
      <c r="A10">
        <v>8</v>
      </c>
      <c r="B10" s="43">
        <v>0.38440000000000002</v>
      </c>
      <c r="C10" s="43">
        <v>-0.31859999999999999</v>
      </c>
      <c r="D10" s="43">
        <v>-7.9000000000000001E-2</v>
      </c>
      <c r="E10" s="43">
        <v>-1.24E-2</v>
      </c>
      <c r="F10" s="43">
        <v>0.2868</v>
      </c>
      <c r="J10" s="43">
        <v>-0.25</v>
      </c>
      <c r="K10" s="43">
        <v>-0.41149999999999998</v>
      </c>
      <c r="L10" s="43">
        <v>-0.2545</v>
      </c>
      <c r="M10" s="43">
        <v>-0.42770000000000002</v>
      </c>
      <c r="N10" s="43">
        <v>-0.55649999999999999</v>
      </c>
    </row>
    <row r="11" spans="1:14" x14ac:dyDescent="0.3">
      <c r="A11">
        <v>9</v>
      </c>
      <c r="B11" s="43">
        <v>0.1318</v>
      </c>
      <c r="C11" s="43">
        <v>-0.19070000000000001</v>
      </c>
      <c r="D11" s="43">
        <v>-0.66890000000000005</v>
      </c>
      <c r="E11" s="43">
        <v>-0.13650000000000001</v>
      </c>
      <c r="F11" s="43">
        <v>-0.57199999999999995</v>
      </c>
      <c r="J11" s="43">
        <v>-0.22839999999999999</v>
      </c>
      <c r="K11" s="43">
        <v>-0.40189999999999998</v>
      </c>
      <c r="L11" s="43">
        <v>-0.2407</v>
      </c>
      <c r="M11" s="43">
        <v>-0.42399999999999999</v>
      </c>
      <c r="N11" s="43">
        <v>-0.49859999999999999</v>
      </c>
    </row>
    <row r="12" spans="1:14" x14ac:dyDescent="0.3">
      <c r="A12">
        <v>10</v>
      </c>
      <c r="B12" s="43">
        <v>0.219</v>
      </c>
      <c r="C12" s="43">
        <v>-0.17269999999999999</v>
      </c>
      <c r="D12" s="43">
        <v>-0.40860000000000002</v>
      </c>
      <c r="E12" s="43">
        <v>-9.6199999999999994E-2</v>
      </c>
      <c r="F12" s="43">
        <v>-0.6048</v>
      </c>
      <c r="J12" s="43">
        <v>-0.2253</v>
      </c>
      <c r="K12" s="43">
        <v>-0.38640000000000002</v>
      </c>
      <c r="L12" s="43">
        <v>-0.22539999999999999</v>
      </c>
      <c r="M12" s="43">
        <v>-0.32469999999999999</v>
      </c>
      <c r="N12" s="43">
        <v>-0.49709999999999999</v>
      </c>
    </row>
    <row r="13" spans="1:14" x14ac:dyDescent="0.3">
      <c r="A13">
        <v>11</v>
      </c>
      <c r="B13" s="43">
        <v>-3.5999999999999997E-2</v>
      </c>
      <c r="C13" s="43">
        <v>0.64319999999999999</v>
      </c>
      <c r="D13" s="43">
        <v>-6.7400000000000002E-2</v>
      </c>
      <c r="E13" s="43">
        <v>0.1593</v>
      </c>
      <c r="F13" s="43">
        <v>0.75519999999999998</v>
      </c>
      <c r="J13" s="43">
        <v>-0.16880000000000001</v>
      </c>
      <c r="K13" s="43">
        <v>-0.3548</v>
      </c>
      <c r="L13" s="43">
        <v>-0.22</v>
      </c>
      <c r="M13" s="43">
        <v>-0.27450000000000002</v>
      </c>
      <c r="N13" s="43">
        <v>-0.4738</v>
      </c>
    </row>
    <row r="14" spans="1:14" x14ac:dyDescent="0.3">
      <c r="A14">
        <v>12</v>
      </c>
      <c r="B14" s="43">
        <v>0.25900000000000001</v>
      </c>
      <c r="C14" s="43">
        <v>-0.66210000000000002</v>
      </c>
      <c r="D14" s="43">
        <v>0.7349</v>
      </c>
      <c r="E14" s="43">
        <v>0.23250000000000001</v>
      </c>
      <c r="F14" s="43">
        <v>-0.59919999999999995</v>
      </c>
      <c r="J14" s="43">
        <v>-0.13589999999999999</v>
      </c>
      <c r="K14" s="43">
        <v>-0.31859999999999999</v>
      </c>
      <c r="L14" s="43">
        <v>-0.2021</v>
      </c>
      <c r="M14" s="43">
        <v>-0.26540000000000002</v>
      </c>
      <c r="N14" s="43">
        <v>-0.40489999999999998</v>
      </c>
    </row>
    <row r="15" spans="1:14" x14ac:dyDescent="0.3">
      <c r="A15">
        <v>13</v>
      </c>
      <c r="B15" s="43">
        <v>0.1195</v>
      </c>
      <c r="C15" s="43">
        <v>0.67090000000000005</v>
      </c>
      <c r="D15" s="43">
        <v>0.30869999999999997</v>
      </c>
      <c r="E15" s="43">
        <v>-0.15690000000000001</v>
      </c>
      <c r="F15" s="43">
        <v>8.5199999999999998E-2</v>
      </c>
      <c r="J15" s="43">
        <v>-0.13039999999999999</v>
      </c>
      <c r="K15" s="43">
        <v>-0.2049</v>
      </c>
      <c r="L15" s="43">
        <v>-0.1331</v>
      </c>
      <c r="M15" s="43">
        <v>-0.15690000000000001</v>
      </c>
      <c r="N15" s="43">
        <v>-0.35539999999999999</v>
      </c>
    </row>
    <row r="16" spans="1:14" x14ac:dyDescent="0.3">
      <c r="A16">
        <v>14</v>
      </c>
      <c r="B16" s="43">
        <v>-6.0999999999999999E-2</v>
      </c>
      <c r="C16" s="43">
        <v>-0.1671</v>
      </c>
      <c r="D16" s="43">
        <v>5.6000000000000001E-2</v>
      </c>
      <c r="E16" s="43">
        <v>0.58640000000000003</v>
      </c>
      <c r="F16" s="43">
        <v>0.68589999999999995</v>
      </c>
      <c r="J16" s="43">
        <v>-0.12559999999999999</v>
      </c>
      <c r="K16" s="43">
        <v>-0.19070000000000001</v>
      </c>
      <c r="L16" s="43">
        <v>-0.10150000000000001</v>
      </c>
      <c r="M16" s="43">
        <v>-0.14360000000000001</v>
      </c>
      <c r="N16" s="43">
        <v>-0.34289999999999998</v>
      </c>
    </row>
    <row r="17" spans="1:14" x14ac:dyDescent="0.3">
      <c r="A17">
        <v>15</v>
      </c>
      <c r="B17" s="43">
        <v>0</v>
      </c>
      <c r="C17" s="43">
        <v>0.39069999999999999</v>
      </c>
      <c r="D17" s="43">
        <v>0.21970000000000001</v>
      </c>
      <c r="E17" s="43">
        <v>0.16930000000000001</v>
      </c>
      <c r="F17" s="43">
        <v>-0.40489999999999998</v>
      </c>
      <c r="J17" s="43">
        <v>-0.1239</v>
      </c>
      <c r="K17" s="43">
        <v>-0.17269999999999999</v>
      </c>
      <c r="L17" s="43">
        <v>-0.10009999999999999</v>
      </c>
      <c r="M17" s="43">
        <v>-0.13650000000000001</v>
      </c>
      <c r="N17" s="43">
        <v>-0.33479999999999999</v>
      </c>
    </row>
    <row r="18" spans="1:14" x14ac:dyDescent="0.3">
      <c r="A18">
        <v>16</v>
      </c>
      <c r="B18" s="43">
        <v>-4.6100000000000002E-2</v>
      </c>
      <c r="C18" s="43">
        <v>-1.5699999999999999E-2</v>
      </c>
      <c r="D18" s="43">
        <v>-0.55600000000000005</v>
      </c>
      <c r="E18" s="43">
        <v>-0.1323</v>
      </c>
      <c r="F18" s="43">
        <v>-0.64480000000000004</v>
      </c>
      <c r="J18" s="43">
        <v>-0.10009999999999999</v>
      </c>
      <c r="K18" s="43">
        <v>-0.1671</v>
      </c>
      <c r="L18" s="43">
        <v>-9.8199999999999996E-2</v>
      </c>
      <c r="M18" s="43">
        <v>-0.1323</v>
      </c>
      <c r="N18" s="43">
        <v>-0.10390000000000001</v>
      </c>
    </row>
    <row r="19" spans="1:14" x14ac:dyDescent="0.3">
      <c r="A19">
        <v>17</v>
      </c>
      <c r="B19" s="43">
        <v>0.18110000000000001</v>
      </c>
      <c r="C19" s="43">
        <v>-3.7600000000000001E-2</v>
      </c>
      <c r="D19" s="43">
        <v>0.14849999999999999</v>
      </c>
      <c r="E19" s="43">
        <v>0.32729999999999998</v>
      </c>
      <c r="F19" s="43">
        <v>5.3499999999999999E-2</v>
      </c>
      <c r="J19" s="43">
        <v>-6.4600000000000005E-2</v>
      </c>
      <c r="K19" s="43">
        <v>-0.12640000000000001</v>
      </c>
      <c r="L19" s="43">
        <v>-9.11E-2</v>
      </c>
      <c r="M19" s="43">
        <v>-0.1265</v>
      </c>
      <c r="N19" s="43">
        <v>-9.9099999999999994E-2</v>
      </c>
    </row>
    <row r="20" spans="1:14" x14ac:dyDescent="0.3">
      <c r="A20">
        <v>18</v>
      </c>
      <c r="B20" s="43">
        <v>0.3765</v>
      </c>
      <c r="C20" s="43">
        <v>0.1341</v>
      </c>
      <c r="D20" s="43">
        <v>-9.11E-2</v>
      </c>
      <c r="E20" s="43">
        <v>-0.1265</v>
      </c>
      <c r="F20" s="43">
        <v>-3.7000000000000002E-3</v>
      </c>
      <c r="J20" s="43">
        <v>-6.0999999999999999E-2</v>
      </c>
      <c r="K20" s="43">
        <v>-0.1208</v>
      </c>
      <c r="L20" s="43">
        <v>-8.9499999999999996E-2</v>
      </c>
      <c r="M20" s="43">
        <v>-0.1087</v>
      </c>
      <c r="N20" s="43">
        <v>-9.5899999999999999E-2</v>
      </c>
    </row>
    <row r="21" spans="1:14" x14ac:dyDescent="0.3">
      <c r="A21">
        <v>19</v>
      </c>
      <c r="B21" s="43">
        <v>0.21029999999999999</v>
      </c>
      <c r="C21" s="43">
        <v>0.2492</v>
      </c>
      <c r="D21" s="43">
        <v>0.25440000000000002</v>
      </c>
      <c r="E21" s="43">
        <v>0.3483</v>
      </c>
      <c r="F21" s="43">
        <v>0.20349999999999999</v>
      </c>
      <c r="J21" s="43">
        <v>-5.8000000000000003E-2</v>
      </c>
      <c r="K21" s="43">
        <v>-0.1158</v>
      </c>
      <c r="L21" s="43">
        <v>-8.8599999999999998E-2</v>
      </c>
      <c r="M21" s="43">
        <v>-0.1013</v>
      </c>
      <c r="N21" s="43">
        <v>-6.54E-2</v>
      </c>
    </row>
    <row r="22" spans="1:14" x14ac:dyDescent="0.3">
      <c r="A22">
        <v>20</v>
      </c>
      <c r="B22" s="43">
        <v>7.0699999999999999E-2</v>
      </c>
      <c r="C22" s="43">
        <v>0.35099999999999998</v>
      </c>
      <c r="D22" s="43">
        <v>0.42920000000000003</v>
      </c>
      <c r="E22" s="43">
        <v>0.2195</v>
      </c>
      <c r="F22" s="43">
        <v>0.47349999999999998</v>
      </c>
      <c r="J22" s="43">
        <v>-4.6100000000000002E-2</v>
      </c>
      <c r="K22" s="43">
        <v>-4.8599999999999997E-2</v>
      </c>
      <c r="L22" s="43">
        <v>-8.1900000000000001E-2</v>
      </c>
      <c r="M22" s="43">
        <v>-9.7500000000000003E-2</v>
      </c>
      <c r="N22" s="43">
        <v>-6.2700000000000006E-2</v>
      </c>
    </row>
    <row r="23" spans="1:14" x14ac:dyDescent="0.3">
      <c r="A23">
        <v>21</v>
      </c>
      <c r="B23" s="43">
        <v>0.37240000000000001</v>
      </c>
      <c r="C23" s="43">
        <v>0.66100000000000003</v>
      </c>
      <c r="D23" s="43">
        <v>0.7026</v>
      </c>
      <c r="E23" s="43">
        <v>0.1333</v>
      </c>
      <c r="F23" s="43">
        <v>7.7899999999999997E-2</v>
      </c>
      <c r="J23" s="43">
        <v>-3.5999999999999997E-2</v>
      </c>
      <c r="K23" s="43">
        <v>-4.6899999999999997E-2</v>
      </c>
      <c r="L23" s="43">
        <v>-8.0799999999999997E-2</v>
      </c>
      <c r="M23" s="43">
        <v>-9.6199999999999994E-2</v>
      </c>
      <c r="N23" s="43">
        <v>-5.3499999999999999E-2</v>
      </c>
    </row>
    <row r="24" spans="1:14" x14ac:dyDescent="0.3">
      <c r="A24">
        <v>22</v>
      </c>
      <c r="B24" s="43">
        <v>2.1499999999999998E-2</v>
      </c>
      <c r="C24" s="43">
        <v>-0.3548</v>
      </c>
      <c r="D24" s="43">
        <v>-0.10009999999999999</v>
      </c>
      <c r="E24" s="43">
        <v>0.1396</v>
      </c>
      <c r="F24" s="43">
        <v>0.23669999999999999</v>
      </c>
      <c r="J24" s="43">
        <v>-2.1600000000000001E-2</v>
      </c>
      <c r="K24" s="43">
        <v>-3.7600000000000001E-2</v>
      </c>
      <c r="L24" s="43">
        <v>-7.9000000000000001E-2</v>
      </c>
      <c r="M24" s="43">
        <v>-9.0800000000000006E-2</v>
      </c>
      <c r="N24" s="43">
        <v>-5.2499999999999998E-2</v>
      </c>
    </row>
    <row r="25" spans="1:14" x14ac:dyDescent="0.3">
      <c r="A25">
        <v>23</v>
      </c>
      <c r="B25" s="43">
        <v>9.9500000000000005E-2</v>
      </c>
      <c r="C25" s="43">
        <v>0.3715</v>
      </c>
      <c r="D25" s="43">
        <v>0.1164</v>
      </c>
      <c r="E25" s="43">
        <v>0.73470000000000002</v>
      </c>
      <c r="F25" s="43">
        <v>7.0800000000000002E-2</v>
      </c>
      <c r="J25" s="43">
        <v>-1.6799999999999999E-2</v>
      </c>
      <c r="K25" s="43">
        <v>-1.5699999999999999E-2</v>
      </c>
      <c r="L25" s="43">
        <v>-6.7400000000000002E-2</v>
      </c>
      <c r="M25" s="43">
        <v>-7.5700000000000003E-2</v>
      </c>
      <c r="N25" s="43">
        <v>-2.46E-2</v>
      </c>
    </row>
    <row r="26" spans="1:14" x14ac:dyDescent="0.3">
      <c r="A26">
        <v>24</v>
      </c>
      <c r="B26" s="43">
        <v>0.1787</v>
      </c>
      <c r="C26" s="43">
        <v>-0.41149999999999998</v>
      </c>
      <c r="D26" s="43">
        <v>-0.22539999999999999</v>
      </c>
      <c r="E26" s="43">
        <v>0.21879999999999999</v>
      </c>
      <c r="F26" s="43">
        <v>0.41959999999999997</v>
      </c>
      <c r="J26" s="43">
        <v>0</v>
      </c>
      <c r="K26" s="43">
        <v>-9.4000000000000004E-3</v>
      </c>
      <c r="L26" s="43">
        <v>-6.3100000000000003E-2</v>
      </c>
      <c r="M26" s="43">
        <v>-6.0499999999999998E-2</v>
      </c>
      <c r="N26" s="43">
        <v>-1.5699999999999999E-2</v>
      </c>
    </row>
    <row r="27" spans="1:14" x14ac:dyDescent="0.3">
      <c r="A27">
        <v>25</v>
      </c>
      <c r="B27" s="43">
        <v>0.66669999999999996</v>
      </c>
      <c r="C27" s="43">
        <v>0.27110000000000001</v>
      </c>
      <c r="D27" s="43">
        <v>-0.10150000000000001</v>
      </c>
      <c r="E27" s="43">
        <v>-9.0800000000000006E-2</v>
      </c>
      <c r="F27" s="43">
        <v>-0.4738</v>
      </c>
      <c r="J27" s="43">
        <v>0</v>
      </c>
      <c r="K27" s="43">
        <v>-3.3E-3</v>
      </c>
      <c r="L27" s="43">
        <v>-5.6300000000000003E-2</v>
      </c>
      <c r="M27" s="43">
        <v>-5.5899999999999998E-2</v>
      </c>
      <c r="N27" s="43">
        <v>-7.1999999999999998E-3</v>
      </c>
    </row>
    <row r="28" spans="1:14" x14ac:dyDescent="0.3">
      <c r="A28">
        <v>26</v>
      </c>
      <c r="B28" s="43">
        <v>-0.34789999999999999</v>
      </c>
      <c r="C28" s="43">
        <v>0.27139999999999997</v>
      </c>
      <c r="D28" s="43">
        <v>-0.1331</v>
      </c>
      <c r="E28" s="43">
        <v>0.46710000000000002</v>
      </c>
      <c r="F28" s="43">
        <v>0.12909999999999999</v>
      </c>
      <c r="J28" s="43">
        <v>9.2999999999999992E-3</v>
      </c>
      <c r="K28" s="43">
        <v>0</v>
      </c>
      <c r="L28" s="43">
        <v>-1.6400000000000001E-2</v>
      </c>
      <c r="M28" s="43">
        <v>-5.2600000000000001E-2</v>
      </c>
      <c r="N28" s="43">
        <v>-3.7000000000000002E-3</v>
      </c>
    </row>
    <row r="29" spans="1:14" x14ac:dyDescent="0.3">
      <c r="A29">
        <v>27</v>
      </c>
      <c r="B29" s="43">
        <v>0.32350000000000001</v>
      </c>
      <c r="C29" s="43">
        <v>0.30509999999999998</v>
      </c>
      <c r="D29" s="43">
        <v>-8.1900000000000001E-2</v>
      </c>
      <c r="E29" s="43">
        <v>-7.5700000000000003E-2</v>
      </c>
      <c r="F29" s="43">
        <v>6.4799999999999996E-2</v>
      </c>
      <c r="J29" s="43">
        <v>2.1499999999999998E-2</v>
      </c>
      <c r="K29" s="43">
        <v>6.4000000000000003E-3</v>
      </c>
      <c r="L29" s="43">
        <v>-4.7999999999999996E-3</v>
      </c>
      <c r="M29" s="43">
        <v>-3.5099999999999999E-2</v>
      </c>
      <c r="N29" s="43">
        <v>6.1000000000000004E-3</v>
      </c>
    </row>
    <row r="30" spans="1:14" x14ac:dyDescent="0.3">
      <c r="A30">
        <v>28</v>
      </c>
      <c r="B30" s="43">
        <v>-0.13589999999999999</v>
      </c>
      <c r="C30" s="43">
        <v>0.55000000000000004</v>
      </c>
      <c r="D30" s="43">
        <v>0.1915</v>
      </c>
      <c r="E30" s="43">
        <v>-9.7500000000000003E-2</v>
      </c>
      <c r="F30" s="43">
        <v>-0.35539999999999999</v>
      </c>
      <c r="J30" s="43">
        <v>2.9000000000000001E-2</v>
      </c>
      <c r="K30" s="43">
        <v>1.0699999999999999E-2</v>
      </c>
      <c r="L30" s="43">
        <v>-1.6000000000000001E-3</v>
      </c>
      <c r="M30" s="43">
        <v>-3.3099999999999997E-2</v>
      </c>
      <c r="N30" s="43">
        <v>1.3899999999999999E-2</v>
      </c>
    </row>
    <row r="31" spans="1:14" x14ac:dyDescent="0.3">
      <c r="A31">
        <v>29</v>
      </c>
      <c r="B31" s="43">
        <v>0.17649999999999999</v>
      </c>
      <c r="C31" s="43">
        <v>8.3000000000000004E-2</v>
      </c>
      <c r="D31" s="43">
        <v>7.17E-2</v>
      </c>
      <c r="E31" s="43">
        <v>0.2883</v>
      </c>
      <c r="F31" s="43">
        <v>-9.5899999999999999E-2</v>
      </c>
      <c r="J31" s="43">
        <v>0.04</v>
      </c>
      <c r="K31" s="43">
        <v>4.1700000000000001E-2</v>
      </c>
      <c r="L31" s="43">
        <v>1.43E-2</v>
      </c>
      <c r="M31" s="43">
        <v>-1.66E-2</v>
      </c>
      <c r="N31" s="43">
        <v>2.7E-2</v>
      </c>
    </row>
    <row r="32" spans="1:14" x14ac:dyDescent="0.3">
      <c r="A32">
        <v>30</v>
      </c>
      <c r="B32" s="43">
        <v>-0.65380000000000005</v>
      </c>
      <c r="C32" s="43">
        <v>0.19189999999999999</v>
      </c>
      <c r="D32" s="43">
        <v>0.61070000000000002</v>
      </c>
      <c r="E32" s="43">
        <v>-0.42399999999999999</v>
      </c>
      <c r="F32" s="43">
        <v>-0.55649999999999999</v>
      </c>
      <c r="J32" s="43">
        <v>4.0399999999999998E-2</v>
      </c>
      <c r="K32" s="43">
        <v>7.2800000000000004E-2</v>
      </c>
      <c r="L32" s="43">
        <v>1.8100000000000002E-2</v>
      </c>
      <c r="M32" s="43">
        <v>-1.24E-2</v>
      </c>
      <c r="N32" s="43">
        <v>2.8400000000000002E-2</v>
      </c>
    </row>
    <row r="33" spans="1:14" x14ac:dyDescent="0.3">
      <c r="A33">
        <v>31</v>
      </c>
      <c r="B33" s="43">
        <v>-0.37269999999999998</v>
      </c>
      <c r="C33" s="43">
        <v>0.105</v>
      </c>
      <c r="D33" s="43">
        <v>-8.0799999999999997E-2</v>
      </c>
      <c r="E33" s="43">
        <v>-0.44490000000000002</v>
      </c>
      <c r="F33" s="43">
        <v>7.6700000000000004E-2</v>
      </c>
      <c r="J33" s="43">
        <v>4.5600000000000002E-2</v>
      </c>
      <c r="K33" s="43">
        <v>7.51E-2</v>
      </c>
      <c r="L33" s="43">
        <v>5.6000000000000001E-2</v>
      </c>
      <c r="M33" s="43">
        <v>-5.9999999999999995E-4</v>
      </c>
      <c r="N33" s="43">
        <v>5.3499999999999999E-2</v>
      </c>
    </row>
    <row r="34" spans="1:14" x14ac:dyDescent="0.3">
      <c r="A34">
        <v>32</v>
      </c>
      <c r="B34" s="43">
        <v>-0.4385</v>
      </c>
      <c r="C34" s="43">
        <v>0.3962</v>
      </c>
      <c r="D34" s="43">
        <v>0.46539999999999998</v>
      </c>
      <c r="E34" s="43">
        <v>9.06E-2</v>
      </c>
      <c r="F34" s="43">
        <v>0.1066</v>
      </c>
      <c r="J34" s="43">
        <v>7.0699999999999999E-2</v>
      </c>
      <c r="K34" s="43">
        <v>8.3000000000000004E-2</v>
      </c>
      <c r="L34" s="43">
        <v>7.17E-2</v>
      </c>
      <c r="M34" s="43">
        <v>1.21E-2</v>
      </c>
      <c r="N34" s="43">
        <v>5.5599999999999997E-2</v>
      </c>
    </row>
    <row r="35" spans="1:14" x14ac:dyDescent="0.3">
      <c r="A35">
        <v>33</v>
      </c>
      <c r="B35" s="43">
        <v>0.28570000000000001</v>
      </c>
      <c r="C35" s="43">
        <v>0.3261</v>
      </c>
      <c r="D35" s="43">
        <v>0.77190000000000003</v>
      </c>
      <c r="E35" s="43">
        <v>-0.74670000000000003</v>
      </c>
      <c r="F35" s="43">
        <v>-6.54E-2</v>
      </c>
      <c r="J35" s="43">
        <v>9.9500000000000005E-2</v>
      </c>
      <c r="K35" s="43">
        <v>8.6400000000000005E-2</v>
      </c>
      <c r="L35" s="43">
        <v>7.3499999999999996E-2</v>
      </c>
      <c r="M35" s="43">
        <v>2.6700000000000002E-2</v>
      </c>
      <c r="N35" s="43">
        <v>5.6300000000000003E-2</v>
      </c>
    </row>
    <row r="36" spans="1:14" x14ac:dyDescent="0.3">
      <c r="A36">
        <v>34</v>
      </c>
      <c r="B36" s="43">
        <v>2.9000000000000001E-2</v>
      </c>
      <c r="C36" s="43">
        <v>7.51E-2</v>
      </c>
      <c r="D36" s="43">
        <v>-8.8599999999999998E-2</v>
      </c>
      <c r="E36" s="43">
        <v>-0.1087</v>
      </c>
      <c r="F36" s="43">
        <v>0.2281</v>
      </c>
      <c r="J36" s="43">
        <v>0.1195</v>
      </c>
      <c r="K36" s="43">
        <v>8.8499999999999995E-2</v>
      </c>
      <c r="L36" s="43">
        <v>0.1164</v>
      </c>
      <c r="M36" s="43">
        <v>4.53E-2</v>
      </c>
      <c r="N36" s="43">
        <v>6.4799999999999996E-2</v>
      </c>
    </row>
    <row r="37" spans="1:14" x14ac:dyDescent="0.3">
      <c r="A37">
        <v>35</v>
      </c>
      <c r="B37" s="43">
        <v>0.2969</v>
      </c>
      <c r="C37" s="43">
        <v>-0.1158</v>
      </c>
      <c r="D37" s="43">
        <v>0.24479999999999999</v>
      </c>
      <c r="E37" s="43">
        <v>0.40679999999999999</v>
      </c>
      <c r="F37" s="43">
        <v>0.68379999999999996</v>
      </c>
      <c r="J37" s="43">
        <v>0.1318</v>
      </c>
      <c r="K37" s="43">
        <v>9.98E-2</v>
      </c>
      <c r="L37" s="43">
        <v>0.12690000000000001</v>
      </c>
      <c r="M37" s="43">
        <v>6.7699999999999996E-2</v>
      </c>
      <c r="N37" s="43">
        <v>7.0800000000000002E-2</v>
      </c>
    </row>
    <row r="38" spans="1:14" x14ac:dyDescent="0.3">
      <c r="A38">
        <v>36</v>
      </c>
      <c r="B38" s="43">
        <v>0.43590000000000001</v>
      </c>
      <c r="C38" s="43">
        <v>0.55810000000000004</v>
      </c>
      <c r="D38" s="43">
        <v>0.19670000000000001</v>
      </c>
      <c r="E38" s="43">
        <v>0.64500000000000002</v>
      </c>
      <c r="F38" s="43">
        <v>-0.64559999999999995</v>
      </c>
      <c r="J38" s="43">
        <v>0.15379999999999999</v>
      </c>
      <c r="K38" s="43">
        <v>0.105</v>
      </c>
      <c r="L38" s="43">
        <v>0.12939999999999999</v>
      </c>
      <c r="M38" s="43">
        <v>9.06E-2</v>
      </c>
      <c r="N38" s="43">
        <v>7.6700000000000004E-2</v>
      </c>
    </row>
    <row r="39" spans="1:14" x14ac:dyDescent="0.3">
      <c r="A39">
        <v>37</v>
      </c>
      <c r="B39" s="43">
        <v>0.37469999999999998</v>
      </c>
      <c r="C39" s="43">
        <v>0.47260000000000002</v>
      </c>
      <c r="D39" s="43">
        <v>0.38369999999999999</v>
      </c>
      <c r="E39" s="43">
        <v>4.53E-2</v>
      </c>
      <c r="F39" s="43">
        <v>-0.76859999999999995</v>
      </c>
      <c r="J39" s="43">
        <v>0.17649999999999999</v>
      </c>
      <c r="K39" s="43">
        <v>0.1177</v>
      </c>
      <c r="L39" s="43">
        <v>0.13850000000000001</v>
      </c>
      <c r="M39" s="43">
        <v>9.4600000000000004E-2</v>
      </c>
      <c r="N39" s="43">
        <v>7.7899999999999997E-2</v>
      </c>
    </row>
    <row r="40" spans="1:14" x14ac:dyDescent="0.3">
      <c r="A40">
        <v>38</v>
      </c>
      <c r="B40" s="43">
        <v>0.27039999999999997</v>
      </c>
      <c r="C40" s="43">
        <v>0.2132</v>
      </c>
      <c r="D40" s="43">
        <v>0.12690000000000001</v>
      </c>
      <c r="E40" s="43">
        <v>0.1225</v>
      </c>
      <c r="F40" s="43">
        <v>2.7E-2</v>
      </c>
      <c r="J40" s="43">
        <v>0.1787</v>
      </c>
      <c r="K40" s="43">
        <v>0.12889999999999999</v>
      </c>
      <c r="L40" s="43">
        <v>0.14849999999999999</v>
      </c>
      <c r="M40" s="43">
        <v>9.5699999999999993E-2</v>
      </c>
      <c r="N40" s="43">
        <v>8.5199999999999998E-2</v>
      </c>
    </row>
    <row r="41" spans="1:14" x14ac:dyDescent="0.3">
      <c r="A41">
        <v>39</v>
      </c>
      <c r="B41" s="43">
        <v>0.2661</v>
      </c>
      <c r="C41" s="43">
        <v>-0.72729999999999995</v>
      </c>
      <c r="D41" s="43">
        <v>0.43319999999999997</v>
      </c>
      <c r="E41" s="43">
        <v>-3.3099999999999997E-2</v>
      </c>
      <c r="F41" s="43">
        <v>-0.33479999999999999</v>
      </c>
      <c r="J41" s="43">
        <v>0.18110000000000001</v>
      </c>
      <c r="K41" s="43">
        <v>0.1341</v>
      </c>
      <c r="L41" s="43">
        <v>0.15</v>
      </c>
      <c r="M41" s="43">
        <v>0.1007</v>
      </c>
      <c r="N41" s="43">
        <v>0.1066</v>
      </c>
    </row>
    <row r="42" spans="1:14" x14ac:dyDescent="0.3">
      <c r="A42">
        <v>40</v>
      </c>
      <c r="B42" s="43">
        <v>-1.6799999999999999E-2</v>
      </c>
      <c r="C42" s="43">
        <v>0.69699999999999995</v>
      </c>
      <c r="D42" s="43">
        <v>0.15</v>
      </c>
      <c r="E42" s="43">
        <v>0.30280000000000001</v>
      </c>
      <c r="F42" s="43">
        <v>-7.1999999999999998E-3</v>
      </c>
      <c r="J42" s="43">
        <v>0.18260000000000001</v>
      </c>
      <c r="K42" s="43">
        <v>0.14369999999999999</v>
      </c>
      <c r="L42" s="43">
        <v>0.1777</v>
      </c>
      <c r="M42" s="43">
        <v>0.1225</v>
      </c>
      <c r="N42" s="43">
        <v>0.1109</v>
      </c>
    </row>
    <row r="43" spans="1:14" x14ac:dyDescent="0.3">
      <c r="A43">
        <v>41</v>
      </c>
      <c r="B43" s="43">
        <v>0.31259999999999999</v>
      </c>
      <c r="C43" s="43">
        <v>0.25159999999999999</v>
      </c>
      <c r="D43" s="43">
        <v>0.12939999999999999</v>
      </c>
      <c r="E43" s="43">
        <v>0.39900000000000002</v>
      </c>
      <c r="F43" s="43">
        <v>0.75</v>
      </c>
      <c r="J43" s="43">
        <v>0.1857</v>
      </c>
      <c r="K43" s="43">
        <v>0.15579999999999999</v>
      </c>
      <c r="L43" s="43">
        <v>0.1915</v>
      </c>
      <c r="M43" s="43">
        <v>0.12640000000000001</v>
      </c>
      <c r="N43" s="43">
        <v>0.12909999999999999</v>
      </c>
    </row>
    <row r="44" spans="1:14" x14ac:dyDescent="0.3">
      <c r="A44">
        <v>42</v>
      </c>
      <c r="B44" s="43">
        <v>9.2999999999999992E-3</v>
      </c>
      <c r="C44" s="43">
        <v>-0.53339999999999999</v>
      </c>
      <c r="D44" s="43">
        <v>0.38790000000000002</v>
      </c>
      <c r="E44" s="43">
        <v>-0.27450000000000002</v>
      </c>
      <c r="F44" s="43">
        <v>0.38669999999999999</v>
      </c>
      <c r="J44" s="43">
        <v>0.21029999999999999</v>
      </c>
      <c r="K44" s="43">
        <v>0.18129999999999999</v>
      </c>
      <c r="L44" s="43">
        <v>0.19670000000000001</v>
      </c>
      <c r="M44" s="43">
        <v>0.12790000000000001</v>
      </c>
      <c r="N44" s="43">
        <v>0.1973</v>
      </c>
    </row>
    <row r="45" spans="1:14" x14ac:dyDescent="0.3">
      <c r="A45">
        <v>43</v>
      </c>
      <c r="B45" s="43">
        <v>0.18260000000000001</v>
      </c>
      <c r="C45" s="43">
        <v>6.4000000000000003E-3</v>
      </c>
      <c r="D45" s="43">
        <v>1.8100000000000002E-2</v>
      </c>
      <c r="E45" s="43">
        <v>0.12790000000000001</v>
      </c>
      <c r="F45" s="43">
        <v>-9.9099999999999994E-2</v>
      </c>
      <c r="J45" s="43">
        <v>0.219</v>
      </c>
      <c r="K45" s="43">
        <v>0.19189999999999999</v>
      </c>
      <c r="L45" s="43">
        <v>0.20419999999999999</v>
      </c>
      <c r="M45" s="43">
        <v>0.1333</v>
      </c>
      <c r="N45" s="43">
        <v>0.20349999999999999</v>
      </c>
    </row>
    <row r="46" spans="1:14" x14ac:dyDescent="0.3">
      <c r="A46">
        <v>44</v>
      </c>
      <c r="B46" s="43">
        <v>-6.4600000000000005E-2</v>
      </c>
      <c r="C46" s="43">
        <v>-9.4000000000000004E-3</v>
      </c>
      <c r="D46" s="43">
        <v>-0.22</v>
      </c>
      <c r="E46" s="43">
        <v>-0.70130000000000003</v>
      </c>
      <c r="F46" s="43">
        <v>5.6300000000000003E-2</v>
      </c>
      <c r="J46" s="43">
        <v>0.25419999999999998</v>
      </c>
      <c r="K46" s="43">
        <v>0.2051</v>
      </c>
      <c r="L46" s="43">
        <v>0.2089</v>
      </c>
      <c r="M46" s="43">
        <v>0.1396</v>
      </c>
      <c r="N46" s="43">
        <v>0.2281</v>
      </c>
    </row>
    <row r="47" spans="1:14" x14ac:dyDescent="0.3">
      <c r="A47">
        <v>45</v>
      </c>
      <c r="B47" s="43">
        <v>-0.10009999999999999</v>
      </c>
      <c r="C47" s="43">
        <v>4.1700000000000001E-2</v>
      </c>
      <c r="D47" s="43">
        <v>-1.6000000000000001E-3</v>
      </c>
      <c r="E47" s="43">
        <v>-0.14360000000000001</v>
      </c>
      <c r="F47" s="43">
        <v>-5.2499999999999998E-2</v>
      </c>
      <c r="J47" s="43">
        <v>0.25469999999999998</v>
      </c>
      <c r="K47" s="43">
        <v>0.2132</v>
      </c>
      <c r="L47" s="43">
        <v>0.2137</v>
      </c>
      <c r="M47" s="43">
        <v>0.1593</v>
      </c>
      <c r="N47" s="43">
        <v>0.23669999999999999</v>
      </c>
    </row>
    <row r="48" spans="1:14" x14ac:dyDescent="0.3">
      <c r="A48">
        <v>46</v>
      </c>
      <c r="B48" s="43">
        <v>-0.12559999999999999</v>
      </c>
      <c r="C48" s="43">
        <v>-0.38640000000000002</v>
      </c>
      <c r="D48" s="43">
        <v>0.1777</v>
      </c>
      <c r="E48" s="43">
        <v>-0.75019999999999998</v>
      </c>
      <c r="F48" s="43">
        <v>-2.46E-2</v>
      </c>
      <c r="J48" s="43">
        <v>0.25900000000000001</v>
      </c>
      <c r="K48" s="43">
        <v>0.21640000000000001</v>
      </c>
      <c r="L48" s="43">
        <v>0.21970000000000001</v>
      </c>
      <c r="M48" s="43">
        <v>0.16930000000000001</v>
      </c>
      <c r="N48" s="43">
        <v>0.24970000000000001</v>
      </c>
    </row>
    <row r="49" spans="1:14" x14ac:dyDescent="0.3">
      <c r="A49">
        <v>47</v>
      </c>
      <c r="B49" s="43">
        <v>-2.1600000000000001E-2</v>
      </c>
      <c r="C49" s="43">
        <v>-0.2049</v>
      </c>
      <c r="D49" s="43">
        <v>0.83640000000000003</v>
      </c>
      <c r="E49" s="43">
        <v>0.5202</v>
      </c>
      <c r="F49" s="43">
        <v>-1.5699999999999999E-2</v>
      </c>
      <c r="J49" s="43">
        <v>0.25950000000000001</v>
      </c>
      <c r="K49" s="43">
        <v>0.2492</v>
      </c>
      <c r="L49" s="43">
        <v>0.23719999999999999</v>
      </c>
      <c r="M49" s="43">
        <v>0.2167</v>
      </c>
      <c r="N49" s="43">
        <v>0.2868</v>
      </c>
    </row>
    <row r="50" spans="1:14" x14ac:dyDescent="0.3">
      <c r="A50">
        <v>48</v>
      </c>
      <c r="B50" s="43">
        <v>0.1857</v>
      </c>
      <c r="C50" s="43">
        <v>1.0699999999999999E-2</v>
      </c>
      <c r="D50" s="43">
        <v>-0.2407</v>
      </c>
      <c r="E50" s="43">
        <v>-6.0499999999999998E-2</v>
      </c>
      <c r="F50" s="43">
        <v>0.41699999999999998</v>
      </c>
      <c r="J50" s="43">
        <v>0.2661</v>
      </c>
      <c r="K50" s="43">
        <v>0.25159999999999999</v>
      </c>
      <c r="L50" s="43">
        <v>0.24479999999999999</v>
      </c>
      <c r="M50" s="43">
        <v>0.21879999999999999</v>
      </c>
      <c r="N50" s="43">
        <v>0.30559999999999998</v>
      </c>
    </row>
    <row r="51" spans="1:14" x14ac:dyDescent="0.3">
      <c r="A51">
        <v>49</v>
      </c>
      <c r="B51" s="43">
        <v>0.62790000000000001</v>
      </c>
      <c r="C51" s="43">
        <v>7.2800000000000004E-2</v>
      </c>
      <c r="D51" s="43">
        <v>0.13850000000000001</v>
      </c>
      <c r="E51" s="43">
        <v>0.51519999999999999</v>
      </c>
      <c r="F51" s="43">
        <v>-6.2700000000000006E-2</v>
      </c>
      <c r="J51" s="43">
        <v>0.27039999999999997</v>
      </c>
      <c r="K51" s="43">
        <v>0.26629999999999998</v>
      </c>
      <c r="L51" s="43">
        <v>0.25440000000000002</v>
      </c>
      <c r="M51" s="43">
        <v>0.2195</v>
      </c>
      <c r="N51" s="43">
        <v>0.34179999999999999</v>
      </c>
    </row>
    <row r="52" spans="1:14" x14ac:dyDescent="0.3">
      <c r="A52">
        <v>50</v>
      </c>
      <c r="B52" s="43">
        <v>0.25469999999999998</v>
      </c>
      <c r="C52" s="43">
        <v>0.50680000000000003</v>
      </c>
      <c r="D52" s="43">
        <v>1.43E-2</v>
      </c>
      <c r="E52" s="43">
        <v>0.1007</v>
      </c>
      <c r="F52" s="43">
        <v>-0.49709999999999999</v>
      </c>
      <c r="J52" s="43">
        <v>0.28570000000000001</v>
      </c>
      <c r="K52" s="43">
        <v>0.26850000000000002</v>
      </c>
      <c r="L52" s="43">
        <v>0.25490000000000002</v>
      </c>
      <c r="M52" s="43">
        <v>0.23250000000000001</v>
      </c>
      <c r="N52" s="43">
        <v>0.35110000000000002</v>
      </c>
    </row>
    <row r="53" spans="1:14" x14ac:dyDescent="0.3">
      <c r="A53">
        <v>51</v>
      </c>
      <c r="B53" s="43">
        <v>0</v>
      </c>
      <c r="C53" s="43">
        <v>0.15579999999999999</v>
      </c>
      <c r="D53" s="43">
        <v>0.20419999999999999</v>
      </c>
      <c r="E53" s="43">
        <v>0.47960000000000003</v>
      </c>
      <c r="F53" s="43">
        <v>0.35110000000000002</v>
      </c>
      <c r="J53" s="43">
        <v>0.28570000000000001</v>
      </c>
      <c r="K53" s="43">
        <v>0.27110000000000001</v>
      </c>
      <c r="L53" s="43">
        <v>0.27650000000000002</v>
      </c>
      <c r="M53" s="43">
        <v>0.25030000000000002</v>
      </c>
      <c r="N53" s="43">
        <v>0.36230000000000001</v>
      </c>
    </row>
    <row r="54" spans="1:14" x14ac:dyDescent="0.3">
      <c r="A54">
        <v>52</v>
      </c>
      <c r="B54" s="43">
        <v>0.29039999999999999</v>
      </c>
      <c r="C54" s="43">
        <v>0.7319</v>
      </c>
      <c r="D54" s="43">
        <v>-0.2021</v>
      </c>
      <c r="E54" s="43">
        <v>-0.26540000000000002</v>
      </c>
      <c r="F54" s="43">
        <v>-0.10390000000000001</v>
      </c>
      <c r="J54" s="43">
        <v>0.29039999999999999</v>
      </c>
      <c r="K54" s="43">
        <v>0.27139999999999997</v>
      </c>
      <c r="L54" s="43">
        <v>0.30869999999999997</v>
      </c>
      <c r="M54" s="43">
        <v>0.25640000000000002</v>
      </c>
      <c r="N54" s="43">
        <v>0.38669999999999999</v>
      </c>
    </row>
    <row r="55" spans="1:14" x14ac:dyDescent="0.3">
      <c r="A55">
        <v>53</v>
      </c>
      <c r="B55" s="43">
        <v>0.25419999999999998</v>
      </c>
      <c r="C55" s="43">
        <v>0.26629999999999998</v>
      </c>
      <c r="D55" s="43">
        <v>0.44109999999999999</v>
      </c>
      <c r="E55" s="43">
        <v>1.21E-2</v>
      </c>
      <c r="F55" s="43">
        <v>0.36230000000000001</v>
      </c>
      <c r="J55" s="43">
        <v>0.2969</v>
      </c>
      <c r="K55" s="43">
        <v>0.30509999999999998</v>
      </c>
      <c r="L55" s="43">
        <v>0.38369999999999999</v>
      </c>
      <c r="M55" s="43">
        <v>0.2883</v>
      </c>
      <c r="N55" s="43">
        <v>0.3957</v>
      </c>
    </row>
    <row r="56" spans="1:14" x14ac:dyDescent="0.3">
      <c r="A56">
        <v>54</v>
      </c>
      <c r="B56" s="43">
        <v>0.60640000000000005</v>
      </c>
      <c r="C56" s="43">
        <v>0.21640000000000001</v>
      </c>
      <c r="D56" s="43">
        <v>0.60840000000000005</v>
      </c>
      <c r="E56" s="43">
        <v>9.5699999999999993E-2</v>
      </c>
      <c r="F56" s="43">
        <v>-0.34289999999999998</v>
      </c>
      <c r="J56" s="43">
        <v>0.31259999999999999</v>
      </c>
      <c r="K56" s="43">
        <v>0.3261</v>
      </c>
      <c r="L56" s="43">
        <v>0.38540000000000002</v>
      </c>
      <c r="M56" s="43">
        <v>0.30280000000000001</v>
      </c>
      <c r="N56" s="43">
        <v>0.41699999999999998</v>
      </c>
    </row>
    <row r="57" spans="1:14" x14ac:dyDescent="0.3">
      <c r="A57">
        <v>55</v>
      </c>
      <c r="B57" s="43">
        <v>0.52829999999999999</v>
      </c>
      <c r="C57" s="43">
        <v>-4.6899999999999997E-2</v>
      </c>
      <c r="D57" s="43">
        <v>0.2089</v>
      </c>
      <c r="E57" s="43">
        <v>0.25030000000000002</v>
      </c>
      <c r="F57" s="43">
        <v>0.56859999999999999</v>
      </c>
      <c r="J57" s="43">
        <v>0.31819999999999998</v>
      </c>
      <c r="K57" s="43">
        <v>0.35099999999999998</v>
      </c>
      <c r="L57" s="43">
        <v>0.38790000000000002</v>
      </c>
      <c r="M57" s="43">
        <v>0.30520000000000003</v>
      </c>
      <c r="N57" s="43">
        <v>0.41930000000000001</v>
      </c>
    </row>
    <row r="58" spans="1:14" x14ac:dyDescent="0.3">
      <c r="A58">
        <v>56</v>
      </c>
      <c r="B58" s="43">
        <v>0.5</v>
      </c>
      <c r="C58" s="43">
        <v>8.6400000000000005E-2</v>
      </c>
      <c r="D58" s="43">
        <v>-8.9499999999999996E-2</v>
      </c>
      <c r="E58" s="43">
        <v>0.39419999999999999</v>
      </c>
      <c r="F58" s="43">
        <v>0.5</v>
      </c>
      <c r="J58" s="43">
        <v>0.32350000000000001</v>
      </c>
      <c r="K58" s="43">
        <v>0.3715</v>
      </c>
      <c r="L58" s="43">
        <v>0.41039999999999999</v>
      </c>
      <c r="M58" s="43">
        <v>0.32729999999999998</v>
      </c>
      <c r="N58" s="43">
        <v>0.41959999999999997</v>
      </c>
    </row>
    <row r="59" spans="1:14" x14ac:dyDescent="0.3">
      <c r="A59">
        <v>57</v>
      </c>
      <c r="B59" s="43">
        <v>0.25950000000000001</v>
      </c>
      <c r="C59" s="43">
        <v>0.18129999999999999</v>
      </c>
      <c r="D59" s="43">
        <v>0.2137</v>
      </c>
      <c r="E59" s="43">
        <v>0.58750000000000002</v>
      </c>
      <c r="F59" s="43">
        <v>5.5599999999999997E-2</v>
      </c>
      <c r="J59" s="43">
        <v>0.37240000000000001</v>
      </c>
      <c r="K59" s="43">
        <v>0.39069999999999999</v>
      </c>
      <c r="L59" s="43">
        <v>0.42920000000000003</v>
      </c>
      <c r="M59" s="43">
        <v>0.3483</v>
      </c>
      <c r="N59" s="43">
        <v>0.43280000000000002</v>
      </c>
    </row>
    <row r="60" spans="1:14" x14ac:dyDescent="0.3">
      <c r="A60">
        <v>58</v>
      </c>
      <c r="B60" s="43">
        <v>0.04</v>
      </c>
      <c r="C60" s="43">
        <v>0.26850000000000002</v>
      </c>
      <c r="D60" s="43">
        <v>0.41039999999999999</v>
      </c>
      <c r="E60" s="43">
        <v>0.42859999999999998</v>
      </c>
      <c r="F60" s="43">
        <v>0.44600000000000001</v>
      </c>
      <c r="J60" s="43">
        <v>0.37469999999999998</v>
      </c>
      <c r="K60" s="43">
        <v>0.3962</v>
      </c>
      <c r="L60" s="43">
        <v>0.43319999999999997</v>
      </c>
      <c r="M60" s="43">
        <v>0.39419999999999999</v>
      </c>
      <c r="N60" s="43">
        <v>0.44600000000000001</v>
      </c>
    </row>
    <row r="61" spans="1:14" x14ac:dyDescent="0.3">
      <c r="A61">
        <v>59</v>
      </c>
      <c r="B61" s="43">
        <v>0.70320000000000005</v>
      </c>
      <c r="C61" s="43">
        <v>-0.1208</v>
      </c>
      <c r="D61" s="43">
        <v>-6.3100000000000003E-2</v>
      </c>
      <c r="E61" s="43">
        <v>-0.4763</v>
      </c>
      <c r="F61" s="43">
        <v>6.1000000000000004E-3</v>
      </c>
      <c r="J61" s="43">
        <v>0.3765</v>
      </c>
      <c r="K61" s="43">
        <v>0.47260000000000002</v>
      </c>
      <c r="L61" s="43">
        <v>0.44109999999999999</v>
      </c>
      <c r="M61" s="43">
        <v>0.39900000000000002</v>
      </c>
      <c r="N61" s="43">
        <v>0.47349999999999998</v>
      </c>
    </row>
    <row r="62" spans="1:14" x14ac:dyDescent="0.3">
      <c r="A62">
        <v>60</v>
      </c>
      <c r="B62" s="43">
        <v>-0.13039999999999999</v>
      </c>
      <c r="C62" s="43">
        <v>0</v>
      </c>
      <c r="D62" s="43">
        <v>0.75</v>
      </c>
      <c r="E62" s="43">
        <v>0.2167</v>
      </c>
      <c r="F62" s="43">
        <v>0.59130000000000005</v>
      </c>
      <c r="J62" s="43">
        <v>0.38440000000000002</v>
      </c>
      <c r="K62" s="43">
        <v>0.48449999999999999</v>
      </c>
      <c r="L62" s="43">
        <v>0.46539999999999998</v>
      </c>
      <c r="M62" s="43">
        <v>0.40679999999999999</v>
      </c>
      <c r="N62" s="43">
        <v>0.48149999999999998</v>
      </c>
    </row>
    <row r="63" spans="1:14" x14ac:dyDescent="0.3">
      <c r="A63">
        <v>61</v>
      </c>
      <c r="B63" s="43">
        <v>-0.2253</v>
      </c>
      <c r="C63" s="43">
        <v>-4.8599999999999997E-2</v>
      </c>
      <c r="D63" s="43">
        <v>0.23719999999999999</v>
      </c>
      <c r="E63" s="43">
        <v>2.6700000000000002E-2</v>
      </c>
      <c r="F63" s="43">
        <v>0.51070000000000004</v>
      </c>
      <c r="J63" s="43">
        <v>0.41120000000000001</v>
      </c>
      <c r="K63" s="43">
        <v>0.50680000000000003</v>
      </c>
      <c r="L63" s="43">
        <v>0.47660000000000002</v>
      </c>
      <c r="M63" s="43">
        <v>0.42859999999999998</v>
      </c>
      <c r="N63" s="43">
        <v>0.5</v>
      </c>
    </row>
    <row r="64" spans="1:14" x14ac:dyDescent="0.3">
      <c r="A64">
        <v>62</v>
      </c>
      <c r="B64" s="43">
        <v>-0.53900000000000003</v>
      </c>
      <c r="C64" s="43">
        <v>-0.40189999999999998</v>
      </c>
      <c r="D64" s="43">
        <v>0.38540000000000002</v>
      </c>
      <c r="E64" s="43">
        <v>-0.42770000000000002</v>
      </c>
      <c r="F64" s="43">
        <v>0.1973</v>
      </c>
      <c r="J64" s="43">
        <v>0.43590000000000001</v>
      </c>
      <c r="K64" s="43">
        <v>0.54900000000000004</v>
      </c>
      <c r="L64" s="43">
        <v>0.53239999999999998</v>
      </c>
      <c r="M64" s="43">
        <v>0.46710000000000002</v>
      </c>
      <c r="N64" s="43">
        <v>0.51070000000000004</v>
      </c>
    </row>
    <row r="65" spans="1:14" x14ac:dyDescent="0.3">
      <c r="A65">
        <v>63</v>
      </c>
      <c r="B65" s="43">
        <v>0.41120000000000001</v>
      </c>
      <c r="C65" s="43">
        <v>-0.74639999999999995</v>
      </c>
      <c r="D65" s="43">
        <v>-1.6400000000000001E-2</v>
      </c>
      <c r="E65" s="43">
        <v>-3.5099999999999999E-2</v>
      </c>
      <c r="F65" s="43">
        <v>0.70050000000000001</v>
      </c>
      <c r="J65" s="43">
        <v>0.5</v>
      </c>
      <c r="K65" s="43">
        <v>0.55000000000000004</v>
      </c>
      <c r="L65" s="43">
        <v>0.57189999999999996</v>
      </c>
      <c r="M65" s="43">
        <v>0.47960000000000003</v>
      </c>
      <c r="N65" s="43">
        <v>0.56859999999999999</v>
      </c>
    </row>
    <row r="66" spans="1:14" x14ac:dyDescent="0.3">
      <c r="A66">
        <v>64</v>
      </c>
      <c r="B66" s="43">
        <v>-5.8000000000000003E-2</v>
      </c>
      <c r="C66" s="43">
        <v>-0.70330000000000004</v>
      </c>
      <c r="D66" s="43">
        <v>-0.47289999999999999</v>
      </c>
      <c r="E66" s="43">
        <v>-5.5899999999999998E-2</v>
      </c>
      <c r="F66" s="43">
        <v>0.24970000000000001</v>
      </c>
      <c r="J66" s="43">
        <v>0.52829999999999999</v>
      </c>
      <c r="K66" s="43">
        <v>0.55810000000000004</v>
      </c>
      <c r="L66" s="43">
        <v>0.60840000000000005</v>
      </c>
      <c r="M66" s="43">
        <v>0.51519999999999999</v>
      </c>
      <c r="N66" s="43">
        <v>0.59130000000000005</v>
      </c>
    </row>
    <row r="67" spans="1:14" x14ac:dyDescent="0.3">
      <c r="A67">
        <v>65</v>
      </c>
      <c r="B67" s="43">
        <v>-0.16880000000000001</v>
      </c>
      <c r="C67" s="43">
        <v>-3.3E-3</v>
      </c>
      <c r="D67" s="43">
        <v>0.53239999999999998</v>
      </c>
      <c r="E67" s="43">
        <v>0.73809999999999998</v>
      </c>
      <c r="F67" s="43">
        <v>0.48149999999999998</v>
      </c>
      <c r="J67" s="43">
        <v>0.58209999999999995</v>
      </c>
      <c r="K67" s="43">
        <v>0.63470000000000004</v>
      </c>
      <c r="L67" s="43">
        <v>0.61070000000000002</v>
      </c>
      <c r="M67" s="43">
        <v>0.5202</v>
      </c>
      <c r="N67" s="43">
        <v>0.67820000000000003</v>
      </c>
    </row>
    <row r="68" spans="1:14" x14ac:dyDescent="0.3">
      <c r="A68">
        <v>66</v>
      </c>
      <c r="B68" s="43">
        <v>4.0399999999999998E-2</v>
      </c>
      <c r="C68" s="43">
        <v>0.54900000000000004</v>
      </c>
      <c r="D68" s="43">
        <v>-0.35599999999999998</v>
      </c>
      <c r="E68" s="43">
        <v>-1.66E-2</v>
      </c>
      <c r="F68" s="43">
        <v>0.43280000000000002</v>
      </c>
      <c r="J68" s="43">
        <v>0.60640000000000005</v>
      </c>
      <c r="K68" s="43">
        <v>0.64319999999999999</v>
      </c>
      <c r="L68" s="43">
        <v>0.7026</v>
      </c>
      <c r="M68" s="43">
        <v>0.58640000000000003</v>
      </c>
      <c r="N68" s="43">
        <v>0.68379999999999996</v>
      </c>
    </row>
    <row r="69" spans="1:14" x14ac:dyDescent="0.3">
      <c r="A69">
        <v>67</v>
      </c>
      <c r="B69" s="43">
        <v>-0.43430000000000002</v>
      </c>
      <c r="C69" s="43">
        <v>0.14369999999999999</v>
      </c>
      <c r="D69" s="43">
        <v>-5.6300000000000003E-2</v>
      </c>
      <c r="E69" s="43">
        <v>6.7699999999999996E-2</v>
      </c>
      <c r="F69" s="43">
        <v>-0.74529999999999996</v>
      </c>
      <c r="J69" s="43">
        <v>0.62790000000000001</v>
      </c>
      <c r="K69" s="43">
        <v>0.66100000000000003</v>
      </c>
      <c r="L69" s="43">
        <v>0.7349</v>
      </c>
      <c r="M69" s="43">
        <v>0.58750000000000002</v>
      </c>
      <c r="N69" s="43">
        <v>0.68589999999999995</v>
      </c>
    </row>
    <row r="70" spans="1:14" x14ac:dyDescent="0.3">
      <c r="A70">
        <v>68</v>
      </c>
      <c r="B70" s="43">
        <v>0.58209999999999995</v>
      </c>
      <c r="C70" s="43">
        <v>-0.44359999999999999</v>
      </c>
      <c r="D70" s="43">
        <v>0.47660000000000002</v>
      </c>
      <c r="E70" s="43">
        <v>-0.4456</v>
      </c>
      <c r="F70" s="43">
        <v>0.1109</v>
      </c>
      <c r="J70" s="43">
        <v>0.66669999999999996</v>
      </c>
      <c r="K70" s="43">
        <v>0.67090000000000005</v>
      </c>
      <c r="L70" s="43">
        <v>0.75</v>
      </c>
      <c r="M70" s="43">
        <v>0.64500000000000002</v>
      </c>
      <c r="N70" s="43">
        <v>0.70050000000000001</v>
      </c>
    </row>
    <row r="71" spans="1:14" x14ac:dyDescent="0.3">
      <c r="A71">
        <v>69</v>
      </c>
      <c r="B71" s="43">
        <v>0.28570000000000001</v>
      </c>
      <c r="C71" s="43">
        <v>-0.41660000000000003</v>
      </c>
      <c r="D71" s="43">
        <v>0.25490000000000002</v>
      </c>
      <c r="E71" s="43">
        <v>-0.73640000000000005</v>
      </c>
      <c r="F71" s="43">
        <v>2.8400000000000002E-2</v>
      </c>
      <c r="J71" s="43">
        <v>0.66669999999999996</v>
      </c>
      <c r="K71" s="43">
        <v>0.69699999999999995</v>
      </c>
      <c r="L71" s="43">
        <v>0.77190000000000003</v>
      </c>
      <c r="M71" s="43">
        <v>0.73470000000000002</v>
      </c>
      <c r="N71" s="43">
        <v>0.75</v>
      </c>
    </row>
    <row r="72" spans="1:14" x14ac:dyDescent="0.3">
      <c r="A72">
        <v>70</v>
      </c>
      <c r="B72" s="43">
        <v>-0.22839999999999999</v>
      </c>
      <c r="C72" s="43">
        <v>0.63470000000000004</v>
      </c>
      <c r="D72" s="43">
        <v>-0.28360000000000002</v>
      </c>
      <c r="E72" s="43">
        <v>-0.32469999999999999</v>
      </c>
      <c r="F72" s="43">
        <v>0.67820000000000003</v>
      </c>
      <c r="J72" s="43">
        <v>0.70320000000000005</v>
      </c>
      <c r="K72" s="43">
        <v>0.7319</v>
      </c>
      <c r="L72" s="43">
        <v>0.83640000000000003</v>
      </c>
      <c r="M72" s="43">
        <v>0.73809999999999998</v>
      </c>
      <c r="N72" s="43">
        <v>0.75519999999999998</v>
      </c>
    </row>
    <row r="73" spans="1:14" hidden="1" x14ac:dyDescent="0.3">
      <c r="A73" s="15" t="s">
        <v>407</v>
      </c>
      <c r="B73" s="49">
        <f>AVERAGE(B3:B72)</f>
        <v>0.11685142857142854</v>
      </c>
      <c r="C73" s="49">
        <f t="shared" ref="C73:F73" si="0">AVERAGE(C3:C72)</f>
        <v>8.3858571428571435E-2</v>
      </c>
      <c r="D73" s="49">
        <f t="shared" si="0"/>
        <v>0.12334142857142857</v>
      </c>
      <c r="E73" s="49">
        <f t="shared" si="0"/>
        <v>5.4710000000000009E-2</v>
      </c>
      <c r="F73" s="49">
        <f t="shared" si="0"/>
        <v>7.7050000000000007E-2</v>
      </c>
      <c r="H73" s="15" t="s">
        <v>404</v>
      </c>
      <c r="I73" s="49">
        <f>AVERAGE(B3:F72)</f>
        <v>9.1162285714285765E-2</v>
      </c>
      <c r="J73" s="1"/>
    </row>
    <row r="74" spans="1:14" hidden="1" x14ac:dyDescent="0.3">
      <c r="A74" s="15" t="s">
        <v>405</v>
      </c>
      <c r="B74" s="49">
        <f>B73-$I$73</f>
        <v>2.5689142857142772E-2</v>
      </c>
      <c r="C74" s="49">
        <f t="shared" ref="C74:F74" si="1">C73-$I$73</f>
        <v>-7.30371428571433E-3</v>
      </c>
      <c r="D74" s="49">
        <f t="shared" si="1"/>
        <v>3.2179142857142809E-2</v>
      </c>
      <c r="E74" s="49">
        <f t="shared" si="1"/>
        <v>-3.6452285714285756E-2</v>
      </c>
      <c r="F74" s="49">
        <f t="shared" si="1"/>
        <v>-1.4112285714285758E-2</v>
      </c>
    </row>
    <row r="75" spans="1:14" x14ac:dyDescent="0.3">
      <c r="B75" t="s">
        <v>408</v>
      </c>
      <c r="C75" t="s">
        <v>411</v>
      </c>
      <c r="D75" t="s">
        <v>409</v>
      </c>
      <c r="E75" t="s">
        <v>410</v>
      </c>
      <c r="F75" t="s">
        <v>412</v>
      </c>
    </row>
    <row r="76" spans="1:14" x14ac:dyDescent="0.3">
      <c r="B76" t="s">
        <v>399</v>
      </c>
      <c r="C76" t="s">
        <v>400</v>
      </c>
      <c r="D76" t="s">
        <v>401</v>
      </c>
      <c r="E76" t="s">
        <v>402</v>
      </c>
      <c r="F76" t="s">
        <v>403</v>
      </c>
      <c r="G76" s="15" t="s">
        <v>59</v>
      </c>
    </row>
    <row r="77" spans="1:14" x14ac:dyDescent="0.3">
      <c r="A77" s="15" t="s">
        <v>406</v>
      </c>
      <c r="B77" s="55">
        <f>_xlfn.STDEV.P(B3:B72)</f>
        <v>0.29453490976349095</v>
      </c>
      <c r="C77" s="56">
        <f>_xlfn.STDEV.P(C3:C72)</f>
        <v>0.35797559114428745</v>
      </c>
      <c r="D77" s="56">
        <f>_xlfn.STDEV.P(D3:D72)</f>
        <v>0.32594593087673618</v>
      </c>
      <c r="E77" s="56">
        <f>_xlfn.STDEV.P(E3:E72)</f>
        <v>0.34202753195362173</v>
      </c>
      <c r="F77" s="56">
        <f>_xlfn.STDEV.P(F3:F72)</f>
        <v>0.39580700266309443</v>
      </c>
      <c r="G77" s="54">
        <f>AVERAGE(B77:F77)</f>
        <v>0.34325819328024615</v>
      </c>
    </row>
    <row r="78" spans="1:14" x14ac:dyDescent="0.3">
      <c r="A78" s="15" t="s">
        <v>477</v>
      </c>
      <c r="B78" s="60">
        <f>B77-$G$77</f>
        <v>-4.87232835167552E-2</v>
      </c>
      <c r="C78" s="50">
        <f>C77-$G$77</f>
        <v>1.4717397864041304E-2</v>
      </c>
      <c r="D78" s="50">
        <f>D77-$G$77</f>
        <v>-1.731226240350997E-2</v>
      </c>
      <c r="E78" s="50">
        <f>E77-$G$77</f>
        <v>-1.230661326624416E-3</v>
      </c>
      <c r="F78" s="50">
        <f>F77-$G$77</f>
        <v>5.2548809382848283E-2</v>
      </c>
      <c r="G78" s="54">
        <f>AVERAGE(B78:F78)</f>
        <v>0</v>
      </c>
    </row>
    <row r="81" spans="1:7" x14ac:dyDescent="0.3">
      <c r="B81" t="s">
        <v>413</v>
      </c>
    </row>
    <row r="82" spans="1:7" x14ac:dyDescent="0.3">
      <c r="A82" s="15" t="s">
        <v>414</v>
      </c>
      <c r="B82" s="15" t="s">
        <v>59</v>
      </c>
      <c r="C82" s="15" t="s">
        <v>477</v>
      </c>
      <c r="D82" s="15" t="s">
        <v>68</v>
      </c>
      <c r="E82" s="15" t="s">
        <v>415</v>
      </c>
      <c r="F82" s="15" t="s">
        <v>416</v>
      </c>
      <c r="G82" s="15" t="s">
        <v>417</v>
      </c>
    </row>
    <row r="83" spans="1:7" x14ac:dyDescent="0.3">
      <c r="A83" s="51">
        <v>1</v>
      </c>
      <c r="B83" s="52">
        <v>0.124</v>
      </c>
      <c r="C83" s="50">
        <v>-0.05</v>
      </c>
      <c r="D83" s="47">
        <v>0.307</v>
      </c>
      <c r="E83" s="23">
        <v>0.47499999999999998</v>
      </c>
      <c r="F83" s="23">
        <v>0.46600000000000003</v>
      </c>
      <c r="G83" s="52">
        <f>D83^2</f>
        <v>9.4248999999999999E-2</v>
      </c>
    </row>
    <row r="84" spans="1:7" x14ac:dyDescent="0.3">
      <c r="A84" s="51">
        <v>2</v>
      </c>
      <c r="B84" s="52">
        <v>0.13800000000000001</v>
      </c>
      <c r="C84" s="50">
        <v>-1.4999999999999999E-2</v>
      </c>
      <c r="D84" s="47">
        <v>0.34200000000000003</v>
      </c>
      <c r="E84" s="23">
        <v>0.53</v>
      </c>
      <c r="F84" s="23">
        <v>0.52</v>
      </c>
      <c r="G84" s="52">
        <f>D84^2</f>
        <v>0.11696400000000001</v>
      </c>
    </row>
    <row r="85" spans="1:7" x14ac:dyDescent="0.3">
      <c r="A85" s="51">
        <v>3</v>
      </c>
      <c r="B85" s="52">
        <v>0.14399999999999999</v>
      </c>
      <c r="C85" s="50">
        <v>0</v>
      </c>
      <c r="D85" s="47">
        <v>0.35699999999999998</v>
      </c>
      <c r="E85" s="53">
        <v>0.55300000000000005</v>
      </c>
      <c r="F85" s="53">
        <v>0.54300000000000004</v>
      </c>
      <c r="G85" s="52">
        <f>D85^2</f>
        <v>0.12744899999999998</v>
      </c>
    </row>
    <row r="86" spans="1:7" x14ac:dyDescent="0.3">
      <c r="A86" s="51">
        <v>4</v>
      </c>
      <c r="B86" s="52">
        <v>0.15</v>
      </c>
      <c r="C86" s="50">
        <v>1.4999999999999999E-2</v>
      </c>
      <c r="D86" s="47">
        <v>0.372</v>
      </c>
      <c r="E86" s="23">
        <v>0.57599999999999996</v>
      </c>
      <c r="F86" s="23">
        <v>0.56499999999999995</v>
      </c>
      <c r="G86" s="52">
        <f>D86^2</f>
        <v>0.13838400000000001</v>
      </c>
    </row>
    <row r="87" spans="1:7" x14ac:dyDescent="0.3">
      <c r="A87" s="51">
        <v>5</v>
      </c>
      <c r="B87" s="52">
        <v>0.16400000000000001</v>
      </c>
      <c r="C87" s="50">
        <v>0.05</v>
      </c>
      <c r="D87" s="47">
        <v>0.40699999999999997</v>
      </c>
      <c r="E87" s="23">
        <v>0.63200000000000001</v>
      </c>
      <c r="F87" s="23">
        <v>0.621</v>
      </c>
      <c r="G87" s="52">
        <f>D87^2</f>
        <v>0.16564899999999999</v>
      </c>
    </row>
  </sheetData>
  <sortState xmlns:xlrd2="http://schemas.microsoft.com/office/spreadsheetml/2017/richdata2" ref="J3:N72">
    <sortCondition descending="1" ref="J3:J72"/>
  </sortState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C28B-39C9-4D7A-BBB6-A551E40193AC}">
  <dimension ref="A1:F53"/>
  <sheetViews>
    <sheetView zoomScale="54" workbookViewId="0">
      <selection activeCell="F53" sqref="A1:F53"/>
    </sheetView>
  </sheetViews>
  <sheetFormatPr defaultRowHeight="14.4" x14ac:dyDescent="0.3"/>
  <cols>
    <col min="1" max="1" width="14.33203125" bestFit="1" customWidth="1"/>
    <col min="2" max="2" width="24.5546875" bestFit="1" customWidth="1"/>
    <col min="3" max="3" width="43.33203125" bestFit="1" customWidth="1"/>
    <col min="4" max="4" width="40" bestFit="1" customWidth="1"/>
    <col min="5" max="5" width="43.33203125" bestFit="1" customWidth="1"/>
    <col min="6" max="6" width="53.21875" bestFit="1" customWidth="1"/>
  </cols>
  <sheetData>
    <row r="1" spans="1:6" x14ac:dyDescent="0.3">
      <c r="B1" t="s">
        <v>408</v>
      </c>
      <c r="C1" t="s">
        <v>411</v>
      </c>
      <c r="D1" t="s">
        <v>409</v>
      </c>
      <c r="E1" t="s">
        <v>410</v>
      </c>
      <c r="F1" t="s">
        <v>412</v>
      </c>
    </row>
    <row r="2" spans="1:6" x14ac:dyDescent="0.3">
      <c r="B2" t="s">
        <v>399</v>
      </c>
      <c r="C2" t="s">
        <v>400</v>
      </c>
      <c r="D2" t="s">
        <v>401</v>
      </c>
      <c r="E2" t="s">
        <v>402</v>
      </c>
      <c r="F2" t="s">
        <v>403</v>
      </c>
    </row>
    <row r="3" spans="1:6" x14ac:dyDescent="0.3">
      <c r="A3" t="s">
        <v>428</v>
      </c>
      <c r="B3" t="s">
        <v>423</v>
      </c>
      <c r="C3" t="s">
        <v>425</v>
      </c>
      <c r="D3" t="s">
        <v>426</v>
      </c>
      <c r="E3" t="s">
        <v>424</v>
      </c>
      <c r="F3" t="s">
        <v>427</v>
      </c>
    </row>
    <row r="4" spans="1:6" x14ac:dyDescent="0.3">
      <c r="A4" t="s">
        <v>429</v>
      </c>
      <c r="B4">
        <v>849.35</v>
      </c>
      <c r="C4">
        <v>138.25</v>
      </c>
      <c r="D4">
        <v>1225.5899999999999</v>
      </c>
      <c r="E4">
        <v>230.65</v>
      </c>
      <c r="F4">
        <v>386.37</v>
      </c>
    </row>
    <row r="5" spans="1:6" x14ac:dyDescent="0.3">
      <c r="A5" t="s">
        <v>430</v>
      </c>
      <c r="B5">
        <v>898.1</v>
      </c>
      <c r="C5">
        <v>139.15</v>
      </c>
      <c r="D5">
        <v>1292.6099999999999</v>
      </c>
      <c r="E5">
        <v>232.88</v>
      </c>
      <c r="F5">
        <v>436.13</v>
      </c>
    </row>
    <row r="6" spans="1:6" x14ac:dyDescent="0.3">
      <c r="A6" t="s">
        <v>434</v>
      </c>
      <c r="B6">
        <v>949.02</v>
      </c>
      <c r="C6">
        <v>141.16</v>
      </c>
      <c r="D6">
        <v>1193.81</v>
      </c>
      <c r="E6">
        <v>237.26</v>
      </c>
      <c r="F6">
        <v>471.22</v>
      </c>
    </row>
    <row r="7" spans="1:6" x14ac:dyDescent="0.3">
      <c r="A7" t="s">
        <v>435</v>
      </c>
      <c r="B7">
        <v>885.9</v>
      </c>
      <c r="C7">
        <v>132.51</v>
      </c>
      <c r="D7">
        <v>1302.06</v>
      </c>
      <c r="E7">
        <v>238.25</v>
      </c>
      <c r="F7">
        <v>474.51</v>
      </c>
    </row>
    <row r="8" spans="1:6" x14ac:dyDescent="0.3">
      <c r="A8" t="s">
        <v>431</v>
      </c>
      <c r="B8">
        <v>1018.68</v>
      </c>
      <c r="C8">
        <v>144.44999999999999</v>
      </c>
      <c r="D8">
        <v>1237.8499999999999</v>
      </c>
      <c r="E8">
        <v>255.41</v>
      </c>
      <c r="F8">
        <v>433.69</v>
      </c>
    </row>
    <row r="9" spans="1:6" x14ac:dyDescent="0.3">
      <c r="A9" t="s">
        <v>432</v>
      </c>
      <c r="B9">
        <v>989.85</v>
      </c>
      <c r="C9">
        <v>141.55000000000001</v>
      </c>
      <c r="D9">
        <v>1223.78</v>
      </c>
      <c r="E9">
        <v>265.49</v>
      </c>
      <c r="F9">
        <v>398.55</v>
      </c>
    </row>
    <row r="10" spans="1:6" x14ac:dyDescent="0.3">
      <c r="A10" t="s">
        <v>436</v>
      </c>
      <c r="B10">
        <v>1058.22</v>
      </c>
      <c r="C10">
        <v>139.08000000000001</v>
      </c>
      <c r="D10">
        <v>1023.88</v>
      </c>
      <c r="E10">
        <v>262.45999999999998</v>
      </c>
      <c r="F10">
        <v>412.63</v>
      </c>
    </row>
    <row r="11" spans="1:6" x14ac:dyDescent="0.3">
      <c r="A11" t="s">
        <v>437</v>
      </c>
      <c r="B11">
        <v>1054.22</v>
      </c>
      <c r="C11">
        <v>113.56</v>
      </c>
      <c r="D11">
        <v>1041.94</v>
      </c>
      <c r="E11">
        <v>245.21</v>
      </c>
      <c r="F11">
        <v>415.21</v>
      </c>
    </row>
    <row r="12" spans="1:6" x14ac:dyDescent="0.3">
      <c r="A12" t="s">
        <v>433</v>
      </c>
      <c r="B12">
        <v>1031.77</v>
      </c>
      <c r="C12">
        <v>129.38999999999999</v>
      </c>
      <c r="D12">
        <v>1089.8800000000001</v>
      </c>
      <c r="E12">
        <v>263.41000000000003</v>
      </c>
      <c r="F12">
        <v>458.85</v>
      </c>
    </row>
    <row r="13" spans="1:6" x14ac:dyDescent="0.3">
      <c r="A13" t="s">
        <v>438</v>
      </c>
      <c r="B13">
        <v>1141.53</v>
      </c>
      <c r="C13">
        <v>141.35</v>
      </c>
      <c r="D13">
        <v>1036.31</v>
      </c>
      <c r="E13">
        <v>272.14999999999998</v>
      </c>
      <c r="F13">
        <v>553.99</v>
      </c>
    </row>
    <row r="14" spans="1:6" x14ac:dyDescent="0.3">
      <c r="A14" t="s">
        <v>439</v>
      </c>
      <c r="B14">
        <v>1174.46</v>
      </c>
      <c r="C14">
        <v>144.25</v>
      </c>
      <c r="D14">
        <v>1182.1300000000001</v>
      </c>
      <c r="E14">
        <v>275.12</v>
      </c>
      <c r="F14">
        <v>595.37</v>
      </c>
    </row>
    <row r="15" spans="1:6" x14ac:dyDescent="0.3">
      <c r="A15" t="s">
        <v>440</v>
      </c>
      <c r="B15">
        <v>1250.0899999999999</v>
      </c>
      <c r="C15">
        <v>146.55000000000001</v>
      </c>
      <c r="D15">
        <v>1242.49</v>
      </c>
      <c r="E15">
        <v>286.83</v>
      </c>
      <c r="F15">
        <v>697.26</v>
      </c>
    </row>
    <row r="16" spans="1:6" x14ac:dyDescent="0.3">
      <c r="A16" t="s">
        <v>441</v>
      </c>
      <c r="B16">
        <v>1364.15</v>
      </c>
      <c r="C16">
        <v>161.09</v>
      </c>
      <c r="D16">
        <v>1378.86</v>
      </c>
      <c r="E16">
        <v>303.42</v>
      </c>
      <c r="F16">
        <v>836.73</v>
      </c>
    </row>
    <row r="17" spans="1:6" x14ac:dyDescent="0.3">
      <c r="A17" t="s">
        <v>442</v>
      </c>
      <c r="B17">
        <v>1474.82</v>
      </c>
      <c r="C17">
        <v>151.22</v>
      </c>
      <c r="D17">
        <v>1425.07</v>
      </c>
      <c r="E17">
        <v>322.98</v>
      </c>
      <c r="F17">
        <v>892.15</v>
      </c>
    </row>
    <row r="18" spans="1:6" x14ac:dyDescent="0.3">
      <c r="A18" t="s">
        <v>443</v>
      </c>
      <c r="B18">
        <v>1646.5</v>
      </c>
      <c r="C18">
        <v>162.56</v>
      </c>
      <c r="D18">
        <v>1539.85</v>
      </c>
      <c r="E18">
        <v>354.76</v>
      </c>
      <c r="F18">
        <v>1130.72</v>
      </c>
    </row>
    <row r="19" spans="1:6" x14ac:dyDescent="0.3">
      <c r="A19" t="s">
        <v>444</v>
      </c>
      <c r="B19">
        <v>1822.94</v>
      </c>
      <c r="C19">
        <v>193.93</v>
      </c>
      <c r="D19">
        <v>1546.18</v>
      </c>
      <c r="E19">
        <v>393.98</v>
      </c>
      <c r="F19">
        <v>1073.6099999999999</v>
      </c>
    </row>
    <row r="20" spans="1:6" x14ac:dyDescent="0.3">
      <c r="A20" t="s">
        <v>445</v>
      </c>
      <c r="B20">
        <v>1806.38</v>
      </c>
      <c r="C20">
        <v>206.76</v>
      </c>
      <c r="D20">
        <v>1529.3</v>
      </c>
      <c r="E20">
        <v>382.84</v>
      </c>
      <c r="F20">
        <v>1007.08</v>
      </c>
    </row>
    <row r="21" spans="1:6" x14ac:dyDescent="0.3">
      <c r="A21" t="s">
        <v>446</v>
      </c>
      <c r="B21">
        <v>1994.22</v>
      </c>
      <c r="C21">
        <v>201.28</v>
      </c>
      <c r="D21">
        <v>1585.63</v>
      </c>
      <c r="E21">
        <v>408.92</v>
      </c>
      <c r="F21">
        <v>1031.19</v>
      </c>
    </row>
    <row r="22" spans="1:6" x14ac:dyDescent="0.3">
      <c r="A22" t="s">
        <v>447</v>
      </c>
      <c r="B22">
        <v>2006.47</v>
      </c>
      <c r="C22">
        <v>213.57</v>
      </c>
      <c r="D22">
        <v>1658.14</v>
      </c>
      <c r="E22">
        <v>397.44</v>
      </c>
      <c r="F22">
        <v>738.91</v>
      </c>
    </row>
    <row r="23" spans="1:6" x14ac:dyDescent="0.3">
      <c r="A23" t="s">
        <v>448</v>
      </c>
      <c r="B23">
        <v>2017.03</v>
      </c>
      <c r="C23">
        <v>216.21</v>
      </c>
      <c r="D23">
        <v>1313.88</v>
      </c>
      <c r="E23">
        <v>406.07</v>
      </c>
      <c r="F23">
        <v>876.42</v>
      </c>
    </row>
    <row r="24" spans="1:6" x14ac:dyDescent="0.3">
      <c r="A24" t="s">
        <v>449</v>
      </c>
      <c r="B24">
        <v>2428.13</v>
      </c>
      <c r="C24">
        <v>256.68</v>
      </c>
      <c r="D24">
        <v>1564.06</v>
      </c>
      <c r="E24">
        <v>476.37</v>
      </c>
      <c r="F24">
        <v>1027.3</v>
      </c>
    </row>
    <row r="25" spans="1:6" x14ac:dyDescent="0.3">
      <c r="A25" t="s">
        <v>450</v>
      </c>
      <c r="B25">
        <v>2492.34</v>
      </c>
      <c r="C25">
        <v>255.18</v>
      </c>
      <c r="D25">
        <v>1625.98</v>
      </c>
      <c r="E25">
        <v>502.59</v>
      </c>
      <c r="F25">
        <v>1099.74</v>
      </c>
    </row>
    <row r="26" spans="1:6" x14ac:dyDescent="0.3">
      <c r="A26" t="s">
        <v>451</v>
      </c>
      <c r="B26">
        <v>2547.9899999999998</v>
      </c>
      <c r="C26">
        <v>224.16</v>
      </c>
      <c r="D26">
        <v>1624.12</v>
      </c>
      <c r="E26">
        <v>491.29</v>
      </c>
      <c r="F26">
        <v>1311.71</v>
      </c>
    </row>
    <row r="27" spans="1:6" x14ac:dyDescent="0.3">
      <c r="A27" t="s">
        <v>452</v>
      </c>
      <c r="B27">
        <v>2998.49</v>
      </c>
      <c r="C27">
        <v>217.45</v>
      </c>
      <c r="D27">
        <v>1820.72</v>
      </c>
      <c r="E27">
        <v>541.16999999999996</v>
      </c>
      <c r="F27">
        <v>1389.14</v>
      </c>
    </row>
    <row r="28" spans="1:6" x14ac:dyDescent="0.3">
      <c r="A28" t="s">
        <v>453</v>
      </c>
      <c r="B28">
        <v>3078.9</v>
      </c>
      <c r="C28">
        <v>199.76</v>
      </c>
      <c r="D28">
        <v>1306.23</v>
      </c>
      <c r="E28">
        <v>487.18</v>
      </c>
      <c r="F28">
        <v>1229.1400000000001</v>
      </c>
    </row>
    <row r="29" spans="1:6" x14ac:dyDescent="0.3">
      <c r="A29" t="s">
        <v>454</v>
      </c>
      <c r="B29">
        <v>3572.13</v>
      </c>
      <c r="C29">
        <v>219.2</v>
      </c>
      <c r="D29">
        <v>1526.72</v>
      </c>
      <c r="E29">
        <v>551.89</v>
      </c>
      <c r="F29">
        <v>1646.07</v>
      </c>
    </row>
    <row r="30" spans="1:6" x14ac:dyDescent="0.3">
      <c r="A30" t="s">
        <v>455</v>
      </c>
      <c r="B30">
        <v>3615.72</v>
      </c>
      <c r="C30">
        <v>176.81</v>
      </c>
      <c r="D30">
        <v>1579.39</v>
      </c>
      <c r="E30">
        <v>523.23</v>
      </c>
      <c r="F30">
        <v>1538.74</v>
      </c>
    </row>
    <row r="31" spans="1:6" x14ac:dyDescent="0.3">
      <c r="A31" t="s">
        <v>456</v>
      </c>
      <c r="B31">
        <v>4038.02</v>
      </c>
      <c r="C31">
        <v>219.24</v>
      </c>
      <c r="D31">
        <v>2156.75</v>
      </c>
      <c r="E31">
        <v>579.29</v>
      </c>
      <c r="F31">
        <v>2252.54</v>
      </c>
    </row>
    <row r="32" spans="1:6" x14ac:dyDescent="0.3">
      <c r="A32" t="s">
        <v>457</v>
      </c>
      <c r="B32">
        <v>4370.76</v>
      </c>
      <c r="C32">
        <v>245.55</v>
      </c>
      <c r="D32">
        <v>2533.21</v>
      </c>
      <c r="E32">
        <v>680.02</v>
      </c>
      <c r="F32">
        <v>2756.63</v>
      </c>
    </row>
    <row r="33" spans="1:6" x14ac:dyDescent="0.3">
      <c r="A33" t="s">
        <v>458</v>
      </c>
      <c r="B33">
        <v>4971.2700000000004</v>
      </c>
      <c r="C33">
        <v>271.95999999999998</v>
      </c>
      <c r="D33">
        <v>2606.4499999999998</v>
      </c>
      <c r="E33">
        <v>703.92</v>
      </c>
      <c r="F33">
        <v>2950.89</v>
      </c>
    </row>
    <row r="34" spans="1:6" x14ac:dyDescent="0.3">
      <c r="A34" t="s">
        <v>459</v>
      </c>
      <c r="B34">
        <v>5726.65</v>
      </c>
      <c r="C34">
        <v>279.85000000000002</v>
      </c>
      <c r="D34">
        <v>2428.41</v>
      </c>
      <c r="E34">
        <v>638.54</v>
      </c>
      <c r="F34">
        <v>2929.94</v>
      </c>
    </row>
    <row r="35" spans="1:6" x14ac:dyDescent="0.3">
      <c r="A35" t="s">
        <v>460</v>
      </c>
      <c r="B35">
        <v>5149.5200000000004</v>
      </c>
      <c r="C35">
        <v>281.87</v>
      </c>
      <c r="D35">
        <v>2526.12</v>
      </c>
      <c r="E35">
        <v>636.30999999999995</v>
      </c>
      <c r="F35">
        <v>2844.13</v>
      </c>
    </row>
    <row r="36" spans="1:6" x14ac:dyDescent="0.3">
      <c r="A36" t="s">
        <v>461</v>
      </c>
      <c r="B36">
        <v>4449.3900000000003</v>
      </c>
      <c r="C36">
        <v>250.06</v>
      </c>
      <c r="D36">
        <v>2215.92</v>
      </c>
      <c r="E36">
        <v>561.47</v>
      </c>
      <c r="F36">
        <v>2381.0700000000002</v>
      </c>
    </row>
    <row r="37" spans="1:6" x14ac:dyDescent="0.3">
      <c r="A37" t="s">
        <v>462</v>
      </c>
      <c r="B37">
        <v>4563.7</v>
      </c>
      <c r="C37">
        <v>239.82</v>
      </c>
      <c r="D37">
        <v>1739.3</v>
      </c>
      <c r="E37">
        <v>561.11</v>
      </c>
      <c r="F37">
        <v>2673.46</v>
      </c>
    </row>
    <row r="38" spans="1:6" x14ac:dyDescent="0.3">
      <c r="A38" t="s">
        <v>463</v>
      </c>
      <c r="B38">
        <v>3879.88</v>
      </c>
      <c r="C38">
        <v>241.94</v>
      </c>
      <c r="D38">
        <v>1614.32</v>
      </c>
      <c r="E38">
        <v>537.26</v>
      </c>
      <c r="F38">
        <v>2254.33</v>
      </c>
    </row>
    <row r="39" spans="1:6" x14ac:dyDescent="0.3">
      <c r="A39" t="s">
        <v>464</v>
      </c>
      <c r="B39">
        <v>4156.87</v>
      </c>
      <c r="C39">
        <v>256.51</v>
      </c>
      <c r="D39">
        <v>1697.61</v>
      </c>
      <c r="E39">
        <v>559.62</v>
      </c>
      <c r="F39">
        <v>2627.56</v>
      </c>
    </row>
    <row r="40" spans="1:6" x14ac:dyDescent="0.3">
      <c r="A40" t="s">
        <v>465</v>
      </c>
      <c r="B40">
        <v>4897.62</v>
      </c>
      <c r="C40">
        <v>262.52</v>
      </c>
      <c r="D40">
        <v>1980.45</v>
      </c>
      <c r="E40">
        <v>551.05999999999995</v>
      </c>
      <c r="F40">
        <v>2558.09</v>
      </c>
    </row>
    <row r="41" spans="1:6" x14ac:dyDescent="0.3">
      <c r="A41" t="s">
        <v>466</v>
      </c>
      <c r="B41">
        <v>5543.44</v>
      </c>
      <c r="C41">
        <v>278.52</v>
      </c>
      <c r="D41">
        <v>2296.11</v>
      </c>
      <c r="E41">
        <v>613.42999999999995</v>
      </c>
      <c r="F41">
        <v>3267.79</v>
      </c>
    </row>
    <row r="42" spans="1:6" x14ac:dyDescent="0.3">
      <c r="A42" t="s">
        <v>467</v>
      </c>
      <c r="B42">
        <v>5452.06</v>
      </c>
      <c r="C42">
        <v>286.98</v>
      </c>
      <c r="D42">
        <v>2154.8000000000002</v>
      </c>
      <c r="E42">
        <v>590.54999999999995</v>
      </c>
      <c r="F42">
        <v>2668.22</v>
      </c>
    </row>
    <row r="43" spans="1:6" x14ac:dyDescent="0.3">
      <c r="A43" t="s">
        <v>468</v>
      </c>
      <c r="B43">
        <v>6522.05</v>
      </c>
      <c r="C43">
        <v>303.39999999999998</v>
      </c>
      <c r="D43">
        <v>2357.1</v>
      </c>
      <c r="E43">
        <v>730.5</v>
      </c>
      <c r="F43">
        <v>3445.34</v>
      </c>
    </row>
    <row r="44" spans="1:6" hidden="1" x14ac:dyDescent="0.3"/>
    <row r="45" spans="1:6" hidden="1" x14ac:dyDescent="0.3"/>
    <row r="46" spans="1:6" x14ac:dyDescent="0.3">
      <c r="A46" s="58" t="s">
        <v>469</v>
      </c>
      <c r="B46" s="59"/>
      <c r="C46" s="59"/>
      <c r="D46" s="59"/>
      <c r="E46" s="59"/>
      <c r="F46" s="59"/>
    </row>
    <row r="47" spans="1:6" x14ac:dyDescent="0.3">
      <c r="A47" s="58"/>
      <c r="B47" t="s">
        <v>423</v>
      </c>
      <c r="C47" t="s">
        <v>426</v>
      </c>
      <c r="D47" t="s">
        <v>424</v>
      </c>
      <c r="E47" t="s">
        <v>425</v>
      </c>
      <c r="F47" t="s">
        <v>478</v>
      </c>
    </row>
    <row r="48" spans="1:6" x14ac:dyDescent="0.3">
      <c r="B48" t="s">
        <v>408</v>
      </c>
      <c r="C48" t="s">
        <v>409</v>
      </c>
      <c r="D48" t="s">
        <v>410</v>
      </c>
      <c r="E48" t="s">
        <v>411</v>
      </c>
      <c r="F48" t="s">
        <v>412</v>
      </c>
    </row>
    <row r="49" spans="1:6" x14ac:dyDescent="0.3">
      <c r="A49" t="s">
        <v>408</v>
      </c>
      <c r="B49" s="20">
        <f>CORREL($B$4:$B$43,$B$4:$B$43)</f>
        <v>1</v>
      </c>
      <c r="C49" s="20">
        <f>CORREL($D$4:$D$43,$B$4:$B$43)</f>
        <v>0.89336171926587427</v>
      </c>
      <c r="D49" s="20">
        <f>CORREL($E$4:$E$43,$B$4:$B$43)</f>
        <v>0.95328991060910084</v>
      </c>
      <c r="E49" s="20">
        <f>CORREL($C$4:$C$43,$B$4:$B$43)</f>
        <v>0.91086897225413066</v>
      </c>
      <c r="F49" s="20">
        <f>CORREL($F$4:$F$43,$B$4:$B$43)</f>
        <v>0.97936341822901818</v>
      </c>
    </row>
    <row r="50" spans="1:6" x14ac:dyDescent="0.3">
      <c r="A50" t="s">
        <v>409</v>
      </c>
      <c r="B50" s="20">
        <f>CORREL($B$4:$B$43,$D$4:$D$43)</f>
        <v>0.89336171926587427</v>
      </c>
      <c r="C50" s="20">
        <f>CORREL($D$4:$D$43,$D$4:$D$43)</f>
        <v>0.99999999999999989</v>
      </c>
      <c r="D50" s="20">
        <f>CORREL($E$4:$E$43,$D$4:$D$43)</f>
        <v>0.90285594469828911</v>
      </c>
      <c r="E50" s="20">
        <f>CORREL($C$4:$C$43,$D$4:$D$43)</f>
        <v>0.8610585498075396</v>
      </c>
      <c r="F50" s="20">
        <f>CORREL($F$4:$F$43,$D$4:$D$43)</f>
        <v>0.90933397695959972</v>
      </c>
    </row>
    <row r="51" spans="1:6" x14ac:dyDescent="0.3">
      <c r="A51" t="s">
        <v>410</v>
      </c>
      <c r="B51" s="20">
        <f>CORREL($B$4:$B$43,$E$4:$E$43)</f>
        <v>0.95328991060910084</v>
      </c>
      <c r="C51" s="20">
        <f>CORREL($D$4:$D$43,$E$4:$E$43)</f>
        <v>0.90285594469828911</v>
      </c>
      <c r="D51" s="20">
        <f>CORREL($E$4:$E$43,$E$4:$E$43)</f>
        <v>1</v>
      </c>
      <c r="E51" s="20">
        <f>CORREL($C$4:$C$43,$E$4:$E$43)</f>
        <v>0.93392952576774324</v>
      </c>
      <c r="F51" s="20">
        <f>CORREL($F$4:$F$43,$E$4:$E$43)</f>
        <v>0.93464604664661344</v>
      </c>
    </row>
    <row r="52" spans="1:6" x14ac:dyDescent="0.3">
      <c r="A52" t="s">
        <v>411</v>
      </c>
      <c r="B52" s="20">
        <f>CORREL($B$4:$B$43,$C$4:$C$43)</f>
        <v>0.91086897225413066</v>
      </c>
      <c r="C52" s="20">
        <f>CORREL($D$4:$D$43,$C$4:$C$43)</f>
        <v>0.8610585498075396</v>
      </c>
      <c r="D52" s="20">
        <f>CORREL($E$4:$E$43,$C$4:$C$43)</f>
        <v>0.93392952576774324</v>
      </c>
      <c r="E52" s="20">
        <f>CORREL($C$4:$C$43,$C$4:$C$43)</f>
        <v>0.99999999999999989</v>
      </c>
      <c r="F52" s="20">
        <f>CORREL($F$4:$F$43,$C$4:$C$43)</f>
        <v>0.88585966417992701</v>
      </c>
    </row>
    <row r="53" spans="1:6" x14ac:dyDescent="0.3">
      <c r="A53" t="s">
        <v>412</v>
      </c>
      <c r="B53" s="20">
        <f>CORREL($B$4:$B$43,$F$4:$F$43)</f>
        <v>0.97936341822901818</v>
      </c>
      <c r="C53" s="20">
        <f>CORREL($D$4:$D$43,$F$4:$F$43)</f>
        <v>0.90933397695959972</v>
      </c>
      <c r="D53" s="20">
        <f>CORREL($E$4:$E$43,$F$4:$F$43)</f>
        <v>0.93464604664661344</v>
      </c>
      <c r="E53" s="20">
        <f>CORREL($C$4:$C$43,$F$4:$F$43)</f>
        <v>0.88585966417992701</v>
      </c>
      <c r="F53" s="20">
        <f>CORREL($F$4:$F$43,$F$4:$F$43)</f>
        <v>1.0000000000000002</v>
      </c>
    </row>
  </sheetData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6FED-3FCF-475C-A310-0167D8A09B7A}">
  <dimension ref="B3:N97"/>
  <sheetViews>
    <sheetView topLeftCell="C68" zoomScale="85" zoomScaleNormal="85" workbookViewId="0">
      <selection activeCell="I82" sqref="I82"/>
    </sheetView>
  </sheetViews>
  <sheetFormatPr defaultRowHeight="14.4" x14ac:dyDescent="0.3"/>
  <cols>
    <col min="2" max="2" width="41.77734375" bestFit="1" customWidth="1"/>
    <col min="3" max="3" width="15.21875" customWidth="1"/>
    <col min="4" max="4" width="20.88671875" bestFit="1" customWidth="1"/>
    <col min="5" max="5" width="37.88671875" bestFit="1" customWidth="1"/>
    <col min="6" max="6" width="9.5546875" customWidth="1"/>
    <col min="7" max="7" width="8.6640625" bestFit="1" customWidth="1"/>
    <col min="8" max="8" width="9.21875" customWidth="1"/>
    <col min="11" max="11" width="0" hidden="1" customWidth="1"/>
    <col min="12" max="12" width="8.33203125" hidden="1" customWidth="1"/>
    <col min="13" max="13" width="9.77734375" bestFit="1" customWidth="1"/>
  </cols>
  <sheetData>
    <row r="3" spans="2:9" x14ac:dyDescent="0.3">
      <c r="C3" t="s">
        <v>480</v>
      </c>
      <c r="D3" t="s">
        <v>481</v>
      </c>
      <c r="E3" t="s">
        <v>354</v>
      </c>
      <c r="F3" t="s">
        <v>359</v>
      </c>
      <c r="G3" t="s">
        <v>355</v>
      </c>
      <c r="H3" t="s">
        <v>353</v>
      </c>
      <c r="I3" t="s">
        <v>479</v>
      </c>
    </row>
    <row r="4" spans="2:9" x14ac:dyDescent="0.3">
      <c r="B4">
        <v>1</v>
      </c>
      <c r="C4" s="43">
        <v>-0.50649999999999995</v>
      </c>
      <c r="D4" s="43">
        <v>0.1981</v>
      </c>
      <c r="E4" s="43">
        <v>0.16819999999999999</v>
      </c>
      <c r="F4" s="43">
        <v>5.5100000000000003E-2</v>
      </c>
      <c r="G4" s="43">
        <v>-0.6341</v>
      </c>
      <c r="H4" s="43">
        <v>-5.79E-2</v>
      </c>
      <c r="I4" s="43">
        <v>-7.0900000000000005E-2</v>
      </c>
    </row>
    <row r="5" spans="2:9" x14ac:dyDescent="0.3">
      <c r="B5">
        <v>2</v>
      </c>
      <c r="C5" s="43">
        <v>7.3499999999999996E-2</v>
      </c>
      <c r="D5" s="43">
        <v>0.19189999999999999</v>
      </c>
      <c r="E5" s="43">
        <v>-2.0899999999999998E-2</v>
      </c>
      <c r="F5" s="43">
        <v>0.49769999999999998</v>
      </c>
      <c r="G5" s="43">
        <v>0.38919999999999999</v>
      </c>
      <c r="H5" s="43">
        <v>-0.23300000000000001</v>
      </c>
      <c r="I5" s="43">
        <v>0.18279999999999999</v>
      </c>
    </row>
    <row r="6" spans="2:9" x14ac:dyDescent="0.3">
      <c r="B6">
        <v>3</v>
      </c>
      <c r="C6" s="43">
        <v>-0.36969999999999997</v>
      </c>
      <c r="D6" s="43">
        <v>0.42</v>
      </c>
      <c r="E6" s="43">
        <v>-0.3861</v>
      </c>
      <c r="F6" s="43">
        <v>9.2499999999999999E-2</v>
      </c>
      <c r="G6" s="43">
        <v>0.66910000000000003</v>
      </c>
      <c r="H6" s="43">
        <v>-0.11470000000000001</v>
      </c>
      <c r="I6" s="43">
        <v>-8.09E-2</v>
      </c>
    </row>
    <row r="7" spans="2:9" x14ac:dyDescent="0.3">
      <c r="B7">
        <v>4</v>
      </c>
      <c r="C7" s="43">
        <v>0.1976</v>
      </c>
      <c r="D7" s="43">
        <v>-0.19400000000000001</v>
      </c>
      <c r="E7" s="43">
        <v>8.4099999999999994E-2</v>
      </c>
      <c r="F7" s="43">
        <v>0.65039999999999998</v>
      </c>
      <c r="G7" s="43">
        <v>-0.49080000000000001</v>
      </c>
      <c r="H7" s="43">
        <v>2.06E-2</v>
      </c>
      <c r="I7" s="43">
        <v>0.63300000000000001</v>
      </c>
    </row>
    <row r="8" spans="2:9" x14ac:dyDescent="0.3">
      <c r="B8">
        <v>5</v>
      </c>
      <c r="C8" s="43">
        <v>-1.6400000000000001E-2</v>
      </c>
      <c r="D8" s="43">
        <v>-0.30280000000000001</v>
      </c>
      <c r="E8" s="43">
        <v>0.2366</v>
      </c>
      <c r="F8" s="43">
        <v>0.33329999999999999</v>
      </c>
      <c r="G8" s="43">
        <v>0.1111</v>
      </c>
      <c r="H8" s="43">
        <v>0.39579999999999999</v>
      </c>
      <c r="I8" s="43">
        <v>0.2235</v>
      </c>
    </row>
    <row r="9" spans="2:9" x14ac:dyDescent="0.3">
      <c r="B9">
        <v>6</v>
      </c>
      <c r="C9" s="43">
        <v>2.2499999999999999E-2</v>
      </c>
      <c r="D9" s="43">
        <v>0.51529999999999998</v>
      </c>
      <c r="E9" s="43">
        <v>-3.3E-3</v>
      </c>
      <c r="F9" s="43">
        <v>0.14530000000000001</v>
      </c>
      <c r="G9" s="43">
        <v>0.50570000000000004</v>
      </c>
      <c r="H9" s="43">
        <v>-5.6600000000000004E-2</v>
      </c>
      <c r="I9" s="43">
        <v>0.64290000000000003</v>
      </c>
    </row>
    <row r="10" spans="2:9" x14ac:dyDescent="0.3">
      <c r="B10">
        <v>7</v>
      </c>
      <c r="C10" s="43">
        <v>0.25</v>
      </c>
      <c r="D10" s="43">
        <v>7.2099999999999997E-2</v>
      </c>
      <c r="E10" s="43">
        <v>0.50380000000000003</v>
      </c>
      <c r="F10" s="43">
        <v>0.30449999999999999</v>
      </c>
      <c r="G10" s="43">
        <v>0.35039999999999999</v>
      </c>
      <c r="H10" s="43">
        <v>-0.17679999999999998</v>
      </c>
      <c r="I10" s="43">
        <v>0.1905</v>
      </c>
    </row>
    <row r="11" spans="2:9" x14ac:dyDescent="0.3">
      <c r="B11">
        <v>8</v>
      </c>
      <c r="C11" s="43">
        <v>0.1216</v>
      </c>
      <c r="D11" s="43">
        <v>0.28610000000000002</v>
      </c>
      <c r="E11" s="43">
        <v>-1.9400000000000001E-2</v>
      </c>
      <c r="F11" s="43">
        <v>0.23499999999999999</v>
      </c>
      <c r="G11" s="43">
        <v>5.8599999999999999E-2</v>
      </c>
      <c r="H11" s="43">
        <v>0.25</v>
      </c>
      <c r="I11" s="43">
        <v>5.5E-2</v>
      </c>
    </row>
    <row r="12" spans="2:9" x14ac:dyDescent="0.3">
      <c r="B12">
        <v>9</v>
      </c>
      <c r="C12" s="43">
        <v>0.1835</v>
      </c>
      <c r="D12" s="43">
        <v>0.60060000000000002</v>
      </c>
      <c r="E12" s="43">
        <v>0.22750000000000001</v>
      </c>
      <c r="F12" s="43">
        <v>-0.2041</v>
      </c>
      <c r="G12" s="43">
        <v>2.1499999999999998E-2</v>
      </c>
      <c r="H12" s="43">
        <v>0.32100000000000001</v>
      </c>
      <c r="I12" s="43">
        <v>0.29909999999999998</v>
      </c>
    </row>
    <row r="13" spans="2:9" x14ac:dyDescent="0.3">
      <c r="B13">
        <v>10</v>
      </c>
      <c r="C13" s="43">
        <v>-0.20369999999999999</v>
      </c>
      <c r="D13" s="43">
        <v>-0.45440000000000003</v>
      </c>
      <c r="E13" s="43">
        <v>-0.12559999999999999</v>
      </c>
      <c r="F13" s="43">
        <v>0.14449999999999999</v>
      </c>
      <c r="G13" s="43">
        <v>0.12939999999999999</v>
      </c>
      <c r="H13" s="43">
        <v>0.30530000000000002</v>
      </c>
      <c r="I13" s="43">
        <v>-0.33689999999999998</v>
      </c>
    </row>
    <row r="14" spans="2:9" x14ac:dyDescent="0.3">
      <c r="B14">
        <v>11</v>
      </c>
      <c r="C14" s="43">
        <v>-0.2777</v>
      </c>
      <c r="D14" s="43">
        <v>0.27750000000000002</v>
      </c>
      <c r="E14" s="43">
        <v>-0.15620000000000001</v>
      </c>
      <c r="F14" s="43">
        <v>6.5500000000000003E-2</v>
      </c>
      <c r="G14" s="43">
        <v>-4.65E-2</v>
      </c>
      <c r="H14" s="43">
        <v>-0.57909999999999995</v>
      </c>
      <c r="I14" s="43">
        <v>-0.29980000000000001</v>
      </c>
    </row>
    <row r="15" spans="2:9" x14ac:dyDescent="0.3">
      <c r="B15">
        <v>12</v>
      </c>
      <c r="C15" s="43">
        <v>0.13619999999999999</v>
      </c>
      <c r="D15" s="43">
        <v>-9.5000000000000001E-2</v>
      </c>
      <c r="E15" s="43">
        <v>4.4499999999999998E-2</v>
      </c>
      <c r="F15" s="43">
        <v>0.19409999999999999</v>
      </c>
      <c r="G15" s="43">
        <v>0.31990000000000002</v>
      </c>
      <c r="H15" s="43">
        <v>0.4047</v>
      </c>
      <c r="I15" s="43">
        <v>-0.1167</v>
      </c>
    </row>
    <row r="16" spans="2:9" x14ac:dyDescent="0.3">
      <c r="B16">
        <v>13</v>
      </c>
      <c r="C16" s="43">
        <v>1.34E-2</v>
      </c>
      <c r="D16" s="43">
        <v>0.52249999999999996</v>
      </c>
      <c r="E16" s="43">
        <v>3.8800000000000001E-2</v>
      </c>
      <c r="F16" s="43">
        <v>5.1000000000000004E-3</v>
      </c>
      <c r="G16" s="43">
        <v>-0.29470000000000002</v>
      </c>
      <c r="H16" s="43">
        <v>-0.34010000000000001</v>
      </c>
      <c r="I16" s="43">
        <v>0.75490000000000002</v>
      </c>
    </row>
    <row r="17" spans="2:9" x14ac:dyDescent="0.3">
      <c r="B17">
        <v>14</v>
      </c>
      <c r="C17" s="43">
        <v>0.4</v>
      </c>
      <c r="D17" s="43">
        <v>7.5899999999999995E-2</v>
      </c>
      <c r="E17" s="43">
        <v>-0.2767</v>
      </c>
      <c r="F17" s="43">
        <v>0.4869</v>
      </c>
      <c r="G17" s="43">
        <v>-0.25700000000000001</v>
      </c>
      <c r="H17" s="43">
        <v>-0.34289999999999998</v>
      </c>
      <c r="I17" s="43">
        <v>0.6905</v>
      </c>
    </row>
    <row r="18" spans="2:9" x14ac:dyDescent="0.3">
      <c r="B18">
        <v>15</v>
      </c>
      <c r="C18" s="43">
        <v>5.2699999999999997E-2</v>
      </c>
      <c r="D18" s="43">
        <v>-0.49159999999999998</v>
      </c>
      <c r="E18" s="43">
        <v>0.75</v>
      </c>
      <c r="F18" s="43">
        <v>0.37809999999999999</v>
      </c>
      <c r="G18" s="43">
        <v>0.1658</v>
      </c>
      <c r="H18" s="43">
        <v>0.64450000000000007</v>
      </c>
      <c r="I18" s="43">
        <v>0.32919999999999999</v>
      </c>
    </row>
    <row r="19" spans="2:9" x14ac:dyDescent="0.3">
      <c r="B19">
        <v>16</v>
      </c>
      <c r="C19" s="43">
        <v>-1.78E-2</v>
      </c>
      <c r="D19" s="43">
        <v>-0.1241</v>
      </c>
      <c r="E19" s="43">
        <v>-0.30309999999999998</v>
      </c>
      <c r="F19" s="43">
        <v>-5.1499999999999997E-2</v>
      </c>
      <c r="G19" s="43">
        <v>0.58689999999999998</v>
      </c>
      <c r="H19" s="43">
        <v>0.71920000000000006</v>
      </c>
      <c r="I19" s="43">
        <v>8.6800000000000002E-2</v>
      </c>
    </row>
    <row r="20" spans="2:9" x14ac:dyDescent="0.3">
      <c r="B20">
        <v>17</v>
      </c>
      <c r="C20" s="43">
        <v>0.16350000000000001</v>
      </c>
      <c r="D20" s="43">
        <v>-2.6100000000000002E-2</v>
      </c>
      <c r="E20" s="43">
        <v>0.26979999999999998</v>
      </c>
      <c r="F20" s="43">
        <v>9.6199999999999994E-2</v>
      </c>
      <c r="G20" s="43">
        <v>6.2600000000000003E-2</v>
      </c>
      <c r="H20" s="43">
        <v>3.6299999999999999E-2</v>
      </c>
      <c r="I20" s="43">
        <v>-0.2029</v>
      </c>
    </row>
    <row r="21" spans="2:9" x14ac:dyDescent="0.3">
      <c r="B21">
        <v>18</v>
      </c>
      <c r="C21" s="43">
        <v>0.61329999999999996</v>
      </c>
      <c r="D21" s="43">
        <v>0.73729999999999996</v>
      </c>
      <c r="E21" s="43">
        <v>0.32579999999999998</v>
      </c>
      <c r="F21" s="43">
        <v>2.5000000000000001E-2</v>
      </c>
      <c r="G21" s="43">
        <v>-3.2800000000000003E-2</v>
      </c>
      <c r="H21" s="43">
        <v>0.2361</v>
      </c>
      <c r="I21" s="43">
        <v>0.71150000000000002</v>
      </c>
    </row>
    <row r="22" spans="2:9" x14ac:dyDescent="0.3">
      <c r="B22">
        <v>19</v>
      </c>
      <c r="C22" s="43">
        <v>4.1000000000000002E-2</v>
      </c>
      <c r="D22" s="43">
        <v>-5.0000000000000001E-3</v>
      </c>
      <c r="E22" s="43">
        <v>-0.27950000000000003</v>
      </c>
      <c r="F22" s="43">
        <v>-0.7</v>
      </c>
      <c r="G22" s="43">
        <v>-0.56789999999999996</v>
      </c>
      <c r="H22" s="43">
        <v>-0.14599999999999999</v>
      </c>
      <c r="I22" s="43">
        <v>0.5</v>
      </c>
    </row>
    <row r="23" spans="2:9" x14ac:dyDescent="0.3">
      <c r="B23">
        <v>20</v>
      </c>
      <c r="C23" s="43">
        <v>0.52680000000000005</v>
      </c>
      <c r="D23" s="43">
        <v>0.40450000000000003</v>
      </c>
      <c r="E23" s="43">
        <v>-0.29659999999999997</v>
      </c>
      <c r="F23" s="43">
        <v>-0.24099999999999999</v>
      </c>
      <c r="G23" s="43">
        <v>-8.2699999999999996E-2</v>
      </c>
      <c r="H23" s="43">
        <v>0.14349999999999999</v>
      </c>
      <c r="I23" s="43">
        <v>4.1500000000000002E-2</v>
      </c>
    </row>
    <row r="24" spans="2:9" x14ac:dyDescent="0.3">
      <c r="B24">
        <v>21</v>
      </c>
      <c r="C24" s="43">
        <v>-9.2899999999999996E-2</v>
      </c>
      <c r="D24" s="43">
        <v>0.31840000000000002</v>
      </c>
      <c r="E24" s="43">
        <v>0.1474</v>
      </c>
      <c r="F24" s="43">
        <v>1.6500000000000001E-2</v>
      </c>
      <c r="G24" s="43">
        <v>0.51819999999999999</v>
      </c>
      <c r="H24" s="43">
        <v>0.5</v>
      </c>
      <c r="I24" s="43">
        <v>0.3085</v>
      </c>
    </row>
    <row r="25" spans="2:9" x14ac:dyDescent="0.3">
      <c r="B25">
        <v>22</v>
      </c>
      <c r="C25" s="43">
        <v>0.39539999999999997</v>
      </c>
      <c r="D25" s="43">
        <v>-0.66279999999999994</v>
      </c>
      <c r="E25" s="43">
        <v>-0.20649999999999999</v>
      </c>
      <c r="F25" s="43">
        <v>-0.29580000000000001</v>
      </c>
      <c r="G25" s="43">
        <v>0.13120000000000001</v>
      </c>
      <c r="H25" s="43">
        <v>-0.12130000000000001</v>
      </c>
      <c r="I25" s="43">
        <v>0.28499999999999998</v>
      </c>
    </row>
    <row r="26" spans="2:9" x14ac:dyDescent="0.3">
      <c r="B26">
        <v>23</v>
      </c>
      <c r="C26" s="43">
        <v>-1.4E-3</v>
      </c>
      <c r="D26" s="43">
        <v>0.12</v>
      </c>
      <c r="E26" s="43">
        <v>9.7000000000000003E-3</v>
      </c>
      <c r="F26" s="43">
        <v>-0.57979999999999998</v>
      </c>
      <c r="G26" s="43">
        <v>0.28189999999999998</v>
      </c>
      <c r="H26" s="43">
        <v>-0.20219999999999999</v>
      </c>
      <c r="I26" s="43">
        <v>0.1173</v>
      </c>
    </row>
    <row r="27" spans="2:9" x14ac:dyDescent="0.3">
      <c r="B27">
        <v>24</v>
      </c>
      <c r="C27" s="43">
        <v>0.28920000000000001</v>
      </c>
      <c r="D27" s="43">
        <v>0.17330000000000001</v>
      </c>
      <c r="E27" s="43">
        <v>-0.1336</v>
      </c>
      <c r="F27" s="43">
        <v>-0.15859999999999999</v>
      </c>
      <c r="G27" s="43">
        <v>0.49370000000000003</v>
      </c>
      <c r="H27" s="43">
        <v>0.16670000000000001</v>
      </c>
      <c r="I27" s="43">
        <v>0.1512</v>
      </c>
    </row>
    <row r="28" spans="2:9" x14ac:dyDescent="0.3">
      <c r="B28">
        <v>25</v>
      </c>
      <c r="C28" s="43">
        <v>0</v>
      </c>
      <c r="D28" s="43">
        <v>8.5500000000000007E-2</v>
      </c>
      <c r="E28" s="43">
        <v>-0.15590000000000001</v>
      </c>
      <c r="F28" s="43">
        <v>0.60189999999999999</v>
      </c>
      <c r="G28" s="43">
        <v>-0.74109999999999998</v>
      </c>
      <c r="H28" s="43">
        <v>8.7599999999999997E-2</v>
      </c>
      <c r="I28" s="43">
        <v>0.40089999999999998</v>
      </c>
    </row>
    <row r="29" spans="2:9" x14ac:dyDescent="0.3">
      <c r="B29">
        <v>26</v>
      </c>
      <c r="C29" s="43">
        <v>-0.38679999999999998</v>
      </c>
      <c r="D29" s="43">
        <v>7.1999999999999995E-2</v>
      </c>
      <c r="E29" s="43">
        <v>2.47E-2</v>
      </c>
      <c r="F29" s="43">
        <v>-0.19850000000000001</v>
      </c>
      <c r="G29" s="43">
        <v>0.4677</v>
      </c>
      <c r="H29" s="43">
        <v>-0.24530000000000002</v>
      </c>
      <c r="I29" s="43">
        <v>0.59119999999999995</v>
      </c>
    </row>
    <row r="30" spans="2:9" x14ac:dyDescent="0.3">
      <c r="B30">
        <v>27</v>
      </c>
      <c r="C30" s="43">
        <v>0.19109999999999999</v>
      </c>
      <c r="D30" s="43">
        <v>3.27E-2</v>
      </c>
      <c r="E30" s="43">
        <v>-0.56610000000000005</v>
      </c>
      <c r="F30" s="43">
        <v>0.1784</v>
      </c>
      <c r="G30" s="43">
        <v>0.4617</v>
      </c>
      <c r="H30" s="43">
        <v>0.13070000000000001</v>
      </c>
      <c r="I30" s="43">
        <v>-0.64839999999999998</v>
      </c>
    </row>
    <row r="31" spans="2:9" x14ac:dyDescent="0.3">
      <c r="B31">
        <v>28</v>
      </c>
      <c r="C31" s="43">
        <v>-0.107</v>
      </c>
      <c r="D31" s="43">
        <v>0.57969999999999999</v>
      </c>
      <c r="E31" s="43">
        <v>-0.23569999999999999</v>
      </c>
      <c r="F31" s="43">
        <v>0.5081</v>
      </c>
      <c r="G31" s="43">
        <v>3.6200000000000003E-2</v>
      </c>
      <c r="H31" s="43">
        <v>0.49490000000000001</v>
      </c>
      <c r="I31" s="43">
        <v>-6.1499999999999999E-2</v>
      </c>
    </row>
    <row r="32" spans="2:9" x14ac:dyDescent="0.3">
      <c r="B32">
        <v>29</v>
      </c>
      <c r="C32" s="43">
        <v>9.3799999999999994E-2</v>
      </c>
      <c r="D32" s="43">
        <v>0.2974</v>
      </c>
      <c r="E32" s="43">
        <v>0.16889999999999999</v>
      </c>
      <c r="F32" s="43">
        <v>0.3175</v>
      </c>
      <c r="G32" s="43">
        <v>-0.53510000000000002</v>
      </c>
      <c r="H32" s="43">
        <v>-0.60530000000000006</v>
      </c>
      <c r="I32" s="43">
        <v>0.20569999999999999</v>
      </c>
    </row>
    <row r="33" spans="2:9" x14ac:dyDescent="0.3">
      <c r="B33">
        <v>30</v>
      </c>
      <c r="C33" s="43">
        <v>0.24879999999999999</v>
      </c>
      <c r="D33" s="43">
        <v>0.2475</v>
      </c>
      <c r="E33" s="43">
        <v>4.4499999999999998E-2</v>
      </c>
      <c r="F33" s="43">
        <v>6.2199999999999998E-2</v>
      </c>
      <c r="G33" s="43">
        <v>0.25219999999999998</v>
      </c>
      <c r="H33" s="43">
        <v>2.92E-2</v>
      </c>
      <c r="I33" s="43">
        <v>-1.83E-2</v>
      </c>
    </row>
    <row r="34" spans="2:9" x14ac:dyDescent="0.3">
      <c r="B34">
        <v>31</v>
      </c>
      <c r="C34" s="43">
        <v>0.36380000000000001</v>
      </c>
      <c r="D34" s="43">
        <v>5.0299999999999997E-2</v>
      </c>
      <c r="E34" s="43">
        <v>-0.64059999999999995</v>
      </c>
      <c r="F34" s="43">
        <v>0.32350000000000001</v>
      </c>
      <c r="G34" s="43">
        <v>-8.6900000000000005E-2</v>
      </c>
      <c r="H34" s="43">
        <v>-0.19829999999999998</v>
      </c>
      <c r="I34" s="43">
        <v>-2.06E-2</v>
      </c>
    </row>
    <row r="35" spans="2:9" x14ac:dyDescent="0.3">
      <c r="B35">
        <v>32</v>
      </c>
      <c r="C35" s="43">
        <v>-0.43459999999999999</v>
      </c>
      <c r="D35" s="43">
        <v>-0.1043</v>
      </c>
      <c r="E35" s="43">
        <v>1.1900000000000001E-2</v>
      </c>
      <c r="F35" s="43">
        <v>0.26319999999999999</v>
      </c>
      <c r="G35" s="43">
        <v>-0.76249999999999996</v>
      </c>
      <c r="H35" s="43">
        <v>0.20480000000000001</v>
      </c>
      <c r="I35" s="43">
        <v>0.34329999999999999</v>
      </c>
    </row>
    <row r="36" spans="2:9" x14ac:dyDescent="0.3">
      <c r="B36">
        <v>33</v>
      </c>
      <c r="C36" s="43">
        <v>0.31979999999999997</v>
      </c>
      <c r="D36" s="43">
        <v>0.13589999999999999</v>
      </c>
      <c r="E36" s="43">
        <v>0.4526</v>
      </c>
      <c r="F36" s="43">
        <v>0.3075</v>
      </c>
      <c r="G36" s="43">
        <v>-8.3999999999999995E-3</v>
      </c>
      <c r="H36" s="43">
        <v>-0.14800000000000002</v>
      </c>
      <c r="I36" s="43">
        <v>0.5282</v>
      </c>
    </row>
    <row r="37" spans="2:9" x14ac:dyDescent="0.3">
      <c r="B37">
        <v>34</v>
      </c>
      <c r="C37" s="43">
        <v>8.8900000000000007E-2</v>
      </c>
      <c r="D37" s="43">
        <v>0.15820000000000001</v>
      </c>
      <c r="E37" s="43">
        <v>-0.2266</v>
      </c>
      <c r="F37" s="43">
        <v>0.35360000000000003</v>
      </c>
      <c r="G37" s="43">
        <v>0.15379999999999999</v>
      </c>
      <c r="H37" s="43">
        <v>0.53129999999999999</v>
      </c>
      <c r="I37" s="43">
        <v>0.69569999999999999</v>
      </c>
    </row>
    <row r="38" spans="2:9" x14ac:dyDescent="0.3">
      <c r="B38">
        <v>35</v>
      </c>
      <c r="C38" s="43">
        <v>0.18890000000000001</v>
      </c>
      <c r="D38" s="43">
        <v>-0.43940000000000001</v>
      </c>
      <c r="E38" s="43">
        <v>0.5</v>
      </c>
      <c r="F38" s="43">
        <v>7.4899999999999994E-2</v>
      </c>
      <c r="G38" s="43">
        <v>0.10340000000000001</v>
      </c>
      <c r="H38" s="43">
        <v>0.50659999999999994</v>
      </c>
      <c r="I38" s="43">
        <v>0.37780000000000002</v>
      </c>
    </row>
    <row r="39" spans="2:9" x14ac:dyDescent="0.3">
      <c r="B39">
        <v>36</v>
      </c>
      <c r="C39" s="43">
        <v>0.2155</v>
      </c>
      <c r="D39" s="43">
        <v>0</v>
      </c>
      <c r="E39" s="43">
        <v>0.2069</v>
      </c>
      <c r="F39" s="43">
        <v>-4.36E-2</v>
      </c>
      <c r="G39" s="43">
        <v>0.122</v>
      </c>
      <c r="H39" s="43">
        <v>-0.18390000000000001</v>
      </c>
      <c r="I39" s="43">
        <v>0.75890000000000002</v>
      </c>
    </row>
    <row r="40" spans="2:9" x14ac:dyDescent="0.3">
      <c r="B40">
        <v>37</v>
      </c>
      <c r="C40" s="43">
        <v>0.1</v>
      </c>
      <c r="D40" s="43">
        <v>6.93E-2</v>
      </c>
      <c r="E40" s="43">
        <v>0.12570000000000001</v>
      </c>
      <c r="F40" s="43">
        <v>-0.51880000000000004</v>
      </c>
      <c r="G40" s="43">
        <v>4.24E-2</v>
      </c>
      <c r="H40" s="43">
        <v>-0.27940000000000004</v>
      </c>
      <c r="I40" s="43">
        <v>5.5199999999999999E-2</v>
      </c>
    </row>
    <row r="41" spans="2:9" x14ac:dyDescent="0.3">
      <c r="B41">
        <v>38</v>
      </c>
      <c r="C41" s="43">
        <v>-0.2903</v>
      </c>
      <c r="D41" s="43">
        <v>-0.6048</v>
      </c>
      <c r="E41" s="43">
        <v>0.26829999999999998</v>
      </c>
      <c r="F41" s="43">
        <v>0.11020000000000001</v>
      </c>
      <c r="G41" s="43">
        <v>-0.16669999999999999</v>
      </c>
      <c r="H41" s="43">
        <v>-0.14949999999999999</v>
      </c>
      <c r="I41" s="43">
        <v>9.5999999999999992E-3</v>
      </c>
    </row>
    <row r="42" spans="2:9" x14ac:dyDescent="0.3">
      <c r="B42">
        <v>39</v>
      </c>
      <c r="C42" s="43">
        <v>0.1648</v>
      </c>
      <c r="D42" s="43">
        <v>-0.26640000000000003</v>
      </c>
      <c r="E42" s="43">
        <v>-3.4299999999999997E-2</v>
      </c>
      <c r="F42" s="43">
        <v>-4.1999999999999997E-3</v>
      </c>
      <c r="G42" s="43">
        <v>-2.3699999999999999E-2</v>
      </c>
      <c r="H42" s="43">
        <v>-0.6048</v>
      </c>
      <c r="I42" s="43">
        <v>0.26079999999999998</v>
      </c>
    </row>
    <row r="43" spans="2:9" x14ac:dyDescent="0.3">
      <c r="B43">
        <v>40</v>
      </c>
      <c r="C43" s="43">
        <v>-0.1022</v>
      </c>
      <c r="D43" s="43">
        <v>0.24709999999999999</v>
      </c>
      <c r="E43" s="43">
        <v>0.21820000000000001</v>
      </c>
      <c r="F43" s="43">
        <v>3.7400000000000003E-2</v>
      </c>
      <c r="G43" s="43">
        <v>1.7100000000000001E-2</v>
      </c>
      <c r="H43" s="43">
        <v>-5.7800000000000004E-2</v>
      </c>
      <c r="I43" s="43">
        <v>7.6700000000000004E-2</v>
      </c>
    </row>
    <row r="44" spans="2:9" x14ac:dyDescent="0.3">
      <c r="B44">
        <v>41</v>
      </c>
      <c r="C44" s="43">
        <v>0.3795</v>
      </c>
      <c r="D44" s="43">
        <v>-8.1100000000000005E-2</v>
      </c>
      <c r="E44" s="43">
        <v>4.4999999999999998E-2</v>
      </c>
      <c r="F44" s="43">
        <v>8.8499999999999995E-2</v>
      </c>
      <c r="G44" s="43">
        <v>0.4667</v>
      </c>
      <c r="H44" s="43">
        <v>7.0400000000000004E-2</v>
      </c>
      <c r="I44" s="43">
        <v>0.4612</v>
      </c>
    </row>
    <row r="45" spans="2:9" x14ac:dyDescent="0.3">
      <c r="B45">
        <v>42</v>
      </c>
      <c r="C45" s="43">
        <v>7.5600000000000001E-2</v>
      </c>
      <c r="D45" s="43">
        <v>-1.4999999999999999E-2</v>
      </c>
      <c r="E45" s="43">
        <v>0.37769999999999998</v>
      </c>
      <c r="F45" s="43">
        <v>0.27529999999999999</v>
      </c>
      <c r="G45" s="43">
        <v>0.14899999999999999</v>
      </c>
      <c r="H45" s="43">
        <v>-0.1215</v>
      </c>
      <c r="I45" s="43">
        <v>0.45789999999999997</v>
      </c>
    </row>
    <row r="46" spans="2:9" x14ac:dyDescent="0.3">
      <c r="B46">
        <v>43</v>
      </c>
      <c r="C46" s="43">
        <v>0.20910000000000001</v>
      </c>
      <c r="D46" s="43">
        <v>-0.66859999999999997</v>
      </c>
      <c r="E46" s="43">
        <v>0.4</v>
      </c>
      <c r="F46" s="43">
        <v>6.7100000000000007E-2</v>
      </c>
      <c r="G46" s="43">
        <v>0.2399</v>
      </c>
      <c r="H46" s="43">
        <v>-0.48759999999999998</v>
      </c>
      <c r="I46" s="43">
        <v>-0.11169999999999999</v>
      </c>
    </row>
    <row r="47" spans="2:9" x14ac:dyDescent="0.3">
      <c r="B47">
        <v>44</v>
      </c>
      <c r="C47" s="43">
        <v>0.40300000000000002</v>
      </c>
      <c r="D47" s="43">
        <v>-0.2833</v>
      </c>
      <c r="E47" s="43">
        <v>-8.8800000000000004E-2</v>
      </c>
      <c r="F47" s="43">
        <v>5.0000000000000001E-3</v>
      </c>
      <c r="G47" s="43">
        <v>-0.1235</v>
      </c>
      <c r="H47" s="43">
        <v>0.30120000000000002</v>
      </c>
      <c r="I47" s="43">
        <v>0.51029999999999998</v>
      </c>
    </row>
    <row r="48" spans="2:9" x14ac:dyDescent="0.3">
      <c r="B48">
        <v>45</v>
      </c>
      <c r="C48" s="43">
        <v>0.33629999999999999</v>
      </c>
      <c r="D48" s="43">
        <v>0.67159999999999997</v>
      </c>
      <c r="E48" s="43">
        <v>0.32990000000000003</v>
      </c>
      <c r="F48" s="43">
        <v>0.71150000000000002</v>
      </c>
      <c r="G48" s="43">
        <v>0.1236</v>
      </c>
      <c r="H48" s="43">
        <v>0.2094</v>
      </c>
      <c r="I48" s="43">
        <v>0.66669999999999996</v>
      </c>
    </row>
    <row r="49" spans="2:9" x14ac:dyDescent="0.3">
      <c r="B49">
        <v>46</v>
      </c>
      <c r="C49" s="43">
        <v>0.19689999999999999</v>
      </c>
      <c r="D49" s="43">
        <v>-0.2833</v>
      </c>
      <c r="E49" s="43">
        <v>0.25</v>
      </c>
      <c r="F49" s="43">
        <v>-0.2555</v>
      </c>
      <c r="G49" s="43">
        <v>2.6499999999999999E-2</v>
      </c>
      <c r="H49" s="43">
        <v>0.11210000000000001</v>
      </c>
      <c r="I49" s="43">
        <v>-0.18099999999999999</v>
      </c>
    </row>
    <row r="50" spans="2:9" x14ac:dyDescent="0.3">
      <c r="B50">
        <v>47</v>
      </c>
      <c r="C50" s="43">
        <v>-0.1754</v>
      </c>
      <c r="D50" s="43">
        <v>0.67159999999999997</v>
      </c>
      <c r="E50" s="43">
        <v>0.63</v>
      </c>
      <c r="F50" s="43">
        <v>-7.5499999999999998E-2</v>
      </c>
      <c r="G50" s="43">
        <v>0.65510000000000002</v>
      </c>
      <c r="H50" s="43">
        <v>-0.1794</v>
      </c>
      <c r="I50" s="43">
        <v>0.63349999999999995</v>
      </c>
    </row>
    <row r="51" spans="2:9" x14ac:dyDescent="0.3">
      <c r="B51">
        <v>48</v>
      </c>
      <c r="C51" s="43">
        <v>0.4425</v>
      </c>
      <c r="D51" s="43">
        <v>-0.17319999999999999</v>
      </c>
      <c r="E51" s="43">
        <v>7.1199999999999999E-2</v>
      </c>
      <c r="F51" s="43">
        <v>-0.76470000000000005</v>
      </c>
      <c r="G51" s="43">
        <v>-5.74E-2</v>
      </c>
      <c r="H51" s="43">
        <v>0.18690000000000001</v>
      </c>
      <c r="I51" s="43">
        <v>0.1013</v>
      </c>
    </row>
    <row r="52" spans="2:9" x14ac:dyDescent="0.3">
      <c r="B52">
        <v>49</v>
      </c>
      <c r="C52" s="43">
        <v>-4.1799999999999997E-2</v>
      </c>
      <c r="D52" s="43">
        <v>0.51559999999999995</v>
      </c>
      <c r="E52" s="43">
        <v>9.4000000000000004E-3</v>
      </c>
      <c r="F52" s="43">
        <v>0.70860000000000001</v>
      </c>
      <c r="G52" s="43">
        <v>0.25</v>
      </c>
      <c r="H52" s="43">
        <v>0.15410000000000001</v>
      </c>
      <c r="I52" s="43">
        <v>-0.64270000000000005</v>
      </c>
    </row>
    <row r="53" spans="2:9" x14ac:dyDescent="0.3">
      <c r="B53">
        <v>50</v>
      </c>
      <c r="C53" s="43">
        <v>0.224</v>
      </c>
      <c r="D53" s="43">
        <v>0.2636</v>
      </c>
      <c r="E53" s="43">
        <v>0.40439999999999998</v>
      </c>
      <c r="F53" s="43">
        <v>-0.5554</v>
      </c>
      <c r="G53" s="43">
        <v>-0.42770000000000002</v>
      </c>
      <c r="H53" s="43">
        <v>5.0099999999999999E-2</v>
      </c>
      <c r="I53" s="43">
        <v>-0.37780000000000002</v>
      </c>
    </row>
    <row r="54" spans="2:9" x14ac:dyDescent="0.3">
      <c r="B54">
        <v>51</v>
      </c>
      <c r="C54" s="43">
        <v>-0.18129999999999999</v>
      </c>
      <c r="D54" s="43">
        <v>-7.3400000000000007E-2</v>
      </c>
      <c r="E54" s="43">
        <v>-8.9700000000000002E-2</v>
      </c>
      <c r="F54" s="43">
        <v>0.4</v>
      </c>
      <c r="G54" s="43">
        <v>-0.6028</v>
      </c>
      <c r="H54" s="43">
        <v>0.55740000000000001</v>
      </c>
      <c r="I54" s="43">
        <v>3.8100000000000002E-2</v>
      </c>
    </row>
    <row r="55" spans="2:9" x14ac:dyDescent="0.3">
      <c r="B55">
        <v>52</v>
      </c>
      <c r="C55" s="43">
        <v>0.2545</v>
      </c>
      <c r="D55" s="43">
        <v>0.67589999999999995</v>
      </c>
      <c r="E55" s="43">
        <v>0.17199999999999999</v>
      </c>
      <c r="F55" s="43">
        <v>4.7999999999999996E-3</v>
      </c>
      <c r="G55" s="43">
        <v>-3.2199999999999999E-2</v>
      </c>
      <c r="H55" s="43">
        <v>0.2361</v>
      </c>
      <c r="I55" s="43">
        <v>-0.20399999999999999</v>
      </c>
    </row>
    <row r="56" spans="2:9" x14ac:dyDescent="0.3">
      <c r="B56">
        <v>53</v>
      </c>
      <c r="C56" s="43">
        <v>0.20230000000000001</v>
      </c>
      <c r="D56" s="43">
        <v>-0.22359999999999999</v>
      </c>
      <c r="E56" s="43">
        <v>-1.2200000000000001E-2</v>
      </c>
      <c r="F56" s="43">
        <v>0.34499999999999997</v>
      </c>
      <c r="G56" s="43">
        <v>0.19439999999999999</v>
      </c>
      <c r="H56" s="43">
        <v>-0.87</v>
      </c>
      <c r="I56" s="43">
        <v>-0.49049999999999999</v>
      </c>
    </row>
    <row r="57" spans="2:9" x14ac:dyDescent="0.3">
      <c r="B57">
        <v>54</v>
      </c>
      <c r="C57" s="43">
        <v>0.33660000000000001</v>
      </c>
      <c r="D57" s="43">
        <v>0.1429</v>
      </c>
      <c r="E57" s="43">
        <v>-0.1182</v>
      </c>
      <c r="F57" s="43">
        <v>-2.0899999999999998E-2</v>
      </c>
      <c r="G57" s="43">
        <v>-0.35730000000000001</v>
      </c>
      <c r="H57" s="43">
        <v>-0.19020000000000001</v>
      </c>
      <c r="I57" s="43">
        <v>0.2069</v>
      </c>
    </row>
    <row r="58" spans="2:9" x14ac:dyDescent="0.3">
      <c r="B58">
        <v>55</v>
      </c>
      <c r="C58" s="43">
        <v>-0.24399999999999999</v>
      </c>
      <c r="D58" s="43">
        <v>-0.17219999999999999</v>
      </c>
      <c r="E58" s="43">
        <v>-0.70950000000000002</v>
      </c>
      <c r="F58" s="43">
        <v>6.13E-2</v>
      </c>
      <c r="G58" s="43">
        <v>-1.72E-2</v>
      </c>
      <c r="H58" s="43">
        <v>-0.72040000000000004</v>
      </c>
      <c r="I58" s="43">
        <v>0.33379999999999999</v>
      </c>
    </row>
    <row r="59" spans="2:9" x14ac:dyDescent="0.3">
      <c r="B59">
        <v>56</v>
      </c>
      <c r="C59" s="43">
        <v>-0.1908</v>
      </c>
      <c r="D59" s="43">
        <v>-0.61960000000000004</v>
      </c>
      <c r="E59" s="43">
        <v>0.2949</v>
      </c>
      <c r="F59" s="43">
        <v>0.42020000000000002</v>
      </c>
      <c r="G59" s="43">
        <v>0.51160000000000005</v>
      </c>
      <c r="H59" s="43">
        <v>-0.58579999999999999</v>
      </c>
      <c r="I59" s="43">
        <v>-0.14560000000000001</v>
      </c>
    </row>
    <row r="60" spans="2:9" x14ac:dyDescent="0.3">
      <c r="B60">
        <v>57</v>
      </c>
      <c r="C60" s="43">
        <v>0.12889999999999999</v>
      </c>
      <c r="D60" s="43">
        <v>0.22489999999999999</v>
      </c>
      <c r="E60" s="43">
        <v>0.56679999999999997</v>
      </c>
      <c r="F60" s="43">
        <v>-0.30030000000000001</v>
      </c>
      <c r="G60" s="43">
        <v>0.54349999999999998</v>
      </c>
      <c r="H60" s="43">
        <v>6.0400000000000002E-2</v>
      </c>
      <c r="I60" s="43">
        <v>0.29730000000000001</v>
      </c>
    </row>
    <row r="61" spans="2:9" x14ac:dyDescent="0.3">
      <c r="B61">
        <v>58</v>
      </c>
      <c r="C61" s="43">
        <v>0.29260000000000003</v>
      </c>
      <c r="D61" s="43">
        <v>0.76619999999999999</v>
      </c>
      <c r="E61" s="43">
        <v>0.73929999999999996</v>
      </c>
      <c r="F61" s="43">
        <v>0.1128</v>
      </c>
      <c r="G61" s="43">
        <v>0.44979999999999998</v>
      </c>
      <c r="H61" s="43">
        <v>-4.7199999999999999E-2</v>
      </c>
      <c r="I61" s="43">
        <v>0.60189999999999999</v>
      </c>
    </row>
    <row r="62" spans="2:9" x14ac:dyDescent="0.3">
      <c r="B62">
        <v>59</v>
      </c>
      <c r="C62" s="43">
        <v>0.436</v>
      </c>
      <c r="D62" s="43">
        <v>-0.11070000000000001</v>
      </c>
      <c r="E62" s="43">
        <v>0.1807</v>
      </c>
      <c r="F62" s="43">
        <v>0.32400000000000001</v>
      </c>
      <c r="G62" s="43">
        <v>0.19520000000000001</v>
      </c>
      <c r="H62" s="43">
        <v>0.625</v>
      </c>
      <c r="I62" s="43">
        <v>0.42670000000000002</v>
      </c>
    </row>
    <row r="63" spans="2:9" x14ac:dyDescent="0.3">
      <c r="B63">
        <v>60</v>
      </c>
      <c r="C63" s="43">
        <v>-0.2414</v>
      </c>
      <c r="D63" s="43">
        <v>-0.68369999999999997</v>
      </c>
      <c r="E63" s="43">
        <v>-0.17100000000000001</v>
      </c>
      <c r="F63" s="43">
        <v>0.1094</v>
      </c>
      <c r="G63" s="43">
        <v>-0.40439999999999998</v>
      </c>
      <c r="H63" s="43">
        <v>6.5599999999999992E-2</v>
      </c>
      <c r="I63" s="43">
        <v>0.25009999999999999</v>
      </c>
    </row>
    <row r="64" spans="2:9" x14ac:dyDescent="0.3">
      <c r="B64">
        <v>61</v>
      </c>
      <c r="C64" s="43">
        <v>0.73770000000000002</v>
      </c>
      <c r="D64" s="43">
        <v>-0.21709999999999999</v>
      </c>
      <c r="E64" s="43">
        <v>0.34699999999999998</v>
      </c>
      <c r="F64" s="43">
        <v>0.34010000000000001</v>
      </c>
      <c r="G64" s="43">
        <v>-0.44840000000000002</v>
      </c>
      <c r="H64" s="43">
        <v>0.16719999999999999</v>
      </c>
      <c r="I64" s="43">
        <v>0.72629999999999995</v>
      </c>
    </row>
    <row r="65" spans="2:14" x14ac:dyDescent="0.3">
      <c r="B65">
        <v>62</v>
      </c>
      <c r="C65" s="43">
        <v>1.14E-2</v>
      </c>
      <c r="D65" s="43">
        <v>0.1135</v>
      </c>
      <c r="E65" s="43">
        <v>0.15870000000000001</v>
      </c>
      <c r="F65" s="43">
        <v>-0.35170000000000001</v>
      </c>
      <c r="G65" s="43">
        <v>0.32540000000000002</v>
      </c>
      <c r="H65" s="43">
        <v>-0.1946</v>
      </c>
      <c r="I65" s="43">
        <v>-0.41239999999999999</v>
      </c>
    </row>
    <row r="66" spans="2:14" x14ac:dyDescent="0.3">
      <c r="B66">
        <v>63</v>
      </c>
      <c r="C66" s="43">
        <v>0.3135</v>
      </c>
      <c r="D66" s="43">
        <v>6.3799999999999996E-2</v>
      </c>
      <c r="E66" s="43">
        <v>3.3000000000000002E-2</v>
      </c>
      <c r="F66" s="43">
        <v>0.44729999999999998</v>
      </c>
      <c r="G66" s="43">
        <v>0.27250000000000002</v>
      </c>
      <c r="H66" s="43">
        <v>0.48270000000000002</v>
      </c>
      <c r="I66" s="43">
        <v>0.15759999999999999</v>
      </c>
    </row>
    <row r="67" spans="2:14" x14ac:dyDescent="0.3">
      <c r="B67">
        <v>64</v>
      </c>
      <c r="C67" s="43">
        <v>5.0200000000000002E-2</v>
      </c>
      <c r="D67" s="43">
        <v>0.59470000000000001</v>
      </c>
      <c r="E67" s="43">
        <v>0.48570000000000002</v>
      </c>
      <c r="F67" s="43">
        <v>0.30270000000000002</v>
      </c>
      <c r="G67" s="43">
        <v>0.15379999999999999</v>
      </c>
      <c r="H67" s="43">
        <v>0.75080000000000002</v>
      </c>
      <c r="I67" s="43">
        <v>3.04E-2</v>
      </c>
    </row>
    <row r="68" spans="2:14" x14ac:dyDescent="0.3">
      <c r="B68">
        <v>65</v>
      </c>
      <c r="C68" s="43">
        <v>0.48449999999999999</v>
      </c>
      <c r="D68" s="43">
        <v>0.13769999999999999</v>
      </c>
      <c r="E68" s="43">
        <v>0.1285</v>
      </c>
      <c r="F68" s="43">
        <v>0.63929999999999998</v>
      </c>
      <c r="G68" s="43">
        <v>1.4800000000000001E-2</v>
      </c>
      <c r="H68" s="43">
        <v>-5.1900000000000002E-2</v>
      </c>
      <c r="I68" s="43">
        <v>-0.51829999999999998</v>
      </c>
    </row>
    <row r="69" spans="2:14" x14ac:dyDescent="0.3">
      <c r="B69">
        <v>66</v>
      </c>
      <c r="C69" s="43">
        <v>-0.4093</v>
      </c>
      <c r="D69" s="43">
        <v>-0.34820000000000001</v>
      </c>
      <c r="E69" s="43">
        <v>0.2356</v>
      </c>
      <c r="F69" s="43">
        <v>0.25159999999999999</v>
      </c>
      <c r="G69" s="43">
        <v>0.61770000000000003</v>
      </c>
      <c r="H69" s="43">
        <v>0.16250000000000001</v>
      </c>
      <c r="I69" s="43">
        <v>8.6800000000000002E-2</v>
      </c>
    </row>
    <row r="70" spans="2:14" x14ac:dyDescent="0.3">
      <c r="B70">
        <v>67</v>
      </c>
      <c r="C70" s="43">
        <v>-0.66669999999999996</v>
      </c>
      <c r="D70" s="43">
        <v>0.49320000000000003</v>
      </c>
      <c r="E70" s="43">
        <v>-0.1129</v>
      </c>
      <c r="F70" s="43">
        <v>-0.2238</v>
      </c>
      <c r="G70" s="43">
        <v>0.33029999999999998</v>
      </c>
      <c r="H70" s="43">
        <v>-6.7199999999999996E-2</v>
      </c>
      <c r="I70" s="43">
        <v>0.17480000000000001</v>
      </c>
    </row>
    <row r="71" spans="2:14" x14ac:dyDescent="0.3">
      <c r="B71">
        <v>68</v>
      </c>
      <c r="C71" s="43">
        <v>0.2616</v>
      </c>
      <c r="D71" s="43">
        <v>0.66669999999999996</v>
      </c>
      <c r="E71" s="43">
        <v>7.2800000000000004E-2</v>
      </c>
      <c r="F71" s="43">
        <v>0.2525</v>
      </c>
      <c r="G71" s="43">
        <v>0.18529999999999999</v>
      </c>
      <c r="H71" s="43">
        <v>-6.7400000000000002E-2</v>
      </c>
      <c r="I71" s="43">
        <v>0.22450000000000001</v>
      </c>
    </row>
    <row r="72" spans="2:14" x14ac:dyDescent="0.3">
      <c r="B72">
        <v>69</v>
      </c>
      <c r="C72" s="43">
        <v>-8.6999999999999994E-3</v>
      </c>
      <c r="D72" s="43">
        <v>-0.23699999999999999</v>
      </c>
      <c r="E72" s="43">
        <v>0.4209</v>
      </c>
      <c r="F72" s="43">
        <v>0.186</v>
      </c>
      <c r="G72" s="43">
        <v>0.67330000000000001</v>
      </c>
      <c r="H72" s="43">
        <v>0.11449999999999999</v>
      </c>
      <c r="I72" s="43">
        <v>9.7000000000000003E-3</v>
      </c>
    </row>
    <row r="73" spans="2:14" x14ac:dyDescent="0.3">
      <c r="B73">
        <v>70</v>
      </c>
      <c r="C73" s="43">
        <v>-0.35520000000000002</v>
      </c>
      <c r="D73" s="43">
        <v>-6.0600000000000001E-2</v>
      </c>
      <c r="E73" s="43">
        <v>-8.5000000000000006E-3</v>
      </c>
      <c r="F73" s="43">
        <v>0.32050000000000001</v>
      </c>
      <c r="G73" s="43">
        <v>0.15</v>
      </c>
      <c r="H73" s="43">
        <v>-4.53E-2</v>
      </c>
      <c r="I73" s="43">
        <v>7.2900000000000006E-2</v>
      </c>
    </row>
    <row r="75" spans="2:14" x14ac:dyDescent="0.3">
      <c r="C75" t="s">
        <v>480</v>
      </c>
      <c r="D75" t="s">
        <v>481</v>
      </c>
      <c r="E75" t="s">
        <v>354</v>
      </c>
      <c r="F75" t="s">
        <v>359</v>
      </c>
      <c r="G75" t="s">
        <v>355</v>
      </c>
      <c r="H75" t="s">
        <v>353</v>
      </c>
      <c r="I75" t="s">
        <v>479</v>
      </c>
    </row>
    <row r="76" spans="2:14" x14ac:dyDescent="0.3">
      <c r="B76" s="15" t="s">
        <v>406</v>
      </c>
      <c r="C76" s="62">
        <f t="shared" ref="C76:H76" si="0">_xlfn.STDEV.P(C4:C73)</f>
        <v>0.27687833237871168</v>
      </c>
      <c r="D76" s="63">
        <f t="shared" si="0"/>
        <v>0.36606954519654888</v>
      </c>
      <c r="E76" s="63">
        <f t="shared" si="0"/>
        <v>0.29438232910933487</v>
      </c>
      <c r="F76" s="63">
        <f t="shared" si="0"/>
        <v>0.31815910346933052</v>
      </c>
      <c r="G76" s="63">
        <f t="shared" si="0"/>
        <v>0.35161231805231513</v>
      </c>
      <c r="H76" s="63">
        <f t="shared" si="0"/>
        <v>0.34314093717792832</v>
      </c>
      <c r="I76" s="63">
        <f>_xlfn.STDEV.P(I4:I73)</f>
        <v>0.34629660579288596</v>
      </c>
      <c r="K76" s="15" t="s">
        <v>482</v>
      </c>
      <c r="L76" s="1">
        <f>AVERAGE(C76:G76)</f>
        <v>0.32142032564124823</v>
      </c>
      <c r="M76" s="15" t="s">
        <v>487</v>
      </c>
      <c r="N76" s="1">
        <f>AVERAGE(C76:I76)</f>
        <v>0.32807702445386505</v>
      </c>
    </row>
    <row r="77" spans="2:14" hidden="1" x14ac:dyDescent="0.3">
      <c r="B77" s="15" t="s">
        <v>477</v>
      </c>
      <c r="C77" s="61">
        <f>C76-$L$76</f>
        <v>-4.454199326253655E-2</v>
      </c>
      <c r="D77" s="1">
        <f>D76-$L$76</f>
        <v>4.4649219555300657E-2</v>
      </c>
      <c r="E77" s="1">
        <f>E76-$L$76</f>
        <v>-2.7037996531913355E-2</v>
      </c>
      <c r="F77" s="1">
        <f>F76-$L$76</f>
        <v>-3.2612221719177104E-3</v>
      </c>
      <c r="G77" s="1">
        <f>G76-$L$76</f>
        <v>3.0191992411066904E-2</v>
      </c>
      <c r="I77" s="1"/>
    </row>
    <row r="78" spans="2:14" x14ac:dyDescent="0.3">
      <c r="B78" s="15" t="s">
        <v>488</v>
      </c>
      <c r="C78" s="61">
        <f>C76-$N$76</f>
        <v>-5.1198692075153374E-2</v>
      </c>
      <c r="D78" s="1">
        <f t="shared" ref="D78:I78" si="1">D76-$N$76</f>
        <v>3.7992520742683833E-2</v>
      </c>
      <c r="E78" s="1">
        <f t="shared" si="1"/>
        <v>-3.3694695344530179E-2</v>
      </c>
      <c r="F78" s="1">
        <f t="shared" si="1"/>
        <v>-9.917920984534534E-3</v>
      </c>
      <c r="G78" s="1">
        <f t="shared" si="1"/>
        <v>2.353529359845008E-2</v>
      </c>
      <c r="H78" s="1">
        <f t="shared" si="1"/>
        <v>1.5063912724063266E-2</v>
      </c>
      <c r="I78" s="1">
        <f t="shared" si="1"/>
        <v>1.8219581339020907E-2</v>
      </c>
    </row>
    <row r="80" spans="2:14" x14ac:dyDescent="0.3">
      <c r="C80" t="s">
        <v>413</v>
      </c>
    </row>
    <row r="81" spans="2:8" x14ac:dyDescent="0.3">
      <c r="B81" s="15" t="s">
        <v>347</v>
      </c>
      <c r="C81" s="15" t="s">
        <v>59</v>
      </c>
      <c r="D81" s="15" t="s">
        <v>477</v>
      </c>
      <c r="E81" s="15" t="s">
        <v>68</v>
      </c>
      <c r="F81" s="15" t="s">
        <v>415</v>
      </c>
      <c r="G81" s="15" t="s">
        <v>416</v>
      </c>
      <c r="H81" s="15" t="s">
        <v>417</v>
      </c>
    </row>
    <row r="82" spans="2:8" x14ac:dyDescent="0.3">
      <c r="B82" s="51" t="s">
        <v>358</v>
      </c>
      <c r="C82" s="47">
        <v>0.126</v>
      </c>
      <c r="D82" s="50">
        <v>-4.4999999999999998E-2</v>
      </c>
      <c r="E82" s="47">
        <v>0.312</v>
      </c>
      <c r="F82" s="23">
        <v>0.48399999999999999</v>
      </c>
      <c r="G82" s="23">
        <v>0.47499999999999998</v>
      </c>
      <c r="H82" s="52">
        <f>E82^2</f>
        <v>9.7344E-2</v>
      </c>
    </row>
    <row r="83" spans="2:8" x14ac:dyDescent="0.3">
      <c r="B83" s="51" t="s">
        <v>354</v>
      </c>
      <c r="C83" s="47">
        <v>0.13200000000000001</v>
      </c>
      <c r="D83" s="50">
        <v>-0.03</v>
      </c>
      <c r="E83" s="47">
        <v>0.32700000000000001</v>
      </c>
      <c r="F83" s="23">
        <v>0.50800000000000001</v>
      </c>
      <c r="G83" s="23">
        <v>0.498</v>
      </c>
      <c r="H83" s="52">
        <f>E83^2</f>
        <v>0.10692900000000001</v>
      </c>
    </row>
    <row r="84" spans="2:8" x14ac:dyDescent="0.3">
      <c r="B84" s="51" t="s">
        <v>359</v>
      </c>
      <c r="C84" s="52">
        <v>0.14399999999999999</v>
      </c>
      <c r="D84" s="50">
        <v>0</v>
      </c>
      <c r="E84" s="47">
        <v>0.35699999999999998</v>
      </c>
      <c r="F84" s="53">
        <v>0.55300000000000005</v>
      </c>
      <c r="G84" s="53">
        <v>0.54300000000000004</v>
      </c>
      <c r="H84" s="52">
        <f>E84^2</f>
        <v>0.12744899999999998</v>
      </c>
    </row>
    <row r="85" spans="2:8" x14ac:dyDescent="0.3">
      <c r="B85" s="51" t="s">
        <v>355</v>
      </c>
      <c r="C85" s="47">
        <v>0.156</v>
      </c>
      <c r="D85" s="50">
        <v>0.03</v>
      </c>
      <c r="E85" s="47">
        <v>0.38700000000000001</v>
      </c>
      <c r="F85" s="23">
        <v>0.60099999999999998</v>
      </c>
      <c r="G85" s="23">
        <v>0.59</v>
      </c>
      <c r="H85" s="52">
        <f>E85^2</f>
        <v>0.14976900000000001</v>
      </c>
    </row>
    <row r="86" spans="2:8" x14ac:dyDescent="0.3">
      <c r="B86" s="51" t="s">
        <v>481</v>
      </c>
      <c r="C86" s="47">
        <v>0.16200000000000001</v>
      </c>
      <c r="D86" s="50">
        <v>4.4999999999999998E-2</v>
      </c>
      <c r="E86" s="47">
        <v>0.40200000000000002</v>
      </c>
      <c r="F86" s="23">
        <v>0.624</v>
      </c>
      <c r="G86" s="23">
        <v>0.61199999999999999</v>
      </c>
      <c r="H86" s="52">
        <f>E86^2</f>
        <v>0.16160400000000003</v>
      </c>
    </row>
    <row r="89" spans="2:8" x14ac:dyDescent="0.3">
      <c r="C89" t="s">
        <v>489</v>
      </c>
    </row>
    <row r="90" spans="2:8" x14ac:dyDescent="0.3">
      <c r="B90" s="15" t="s">
        <v>347</v>
      </c>
      <c r="C90" s="15" t="s">
        <v>59</v>
      </c>
      <c r="D90" s="15" t="s">
        <v>477</v>
      </c>
      <c r="E90" s="15" t="s">
        <v>68</v>
      </c>
      <c r="F90" s="15" t="s">
        <v>415</v>
      </c>
      <c r="G90" s="15" t="s">
        <v>416</v>
      </c>
      <c r="H90" s="15" t="s">
        <v>417</v>
      </c>
    </row>
    <row r="91" spans="2:8" x14ac:dyDescent="0.3">
      <c r="B91" s="51" t="s">
        <v>358</v>
      </c>
      <c r="C91" s="47">
        <v>0.124</v>
      </c>
      <c r="D91" s="50">
        <v>-0.05</v>
      </c>
      <c r="E91" s="47">
        <v>0.307</v>
      </c>
      <c r="F91" s="23">
        <v>0.47499999999999998</v>
      </c>
      <c r="G91" s="23">
        <v>0.46600000000000003</v>
      </c>
      <c r="H91" s="52">
        <f>E91^2</f>
        <v>9.4248999999999999E-2</v>
      </c>
    </row>
    <row r="92" spans="2:8" x14ac:dyDescent="0.3">
      <c r="B92" s="51" t="s">
        <v>354</v>
      </c>
      <c r="C92" s="47">
        <v>0.13</v>
      </c>
      <c r="D92" s="50">
        <v>-3.5000000000000003E-2</v>
      </c>
      <c r="E92" s="47">
        <v>0.32200000000000001</v>
      </c>
      <c r="F92" s="23">
        <v>0.5</v>
      </c>
      <c r="G92" s="23">
        <v>0.49</v>
      </c>
      <c r="H92" s="52">
        <f>E92^2</f>
        <v>0.10368400000000001</v>
      </c>
    </row>
    <row r="93" spans="2:8" x14ac:dyDescent="0.3">
      <c r="B93" s="51" t="s">
        <v>359</v>
      </c>
      <c r="C93" s="52">
        <v>0.14000000000000001</v>
      </c>
      <c r="D93" s="50">
        <v>-0.01</v>
      </c>
      <c r="E93" s="47">
        <v>0.34699999999999998</v>
      </c>
      <c r="F93" s="23">
        <v>0.53900000000000003</v>
      </c>
      <c r="G93" s="23">
        <v>0.52900000000000003</v>
      </c>
      <c r="H93" s="52">
        <f>E93^2</f>
        <v>0.12040899999999999</v>
      </c>
    </row>
    <row r="94" spans="2:8" x14ac:dyDescent="0.3">
      <c r="B94" s="51" t="s">
        <v>353</v>
      </c>
      <c r="C94" s="52">
        <v>0.15</v>
      </c>
      <c r="D94" s="50">
        <v>1.4999999999999999E-2</v>
      </c>
      <c r="E94" s="47">
        <v>0.372</v>
      </c>
      <c r="F94" s="23">
        <v>0.57699999999999996</v>
      </c>
      <c r="G94" s="23">
        <v>0.56599999999999995</v>
      </c>
      <c r="H94" s="52">
        <f t="shared" ref="H94:H95" si="2">E94^2</f>
        <v>0.13838400000000001</v>
      </c>
    </row>
    <row r="95" spans="2:8" x14ac:dyDescent="0.3">
      <c r="B95" s="51" t="s">
        <v>485</v>
      </c>
      <c r="C95" s="52">
        <v>0.152</v>
      </c>
      <c r="D95" s="50">
        <v>0.02</v>
      </c>
      <c r="E95" s="47">
        <v>0.377</v>
      </c>
      <c r="F95" s="23">
        <v>0.58499999999999996</v>
      </c>
      <c r="G95" s="23">
        <v>0.57399999999999995</v>
      </c>
      <c r="H95" s="52">
        <f t="shared" si="2"/>
        <v>0.14212900000000001</v>
      </c>
    </row>
    <row r="96" spans="2:8" x14ac:dyDescent="0.3">
      <c r="B96" s="51" t="s">
        <v>355</v>
      </c>
      <c r="C96" s="47">
        <v>0.154</v>
      </c>
      <c r="D96" s="50">
        <v>2.5000000000000001E-2</v>
      </c>
      <c r="E96" s="47">
        <v>0.38200000000000001</v>
      </c>
      <c r="F96" s="23">
        <v>0.59299999999999997</v>
      </c>
      <c r="G96" s="23">
        <v>0.58199999999999996</v>
      </c>
      <c r="H96" s="52">
        <f>E96^2</f>
        <v>0.145924</v>
      </c>
    </row>
    <row r="97" spans="2:8" x14ac:dyDescent="0.3">
      <c r="B97" s="51" t="s">
        <v>481</v>
      </c>
      <c r="C97" s="47">
        <v>0.16</v>
      </c>
      <c r="D97" s="50">
        <v>0.04</v>
      </c>
      <c r="E97" s="47">
        <v>0.39700000000000002</v>
      </c>
      <c r="F97" s="23">
        <v>0.61599999999999999</v>
      </c>
      <c r="G97" s="23">
        <v>0.60499999999999998</v>
      </c>
      <c r="H97" s="52">
        <f>E97^2</f>
        <v>0.15760900000000003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5035-B6D9-4E1B-9987-BA4402DEF5E5}">
  <dimension ref="B2:I21"/>
  <sheetViews>
    <sheetView topLeftCell="B1" zoomScale="99" workbookViewId="0">
      <selection activeCell="B14" sqref="B14:I21"/>
    </sheetView>
  </sheetViews>
  <sheetFormatPr defaultRowHeight="14.4" x14ac:dyDescent="0.3"/>
  <cols>
    <col min="2" max="2" width="21" bestFit="1" customWidth="1"/>
    <col min="3" max="7" width="21" customWidth="1"/>
    <col min="8" max="8" width="9.44140625" bestFit="1" customWidth="1"/>
  </cols>
  <sheetData>
    <row r="2" spans="2:9" x14ac:dyDescent="0.3">
      <c r="B2" s="59" t="s">
        <v>469</v>
      </c>
      <c r="C2" s="59"/>
      <c r="D2" s="59"/>
      <c r="E2" s="59"/>
      <c r="F2" s="59"/>
      <c r="G2" s="59"/>
    </row>
    <row r="3" spans="2:9" x14ac:dyDescent="0.3">
      <c r="C3" s="45" t="s">
        <v>480</v>
      </c>
      <c r="D3" s="45" t="s">
        <v>483</v>
      </c>
      <c r="E3" s="45" t="s">
        <v>484</v>
      </c>
      <c r="F3" s="45" t="s">
        <v>359</v>
      </c>
      <c r="G3" s="45" t="s">
        <v>355</v>
      </c>
    </row>
    <row r="4" spans="2:9" x14ac:dyDescent="0.3">
      <c r="C4" s="45" t="s">
        <v>480</v>
      </c>
      <c r="D4" s="45" t="s">
        <v>483</v>
      </c>
      <c r="E4" s="45" t="s">
        <v>354</v>
      </c>
      <c r="F4" s="45" t="s">
        <v>359</v>
      </c>
      <c r="G4" s="45" t="s">
        <v>355</v>
      </c>
    </row>
    <row r="5" spans="2:9" x14ac:dyDescent="0.3">
      <c r="B5" t="s">
        <v>480</v>
      </c>
      <c r="C5" s="12">
        <v>1</v>
      </c>
      <c r="D5" s="12">
        <v>-0.39</v>
      </c>
      <c r="E5" s="12">
        <v>0.33</v>
      </c>
      <c r="F5" s="12">
        <v>-0.18</v>
      </c>
      <c r="G5" s="12">
        <v>-0.35</v>
      </c>
    </row>
    <row r="6" spans="2:9" x14ac:dyDescent="0.3">
      <c r="B6" t="s">
        <v>481</v>
      </c>
      <c r="C6" s="12">
        <v>-0.39</v>
      </c>
      <c r="D6" s="12">
        <v>0.99999999999999989</v>
      </c>
      <c r="E6" s="12">
        <v>-0.28000000000000003</v>
      </c>
      <c r="F6" s="12">
        <v>-0.28999999999999998</v>
      </c>
      <c r="G6" s="12">
        <v>-0.21</v>
      </c>
    </row>
    <row r="7" spans="2:9" x14ac:dyDescent="0.3">
      <c r="B7" t="s">
        <v>354</v>
      </c>
      <c r="C7" s="12">
        <v>0.33</v>
      </c>
      <c r="D7" s="12">
        <v>-0.28000000000000003</v>
      </c>
      <c r="E7" s="12">
        <v>1</v>
      </c>
      <c r="F7" s="12">
        <v>-7.0000000000000007E-2</v>
      </c>
      <c r="G7" s="12">
        <v>-0.3</v>
      </c>
    </row>
    <row r="8" spans="2:9" x14ac:dyDescent="0.3">
      <c r="B8" t="s">
        <v>359</v>
      </c>
      <c r="C8" s="12">
        <v>-0.18</v>
      </c>
      <c r="D8" s="12">
        <v>-0.28999999999999998</v>
      </c>
      <c r="E8" s="12">
        <v>-7.0000000000000007E-2</v>
      </c>
      <c r="F8" s="12">
        <v>0.99999999999999989</v>
      </c>
      <c r="G8" s="12">
        <v>0.32</v>
      </c>
    </row>
    <row r="9" spans="2:9" x14ac:dyDescent="0.3">
      <c r="B9" t="s">
        <v>355</v>
      </c>
      <c r="C9" s="12">
        <v>-0.35</v>
      </c>
      <c r="D9" s="12">
        <v>-0.21</v>
      </c>
      <c r="E9" s="12">
        <v>-0.3</v>
      </c>
      <c r="F9" s="12">
        <v>0.32</v>
      </c>
      <c r="G9" s="12">
        <v>1.0000000000000002</v>
      </c>
    </row>
    <row r="12" spans="2:9" x14ac:dyDescent="0.3">
      <c r="B12" s="59" t="s">
        <v>469</v>
      </c>
      <c r="C12" s="59"/>
      <c r="D12" s="59"/>
      <c r="E12" s="59"/>
      <c r="F12" s="59"/>
      <c r="G12" s="59"/>
    </row>
    <row r="13" spans="2:9" x14ac:dyDescent="0.3">
      <c r="C13" s="45" t="s">
        <v>480</v>
      </c>
      <c r="D13" s="45" t="s">
        <v>483</v>
      </c>
      <c r="E13" s="45" t="s">
        <v>484</v>
      </c>
      <c r="F13" s="45" t="s">
        <v>359</v>
      </c>
      <c r="G13" s="45" t="s">
        <v>355</v>
      </c>
      <c r="H13" s="45" t="s">
        <v>486</v>
      </c>
      <c r="I13" s="45" t="s">
        <v>485</v>
      </c>
    </row>
    <row r="14" spans="2:9" x14ac:dyDescent="0.3">
      <c r="C14" s="45" t="s">
        <v>480</v>
      </c>
      <c r="D14" s="45" t="s">
        <v>483</v>
      </c>
      <c r="E14" s="45" t="s">
        <v>354</v>
      </c>
      <c r="F14" s="45" t="s">
        <v>359</v>
      </c>
      <c r="G14" s="45" t="s">
        <v>355</v>
      </c>
      <c r="H14" s="45" t="s">
        <v>353</v>
      </c>
      <c r="I14" s="45" t="s">
        <v>485</v>
      </c>
    </row>
    <row r="15" spans="2:9" x14ac:dyDescent="0.3">
      <c r="B15" t="s">
        <v>480</v>
      </c>
      <c r="C15" s="12">
        <v>1</v>
      </c>
      <c r="D15" s="12">
        <v>-0.39</v>
      </c>
      <c r="E15" s="12">
        <v>0.33</v>
      </c>
      <c r="F15" s="12">
        <v>-0.18</v>
      </c>
      <c r="G15" s="12">
        <v>-0.35</v>
      </c>
      <c r="H15" s="12">
        <v>-0.12</v>
      </c>
      <c r="I15" s="12">
        <v>-0.23</v>
      </c>
    </row>
    <row r="16" spans="2:9" x14ac:dyDescent="0.3">
      <c r="B16" t="s">
        <v>481</v>
      </c>
      <c r="C16" s="12">
        <v>-0.39</v>
      </c>
      <c r="D16" s="12">
        <v>0.99999999999999989</v>
      </c>
      <c r="E16" s="12">
        <v>-0.28000000000000003</v>
      </c>
      <c r="F16" s="12">
        <v>-0.28999999999999998</v>
      </c>
      <c r="G16" s="12">
        <v>-0.21</v>
      </c>
      <c r="H16" s="12">
        <v>-0.3</v>
      </c>
      <c r="I16" s="12">
        <v>-0.35</v>
      </c>
    </row>
    <row r="17" spans="2:9" x14ac:dyDescent="0.3">
      <c r="B17" t="s">
        <v>354</v>
      </c>
      <c r="C17" s="12">
        <v>0.33</v>
      </c>
      <c r="D17" s="12">
        <v>-0.28000000000000003</v>
      </c>
      <c r="E17" s="12">
        <v>1</v>
      </c>
      <c r="F17" s="12">
        <v>-7.0000000000000007E-2</v>
      </c>
      <c r="G17" s="12">
        <v>-0.3</v>
      </c>
      <c r="H17" s="12">
        <v>0.16</v>
      </c>
      <c r="I17" s="12">
        <v>-0.01</v>
      </c>
    </row>
    <row r="18" spans="2:9" x14ac:dyDescent="0.3">
      <c r="B18" t="s">
        <v>359</v>
      </c>
      <c r="C18" s="12">
        <v>-0.18</v>
      </c>
      <c r="D18" s="12">
        <v>-0.28999999999999998</v>
      </c>
      <c r="E18" s="12">
        <v>-7.0000000000000007E-2</v>
      </c>
      <c r="F18" s="12">
        <v>0.99999999999999989</v>
      </c>
      <c r="G18" s="12">
        <v>0.32</v>
      </c>
      <c r="H18" s="12">
        <v>0.34</v>
      </c>
      <c r="I18" s="12">
        <v>0.02</v>
      </c>
    </row>
    <row r="19" spans="2:9" x14ac:dyDescent="0.3">
      <c r="B19" t="s">
        <v>355</v>
      </c>
      <c r="C19" s="12">
        <v>-0.35</v>
      </c>
      <c r="D19" s="12">
        <v>-0.21</v>
      </c>
      <c r="E19" s="12">
        <v>-0.3</v>
      </c>
      <c r="F19" s="12">
        <v>0.32</v>
      </c>
      <c r="G19" s="12">
        <v>1.0000000000000002</v>
      </c>
      <c r="H19" s="12">
        <v>0.05</v>
      </c>
      <c r="I19" s="12">
        <v>0.04</v>
      </c>
    </row>
    <row r="20" spans="2:9" x14ac:dyDescent="0.3">
      <c r="B20" t="s">
        <v>353</v>
      </c>
      <c r="C20" s="12">
        <v>-0.12</v>
      </c>
      <c r="D20" s="12">
        <v>-0.3</v>
      </c>
      <c r="E20" s="12">
        <v>0.16</v>
      </c>
      <c r="F20" s="12">
        <v>0.34</v>
      </c>
      <c r="G20" s="12">
        <v>0.05</v>
      </c>
      <c r="H20" s="12">
        <v>1</v>
      </c>
      <c r="I20" s="12">
        <v>0.24</v>
      </c>
    </row>
    <row r="21" spans="2:9" x14ac:dyDescent="0.3">
      <c r="B21" t="s">
        <v>485</v>
      </c>
      <c r="C21" s="12">
        <v>-0.23</v>
      </c>
      <c r="D21" s="12">
        <v>-0.35</v>
      </c>
      <c r="E21" s="12">
        <v>-0.01</v>
      </c>
      <c r="F21" s="12">
        <v>0.02</v>
      </c>
      <c r="G21" s="12">
        <v>0.04</v>
      </c>
      <c r="H21" s="12">
        <v>0.24</v>
      </c>
      <c r="I21" s="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10EF-1911-481C-9007-67DF5F8F6E3A}">
  <dimension ref="B1:J252"/>
  <sheetViews>
    <sheetView workbookViewId="0">
      <selection activeCell="J19" sqref="J19"/>
    </sheetView>
  </sheetViews>
  <sheetFormatPr defaultRowHeight="14.4" x14ac:dyDescent="0.3"/>
  <cols>
    <col min="2" max="2" width="20.33203125" bestFit="1" customWidth="1"/>
    <col min="5" max="5" width="14.77734375" bestFit="1" customWidth="1"/>
  </cols>
  <sheetData>
    <row r="1" spans="2:10" x14ac:dyDescent="0.3">
      <c r="B1" t="s">
        <v>383</v>
      </c>
    </row>
    <row r="2" spans="2:10" x14ac:dyDescent="0.3">
      <c r="B2" t="s">
        <v>382</v>
      </c>
      <c r="C2" t="s">
        <v>379</v>
      </c>
      <c r="E2" t="s">
        <v>386</v>
      </c>
      <c r="F2" t="s">
        <v>387</v>
      </c>
    </row>
    <row r="3" spans="2:10" x14ac:dyDescent="0.3">
      <c r="B3">
        <v>1</v>
      </c>
      <c r="C3">
        <v>2296</v>
      </c>
      <c r="E3">
        <v>1</v>
      </c>
      <c r="F3">
        <v>949</v>
      </c>
      <c r="H3" t="s">
        <v>322</v>
      </c>
      <c r="I3" s="12">
        <f>SUMPRODUCT(B3:B252,C3:C252)/SUM(C3:C252)</f>
        <v>14.74880023995201</v>
      </c>
      <c r="J3" t="s">
        <v>384</v>
      </c>
    </row>
    <row r="4" spans="2:10" x14ac:dyDescent="0.3">
      <c r="B4">
        <v>2</v>
      </c>
      <c r="C4">
        <v>1365</v>
      </c>
      <c r="E4">
        <v>2</v>
      </c>
      <c r="F4">
        <v>84</v>
      </c>
      <c r="J4" t="s">
        <v>385</v>
      </c>
    </row>
    <row r="5" spans="2:10" x14ac:dyDescent="0.3">
      <c r="B5">
        <v>3</v>
      </c>
      <c r="C5">
        <v>990</v>
      </c>
      <c r="E5">
        <v>3</v>
      </c>
      <c r="F5">
        <v>13</v>
      </c>
    </row>
    <row r="6" spans="2:10" x14ac:dyDescent="0.3">
      <c r="B6">
        <v>4</v>
      </c>
      <c r="C6">
        <v>814</v>
      </c>
      <c r="E6">
        <v>4</v>
      </c>
      <c r="F6">
        <v>6</v>
      </c>
    </row>
    <row r="7" spans="2:10" x14ac:dyDescent="0.3">
      <c r="B7">
        <v>5</v>
      </c>
      <c r="C7">
        <v>684</v>
      </c>
      <c r="E7">
        <v>5</v>
      </c>
      <c r="F7">
        <v>3</v>
      </c>
    </row>
    <row r="8" spans="2:10" x14ac:dyDescent="0.3">
      <c r="B8">
        <v>6</v>
      </c>
      <c r="C8">
        <v>567</v>
      </c>
      <c r="E8">
        <v>6</v>
      </c>
      <c r="F8">
        <v>1</v>
      </c>
    </row>
    <row r="9" spans="2:10" x14ac:dyDescent="0.3">
      <c r="B9">
        <v>7</v>
      </c>
      <c r="C9">
        <v>498</v>
      </c>
      <c r="E9">
        <v>7</v>
      </c>
      <c r="F9">
        <v>1</v>
      </c>
    </row>
    <row r="10" spans="2:10" x14ac:dyDescent="0.3">
      <c r="B10">
        <v>8</v>
      </c>
      <c r="C10">
        <v>449</v>
      </c>
    </row>
    <row r="11" spans="2:10" x14ac:dyDescent="0.3">
      <c r="B11">
        <v>9</v>
      </c>
      <c r="C11">
        <v>419</v>
      </c>
      <c r="F11">
        <f>SUMPRODUCT(F3:F9,E3:E9)/SUM(F3:F9)</f>
        <v>1.1428571428571428</v>
      </c>
    </row>
    <row r="12" spans="2:10" x14ac:dyDescent="0.3">
      <c r="B12">
        <v>10</v>
      </c>
      <c r="C12">
        <v>346</v>
      </c>
    </row>
    <row r="13" spans="2:10" x14ac:dyDescent="0.3">
      <c r="B13">
        <v>11</v>
      </c>
      <c r="C13">
        <v>318</v>
      </c>
    </row>
    <row r="14" spans="2:10" x14ac:dyDescent="0.3">
      <c r="B14">
        <v>12</v>
      </c>
      <c r="C14">
        <v>257</v>
      </c>
      <c r="F14" t="s">
        <v>470</v>
      </c>
    </row>
    <row r="15" spans="2:10" x14ac:dyDescent="0.3">
      <c r="B15">
        <v>13</v>
      </c>
      <c r="C15">
        <v>300</v>
      </c>
      <c r="F15">
        <v>200</v>
      </c>
      <c r="G15" s="48">
        <f>SUMIF($B$3:$B$252, "&gt;"&amp;F15, $C$3:$C$252)/SUM($C$3:$C$252)</f>
        <v>3.6742651469706057E-3</v>
      </c>
    </row>
    <row r="16" spans="2:10" x14ac:dyDescent="0.3">
      <c r="B16">
        <v>14</v>
      </c>
      <c r="C16">
        <v>250</v>
      </c>
      <c r="F16">
        <v>250</v>
      </c>
      <c r="G16" s="48">
        <f t="shared" ref="G16:G17" si="0">SUMIF($B$3:$B$252, "&gt;"&amp;F16, $C$3:$C$252)/SUM($C$3:$C$252)</f>
        <v>2.0245950809838031E-3</v>
      </c>
    </row>
    <row r="17" spans="2:7" x14ac:dyDescent="0.3">
      <c r="B17">
        <v>15</v>
      </c>
      <c r="C17">
        <v>230</v>
      </c>
      <c r="F17">
        <v>500</v>
      </c>
      <c r="G17" s="48">
        <f t="shared" si="0"/>
        <v>7.4985002999400114E-5</v>
      </c>
    </row>
    <row r="18" spans="2:7" x14ac:dyDescent="0.3">
      <c r="B18">
        <v>16</v>
      </c>
      <c r="C18">
        <v>205</v>
      </c>
    </row>
    <row r="19" spans="2:7" x14ac:dyDescent="0.3">
      <c r="B19">
        <v>17</v>
      </c>
      <c r="C19">
        <v>185</v>
      </c>
    </row>
    <row r="20" spans="2:7" x14ac:dyDescent="0.3">
      <c r="B20">
        <v>18</v>
      </c>
      <c r="C20">
        <v>185</v>
      </c>
    </row>
    <row r="21" spans="2:7" x14ac:dyDescent="0.3">
      <c r="B21">
        <v>19</v>
      </c>
      <c r="C21">
        <v>153</v>
      </c>
    </row>
    <row r="22" spans="2:7" x14ac:dyDescent="0.3">
      <c r="B22">
        <v>20</v>
      </c>
      <c r="C22">
        <v>157</v>
      </c>
    </row>
    <row r="23" spans="2:7" x14ac:dyDescent="0.3">
      <c r="B23">
        <v>21</v>
      </c>
      <c r="C23">
        <v>144</v>
      </c>
    </row>
    <row r="24" spans="2:7" x14ac:dyDescent="0.3">
      <c r="B24">
        <v>22</v>
      </c>
      <c r="C24">
        <v>124</v>
      </c>
    </row>
    <row r="25" spans="2:7" x14ac:dyDescent="0.3">
      <c r="B25">
        <v>23</v>
      </c>
      <c r="C25">
        <v>132</v>
      </c>
    </row>
    <row r="26" spans="2:7" x14ac:dyDescent="0.3">
      <c r="B26">
        <v>24</v>
      </c>
      <c r="C26">
        <v>133</v>
      </c>
    </row>
    <row r="27" spans="2:7" x14ac:dyDescent="0.3">
      <c r="B27">
        <v>25</v>
      </c>
      <c r="C27">
        <v>117</v>
      </c>
    </row>
    <row r="28" spans="2:7" x14ac:dyDescent="0.3">
      <c r="B28">
        <v>26</v>
      </c>
      <c r="C28">
        <v>94</v>
      </c>
    </row>
    <row r="29" spans="2:7" x14ac:dyDescent="0.3">
      <c r="B29">
        <v>27</v>
      </c>
      <c r="C29">
        <v>94</v>
      </c>
    </row>
    <row r="30" spans="2:7" x14ac:dyDescent="0.3">
      <c r="B30">
        <v>28</v>
      </c>
      <c r="C30">
        <v>81</v>
      </c>
    </row>
    <row r="31" spans="2:7" x14ac:dyDescent="0.3">
      <c r="B31">
        <v>29</v>
      </c>
      <c r="C31">
        <v>63</v>
      </c>
    </row>
    <row r="32" spans="2:7" x14ac:dyDescent="0.3">
      <c r="B32">
        <v>30</v>
      </c>
      <c r="C32">
        <v>89</v>
      </c>
    </row>
    <row r="33" spans="2:3" x14ac:dyDescent="0.3">
      <c r="B33">
        <v>31</v>
      </c>
      <c r="C33">
        <v>70</v>
      </c>
    </row>
    <row r="34" spans="2:3" x14ac:dyDescent="0.3">
      <c r="B34">
        <v>32</v>
      </c>
      <c r="C34">
        <v>64</v>
      </c>
    </row>
    <row r="35" spans="2:3" x14ac:dyDescent="0.3">
      <c r="B35">
        <v>33</v>
      </c>
      <c r="C35">
        <v>59</v>
      </c>
    </row>
    <row r="36" spans="2:3" x14ac:dyDescent="0.3">
      <c r="B36">
        <v>34</v>
      </c>
      <c r="C36">
        <v>60</v>
      </c>
    </row>
    <row r="37" spans="2:3" x14ac:dyDescent="0.3">
      <c r="B37">
        <v>35</v>
      </c>
      <c r="C37">
        <v>56</v>
      </c>
    </row>
    <row r="38" spans="2:3" x14ac:dyDescent="0.3">
      <c r="B38">
        <v>36</v>
      </c>
      <c r="C38">
        <v>35</v>
      </c>
    </row>
    <row r="39" spans="2:3" x14ac:dyDescent="0.3">
      <c r="B39">
        <v>37</v>
      </c>
      <c r="C39">
        <v>52</v>
      </c>
    </row>
    <row r="40" spans="2:3" x14ac:dyDescent="0.3">
      <c r="B40">
        <v>38</v>
      </c>
      <c r="C40">
        <v>54</v>
      </c>
    </row>
    <row r="41" spans="2:3" x14ac:dyDescent="0.3">
      <c r="B41">
        <v>39</v>
      </c>
      <c r="C41">
        <v>33</v>
      </c>
    </row>
    <row r="42" spans="2:3" x14ac:dyDescent="0.3">
      <c r="B42">
        <v>40</v>
      </c>
      <c r="C42">
        <v>44</v>
      </c>
    </row>
    <row r="43" spans="2:3" x14ac:dyDescent="0.3">
      <c r="B43">
        <v>41</v>
      </c>
      <c r="C43">
        <v>26</v>
      </c>
    </row>
    <row r="44" spans="2:3" x14ac:dyDescent="0.3">
      <c r="B44">
        <v>42</v>
      </c>
      <c r="C44">
        <v>36</v>
      </c>
    </row>
    <row r="45" spans="2:3" x14ac:dyDescent="0.3">
      <c r="B45">
        <v>43</v>
      </c>
      <c r="C45">
        <v>35</v>
      </c>
    </row>
    <row r="46" spans="2:3" x14ac:dyDescent="0.3">
      <c r="B46">
        <v>44</v>
      </c>
      <c r="C46">
        <v>34</v>
      </c>
    </row>
    <row r="47" spans="2:3" x14ac:dyDescent="0.3">
      <c r="B47">
        <v>45</v>
      </c>
      <c r="C47">
        <v>35</v>
      </c>
    </row>
    <row r="48" spans="2:3" x14ac:dyDescent="0.3">
      <c r="B48">
        <v>46</v>
      </c>
      <c r="C48">
        <v>24</v>
      </c>
    </row>
    <row r="49" spans="2:3" x14ac:dyDescent="0.3">
      <c r="B49">
        <v>47</v>
      </c>
      <c r="C49">
        <v>31</v>
      </c>
    </row>
    <row r="50" spans="2:3" x14ac:dyDescent="0.3">
      <c r="B50">
        <v>48</v>
      </c>
      <c r="C50">
        <v>29</v>
      </c>
    </row>
    <row r="51" spans="2:3" x14ac:dyDescent="0.3">
      <c r="B51">
        <v>49</v>
      </c>
      <c r="C51">
        <v>24</v>
      </c>
    </row>
    <row r="52" spans="2:3" x14ac:dyDescent="0.3">
      <c r="B52">
        <v>50</v>
      </c>
      <c r="C52">
        <v>33</v>
      </c>
    </row>
    <row r="53" spans="2:3" x14ac:dyDescent="0.3">
      <c r="B53">
        <v>51</v>
      </c>
      <c r="C53">
        <v>24</v>
      </c>
    </row>
    <row r="54" spans="2:3" x14ac:dyDescent="0.3">
      <c r="B54">
        <v>52</v>
      </c>
      <c r="C54">
        <v>20</v>
      </c>
    </row>
    <row r="55" spans="2:3" x14ac:dyDescent="0.3">
      <c r="B55">
        <v>53</v>
      </c>
      <c r="C55">
        <v>17</v>
      </c>
    </row>
    <row r="56" spans="2:3" x14ac:dyDescent="0.3">
      <c r="B56">
        <v>54</v>
      </c>
      <c r="C56">
        <v>22</v>
      </c>
    </row>
    <row r="57" spans="2:3" x14ac:dyDescent="0.3">
      <c r="B57">
        <v>55</v>
      </c>
      <c r="C57">
        <v>23</v>
      </c>
    </row>
    <row r="58" spans="2:3" x14ac:dyDescent="0.3">
      <c r="B58">
        <v>56</v>
      </c>
      <c r="C58">
        <v>29</v>
      </c>
    </row>
    <row r="59" spans="2:3" x14ac:dyDescent="0.3">
      <c r="B59">
        <v>57</v>
      </c>
      <c r="C59">
        <v>21</v>
      </c>
    </row>
    <row r="60" spans="2:3" x14ac:dyDescent="0.3">
      <c r="B60">
        <v>58</v>
      </c>
      <c r="C60">
        <v>17</v>
      </c>
    </row>
    <row r="61" spans="2:3" x14ac:dyDescent="0.3">
      <c r="B61">
        <v>59</v>
      </c>
      <c r="C61">
        <v>16</v>
      </c>
    </row>
    <row r="62" spans="2:3" x14ac:dyDescent="0.3">
      <c r="B62">
        <v>60</v>
      </c>
      <c r="C62">
        <v>17</v>
      </c>
    </row>
    <row r="63" spans="2:3" x14ac:dyDescent="0.3">
      <c r="B63">
        <v>61</v>
      </c>
      <c r="C63">
        <v>21</v>
      </c>
    </row>
    <row r="64" spans="2:3" x14ac:dyDescent="0.3">
      <c r="B64">
        <v>62</v>
      </c>
      <c r="C64">
        <v>14</v>
      </c>
    </row>
    <row r="65" spans="2:3" x14ac:dyDescent="0.3">
      <c r="B65">
        <v>63</v>
      </c>
      <c r="C65">
        <v>15</v>
      </c>
    </row>
    <row r="66" spans="2:3" x14ac:dyDescent="0.3">
      <c r="B66">
        <v>64</v>
      </c>
      <c r="C66">
        <v>6</v>
      </c>
    </row>
    <row r="67" spans="2:3" x14ac:dyDescent="0.3">
      <c r="B67">
        <v>65</v>
      </c>
      <c r="C67">
        <v>19</v>
      </c>
    </row>
    <row r="68" spans="2:3" x14ac:dyDescent="0.3">
      <c r="B68">
        <v>66</v>
      </c>
      <c r="C68">
        <v>13</v>
      </c>
    </row>
    <row r="69" spans="2:3" x14ac:dyDescent="0.3">
      <c r="B69">
        <v>67</v>
      </c>
      <c r="C69">
        <v>13</v>
      </c>
    </row>
    <row r="70" spans="2:3" x14ac:dyDescent="0.3">
      <c r="B70">
        <v>68</v>
      </c>
      <c r="C70">
        <v>11</v>
      </c>
    </row>
    <row r="71" spans="2:3" x14ac:dyDescent="0.3">
      <c r="B71">
        <v>69</v>
      </c>
      <c r="C71">
        <v>16</v>
      </c>
    </row>
    <row r="72" spans="2:3" x14ac:dyDescent="0.3">
      <c r="B72">
        <v>70</v>
      </c>
      <c r="C72">
        <v>12</v>
      </c>
    </row>
    <row r="73" spans="2:3" x14ac:dyDescent="0.3">
      <c r="B73">
        <v>71</v>
      </c>
      <c r="C73">
        <v>12</v>
      </c>
    </row>
    <row r="74" spans="2:3" x14ac:dyDescent="0.3">
      <c r="B74">
        <v>72</v>
      </c>
      <c r="C74">
        <v>14</v>
      </c>
    </row>
    <row r="75" spans="2:3" x14ac:dyDescent="0.3">
      <c r="B75">
        <v>73</v>
      </c>
      <c r="C75">
        <v>8</v>
      </c>
    </row>
    <row r="76" spans="2:3" x14ac:dyDescent="0.3">
      <c r="B76">
        <v>74</v>
      </c>
      <c r="C76">
        <v>14</v>
      </c>
    </row>
    <row r="77" spans="2:3" x14ac:dyDescent="0.3">
      <c r="B77">
        <v>75</v>
      </c>
      <c r="C77">
        <v>11</v>
      </c>
    </row>
    <row r="78" spans="2:3" x14ac:dyDescent="0.3">
      <c r="B78">
        <v>76</v>
      </c>
      <c r="C78">
        <v>6</v>
      </c>
    </row>
    <row r="79" spans="2:3" x14ac:dyDescent="0.3">
      <c r="B79">
        <v>77</v>
      </c>
      <c r="C79">
        <v>3</v>
      </c>
    </row>
    <row r="80" spans="2:3" x14ac:dyDescent="0.3">
      <c r="B80">
        <v>78</v>
      </c>
      <c r="C80">
        <v>10</v>
      </c>
    </row>
    <row r="81" spans="2:3" x14ac:dyDescent="0.3">
      <c r="B81">
        <v>79</v>
      </c>
      <c r="C81">
        <v>8</v>
      </c>
    </row>
    <row r="82" spans="2:3" x14ac:dyDescent="0.3">
      <c r="B82">
        <v>80</v>
      </c>
      <c r="C82">
        <v>17</v>
      </c>
    </row>
    <row r="83" spans="2:3" x14ac:dyDescent="0.3">
      <c r="B83">
        <v>81</v>
      </c>
      <c r="C83">
        <v>7</v>
      </c>
    </row>
    <row r="84" spans="2:3" x14ac:dyDescent="0.3">
      <c r="B84">
        <v>82</v>
      </c>
      <c r="C84">
        <v>13</v>
      </c>
    </row>
    <row r="85" spans="2:3" x14ac:dyDescent="0.3">
      <c r="B85">
        <v>83</v>
      </c>
      <c r="C85">
        <v>10</v>
      </c>
    </row>
    <row r="86" spans="2:3" x14ac:dyDescent="0.3">
      <c r="B86">
        <v>84</v>
      </c>
      <c r="C86">
        <v>6</v>
      </c>
    </row>
    <row r="87" spans="2:3" x14ac:dyDescent="0.3">
      <c r="B87">
        <v>85</v>
      </c>
      <c r="C87">
        <v>7</v>
      </c>
    </row>
    <row r="88" spans="2:3" x14ac:dyDescent="0.3">
      <c r="B88">
        <v>86</v>
      </c>
      <c r="C88">
        <v>8</v>
      </c>
    </row>
    <row r="89" spans="2:3" x14ac:dyDescent="0.3">
      <c r="B89">
        <v>87</v>
      </c>
      <c r="C89">
        <v>3</v>
      </c>
    </row>
    <row r="90" spans="2:3" x14ac:dyDescent="0.3">
      <c r="B90">
        <v>88</v>
      </c>
      <c r="C90">
        <v>6</v>
      </c>
    </row>
    <row r="91" spans="2:3" x14ac:dyDescent="0.3">
      <c r="B91">
        <v>89</v>
      </c>
      <c r="C91">
        <v>8</v>
      </c>
    </row>
    <row r="92" spans="2:3" x14ac:dyDescent="0.3">
      <c r="B92">
        <v>90</v>
      </c>
      <c r="C92">
        <v>6</v>
      </c>
    </row>
    <row r="93" spans="2:3" x14ac:dyDescent="0.3">
      <c r="B93">
        <v>91</v>
      </c>
      <c r="C93">
        <v>6</v>
      </c>
    </row>
    <row r="94" spans="2:3" x14ac:dyDescent="0.3">
      <c r="B94">
        <v>92</v>
      </c>
      <c r="C94">
        <v>7</v>
      </c>
    </row>
    <row r="95" spans="2:3" x14ac:dyDescent="0.3">
      <c r="B95">
        <v>93</v>
      </c>
      <c r="C95">
        <v>2</v>
      </c>
    </row>
    <row r="96" spans="2:3" x14ac:dyDescent="0.3">
      <c r="B96">
        <v>94</v>
      </c>
      <c r="C96">
        <v>5</v>
      </c>
    </row>
    <row r="97" spans="2:3" x14ac:dyDescent="0.3">
      <c r="B97">
        <v>95</v>
      </c>
      <c r="C97">
        <v>4</v>
      </c>
    </row>
    <row r="98" spans="2:3" x14ac:dyDescent="0.3">
      <c r="B98">
        <v>96</v>
      </c>
      <c r="C98">
        <v>4</v>
      </c>
    </row>
    <row r="99" spans="2:3" x14ac:dyDescent="0.3">
      <c r="B99">
        <v>97</v>
      </c>
      <c r="C99">
        <v>5</v>
      </c>
    </row>
    <row r="100" spans="2:3" x14ac:dyDescent="0.3">
      <c r="B100">
        <v>98</v>
      </c>
      <c r="C100">
        <v>5</v>
      </c>
    </row>
    <row r="101" spans="2:3" x14ac:dyDescent="0.3">
      <c r="B101">
        <v>99</v>
      </c>
      <c r="C101">
        <v>6</v>
      </c>
    </row>
    <row r="102" spans="2:3" x14ac:dyDescent="0.3">
      <c r="B102">
        <v>100</v>
      </c>
      <c r="C102">
        <v>3</v>
      </c>
    </row>
    <row r="103" spans="2:3" x14ac:dyDescent="0.3">
      <c r="B103">
        <v>101</v>
      </c>
      <c r="C103">
        <v>4</v>
      </c>
    </row>
    <row r="104" spans="2:3" x14ac:dyDescent="0.3">
      <c r="B104">
        <v>102</v>
      </c>
      <c r="C104">
        <v>5</v>
      </c>
    </row>
    <row r="105" spans="2:3" x14ac:dyDescent="0.3">
      <c r="B105">
        <v>103</v>
      </c>
      <c r="C105">
        <v>6</v>
      </c>
    </row>
    <row r="106" spans="2:3" x14ac:dyDescent="0.3">
      <c r="B106">
        <v>104</v>
      </c>
      <c r="C106">
        <v>6</v>
      </c>
    </row>
    <row r="107" spans="2:3" x14ac:dyDescent="0.3">
      <c r="B107">
        <v>105</v>
      </c>
      <c r="C107">
        <v>2</v>
      </c>
    </row>
    <row r="108" spans="2:3" x14ac:dyDescent="0.3">
      <c r="B108">
        <v>106</v>
      </c>
      <c r="C108">
        <v>3</v>
      </c>
    </row>
    <row r="109" spans="2:3" x14ac:dyDescent="0.3">
      <c r="B109">
        <v>107</v>
      </c>
      <c r="C109">
        <v>5</v>
      </c>
    </row>
    <row r="110" spans="2:3" x14ac:dyDescent="0.3">
      <c r="B110">
        <v>108</v>
      </c>
      <c r="C110">
        <v>3</v>
      </c>
    </row>
    <row r="111" spans="2:3" x14ac:dyDescent="0.3">
      <c r="B111">
        <v>109</v>
      </c>
      <c r="C111">
        <v>4</v>
      </c>
    </row>
    <row r="112" spans="2:3" x14ac:dyDescent="0.3">
      <c r="B112">
        <v>110</v>
      </c>
      <c r="C112">
        <v>3</v>
      </c>
    </row>
    <row r="113" spans="2:3" x14ac:dyDescent="0.3">
      <c r="B113">
        <v>111</v>
      </c>
      <c r="C113">
        <v>5</v>
      </c>
    </row>
    <row r="114" spans="2:3" x14ac:dyDescent="0.3">
      <c r="B114">
        <v>112</v>
      </c>
      <c r="C114">
        <v>2</v>
      </c>
    </row>
    <row r="115" spans="2:3" x14ac:dyDescent="0.3">
      <c r="B115">
        <v>113</v>
      </c>
      <c r="C115">
        <v>1</v>
      </c>
    </row>
    <row r="116" spans="2:3" x14ac:dyDescent="0.3">
      <c r="B116">
        <v>114</v>
      </c>
      <c r="C116">
        <v>1</v>
      </c>
    </row>
    <row r="117" spans="2:3" x14ac:dyDescent="0.3">
      <c r="B117">
        <v>115</v>
      </c>
      <c r="C117">
        <v>2</v>
      </c>
    </row>
    <row r="118" spans="2:3" x14ac:dyDescent="0.3">
      <c r="B118">
        <v>116</v>
      </c>
      <c r="C118">
        <v>3</v>
      </c>
    </row>
    <row r="119" spans="2:3" x14ac:dyDescent="0.3">
      <c r="B119">
        <v>117</v>
      </c>
      <c r="C119">
        <v>1</v>
      </c>
    </row>
    <row r="120" spans="2:3" x14ac:dyDescent="0.3">
      <c r="B120">
        <v>118</v>
      </c>
      <c r="C120">
        <v>3</v>
      </c>
    </row>
    <row r="121" spans="2:3" x14ac:dyDescent="0.3">
      <c r="B121">
        <v>119</v>
      </c>
      <c r="C121">
        <v>3</v>
      </c>
    </row>
    <row r="122" spans="2:3" x14ac:dyDescent="0.3">
      <c r="B122">
        <v>120</v>
      </c>
      <c r="C122">
        <v>2</v>
      </c>
    </row>
    <row r="123" spans="2:3" x14ac:dyDescent="0.3">
      <c r="B123">
        <v>121</v>
      </c>
      <c r="C123">
        <v>1</v>
      </c>
    </row>
    <row r="124" spans="2:3" x14ac:dyDescent="0.3">
      <c r="B124">
        <v>122</v>
      </c>
      <c r="C124">
        <v>1</v>
      </c>
    </row>
    <row r="125" spans="2:3" x14ac:dyDescent="0.3">
      <c r="B125">
        <v>123</v>
      </c>
      <c r="C125">
        <v>1</v>
      </c>
    </row>
    <row r="126" spans="2:3" x14ac:dyDescent="0.3">
      <c r="B126">
        <v>124</v>
      </c>
      <c r="C126">
        <v>2</v>
      </c>
    </row>
    <row r="127" spans="2:3" x14ac:dyDescent="0.3">
      <c r="B127">
        <v>125</v>
      </c>
      <c r="C127">
        <v>2</v>
      </c>
    </row>
    <row r="128" spans="2:3" x14ac:dyDescent="0.3">
      <c r="B128">
        <v>126</v>
      </c>
      <c r="C128">
        <v>1</v>
      </c>
    </row>
    <row r="129" spans="2:3" x14ac:dyDescent="0.3">
      <c r="B129">
        <v>127</v>
      </c>
      <c r="C129">
        <v>0</v>
      </c>
    </row>
    <row r="130" spans="2:3" x14ac:dyDescent="0.3">
      <c r="B130">
        <v>128</v>
      </c>
      <c r="C130">
        <v>2</v>
      </c>
    </row>
    <row r="131" spans="2:3" x14ac:dyDescent="0.3">
      <c r="B131">
        <v>129</v>
      </c>
      <c r="C131">
        <v>1</v>
      </c>
    </row>
    <row r="132" spans="2:3" x14ac:dyDescent="0.3">
      <c r="B132">
        <v>130</v>
      </c>
      <c r="C132">
        <v>2</v>
      </c>
    </row>
    <row r="133" spans="2:3" x14ac:dyDescent="0.3">
      <c r="B133">
        <v>131</v>
      </c>
      <c r="C133">
        <v>3</v>
      </c>
    </row>
    <row r="134" spans="2:3" x14ac:dyDescent="0.3">
      <c r="B134">
        <v>132</v>
      </c>
      <c r="C134">
        <v>1</v>
      </c>
    </row>
    <row r="135" spans="2:3" x14ac:dyDescent="0.3">
      <c r="B135">
        <v>133</v>
      </c>
      <c r="C135">
        <v>3</v>
      </c>
    </row>
    <row r="136" spans="2:3" x14ac:dyDescent="0.3">
      <c r="B136">
        <v>134</v>
      </c>
      <c r="C136">
        <v>4</v>
      </c>
    </row>
    <row r="137" spans="2:3" x14ac:dyDescent="0.3">
      <c r="B137">
        <v>135</v>
      </c>
      <c r="C137">
        <v>0</v>
      </c>
    </row>
    <row r="138" spans="2:3" x14ac:dyDescent="0.3">
      <c r="B138">
        <v>136</v>
      </c>
      <c r="C138">
        <v>1</v>
      </c>
    </row>
    <row r="139" spans="2:3" x14ac:dyDescent="0.3">
      <c r="B139">
        <v>137</v>
      </c>
      <c r="C139">
        <v>1</v>
      </c>
    </row>
    <row r="140" spans="2:3" x14ac:dyDescent="0.3">
      <c r="B140">
        <v>138</v>
      </c>
      <c r="C140">
        <v>4</v>
      </c>
    </row>
    <row r="141" spans="2:3" x14ac:dyDescent="0.3">
      <c r="B141">
        <v>139</v>
      </c>
      <c r="C141">
        <v>3</v>
      </c>
    </row>
    <row r="142" spans="2:3" x14ac:dyDescent="0.3">
      <c r="B142">
        <v>140</v>
      </c>
      <c r="C142">
        <v>3</v>
      </c>
    </row>
    <row r="143" spans="2:3" x14ac:dyDescent="0.3">
      <c r="B143">
        <v>141</v>
      </c>
      <c r="C143">
        <v>1</v>
      </c>
    </row>
    <row r="144" spans="2:3" x14ac:dyDescent="0.3">
      <c r="B144">
        <v>142</v>
      </c>
      <c r="C144">
        <v>3</v>
      </c>
    </row>
    <row r="145" spans="2:3" x14ac:dyDescent="0.3">
      <c r="B145">
        <v>143</v>
      </c>
      <c r="C145">
        <v>0</v>
      </c>
    </row>
    <row r="146" spans="2:3" x14ac:dyDescent="0.3">
      <c r="B146">
        <v>144</v>
      </c>
      <c r="C146">
        <v>0</v>
      </c>
    </row>
    <row r="147" spans="2:3" x14ac:dyDescent="0.3">
      <c r="B147">
        <v>145</v>
      </c>
      <c r="C147">
        <v>0</v>
      </c>
    </row>
    <row r="148" spans="2:3" x14ac:dyDescent="0.3">
      <c r="B148">
        <v>146</v>
      </c>
      <c r="C148">
        <v>2</v>
      </c>
    </row>
    <row r="149" spans="2:3" x14ac:dyDescent="0.3">
      <c r="B149">
        <v>147</v>
      </c>
      <c r="C149">
        <v>1</v>
      </c>
    </row>
    <row r="150" spans="2:3" x14ac:dyDescent="0.3">
      <c r="B150">
        <v>148</v>
      </c>
      <c r="C150">
        <v>0</v>
      </c>
    </row>
    <row r="151" spans="2:3" x14ac:dyDescent="0.3">
      <c r="B151">
        <v>149</v>
      </c>
      <c r="C151">
        <v>0</v>
      </c>
    </row>
    <row r="152" spans="2:3" x14ac:dyDescent="0.3">
      <c r="B152">
        <v>150</v>
      </c>
      <c r="C152">
        <v>2</v>
      </c>
    </row>
    <row r="153" spans="2:3" x14ac:dyDescent="0.3">
      <c r="B153">
        <v>151</v>
      </c>
      <c r="C153">
        <v>2</v>
      </c>
    </row>
    <row r="154" spans="2:3" x14ac:dyDescent="0.3">
      <c r="B154">
        <v>152</v>
      </c>
      <c r="C154">
        <v>0</v>
      </c>
    </row>
    <row r="155" spans="2:3" x14ac:dyDescent="0.3">
      <c r="B155">
        <v>153</v>
      </c>
      <c r="C155">
        <v>0</v>
      </c>
    </row>
    <row r="156" spans="2:3" x14ac:dyDescent="0.3">
      <c r="B156">
        <v>154</v>
      </c>
      <c r="C156">
        <v>0</v>
      </c>
    </row>
    <row r="157" spans="2:3" x14ac:dyDescent="0.3">
      <c r="B157">
        <v>155</v>
      </c>
      <c r="C157">
        <v>1</v>
      </c>
    </row>
    <row r="158" spans="2:3" x14ac:dyDescent="0.3">
      <c r="B158">
        <v>156</v>
      </c>
      <c r="C158">
        <v>2</v>
      </c>
    </row>
    <row r="159" spans="2:3" x14ac:dyDescent="0.3">
      <c r="B159">
        <v>157</v>
      </c>
      <c r="C159">
        <v>2</v>
      </c>
    </row>
    <row r="160" spans="2:3" x14ac:dyDescent="0.3">
      <c r="B160">
        <v>158</v>
      </c>
      <c r="C160">
        <v>3</v>
      </c>
    </row>
    <row r="161" spans="2:3" x14ac:dyDescent="0.3">
      <c r="B161">
        <v>159</v>
      </c>
      <c r="C161">
        <v>3</v>
      </c>
    </row>
    <row r="162" spans="2:3" x14ac:dyDescent="0.3">
      <c r="B162">
        <v>160</v>
      </c>
      <c r="C162">
        <v>3</v>
      </c>
    </row>
    <row r="163" spans="2:3" x14ac:dyDescent="0.3">
      <c r="B163">
        <v>161</v>
      </c>
      <c r="C163">
        <v>1</v>
      </c>
    </row>
    <row r="164" spans="2:3" x14ac:dyDescent="0.3">
      <c r="B164">
        <v>162</v>
      </c>
      <c r="C164">
        <v>0</v>
      </c>
    </row>
    <row r="165" spans="2:3" x14ac:dyDescent="0.3">
      <c r="B165">
        <v>163</v>
      </c>
      <c r="C165">
        <v>0</v>
      </c>
    </row>
    <row r="166" spans="2:3" x14ac:dyDescent="0.3">
      <c r="B166">
        <v>164</v>
      </c>
      <c r="C166">
        <v>0</v>
      </c>
    </row>
    <row r="167" spans="2:3" x14ac:dyDescent="0.3">
      <c r="B167">
        <v>165</v>
      </c>
      <c r="C167">
        <v>1</v>
      </c>
    </row>
    <row r="168" spans="2:3" x14ac:dyDescent="0.3">
      <c r="B168">
        <v>166</v>
      </c>
      <c r="C168">
        <v>0</v>
      </c>
    </row>
    <row r="169" spans="2:3" x14ac:dyDescent="0.3">
      <c r="B169">
        <v>167</v>
      </c>
      <c r="C169">
        <v>1</v>
      </c>
    </row>
    <row r="170" spans="2:3" x14ac:dyDescent="0.3">
      <c r="B170">
        <v>168</v>
      </c>
      <c r="C170">
        <v>0</v>
      </c>
    </row>
    <row r="171" spans="2:3" x14ac:dyDescent="0.3">
      <c r="B171">
        <v>169</v>
      </c>
      <c r="C171">
        <v>1</v>
      </c>
    </row>
    <row r="172" spans="2:3" x14ac:dyDescent="0.3">
      <c r="B172">
        <v>170</v>
      </c>
      <c r="C172">
        <v>1</v>
      </c>
    </row>
    <row r="173" spans="2:3" x14ac:dyDescent="0.3">
      <c r="B173">
        <v>171</v>
      </c>
      <c r="C173">
        <v>2</v>
      </c>
    </row>
    <row r="174" spans="2:3" x14ac:dyDescent="0.3">
      <c r="B174">
        <v>172</v>
      </c>
      <c r="C174">
        <v>0</v>
      </c>
    </row>
    <row r="175" spans="2:3" x14ac:dyDescent="0.3">
      <c r="B175">
        <v>173</v>
      </c>
      <c r="C175">
        <v>0</v>
      </c>
    </row>
    <row r="176" spans="2:3" x14ac:dyDescent="0.3">
      <c r="B176">
        <v>174</v>
      </c>
      <c r="C176">
        <v>1</v>
      </c>
    </row>
    <row r="177" spans="2:3" x14ac:dyDescent="0.3">
      <c r="B177">
        <v>175</v>
      </c>
      <c r="C177">
        <v>1</v>
      </c>
    </row>
    <row r="178" spans="2:3" x14ac:dyDescent="0.3">
      <c r="B178">
        <v>176</v>
      </c>
      <c r="C178">
        <v>0</v>
      </c>
    </row>
    <row r="179" spans="2:3" x14ac:dyDescent="0.3">
      <c r="B179">
        <v>177</v>
      </c>
      <c r="C179">
        <v>1</v>
      </c>
    </row>
    <row r="180" spans="2:3" x14ac:dyDescent="0.3">
      <c r="B180">
        <v>178</v>
      </c>
      <c r="C180">
        <v>0</v>
      </c>
    </row>
    <row r="181" spans="2:3" x14ac:dyDescent="0.3">
      <c r="B181">
        <v>179</v>
      </c>
      <c r="C181">
        <v>1</v>
      </c>
    </row>
    <row r="182" spans="2:3" x14ac:dyDescent="0.3">
      <c r="B182">
        <v>180</v>
      </c>
      <c r="C182">
        <v>1</v>
      </c>
    </row>
    <row r="183" spans="2:3" x14ac:dyDescent="0.3">
      <c r="B183">
        <v>181</v>
      </c>
      <c r="C183">
        <v>0</v>
      </c>
    </row>
    <row r="184" spans="2:3" x14ac:dyDescent="0.3">
      <c r="B184">
        <v>182</v>
      </c>
      <c r="C184">
        <v>0</v>
      </c>
    </row>
    <row r="185" spans="2:3" x14ac:dyDescent="0.3">
      <c r="B185">
        <v>183</v>
      </c>
      <c r="C185">
        <v>0</v>
      </c>
    </row>
    <row r="186" spans="2:3" x14ac:dyDescent="0.3">
      <c r="B186">
        <v>184</v>
      </c>
      <c r="C186">
        <v>0</v>
      </c>
    </row>
    <row r="187" spans="2:3" x14ac:dyDescent="0.3">
      <c r="B187">
        <v>185</v>
      </c>
      <c r="C187">
        <v>0</v>
      </c>
    </row>
    <row r="188" spans="2:3" x14ac:dyDescent="0.3">
      <c r="B188">
        <v>186</v>
      </c>
      <c r="C188">
        <v>0</v>
      </c>
    </row>
    <row r="189" spans="2:3" x14ac:dyDescent="0.3">
      <c r="B189">
        <v>187</v>
      </c>
      <c r="C189">
        <v>1</v>
      </c>
    </row>
    <row r="190" spans="2:3" x14ac:dyDescent="0.3">
      <c r="B190">
        <v>188</v>
      </c>
      <c r="C190">
        <v>0</v>
      </c>
    </row>
    <row r="191" spans="2:3" x14ac:dyDescent="0.3">
      <c r="B191">
        <v>189</v>
      </c>
      <c r="C191">
        <v>1</v>
      </c>
    </row>
    <row r="192" spans="2:3" x14ac:dyDescent="0.3">
      <c r="B192">
        <v>190</v>
      </c>
      <c r="C192">
        <v>1</v>
      </c>
    </row>
    <row r="193" spans="2:3" x14ac:dyDescent="0.3">
      <c r="B193">
        <v>191</v>
      </c>
      <c r="C193">
        <v>0</v>
      </c>
    </row>
    <row r="194" spans="2:3" x14ac:dyDescent="0.3">
      <c r="B194">
        <v>192</v>
      </c>
      <c r="C194">
        <v>1</v>
      </c>
    </row>
    <row r="195" spans="2:3" x14ac:dyDescent="0.3">
      <c r="B195">
        <v>193</v>
      </c>
      <c r="C195">
        <v>1</v>
      </c>
    </row>
    <row r="196" spans="2:3" x14ac:dyDescent="0.3">
      <c r="B196">
        <v>194</v>
      </c>
      <c r="C196">
        <v>1</v>
      </c>
    </row>
    <row r="197" spans="2:3" x14ac:dyDescent="0.3">
      <c r="B197">
        <v>195</v>
      </c>
      <c r="C197">
        <v>0</v>
      </c>
    </row>
    <row r="198" spans="2:3" x14ac:dyDescent="0.3">
      <c r="B198">
        <v>196</v>
      </c>
      <c r="C198">
        <v>0</v>
      </c>
    </row>
    <row r="199" spans="2:3" x14ac:dyDescent="0.3">
      <c r="B199">
        <v>197</v>
      </c>
      <c r="C199">
        <v>0</v>
      </c>
    </row>
    <row r="200" spans="2:3" x14ac:dyDescent="0.3">
      <c r="B200">
        <v>198</v>
      </c>
      <c r="C200">
        <v>0</v>
      </c>
    </row>
    <row r="201" spans="2:3" x14ac:dyDescent="0.3">
      <c r="B201">
        <v>199</v>
      </c>
      <c r="C201">
        <v>1</v>
      </c>
    </row>
    <row r="202" spans="2:3" x14ac:dyDescent="0.3">
      <c r="B202">
        <v>200</v>
      </c>
      <c r="C202">
        <v>0</v>
      </c>
    </row>
    <row r="203" spans="2:3" x14ac:dyDescent="0.3">
      <c r="B203">
        <v>201</v>
      </c>
      <c r="C203">
        <v>0</v>
      </c>
    </row>
    <row r="204" spans="2:3" x14ac:dyDescent="0.3">
      <c r="B204">
        <v>202</v>
      </c>
      <c r="C204">
        <v>0</v>
      </c>
    </row>
    <row r="205" spans="2:3" x14ac:dyDescent="0.3">
      <c r="B205">
        <v>203</v>
      </c>
      <c r="C205">
        <v>2</v>
      </c>
    </row>
    <row r="206" spans="2:3" x14ac:dyDescent="0.3">
      <c r="B206">
        <v>204</v>
      </c>
      <c r="C206">
        <v>0</v>
      </c>
    </row>
    <row r="207" spans="2:3" x14ac:dyDescent="0.3">
      <c r="B207">
        <v>205</v>
      </c>
      <c r="C207">
        <v>0</v>
      </c>
    </row>
    <row r="208" spans="2:3" x14ac:dyDescent="0.3">
      <c r="B208">
        <v>206</v>
      </c>
      <c r="C208">
        <v>0</v>
      </c>
    </row>
    <row r="209" spans="2:3" x14ac:dyDescent="0.3">
      <c r="B209">
        <v>207</v>
      </c>
      <c r="C209">
        <v>0</v>
      </c>
    </row>
    <row r="210" spans="2:3" x14ac:dyDescent="0.3">
      <c r="B210">
        <v>208</v>
      </c>
      <c r="C210">
        <v>0</v>
      </c>
    </row>
    <row r="211" spans="2:3" x14ac:dyDescent="0.3">
      <c r="B211">
        <v>209</v>
      </c>
      <c r="C211">
        <v>0</v>
      </c>
    </row>
    <row r="212" spans="2:3" x14ac:dyDescent="0.3">
      <c r="B212">
        <v>210</v>
      </c>
      <c r="C212">
        <v>2</v>
      </c>
    </row>
    <row r="213" spans="2:3" x14ac:dyDescent="0.3">
      <c r="B213">
        <v>212</v>
      </c>
      <c r="C213">
        <v>1</v>
      </c>
    </row>
    <row r="214" spans="2:3" x14ac:dyDescent="0.3">
      <c r="B214">
        <v>214</v>
      </c>
      <c r="C214">
        <v>1</v>
      </c>
    </row>
    <row r="215" spans="2:3" x14ac:dyDescent="0.3">
      <c r="B215">
        <v>215</v>
      </c>
      <c r="C215">
        <v>1</v>
      </c>
    </row>
    <row r="216" spans="2:3" x14ac:dyDescent="0.3">
      <c r="B216">
        <v>216</v>
      </c>
      <c r="C216">
        <v>1</v>
      </c>
    </row>
    <row r="217" spans="2:3" x14ac:dyDescent="0.3">
      <c r="B217">
        <v>217</v>
      </c>
      <c r="C217">
        <v>1</v>
      </c>
    </row>
    <row r="218" spans="2:3" x14ac:dyDescent="0.3">
      <c r="B218">
        <v>220</v>
      </c>
      <c r="C218">
        <v>1</v>
      </c>
    </row>
    <row r="219" spans="2:3" x14ac:dyDescent="0.3">
      <c r="B219">
        <v>222</v>
      </c>
      <c r="C219">
        <v>1</v>
      </c>
    </row>
    <row r="220" spans="2:3" x14ac:dyDescent="0.3">
      <c r="B220">
        <v>225</v>
      </c>
      <c r="C220">
        <v>1</v>
      </c>
    </row>
    <row r="221" spans="2:3" x14ac:dyDescent="0.3">
      <c r="B221">
        <v>226</v>
      </c>
      <c r="C221">
        <v>1</v>
      </c>
    </row>
    <row r="222" spans="2:3" x14ac:dyDescent="0.3">
      <c r="B222">
        <v>238</v>
      </c>
      <c r="C222">
        <v>2</v>
      </c>
    </row>
    <row r="223" spans="2:3" x14ac:dyDescent="0.3">
      <c r="B223">
        <v>242</v>
      </c>
      <c r="C223">
        <v>1</v>
      </c>
    </row>
    <row r="224" spans="2:3" x14ac:dyDescent="0.3">
      <c r="B224">
        <v>245</v>
      </c>
      <c r="C224">
        <v>2</v>
      </c>
    </row>
    <row r="225" spans="2:3" x14ac:dyDescent="0.3">
      <c r="B225">
        <v>246</v>
      </c>
      <c r="C225">
        <v>1</v>
      </c>
    </row>
    <row r="226" spans="2:3" x14ac:dyDescent="0.3">
      <c r="B226">
        <v>248</v>
      </c>
      <c r="C226">
        <v>1</v>
      </c>
    </row>
    <row r="227" spans="2:3" x14ac:dyDescent="0.3">
      <c r="B227">
        <v>249</v>
      </c>
      <c r="C227">
        <v>1</v>
      </c>
    </row>
    <row r="228" spans="2:3" x14ac:dyDescent="0.3">
      <c r="B228">
        <v>250</v>
      </c>
      <c r="C228">
        <v>1</v>
      </c>
    </row>
    <row r="229" spans="2:3" x14ac:dyDescent="0.3">
      <c r="B229">
        <v>251</v>
      </c>
      <c r="C229">
        <v>3</v>
      </c>
    </row>
    <row r="230" spans="2:3" x14ac:dyDescent="0.3">
      <c r="B230">
        <v>252</v>
      </c>
      <c r="C230">
        <v>1</v>
      </c>
    </row>
    <row r="231" spans="2:3" x14ac:dyDescent="0.3">
      <c r="B231">
        <v>259</v>
      </c>
      <c r="C231">
        <v>1</v>
      </c>
    </row>
    <row r="232" spans="2:3" x14ac:dyDescent="0.3">
      <c r="B232">
        <v>262</v>
      </c>
      <c r="C232">
        <v>2</v>
      </c>
    </row>
    <row r="233" spans="2:3" x14ac:dyDescent="0.3">
      <c r="B233">
        <v>273</v>
      </c>
      <c r="C233">
        <v>1</v>
      </c>
    </row>
    <row r="234" spans="2:3" x14ac:dyDescent="0.3">
      <c r="B234">
        <v>279</v>
      </c>
      <c r="C234">
        <v>1</v>
      </c>
    </row>
    <row r="235" spans="2:3" x14ac:dyDescent="0.3">
      <c r="B235">
        <v>282</v>
      </c>
      <c r="C235">
        <v>1</v>
      </c>
    </row>
    <row r="236" spans="2:3" x14ac:dyDescent="0.3">
      <c r="B236">
        <v>284</v>
      </c>
      <c r="C236">
        <v>1</v>
      </c>
    </row>
    <row r="237" spans="2:3" x14ac:dyDescent="0.3">
      <c r="B237">
        <v>292</v>
      </c>
      <c r="C237">
        <v>1</v>
      </c>
    </row>
    <row r="238" spans="2:3" x14ac:dyDescent="0.3">
      <c r="B238">
        <v>300</v>
      </c>
      <c r="C238">
        <v>1</v>
      </c>
    </row>
    <row r="239" spans="2:3" x14ac:dyDescent="0.3">
      <c r="B239">
        <v>303</v>
      </c>
      <c r="C239">
        <v>1</v>
      </c>
    </row>
    <row r="240" spans="2:3" x14ac:dyDescent="0.3">
      <c r="B240">
        <v>309</v>
      </c>
      <c r="C240">
        <v>1</v>
      </c>
    </row>
    <row r="241" spans="2:3" x14ac:dyDescent="0.3">
      <c r="B241">
        <v>311</v>
      </c>
      <c r="C241">
        <v>1</v>
      </c>
    </row>
    <row r="242" spans="2:3" x14ac:dyDescent="0.3">
      <c r="B242">
        <v>319</v>
      </c>
      <c r="C242">
        <v>1</v>
      </c>
    </row>
    <row r="243" spans="2:3" x14ac:dyDescent="0.3">
      <c r="B243">
        <v>327</v>
      </c>
      <c r="C243">
        <v>1</v>
      </c>
    </row>
    <row r="244" spans="2:3" x14ac:dyDescent="0.3">
      <c r="B244">
        <v>332</v>
      </c>
      <c r="C244">
        <v>1</v>
      </c>
    </row>
    <row r="245" spans="2:3" x14ac:dyDescent="0.3">
      <c r="B245">
        <v>373</v>
      </c>
      <c r="C245">
        <v>1</v>
      </c>
    </row>
    <row r="246" spans="2:3" x14ac:dyDescent="0.3">
      <c r="B246">
        <v>390</v>
      </c>
      <c r="C246">
        <v>1</v>
      </c>
    </row>
    <row r="247" spans="2:3" x14ac:dyDescent="0.3">
      <c r="B247">
        <v>393</v>
      </c>
      <c r="C247">
        <v>1</v>
      </c>
    </row>
    <row r="248" spans="2:3" x14ac:dyDescent="0.3">
      <c r="B248">
        <v>396</v>
      </c>
      <c r="C248">
        <v>1</v>
      </c>
    </row>
    <row r="249" spans="2:3" x14ac:dyDescent="0.3">
      <c r="B249">
        <v>409</v>
      </c>
      <c r="C249">
        <v>1</v>
      </c>
    </row>
    <row r="250" spans="2:3" x14ac:dyDescent="0.3">
      <c r="B250">
        <v>496</v>
      </c>
      <c r="C250">
        <v>1</v>
      </c>
    </row>
    <row r="251" spans="2:3" x14ac:dyDescent="0.3">
      <c r="B251">
        <v>500</v>
      </c>
      <c r="C251">
        <v>1</v>
      </c>
    </row>
    <row r="252" spans="2:3" x14ac:dyDescent="0.3">
      <c r="B252">
        <v>692</v>
      </c>
      <c r="C2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A703-0438-4D1D-81E0-1B9F52116EA4}">
  <dimension ref="B2:G27"/>
  <sheetViews>
    <sheetView workbookViewId="0">
      <selection activeCell="N7" sqref="N7"/>
    </sheetView>
  </sheetViews>
  <sheetFormatPr defaultRowHeight="14.4" x14ac:dyDescent="0.3"/>
  <cols>
    <col min="2" max="2" width="12.5546875" customWidth="1"/>
    <col min="3" max="3" width="11.5546875" customWidth="1"/>
    <col min="5" max="5" width="11.77734375" customWidth="1"/>
    <col min="6" max="6" width="15.77734375" customWidth="1"/>
  </cols>
  <sheetData>
    <row r="2" spans="2:7" x14ac:dyDescent="0.3">
      <c r="B2" s="69" t="s">
        <v>394</v>
      </c>
      <c r="C2" s="69"/>
      <c r="D2" s="17"/>
      <c r="E2" s="69" t="s">
        <v>395</v>
      </c>
      <c r="F2" s="69"/>
      <c r="G2" s="17"/>
    </row>
    <row r="3" spans="2:7" x14ac:dyDescent="0.3">
      <c r="B3" s="15" t="s">
        <v>392</v>
      </c>
      <c r="C3" s="15" t="s">
        <v>393</v>
      </c>
      <c r="E3" s="15" t="s">
        <v>392</v>
      </c>
      <c r="F3" s="15" t="s">
        <v>393</v>
      </c>
    </row>
    <row r="4" spans="2:7" x14ac:dyDescent="0.3">
      <c r="B4">
        <v>2008</v>
      </c>
      <c r="C4" s="43">
        <v>3.6700000000000003E-2</v>
      </c>
      <c r="E4">
        <v>2008</v>
      </c>
      <c r="F4" s="43">
        <v>4.1119999999999997E-2</v>
      </c>
    </row>
    <row r="5" spans="2:7" x14ac:dyDescent="0.3">
      <c r="B5">
        <v>2009</v>
      </c>
      <c r="C5" s="43">
        <v>2.87E-2</v>
      </c>
      <c r="E5">
        <v>2009</v>
      </c>
      <c r="F5" s="43">
        <v>2.929E-2</v>
      </c>
    </row>
    <row r="6" spans="2:7" x14ac:dyDescent="0.3">
      <c r="B6">
        <v>2010</v>
      </c>
      <c r="C6" s="43">
        <v>3.6299999999999999E-2</v>
      </c>
      <c r="E6">
        <v>2010</v>
      </c>
      <c r="F6" s="43">
        <v>3.3799999999999997E-2</v>
      </c>
    </row>
    <row r="7" spans="2:7" x14ac:dyDescent="0.3">
      <c r="B7">
        <v>2011</v>
      </c>
      <c r="C7" s="43">
        <v>3.4200000000000001E-2</v>
      </c>
      <c r="E7">
        <v>2011</v>
      </c>
      <c r="F7" s="43">
        <v>2.9069999999999999E-2</v>
      </c>
    </row>
    <row r="8" spans="2:7" x14ac:dyDescent="0.3">
      <c r="B8">
        <v>2012</v>
      </c>
      <c r="C8" s="43">
        <v>1.83E-2</v>
      </c>
      <c r="E8">
        <v>2012</v>
      </c>
      <c r="F8" s="43">
        <v>1.8849999999999999E-2</v>
      </c>
    </row>
    <row r="9" spans="2:7" x14ac:dyDescent="0.3">
      <c r="B9">
        <v>2013</v>
      </c>
      <c r="C9" s="43">
        <v>2.0199999999999999E-2</v>
      </c>
      <c r="E9">
        <v>2013</v>
      </c>
      <c r="F9" s="43">
        <v>1.525E-2</v>
      </c>
    </row>
    <row r="10" spans="2:7" x14ac:dyDescent="0.3">
      <c r="B10">
        <v>2014</v>
      </c>
      <c r="C10" s="43">
        <v>2.6700000000000002E-2</v>
      </c>
      <c r="E10">
        <v>2014</v>
      </c>
      <c r="F10" s="43">
        <v>1.7979999999999999E-2</v>
      </c>
    </row>
    <row r="11" spans="2:7" x14ac:dyDescent="0.3">
      <c r="B11">
        <v>2015</v>
      </c>
      <c r="C11" s="43">
        <v>1.6799999999999999E-2</v>
      </c>
      <c r="E11">
        <v>2015</v>
      </c>
      <c r="F11" s="43">
        <v>4.8599999999999997E-3</v>
      </c>
    </row>
    <row r="12" spans="2:7" x14ac:dyDescent="0.3">
      <c r="B12">
        <v>2016</v>
      </c>
      <c r="C12" s="43">
        <v>1.9400000000000001E-2</v>
      </c>
      <c r="E12">
        <v>2016</v>
      </c>
      <c r="F12" s="43">
        <v>5.3099999999999996E-3</v>
      </c>
    </row>
    <row r="13" spans="2:7" x14ac:dyDescent="0.3">
      <c r="B13">
        <v>2017</v>
      </c>
      <c r="C13" s="43">
        <v>2.4500000000000001E-2</v>
      </c>
      <c r="E13">
        <v>2017</v>
      </c>
      <c r="F13" s="43">
        <v>3.0699999999999998E-3</v>
      </c>
    </row>
    <row r="14" spans="2:7" x14ac:dyDescent="0.3">
      <c r="B14">
        <v>2018</v>
      </c>
      <c r="C14" s="43">
        <v>2.7199999999999998E-2</v>
      </c>
      <c r="E14">
        <v>2018</v>
      </c>
      <c r="F14" s="43">
        <v>4.4099999999999999E-3</v>
      </c>
    </row>
    <row r="15" spans="2:7" x14ac:dyDescent="0.3">
      <c r="B15">
        <v>2019</v>
      </c>
      <c r="C15" s="43">
        <v>2.63E-2</v>
      </c>
      <c r="E15">
        <v>2019</v>
      </c>
      <c r="F15" s="43">
        <v>2.0100000000000001E-3</v>
      </c>
    </row>
    <row r="16" spans="2:7" x14ac:dyDescent="0.3">
      <c r="B16">
        <v>2020</v>
      </c>
      <c r="C16" s="43">
        <v>1.5100000000000001E-2</v>
      </c>
      <c r="E16">
        <v>2020</v>
      </c>
      <c r="F16" s="43">
        <v>-2.5000000000000001E-3</v>
      </c>
    </row>
    <row r="17" spans="2:6" x14ac:dyDescent="0.3">
      <c r="B17">
        <v>2021</v>
      </c>
      <c r="C17" s="43">
        <v>1.11E-2</v>
      </c>
      <c r="E17">
        <v>2021</v>
      </c>
      <c r="F17" s="43">
        <v>-5.5700000000000003E-3</v>
      </c>
    </row>
    <row r="18" spans="2:6" x14ac:dyDescent="0.3">
      <c r="B18">
        <v>2022</v>
      </c>
      <c r="C18" s="43">
        <v>1.7899999999999999E-2</v>
      </c>
      <c r="E18">
        <v>2022</v>
      </c>
      <c r="F18" s="43">
        <v>-1.98E-3</v>
      </c>
    </row>
    <row r="19" spans="2:6" x14ac:dyDescent="0.3">
      <c r="B19">
        <v>2023</v>
      </c>
      <c r="C19" s="43">
        <v>3.5200000000000002E-2</v>
      </c>
      <c r="E19">
        <v>2023</v>
      </c>
      <c r="F19" s="43">
        <v>2.283E-2</v>
      </c>
    </row>
    <row r="20" spans="2:6" x14ac:dyDescent="0.3">
      <c r="B20">
        <v>2024</v>
      </c>
      <c r="C20" s="43">
        <v>3.9899999999999998E-2</v>
      </c>
      <c r="E20">
        <v>2024</v>
      </c>
      <c r="F20" s="43">
        <v>2.1059999999999999E-2</v>
      </c>
    </row>
    <row r="21" spans="2:6" x14ac:dyDescent="0.3">
      <c r="B21" t="s">
        <v>59</v>
      </c>
      <c r="C21" s="1">
        <f>AVERAGE(C4:C20)</f>
        <v>2.5558823529411769E-2</v>
      </c>
      <c r="E21" t="s">
        <v>59</v>
      </c>
      <c r="F21" s="1">
        <f>AVERAGE(F4:F20)</f>
        <v>1.4050588235294119E-2</v>
      </c>
    </row>
    <row r="22" spans="2:6" x14ac:dyDescent="0.3">
      <c r="B22" t="s">
        <v>398</v>
      </c>
      <c r="C22">
        <v>8</v>
      </c>
      <c r="E22" t="s">
        <v>398</v>
      </c>
      <c r="F22">
        <v>8</v>
      </c>
    </row>
    <row r="23" spans="2:6" x14ac:dyDescent="0.3">
      <c r="B23" t="s">
        <v>397</v>
      </c>
      <c r="C23" s="20">
        <f>(1+C21)^C22</f>
        <v>1.2237271734151609</v>
      </c>
      <c r="E23" t="s">
        <v>397</v>
      </c>
      <c r="F23" s="20">
        <f>(1+F21)^F22</f>
        <v>1.1180905335930795</v>
      </c>
    </row>
    <row r="25" spans="2:6" x14ac:dyDescent="0.3">
      <c r="C25" t="s">
        <v>396</v>
      </c>
      <c r="D25" s="1">
        <f>AVERAGE(C21,F21)</f>
        <v>1.9804705882352943E-2</v>
      </c>
    </row>
    <row r="26" spans="2:6" x14ac:dyDescent="0.3">
      <c r="C26" t="s">
        <v>398</v>
      </c>
      <c r="D26">
        <v>8</v>
      </c>
    </row>
    <row r="27" spans="2:6" x14ac:dyDescent="0.3">
      <c r="C27" t="s">
        <v>397</v>
      </c>
      <c r="D27" s="20">
        <f>(1+D25)^D26</f>
        <v>1.1698659307553323</v>
      </c>
    </row>
  </sheetData>
  <mergeCells count="2">
    <mergeCell ref="E2:F2"/>
    <mergeCell ref="B2:C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D46D-16B6-495C-8F13-DA031AD61AC5}">
  <dimension ref="B3:O36"/>
  <sheetViews>
    <sheetView workbookViewId="0">
      <selection activeCell="M11" sqref="M11"/>
    </sheetView>
  </sheetViews>
  <sheetFormatPr defaultRowHeight="14.4" x14ac:dyDescent="0.3"/>
  <cols>
    <col min="2" max="2" width="17" bestFit="1" customWidth="1"/>
    <col min="3" max="3" width="10.109375" customWidth="1"/>
    <col min="4" max="4" width="16.44140625" bestFit="1" customWidth="1"/>
    <col min="12" max="12" width="23.109375" bestFit="1" customWidth="1"/>
    <col min="13" max="13" width="16.44140625" bestFit="1" customWidth="1"/>
    <col min="14" max="14" width="23.109375" bestFit="1" customWidth="1"/>
    <col min="15" max="15" width="16" bestFit="1" customWidth="1"/>
  </cols>
  <sheetData>
    <row r="3" spans="2:15" x14ac:dyDescent="0.3">
      <c r="B3" t="s">
        <v>418</v>
      </c>
      <c r="C3" t="s">
        <v>379</v>
      </c>
      <c r="D3" t="s">
        <v>380</v>
      </c>
      <c r="E3" t="s">
        <v>422</v>
      </c>
      <c r="L3" t="s">
        <v>475</v>
      </c>
      <c r="M3" t="s">
        <v>476</v>
      </c>
      <c r="N3" t="s">
        <v>475</v>
      </c>
      <c r="O3" t="s">
        <v>476</v>
      </c>
    </row>
    <row r="4" spans="2:15" x14ac:dyDescent="0.3">
      <c r="B4">
        <v>1</v>
      </c>
      <c r="C4">
        <v>4765</v>
      </c>
      <c r="D4" s="16">
        <f t="shared" ref="D4:D28" si="0">C4/$C$29</f>
        <v>0.30416187922890336</v>
      </c>
      <c r="E4">
        <f>D4*B4</f>
        <v>0.30416187922890336</v>
      </c>
      <c r="L4">
        <v>1</v>
      </c>
      <c r="M4" s="12">
        <f>VLOOKUP(L4,$B$4:$D$28,3,FALSE)*100</f>
        <v>30.416187922890337</v>
      </c>
      <c r="N4">
        <v>14</v>
      </c>
      <c r="O4" s="12">
        <f>VLOOKUP(N4,$B$4:$D$28,3,FALSE)*100</f>
        <v>0.38299502106472616</v>
      </c>
    </row>
    <row r="5" spans="2:15" x14ac:dyDescent="0.3">
      <c r="B5">
        <v>2</v>
      </c>
      <c r="C5">
        <v>3438</v>
      </c>
      <c r="D5" s="16">
        <f t="shared" si="0"/>
        <v>0.21945614707008809</v>
      </c>
      <c r="E5">
        <f t="shared" ref="E5:E28" si="1">D5*B5</f>
        <v>0.43891229414017618</v>
      </c>
      <c r="L5">
        <v>2</v>
      </c>
      <c r="M5" s="12">
        <f t="shared" ref="M5:M16" si="2">VLOOKUP(L5,$B$4:$D$28,3,FALSE)*100</f>
        <v>21.945614707008808</v>
      </c>
      <c r="N5">
        <v>15</v>
      </c>
      <c r="O5" s="12">
        <f t="shared" ref="O5:O15" si="3">VLOOKUP(N5,$B$4:$D$28,3,FALSE)*100</f>
        <v>0.29362951614962335</v>
      </c>
    </row>
    <row r="6" spans="2:15" x14ac:dyDescent="0.3">
      <c r="B6">
        <v>3</v>
      </c>
      <c r="C6">
        <v>2399</v>
      </c>
      <c r="D6" s="16">
        <f t="shared" si="0"/>
        <v>0.15313417592237968</v>
      </c>
      <c r="E6">
        <f t="shared" si="1"/>
        <v>0.45940252776713908</v>
      </c>
      <c r="L6">
        <v>3</v>
      </c>
      <c r="M6" s="12">
        <f t="shared" si="2"/>
        <v>15.313417592237968</v>
      </c>
      <c r="N6">
        <v>16</v>
      </c>
      <c r="O6" s="12">
        <f t="shared" si="3"/>
        <v>0.24256351334099321</v>
      </c>
    </row>
    <row r="7" spans="2:15" x14ac:dyDescent="0.3">
      <c r="B7">
        <v>4</v>
      </c>
      <c r="C7">
        <v>1513</v>
      </c>
      <c r="D7" s="16">
        <f t="shared" si="0"/>
        <v>9.6578577811821775E-2</v>
      </c>
      <c r="E7">
        <f t="shared" si="1"/>
        <v>0.3863143112472871</v>
      </c>
      <c r="L7">
        <v>4</v>
      </c>
      <c r="M7" s="12">
        <f t="shared" si="2"/>
        <v>9.6578577811821766</v>
      </c>
      <c r="N7">
        <v>17</v>
      </c>
      <c r="O7" s="12">
        <f t="shared" si="3"/>
        <v>0.19149751053236308</v>
      </c>
    </row>
    <row r="8" spans="2:15" x14ac:dyDescent="0.3">
      <c r="B8">
        <v>5</v>
      </c>
      <c r="C8">
        <v>1017</v>
      </c>
      <c r="D8" s="16">
        <f t="shared" si="0"/>
        <v>6.4917656070471078E-2</v>
      </c>
      <c r="E8">
        <f t="shared" si="1"/>
        <v>0.32458828035235537</v>
      </c>
      <c r="L8">
        <v>5</v>
      </c>
      <c r="M8" s="12">
        <f t="shared" si="2"/>
        <v>6.4917656070471077</v>
      </c>
      <c r="N8">
        <v>18</v>
      </c>
      <c r="O8" s="12">
        <f t="shared" si="3"/>
        <v>0.165964509128048</v>
      </c>
    </row>
    <row r="9" spans="2:15" x14ac:dyDescent="0.3">
      <c r="B9">
        <v>6</v>
      </c>
      <c r="C9">
        <v>673</v>
      </c>
      <c r="D9" s="16">
        <f t="shared" si="0"/>
        <v>4.2959274862760119E-2</v>
      </c>
      <c r="E9">
        <f t="shared" si="1"/>
        <v>0.25775564917656069</v>
      </c>
      <c r="L9">
        <v>6</v>
      </c>
      <c r="M9" s="12">
        <f t="shared" si="2"/>
        <v>4.2959274862760122</v>
      </c>
      <c r="N9">
        <v>19</v>
      </c>
      <c r="O9" s="12">
        <f t="shared" si="3"/>
        <v>0.12128175667049661</v>
      </c>
    </row>
    <row r="10" spans="2:15" x14ac:dyDescent="0.3">
      <c r="B10">
        <v>7</v>
      </c>
      <c r="C10">
        <v>442</v>
      </c>
      <c r="D10" s="16">
        <f t="shared" si="0"/>
        <v>2.8213966551768159E-2</v>
      </c>
      <c r="E10">
        <f t="shared" si="1"/>
        <v>0.19749776586237711</v>
      </c>
      <c r="L10">
        <v>7</v>
      </c>
      <c r="M10" s="12">
        <f t="shared" si="2"/>
        <v>2.8213966551768159</v>
      </c>
      <c r="N10">
        <v>20</v>
      </c>
      <c r="O10" s="12">
        <f t="shared" si="3"/>
        <v>0.11489850631941785</v>
      </c>
    </row>
    <row r="11" spans="2:15" x14ac:dyDescent="0.3">
      <c r="B11">
        <v>8</v>
      </c>
      <c r="C11">
        <v>349</v>
      </c>
      <c r="D11" s="16">
        <f t="shared" si="0"/>
        <v>2.2277543725264904E-2</v>
      </c>
      <c r="E11">
        <f t="shared" si="1"/>
        <v>0.17822034980211923</v>
      </c>
      <c r="L11">
        <v>8</v>
      </c>
      <c r="M11" s="12">
        <f t="shared" si="2"/>
        <v>2.2277543725264906</v>
      </c>
      <c r="N11">
        <v>21</v>
      </c>
      <c r="O11" s="12">
        <f t="shared" si="3"/>
        <v>0.12128175667049661</v>
      </c>
    </row>
    <row r="12" spans="2:15" x14ac:dyDescent="0.3">
      <c r="B12">
        <v>9</v>
      </c>
      <c r="C12">
        <v>245</v>
      </c>
      <c r="D12" s="16">
        <f t="shared" si="0"/>
        <v>1.5638963360142984E-2</v>
      </c>
      <c r="E12">
        <f t="shared" si="1"/>
        <v>0.14075067024128685</v>
      </c>
      <c r="L12">
        <v>9</v>
      </c>
      <c r="M12" s="12">
        <f t="shared" si="2"/>
        <v>1.5638963360142983</v>
      </c>
      <c r="N12">
        <v>22</v>
      </c>
      <c r="O12" s="12">
        <f t="shared" si="3"/>
        <v>0.14043150772373295</v>
      </c>
    </row>
    <row r="13" spans="2:15" x14ac:dyDescent="0.3">
      <c r="B13">
        <v>10</v>
      </c>
      <c r="C13">
        <v>197</v>
      </c>
      <c r="D13" s="16">
        <f t="shared" si="0"/>
        <v>1.2575003191625175E-2</v>
      </c>
      <c r="E13">
        <f t="shared" si="1"/>
        <v>0.12575003191625175</v>
      </c>
      <c r="L13">
        <v>10</v>
      </c>
      <c r="M13" s="12">
        <f t="shared" si="2"/>
        <v>1.2575003191625176</v>
      </c>
      <c r="N13">
        <v>23</v>
      </c>
      <c r="O13" s="12">
        <f t="shared" si="3"/>
        <v>9.574875526618154E-2</v>
      </c>
    </row>
    <row r="14" spans="2:15" x14ac:dyDescent="0.3">
      <c r="B14">
        <v>11</v>
      </c>
      <c r="C14">
        <v>130</v>
      </c>
      <c r="D14" s="16">
        <f t="shared" si="0"/>
        <v>8.2982254564023996E-3</v>
      </c>
      <c r="E14">
        <f t="shared" si="1"/>
        <v>9.1280480020426394E-2</v>
      </c>
      <c r="L14">
        <v>11</v>
      </c>
      <c r="M14" s="12">
        <f t="shared" si="2"/>
        <v>0.82982254564023994</v>
      </c>
      <c r="N14">
        <v>24</v>
      </c>
      <c r="O14" s="12">
        <f t="shared" si="3"/>
        <v>0.12128175667049661</v>
      </c>
    </row>
    <row r="15" spans="2:15" x14ac:dyDescent="0.3">
      <c r="B15">
        <v>12</v>
      </c>
      <c r="C15">
        <v>104</v>
      </c>
      <c r="D15" s="16">
        <f t="shared" si="0"/>
        <v>6.6385803651219204E-3</v>
      </c>
      <c r="E15">
        <f t="shared" si="1"/>
        <v>7.9662964381463044E-2</v>
      </c>
      <c r="L15">
        <v>12</v>
      </c>
      <c r="M15" s="12">
        <f t="shared" si="2"/>
        <v>0.663858036512192</v>
      </c>
      <c r="N15">
        <v>25</v>
      </c>
      <c r="O15" s="12">
        <f t="shared" si="3"/>
        <v>0.11489850631941785</v>
      </c>
    </row>
    <row r="16" spans="2:15" x14ac:dyDescent="0.3">
      <c r="B16">
        <v>13</v>
      </c>
      <c r="C16">
        <v>64</v>
      </c>
      <c r="D16" s="16">
        <f t="shared" si="0"/>
        <v>4.0852802246904123E-3</v>
      </c>
      <c r="E16">
        <f t="shared" si="1"/>
        <v>5.3108642920975363E-2</v>
      </c>
      <c r="L16">
        <v>13</v>
      </c>
      <c r="M16" s="12">
        <f t="shared" si="2"/>
        <v>0.40852802246904124</v>
      </c>
    </row>
    <row r="17" spans="2:10" x14ac:dyDescent="0.3">
      <c r="B17">
        <v>14</v>
      </c>
      <c r="C17">
        <v>60</v>
      </c>
      <c r="D17" s="16">
        <f t="shared" si="0"/>
        <v>3.8299502106472617E-3</v>
      </c>
      <c r="E17">
        <f t="shared" si="1"/>
        <v>5.3619302949061663E-2</v>
      </c>
    </row>
    <row r="18" spans="2:10" x14ac:dyDescent="0.3">
      <c r="B18">
        <v>15</v>
      </c>
      <c r="C18">
        <v>46</v>
      </c>
      <c r="D18" s="16">
        <f t="shared" si="0"/>
        <v>2.9362951614962337E-3</v>
      </c>
      <c r="E18">
        <f t="shared" si="1"/>
        <v>4.4044427422443508E-2</v>
      </c>
    </row>
    <row r="19" spans="2:10" x14ac:dyDescent="0.3">
      <c r="B19">
        <v>16</v>
      </c>
      <c r="C19">
        <v>38</v>
      </c>
      <c r="D19" s="16">
        <f t="shared" si="0"/>
        <v>2.4256351334099322E-3</v>
      </c>
      <c r="E19">
        <f t="shared" si="1"/>
        <v>3.8810162134558915E-2</v>
      </c>
    </row>
    <row r="20" spans="2:10" x14ac:dyDescent="0.3">
      <c r="B20">
        <v>17</v>
      </c>
      <c r="C20">
        <v>30</v>
      </c>
      <c r="D20" s="16">
        <f t="shared" si="0"/>
        <v>1.9149751053236309E-3</v>
      </c>
      <c r="E20">
        <f t="shared" si="1"/>
        <v>3.2554576790501721E-2</v>
      </c>
    </row>
    <row r="21" spans="2:10" x14ac:dyDescent="0.3">
      <c r="B21">
        <v>18</v>
      </c>
      <c r="C21">
        <v>26</v>
      </c>
      <c r="D21" s="16">
        <f t="shared" si="0"/>
        <v>1.6596450912804801E-3</v>
      </c>
      <c r="E21">
        <f t="shared" si="1"/>
        <v>2.9873611643048643E-2</v>
      </c>
    </row>
    <row r="22" spans="2:10" x14ac:dyDescent="0.3">
      <c r="B22">
        <v>19</v>
      </c>
      <c r="C22">
        <v>19</v>
      </c>
      <c r="D22" s="16">
        <f t="shared" si="0"/>
        <v>1.2128175667049661E-3</v>
      </c>
      <c r="E22">
        <f t="shared" si="1"/>
        <v>2.3043533767394354E-2</v>
      </c>
    </row>
    <row r="23" spans="2:10" x14ac:dyDescent="0.3">
      <c r="B23">
        <v>20</v>
      </c>
      <c r="C23">
        <v>18</v>
      </c>
      <c r="D23" s="16">
        <f t="shared" si="0"/>
        <v>1.1489850631941786E-3</v>
      </c>
      <c r="E23">
        <f t="shared" si="1"/>
        <v>2.2979701263883573E-2</v>
      </c>
    </row>
    <row r="24" spans="2:10" x14ac:dyDescent="0.3">
      <c r="B24">
        <v>21</v>
      </c>
      <c r="C24">
        <v>19</v>
      </c>
      <c r="D24" s="16">
        <f t="shared" si="0"/>
        <v>1.2128175667049661E-3</v>
      </c>
      <c r="E24">
        <f t="shared" si="1"/>
        <v>2.5469168900804289E-2</v>
      </c>
    </row>
    <row r="25" spans="2:10" x14ac:dyDescent="0.3">
      <c r="B25">
        <v>22</v>
      </c>
      <c r="C25">
        <v>22</v>
      </c>
      <c r="D25" s="16">
        <f t="shared" si="0"/>
        <v>1.4043150772373293E-3</v>
      </c>
      <c r="E25">
        <f t="shared" si="1"/>
        <v>3.0894931699221244E-2</v>
      </c>
    </row>
    <row r="26" spans="2:10" x14ac:dyDescent="0.3">
      <c r="B26">
        <v>23</v>
      </c>
      <c r="C26">
        <v>15</v>
      </c>
      <c r="D26" s="16">
        <f t="shared" si="0"/>
        <v>9.5748755266181543E-4</v>
      </c>
      <c r="E26">
        <f t="shared" si="1"/>
        <v>2.2022213711221754E-2</v>
      </c>
    </row>
    <row r="27" spans="2:10" x14ac:dyDescent="0.3">
      <c r="B27">
        <v>24</v>
      </c>
      <c r="C27">
        <v>19</v>
      </c>
      <c r="D27" s="16">
        <f t="shared" si="0"/>
        <v>1.2128175667049661E-3</v>
      </c>
      <c r="E27">
        <f t="shared" si="1"/>
        <v>2.9107621600919186E-2</v>
      </c>
    </row>
    <row r="28" spans="2:10" x14ac:dyDescent="0.3">
      <c r="B28">
        <v>25</v>
      </c>
      <c r="C28">
        <v>18</v>
      </c>
      <c r="D28" s="16">
        <f t="shared" si="0"/>
        <v>1.1489850631941786E-3</v>
      </c>
      <c r="E28">
        <f t="shared" si="1"/>
        <v>2.8724626579854463E-2</v>
      </c>
    </row>
    <row r="29" spans="2:10" x14ac:dyDescent="0.3">
      <c r="B29" s="15" t="s">
        <v>419</v>
      </c>
      <c r="C29">
        <f>SUM(C4:C28)</f>
        <v>15666</v>
      </c>
      <c r="D29" s="20">
        <f>SUM(D4:D28)</f>
        <v>1</v>
      </c>
      <c r="E29" s="12">
        <f>SUM(E4:E28)</f>
        <v>3.4185497255202364</v>
      </c>
      <c r="I29">
        <v>26</v>
      </c>
      <c r="J29">
        <v>16</v>
      </c>
    </row>
    <row r="30" spans="2:10" x14ac:dyDescent="0.3">
      <c r="C30">
        <v>15831</v>
      </c>
      <c r="D30" s="20"/>
      <c r="I30">
        <v>27</v>
      </c>
      <c r="J30">
        <v>16</v>
      </c>
    </row>
    <row r="31" spans="2:10" x14ac:dyDescent="0.3">
      <c r="B31" t="s">
        <v>420</v>
      </c>
      <c r="C31" s="43">
        <f>C29/C30</f>
        <v>0.98957741140799693</v>
      </c>
      <c r="D31" s="20"/>
      <c r="I31">
        <v>28</v>
      </c>
      <c r="J31">
        <v>11</v>
      </c>
    </row>
    <row r="32" spans="2:10" x14ac:dyDescent="0.3">
      <c r="D32" s="20"/>
      <c r="I32">
        <v>29</v>
      </c>
      <c r="J32">
        <v>10</v>
      </c>
    </row>
    <row r="33" spans="4:10" x14ac:dyDescent="0.3">
      <c r="D33" s="20"/>
      <c r="I33">
        <v>30</v>
      </c>
      <c r="J33">
        <v>3</v>
      </c>
    </row>
    <row r="34" spans="4:10" x14ac:dyDescent="0.3">
      <c r="I34" s="57" t="s">
        <v>421</v>
      </c>
      <c r="J34">
        <v>109</v>
      </c>
    </row>
    <row r="35" spans="4:10" x14ac:dyDescent="0.3">
      <c r="I35" t="s">
        <v>30</v>
      </c>
      <c r="J35">
        <f>SUM(J29:J34)</f>
        <v>165</v>
      </c>
    </row>
    <row r="36" spans="4:10" x14ac:dyDescent="0.3">
      <c r="I36" t="s">
        <v>420</v>
      </c>
      <c r="J36" s="43">
        <f>J35/C30</f>
        <v>1.0422588592003032E-2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9E56-33FA-4C4F-A679-4B61C772F566}">
  <dimension ref="B2:G172"/>
  <sheetViews>
    <sheetView topLeftCell="D1" workbookViewId="0">
      <selection activeCell="F13" sqref="F13"/>
    </sheetView>
  </sheetViews>
  <sheetFormatPr defaultRowHeight="14.4" x14ac:dyDescent="0.3"/>
  <cols>
    <col min="2" max="2" width="16.88671875" bestFit="1" customWidth="1"/>
    <col min="3" max="3" width="18.88671875" bestFit="1" customWidth="1"/>
    <col min="4" max="4" width="18.88671875" customWidth="1"/>
    <col min="6" max="6" width="16.88671875" bestFit="1" customWidth="1"/>
    <col min="7" max="7" width="11.6640625" bestFit="1" customWidth="1"/>
  </cols>
  <sheetData>
    <row r="2" spans="2:7" x14ac:dyDescent="0.3">
      <c r="B2" t="s">
        <v>471</v>
      </c>
      <c r="C2" t="s">
        <v>472</v>
      </c>
      <c r="D2" t="s">
        <v>474</v>
      </c>
      <c r="F2" t="s">
        <v>471</v>
      </c>
      <c r="G2" t="s">
        <v>473</v>
      </c>
    </row>
    <row r="3" spans="2:7" x14ac:dyDescent="0.3">
      <c r="B3">
        <v>1</v>
      </c>
      <c r="C3">
        <f>AVERAGEIF($F$3:$F$172,B3,$G$3:$G$172)</f>
        <v>16.258064516129032</v>
      </c>
      <c r="D3">
        <f>COUNTIF($F$3:$F$172,B3)</f>
        <v>31</v>
      </c>
      <c r="F3">
        <v>1</v>
      </c>
      <c r="G3">
        <v>11</v>
      </c>
    </row>
    <row r="4" spans="2:7" x14ac:dyDescent="0.3">
      <c r="B4">
        <v>2</v>
      </c>
      <c r="C4">
        <f>AVERAGEIF($F$3:$F$172,B4,$G$3:$G$172)</f>
        <v>21.365853658536587</v>
      </c>
      <c r="D4">
        <f t="shared" ref="D4:D6" si="0">COUNTIF($F$3:$F$172,B4)</f>
        <v>41</v>
      </c>
      <c r="F4">
        <v>1</v>
      </c>
      <c r="G4">
        <v>6</v>
      </c>
    </row>
    <row r="5" spans="2:7" x14ac:dyDescent="0.3">
      <c r="B5">
        <v>3</v>
      </c>
      <c r="C5">
        <f>AVERAGEIF($F$3:$F$172,B5,$G$3:$G$172)</f>
        <v>22.377358490566039</v>
      </c>
      <c r="D5">
        <f t="shared" si="0"/>
        <v>53</v>
      </c>
      <c r="F5">
        <v>1</v>
      </c>
      <c r="G5">
        <v>112</v>
      </c>
    </row>
    <row r="6" spans="2:7" x14ac:dyDescent="0.3">
      <c r="B6">
        <v>4</v>
      </c>
      <c r="C6">
        <f>AVERAGEIF($F$3:$F$172,B6,$G$3:$G$172)</f>
        <v>24.577777777777779</v>
      </c>
      <c r="D6">
        <f t="shared" si="0"/>
        <v>45</v>
      </c>
      <c r="F6">
        <v>1</v>
      </c>
      <c r="G6">
        <v>13</v>
      </c>
    </row>
    <row r="7" spans="2:7" x14ac:dyDescent="0.3">
      <c r="F7">
        <v>1</v>
      </c>
      <c r="G7">
        <v>47</v>
      </c>
    </row>
    <row r="8" spans="2:7" x14ac:dyDescent="0.3">
      <c r="F8">
        <v>1</v>
      </c>
      <c r="G8">
        <v>11</v>
      </c>
    </row>
    <row r="9" spans="2:7" x14ac:dyDescent="0.3">
      <c r="F9">
        <v>1</v>
      </c>
      <c r="G9">
        <v>9</v>
      </c>
    </row>
    <row r="10" spans="2:7" x14ac:dyDescent="0.3">
      <c r="F10">
        <v>1</v>
      </c>
      <c r="G10">
        <v>7</v>
      </c>
    </row>
    <row r="11" spans="2:7" x14ac:dyDescent="0.3">
      <c r="F11">
        <v>1</v>
      </c>
      <c r="G11">
        <v>8</v>
      </c>
    </row>
    <row r="12" spans="2:7" x14ac:dyDescent="0.3">
      <c r="F12">
        <v>1</v>
      </c>
      <c r="G12">
        <v>6</v>
      </c>
    </row>
    <row r="13" spans="2:7" x14ac:dyDescent="0.3">
      <c r="F13">
        <v>1</v>
      </c>
      <c r="G13">
        <v>1</v>
      </c>
    </row>
    <row r="14" spans="2:7" x14ac:dyDescent="0.3">
      <c r="F14">
        <v>1</v>
      </c>
      <c r="G14">
        <v>2</v>
      </c>
    </row>
    <row r="15" spans="2:7" x14ac:dyDescent="0.3">
      <c r="F15">
        <v>1</v>
      </c>
      <c r="G15">
        <v>26</v>
      </c>
    </row>
    <row r="16" spans="2:7" x14ac:dyDescent="0.3">
      <c r="F16">
        <v>1</v>
      </c>
      <c r="G16">
        <v>10</v>
      </c>
    </row>
    <row r="17" spans="6:7" x14ac:dyDescent="0.3">
      <c r="F17">
        <v>1</v>
      </c>
      <c r="G17">
        <v>26</v>
      </c>
    </row>
    <row r="18" spans="6:7" x14ac:dyDescent="0.3">
      <c r="F18">
        <v>1</v>
      </c>
      <c r="G18">
        <v>7</v>
      </c>
    </row>
    <row r="19" spans="6:7" x14ac:dyDescent="0.3">
      <c r="F19">
        <v>1</v>
      </c>
      <c r="G19">
        <v>9</v>
      </c>
    </row>
    <row r="20" spans="6:7" x14ac:dyDescent="0.3">
      <c r="F20">
        <v>1</v>
      </c>
      <c r="G20">
        <v>26</v>
      </c>
    </row>
    <row r="21" spans="6:7" x14ac:dyDescent="0.3">
      <c r="F21">
        <v>1</v>
      </c>
      <c r="G21">
        <v>8</v>
      </c>
    </row>
    <row r="22" spans="6:7" x14ac:dyDescent="0.3">
      <c r="F22">
        <v>1</v>
      </c>
      <c r="G22">
        <v>2</v>
      </c>
    </row>
    <row r="23" spans="6:7" x14ac:dyDescent="0.3">
      <c r="F23">
        <v>1</v>
      </c>
      <c r="G23">
        <v>7</v>
      </c>
    </row>
    <row r="24" spans="6:7" x14ac:dyDescent="0.3">
      <c r="F24">
        <v>1</v>
      </c>
      <c r="G24">
        <v>7</v>
      </c>
    </row>
    <row r="25" spans="6:7" x14ac:dyDescent="0.3">
      <c r="F25">
        <v>1</v>
      </c>
      <c r="G25">
        <v>9</v>
      </c>
    </row>
    <row r="26" spans="6:7" x14ac:dyDescent="0.3">
      <c r="F26">
        <v>1</v>
      </c>
      <c r="G26">
        <v>14</v>
      </c>
    </row>
    <row r="27" spans="6:7" x14ac:dyDescent="0.3">
      <c r="F27">
        <v>1</v>
      </c>
      <c r="G27">
        <v>45</v>
      </c>
    </row>
    <row r="28" spans="6:7" x14ac:dyDescent="0.3">
      <c r="F28">
        <v>1</v>
      </c>
      <c r="G28">
        <v>39</v>
      </c>
    </row>
    <row r="29" spans="6:7" x14ac:dyDescent="0.3">
      <c r="F29">
        <v>1</v>
      </c>
      <c r="G29">
        <v>4</v>
      </c>
    </row>
    <row r="30" spans="6:7" x14ac:dyDescent="0.3">
      <c r="F30">
        <v>1</v>
      </c>
      <c r="G30">
        <v>7</v>
      </c>
    </row>
    <row r="31" spans="6:7" x14ac:dyDescent="0.3">
      <c r="F31">
        <v>1</v>
      </c>
      <c r="G31">
        <v>8</v>
      </c>
    </row>
    <row r="32" spans="6:7" x14ac:dyDescent="0.3">
      <c r="F32">
        <v>1</v>
      </c>
      <c r="G32">
        <v>2</v>
      </c>
    </row>
    <row r="33" spans="6:7" x14ac:dyDescent="0.3">
      <c r="F33">
        <v>1</v>
      </c>
      <c r="G33">
        <v>15</v>
      </c>
    </row>
    <row r="34" spans="6:7" x14ac:dyDescent="0.3">
      <c r="F34">
        <v>2</v>
      </c>
      <c r="G34">
        <v>45</v>
      </c>
    </row>
    <row r="35" spans="6:7" x14ac:dyDescent="0.3">
      <c r="F35">
        <v>2</v>
      </c>
      <c r="G35">
        <v>13</v>
      </c>
    </row>
    <row r="36" spans="6:7" x14ac:dyDescent="0.3">
      <c r="F36">
        <v>2</v>
      </c>
      <c r="G36">
        <v>6</v>
      </c>
    </row>
    <row r="37" spans="6:7" x14ac:dyDescent="0.3">
      <c r="F37">
        <v>2</v>
      </c>
      <c r="G37">
        <v>10</v>
      </c>
    </row>
    <row r="38" spans="6:7" x14ac:dyDescent="0.3">
      <c r="F38">
        <v>2</v>
      </c>
      <c r="G38">
        <v>13</v>
      </c>
    </row>
    <row r="39" spans="6:7" x14ac:dyDescent="0.3">
      <c r="F39">
        <v>2</v>
      </c>
      <c r="G39">
        <v>30</v>
      </c>
    </row>
    <row r="40" spans="6:7" x14ac:dyDescent="0.3">
      <c r="F40">
        <v>2</v>
      </c>
      <c r="G40">
        <v>11</v>
      </c>
    </row>
    <row r="41" spans="6:7" x14ac:dyDescent="0.3">
      <c r="F41">
        <v>2</v>
      </c>
      <c r="G41">
        <v>133</v>
      </c>
    </row>
    <row r="42" spans="6:7" x14ac:dyDescent="0.3">
      <c r="F42">
        <v>2</v>
      </c>
      <c r="G42">
        <v>3</v>
      </c>
    </row>
    <row r="43" spans="6:7" x14ac:dyDescent="0.3">
      <c r="F43">
        <v>2</v>
      </c>
      <c r="G43">
        <v>2</v>
      </c>
    </row>
    <row r="44" spans="6:7" x14ac:dyDescent="0.3">
      <c r="F44">
        <v>2</v>
      </c>
      <c r="G44">
        <v>28</v>
      </c>
    </row>
    <row r="45" spans="6:7" x14ac:dyDescent="0.3">
      <c r="F45">
        <v>2</v>
      </c>
      <c r="G45">
        <v>11</v>
      </c>
    </row>
    <row r="46" spans="6:7" x14ac:dyDescent="0.3">
      <c r="F46">
        <v>2</v>
      </c>
      <c r="G46">
        <v>1</v>
      </c>
    </row>
    <row r="47" spans="6:7" x14ac:dyDescent="0.3">
      <c r="F47">
        <v>2</v>
      </c>
      <c r="G47">
        <v>22</v>
      </c>
    </row>
    <row r="48" spans="6:7" x14ac:dyDescent="0.3">
      <c r="F48">
        <v>2</v>
      </c>
      <c r="G48">
        <v>14</v>
      </c>
    </row>
    <row r="49" spans="6:7" x14ac:dyDescent="0.3">
      <c r="F49">
        <v>2</v>
      </c>
      <c r="G49">
        <v>7</v>
      </c>
    </row>
    <row r="50" spans="6:7" x14ac:dyDescent="0.3">
      <c r="F50">
        <v>2</v>
      </c>
      <c r="G50">
        <v>21</v>
      </c>
    </row>
    <row r="51" spans="6:7" x14ac:dyDescent="0.3">
      <c r="F51">
        <v>2</v>
      </c>
      <c r="G51">
        <v>17</v>
      </c>
    </row>
    <row r="52" spans="6:7" x14ac:dyDescent="0.3">
      <c r="F52">
        <v>2</v>
      </c>
      <c r="G52">
        <v>7</v>
      </c>
    </row>
    <row r="53" spans="6:7" x14ac:dyDescent="0.3">
      <c r="F53">
        <v>2</v>
      </c>
      <c r="G53">
        <v>17</v>
      </c>
    </row>
    <row r="54" spans="6:7" x14ac:dyDescent="0.3">
      <c r="F54">
        <v>2</v>
      </c>
      <c r="G54">
        <v>6</v>
      </c>
    </row>
    <row r="55" spans="6:7" x14ac:dyDescent="0.3">
      <c r="F55">
        <v>2</v>
      </c>
      <c r="G55">
        <v>37</v>
      </c>
    </row>
    <row r="56" spans="6:7" x14ac:dyDescent="0.3">
      <c r="F56">
        <v>2</v>
      </c>
      <c r="G56">
        <v>12</v>
      </c>
    </row>
    <row r="57" spans="6:7" x14ac:dyDescent="0.3">
      <c r="F57">
        <v>2</v>
      </c>
      <c r="G57">
        <v>9</v>
      </c>
    </row>
    <row r="58" spans="6:7" x14ac:dyDescent="0.3">
      <c r="F58">
        <v>2</v>
      </c>
      <c r="G58">
        <v>11</v>
      </c>
    </row>
    <row r="59" spans="6:7" x14ac:dyDescent="0.3">
      <c r="F59">
        <v>2</v>
      </c>
      <c r="G59">
        <v>14</v>
      </c>
    </row>
    <row r="60" spans="6:7" x14ac:dyDescent="0.3">
      <c r="F60">
        <v>2</v>
      </c>
      <c r="G60">
        <v>16</v>
      </c>
    </row>
    <row r="61" spans="6:7" x14ac:dyDescent="0.3">
      <c r="F61">
        <v>2</v>
      </c>
      <c r="G61">
        <v>53</v>
      </c>
    </row>
    <row r="62" spans="6:7" x14ac:dyDescent="0.3">
      <c r="F62">
        <v>2</v>
      </c>
      <c r="G62">
        <v>96</v>
      </c>
    </row>
    <row r="63" spans="6:7" x14ac:dyDescent="0.3">
      <c r="F63">
        <v>2</v>
      </c>
      <c r="G63">
        <v>4</v>
      </c>
    </row>
    <row r="64" spans="6:7" x14ac:dyDescent="0.3">
      <c r="F64">
        <v>2</v>
      </c>
      <c r="G64">
        <v>23</v>
      </c>
    </row>
    <row r="65" spans="6:7" x14ac:dyDescent="0.3">
      <c r="F65">
        <v>2</v>
      </c>
      <c r="G65">
        <v>10</v>
      </c>
    </row>
    <row r="66" spans="6:7" x14ac:dyDescent="0.3">
      <c r="F66">
        <v>2</v>
      </c>
      <c r="G66">
        <v>36</v>
      </c>
    </row>
    <row r="67" spans="6:7" x14ac:dyDescent="0.3">
      <c r="F67">
        <v>2</v>
      </c>
      <c r="G67">
        <v>29</v>
      </c>
    </row>
    <row r="68" spans="6:7" x14ac:dyDescent="0.3">
      <c r="F68">
        <v>2</v>
      </c>
      <c r="G68">
        <v>7</v>
      </c>
    </row>
    <row r="69" spans="6:7" x14ac:dyDescent="0.3">
      <c r="F69">
        <v>2</v>
      </c>
      <c r="G69">
        <v>1</v>
      </c>
    </row>
    <row r="70" spans="6:7" x14ac:dyDescent="0.3">
      <c r="F70">
        <v>2</v>
      </c>
      <c r="G70">
        <v>44</v>
      </c>
    </row>
    <row r="71" spans="6:7" x14ac:dyDescent="0.3">
      <c r="F71">
        <v>2</v>
      </c>
      <c r="G71">
        <v>1</v>
      </c>
    </row>
    <row r="72" spans="6:7" x14ac:dyDescent="0.3">
      <c r="F72">
        <v>2</v>
      </c>
      <c r="G72">
        <v>22</v>
      </c>
    </row>
    <row r="73" spans="6:7" x14ac:dyDescent="0.3">
      <c r="F73">
        <v>2</v>
      </c>
      <c r="G73">
        <v>12</v>
      </c>
    </row>
    <row r="74" spans="6:7" x14ac:dyDescent="0.3">
      <c r="F74">
        <v>2</v>
      </c>
      <c r="G74">
        <v>22</v>
      </c>
    </row>
    <row r="75" spans="6:7" x14ac:dyDescent="0.3">
      <c r="F75">
        <v>3</v>
      </c>
      <c r="G75">
        <v>18</v>
      </c>
    </row>
    <row r="76" spans="6:7" x14ac:dyDescent="0.3">
      <c r="F76">
        <v>3</v>
      </c>
      <c r="G76">
        <v>29</v>
      </c>
    </row>
    <row r="77" spans="6:7" x14ac:dyDescent="0.3">
      <c r="F77">
        <v>3</v>
      </c>
      <c r="G77">
        <v>7</v>
      </c>
    </row>
    <row r="78" spans="6:7" x14ac:dyDescent="0.3">
      <c r="F78">
        <v>3</v>
      </c>
      <c r="G78">
        <v>3</v>
      </c>
    </row>
    <row r="79" spans="6:7" x14ac:dyDescent="0.3">
      <c r="F79">
        <v>3</v>
      </c>
      <c r="G79">
        <v>21</v>
      </c>
    </row>
    <row r="80" spans="6:7" x14ac:dyDescent="0.3">
      <c r="F80">
        <v>3</v>
      </c>
      <c r="G80">
        <v>123</v>
      </c>
    </row>
    <row r="81" spans="6:7" x14ac:dyDescent="0.3">
      <c r="F81">
        <v>3</v>
      </c>
      <c r="G81">
        <v>7</v>
      </c>
    </row>
    <row r="82" spans="6:7" x14ac:dyDescent="0.3">
      <c r="F82">
        <v>3</v>
      </c>
      <c r="G82">
        <v>2</v>
      </c>
    </row>
    <row r="83" spans="6:7" x14ac:dyDescent="0.3">
      <c r="F83">
        <v>3</v>
      </c>
      <c r="G83">
        <v>1</v>
      </c>
    </row>
    <row r="84" spans="6:7" x14ac:dyDescent="0.3">
      <c r="F84">
        <v>3</v>
      </c>
      <c r="G84">
        <v>15</v>
      </c>
    </row>
    <row r="85" spans="6:7" x14ac:dyDescent="0.3">
      <c r="F85">
        <v>3</v>
      </c>
      <c r="G85">
        <v>25</v>
      </c>
    </row>
    <row r="86" spans="6:7" x14ac:dyDescent="0.3">
      <c r="F86">
        <v>3</v>
      </c>
      <c r="G86">
        <v>47</v>
      </c>
    </row>
    <row r="87" spans="6:7" x14ac:dyDescent="0.3">
      <c r="F87">
        <v>3</v>
      </c>
      <c r="G87">
        <v>66</v>
      </c>
    </row>
    <row r="88" spans="6:7" x14ac:dyDescent="0.3">
      <c r="F88">
        <v>3</v>
      </c>
      <c r="G88">
        <v>8</v>
      </c>
    </row>
    <row r="89" spans="6:7" x14ac:dyDescent="0.3">
      <c r="F89">
        <v>3</v>
      </c>
      <c r="G89">
        <v>11</v>
      </c>
    </row>
    <row r="90" spans="6:7" x14ac:dyDescent="0.3">
      <c r="F90">
        <v>3</v>
      </c>
      <c r="G90">
        <v>7</v>
      </c>
    </row>
    <row r="91" spans="6:7" x14ac:dyDescent="0.3">
      <c r="F91">
        <v>3</v>
      </c>
      <c r="G91">
        <v>12</v>
      </c>
    </row>
    <row r="92" spans="6:7" x14ac:dyDescent="0.3">
      <c r="F92">
        <v>3</v>
      </c>
      <c r="G92">
        <v>50</v>
      </c>
    </row>
    <row r="93" spans="6:7" x14ac:dyDescent="0.3">
      <c r="F93">
        <v>3</v>
      </c>
      <c r="G93">
        <v>33</v>
      </c>
    </row>
    <row r="94" spans="6:7" x14ac:dyDescent="0.3">
      <c r="F94">
        <v>3</v>
      </c>
      <c r="G94">
        <v>13</v>
      </c>
    </row>
    <row r="95" spans="6:7" x14ac:dyDescent="0.3">
      <c r="F95">
        <v>3</v>
      </c>
      <c r="G95">
        <v>8</v>
      </c>
    </row>
    <row r="96" spans="6:7" x14ac:dyDescent="0.3">
      <c r="F96">
        <v>3</v>
      </c>
      <c r="G96">
        <v>10</v>
      </c>
    </row>
    <row r="97" spans="6:7" x14ac:dyDescent="0.3">
      <c r="F97">
        <v>3</v>
      </c>
      <c r="G97">
        <v>3</v>
      </c>
    </row>
    <row r="98" spans="6:7" x14ac:dyDescent="0.3">
      <c r="F98">
        <v>3</v>
      </c>
      <c r="G98">
        <v>73</v>
      </c>
    </row>
    <row r="99" spans="6:7" x14ac:dyDescent="0.3">
      <c r="F99">
        <v>3</v>
      </c>
      <c r="G99">
        <v>38</v>
      </c>
    </row>
    <row r="100" spans="6:7" x14ac:dyDescent="0.3">
      <c r="F100">
        <v>3</v>
      </c>
      <c r="G100">
        <v>47</v>
      </c>
    </row>
    <row r="101" spans="6:7" x14ac:dyDescent="0.3">
      <c r="F101">
        <v>3</v>
      </c>
      <c r="G101">
        <v>14</v>
      </c>
    </row>
    <row r="102" spans="6:7" x14ac:dyDescent="0.3">
      <c r="F102">
        <v>3</v>
      </c>
      <c r="G102">
        <v>24</v>
      </c>
    </row>
    <row r="103" spans="6:7" x14ac:dyDescent="0.3">
      <c r="F103">
        <v>3</v>
      </c>
      <c r="G103">
        <v>33</v>
      </c>
    </row>
    <row r="104" spans="6:7" x14ac:dyDescent="0.3">
      <c r="F104">
        <v>3</v>
      </c>
      <c r="G104">
        <v>2</v>
      </c>
    </row>
    <row r="105" spans="6:7" x14ac:dyDescent="0.3">
      <c r="F105">
        <v>3</v>
      </c>
      <c r="G105">
        <v>1</v>
      </c>
    </row>
    <row r="106" spans="6:7" x14ac:dyDescent="0.3">
      <c r="F106">
        <v>3</v>
      </c>
      <c r="G106">
        <v>1</v>
      </c>
    </row>
    <row r="107" spans="6:7" x14ac:dyDescent="0.3">
      <c r="F107">
        <v>3</v>
      </c>
      <c r="G107">
        <v>9</v>
      </c>
    </row>
    <row r="108" spans="6:7" x14ac:dyDescent="0.3">
      <c r="F108">
        <v>3</v>
      </c>
      <c r="G108">
        <v>10</v>
      </c>
    </row>
    <row r="109" spans="6:7" x14ac:dyDescent="0.3">
      <c r="F109">
        <v>3</v>
      </c>
      <c r="G109">
        <v>47</v>
      </c>
    </row>
    <row r="110" spans="6:7" x14ac:dyDescent="0.3">
      <c r="F110">
        <v>3</v>
      </c>
      <c r="G110">
        <v>2</v>
      </c>
    </row>
    <row r="111" spans="6:7" x14ac:dyDescent="0.3">
      <c r="F111">
        <v>3</v>
      </c>
      <c r="G111">
        <v>30</v>
      </c>
    </row>
    <row r="112" spans="6:7" x14ac:dyDescent="0.3">
      <c r="F112">
        <v>3</v>
      </c>
      <c r="G112">
        <v>43</v>
      </c>
    </row>
    <row r="113" spans="6:7" x14ac:dyDescent="0.3">
      <c r="F113">
        <v>3</v>
      </c>
      <c r="G113">
        <v>1</v>
      </c>
    </row>
    <row r="114" spans="6:7" x14ac:dyDescent="0.3">
      <c r="F114">
        <v>3</v>
      </c>
      <c r="G114">
        <v>12</v>
      </c>
    </row>
    <row r="115" spans="6:7" x14ac:dyDescent="0.3">
      <c r="F115">
        <v>3</v>
      </c>
      <c r="G115">
        <v>37</v>
      </c>
    </row>
    <row r="116" spans="6:7" x14ac:dyDescent="0.3">
      <c r="F116">
        <v>3</v>
      </c>
      <c r="G116">
        <v>53</v>
      </c>
    </row>
    <row r="117" spans="6:7" x14ac:dyDescent="0.3">
      <c r="F117">
        <v>3</v>
      </c>
      <c r="G117">
        <v>5</v>
      </c>
    </row>
    <row r="118" spans="6:7" x14ac:dyDescent="0.3">
      <c r="F118">
        <v>3</v>
      </c>
      <c r="G118">
        <v>22</v>
      </c>
    </row>
    <row r="119" spans="6:7" x14ac:dyDescent="0.3">
      <c r="F119">
        <v>3</v>
      </c>
      <c r="G119">
        <v>27</v>
      </c>
    </row>
    <row r="120" spans="6:7" x14ac:dyDescent="0.3">
      <c r="F120">
        <v>3</v>
      </c>
      <c r="G120">
        <v>33</v>
      </c>
    </row>
    <row r="121" spans="6:7" x14ac:dyDescent="0.3">
      <c r="F121">
        <v>3</v>
      </c>
      <c r="G121">
        <v>5</v>
      </c>
    </row>
    <row r="122" spans="6:7" x14ac:dyDescent="0.3">
      <c r="F122">
        <v>3</v>
      </c>
      <c r="G122">
        <v>1</v>
      </c>
    </row>
    <row r="123" spans="6:7" x14ac:dyDescent="0.3">
      <c r="F123">
        <v>3</v>
      </c>
      <c r="G123">
        <v>3</v>
      </c>
    </row>
    <row r="124" spans="6:7" x14ac:dyDescent="0.3">
      <c r="F124">
        <v>3</v>
      </c>
      <c r="G124">
        <v>5</v>
      </c>
    </row>
    <row r="125" spans="6:7" x14ac:dyDescent="0.3">
      <c r="F125">
        <v>3</v>
      </c>
      <c r="G125">
        <v>8</v>
      </c>
    </row>
    <row r="126" spans="6:7" x14ac:dyDescent="0.3">
      <c r="F126">
        <v>3</v>
      </c>
      <c r="G126">
        <v>25</v>
      </c>
    </row>
    <row r="127" spans="6:7" x14ac:dyDescent="0.3">
      <c r="F127">
        <v>3</v>
      </c>
      <c r="G127">
        <v>56</v>
      </c>
    </row>
    <row r="128" spans="6:7" x14ac:dyDescent="0.3">
      <c r="F128">
        <v>4</v>
      </c>
      <c r="G128">
        <v>97</v>
      </c>
    </row>
    <row r="129" spans="6:7" x14ac:dyDescent="0.3">
      <c r="F129">
        <v>4</v>
      </c>
      <c r="G129">
        <v>13</v>
      </c>
    </row>
    <row r="130" spans="6:7" x14ac:dyDescent="0.3">
      <c r="F130">
        <v>4</v>
      </c>
      <c r="G130">
        <v>2</v>
      </c>
    </row>
    <row r="131" spans="6:7" x14ac:dyDescent="0.3">
      <c r="F131">
        <v>4</v>
      </c>
      <c r="G131">
        <v>13</v>
      </c>
    </row>
    <row r="132" spans="6:7" x14ac:dyDescent="0.3">
      <c r="F132">
        <v>4</v>
      </c>
      <c r="G132">
        <v>40</v>
      </c>
    </row>
    <row r="133" spans="6:7" x14ac:dyDescent="0.3">
      <c r="F133">
        <v>4</v>
      </c>
      <c r="G133">
        <v>41</v>
      </c>
    </row>
    <row r="134" spans="6:7" x14ac:dyDescent="0.3">
      <c r="F134">
        <v>4</v>
      </c>
      <c r="G134">
        <v>16</v>
      </c>
    </row>
    <row r="135" spans="6:7" x14ac:dyDescent="0.3">
      <c r="F135">
        <v>4</v>
      </c>
      <c r="G135">
        <v>3</v>
      </c>
    </row>
    <row r="136" spans="6:7" x14ac:dyDescent="0.3">
      <c r="F136">
        <v>4</v>
      </c>
      <c r="G136">
        <v>1</v>
      </c>
    </row>
    <row r="137" spans="6:7" x14ac:dyDescent="0.3">
      <c r="F137">
        <v>4</v>
      </c>
      <c r="G137">
        <v>15</v>
      </c>
    </row>
    <row r="138" spans="6:7" x14ac:dyDescent="0.3">
      <c r="F138">
        <v>4</v>
      </c>
      <c r="G138">
        <v>4</v>
      </c>
    </row>
    <row r="139" spans="6:7" x14ac:dyDescent="0.3">
      <c r="F139">
        <v>4</v>
      </c>
      <c r="G139">
        <v>36</v>
      </c>
    </row>
    <row r="140" spans="6:7" x14ac:dyDescent="0.3">
      <c r="F140">
        <v>4</v>
      </c>
      <c r="G140">
        <v>11</v>
      </c>
    </row>
    <row r="141" spans="6:7" x14ac:dyDescent="0.3">
      <c r="F141">
        <v>4</v>
      </c>
      <c r="G141">
        <v>10</v>
      </c>
    </row>
    <row r="142" spans="6:7" x14ac:dyDescent="0.3">
      <c r="F142">
        <v>4</v>
      </c>
      <c r="G142">
        <v>8</v>
      </c>
    </row>
    <row r="143" spans="6:7" x14ac:dyDescent="0.3">
      <c r="F143">
        <v>4</v>
      </c>
      <c r="G143">
        <v>24</v>
      </c>
    </row>
    <row r="144" spans="6:7" x14ac:dyDescent="0.3">
      <c r="F144">
        <v>4</v>
      </c>
      <c r="G144">
        <v>33</v>
      </c>
    </row>
    <row r="145" spans="6:7" x14ac:dyDescent="0.3">
      <c r="F145">
        <v>4</v>
      </c>
      <c r="G145">
        <v>20</v>
      </c>
    </row>
    <row r="146" spans="6:7" x14ac:dyDescent="0.3">
      <c r="F146">
        <v>4</v>
      </c>
      <c r="G146">
        <v>35</v>
      </c>
    </row>
    <row r="147" spans="6:7" x14ac:dyDescent="0.3">
      <c r="F147">
        <v>4</v>
      </c>
      <c r="G147">
        <v>21</v>
      </c>
    </row>
    <row r="148" spans="6:7" x14ac:dyDescent="0.3">
      <c r="F148">
        <v>4</v>
      </c>
      <c r="G148">
        <v>32</v>
      </c>
    </row>
    <row r="149" spans="6:7" x14ac:dyDescent="0.3">
      <c r="F149">
        <v>4</v>
      </c>
      <c r="G149">
        <v>36</v>
      </c>
    </row>
    <row r="150" spans="6:7" x14ac:dyDescent="0.3">
      <c r="F150">
        <v>4</v>
      </c>
      <c r="G150">
        <v>3</v>
      </c>
    </row>
    <row r="151" spans="6:7" x14ac:dyDescent="0.3">
      <c r="F151">
        <v>4</v>
      </c>
      <c r="G151">
        <v>14</v>
      </c>
    </row>
    <row r="152" spans="6:7" x14ac:dyDescent="0.3">
      <c r="F152">
        <v>4</v>
      </c>
      <c r="G152">
        <v>22</v>
      </c>
    </row>
    <row r="153" spans="6:7" x14ac:dyDescent="0.3">
      <c r="F153">
        <v>4</v>
      </c>
      <c r="G153">
        <v>26</v>
      </c>
    </row>
    <row r="154" spans="6:7" x14ac:dyDescent="0.3">
      <c r="F154">
        <v>4</v>
      </c>
      <c r="G154">
        <v>74</v>
      </c>
    </row>
    <row r="155" spans="6:7" x14ac:dyDescent="0.3">
      <c r="F155">
        <v>4</v>
      </c>
      <c r="G155">
        <v>60</v>
      </c>
    </row>
    <row r="156" spans="6:7" x14ac:dyDescent="0.3">
      <c r="F156">
        <v>4</v>
      </c>
      <c r="G156">
        <v>36</v>
      </c>
    </row>
    <row r="157" spans="6:7" x14ac:dyDescent="0.3">
      <c r="F157">
        <v>4</v>
      </c>
      <c r="G157">
        <v>18</v>
      </c>
    </row>
    <row r="158" spans="6:7" x14ac:dyDescent="0.3">
      <c r="F158">
        <v>4</v>
      </c>
      <c r="G158">
        <v>60</v>
      </c>
    </row>
    <row r="159" spans="6:7" x14ac:dyDescent="0.3">
      <c r="F159">
        <v>4</v>
      </c>
      <c r="G159">
        <v>18</v>
      </c>
    </row>
    <row r="160" spans="6:7" x14ac:dyDescent="0.3">
      <c r="F160">
        <v>4</v>
      </c>
      <c r="G160">
        <v>6</v>
      </c>
    </row>
    <row r="161" spans="6:7" x14ac:dyDescent="0.3">
      <c r="F161">
        <v>4</v>
      </c>
      <c r="G161">
        <v>13</v>
      </c>
    </row>
    <row r="162" spans="6:7" x14ac:dyDescent="0.3">
      <c r="F162">
        <v>4</v>
      </c>
      <c r="G162">
        <v>17</v>
      </c>
    </row>
    <row r="163" spans="6:7" x14ac:dyDescent="0.3">
      <c r="F163">
        <v>4</v>
      </c>
      <c r="G163">
        <v>10</v>
      </c>
    </row>
    <row r="164" spans="6:7" x14ac:dyDescent="0.3">
      <c r="F164">
        <v>4</v>
      </c>
      <c r="G164">
        <v>26</v>
      </c>
    </row>
    <row r="165" spans="6:7" x14ac:dyDescent="0.3">
      <c r="F165">
        <v>4</v>
      </c>
      <c r="G165">
        <v>46</v>
      </c>
    </row>
    <row r="166" spans="6:7" x14ac:dyDescent="0.3">
      <c r="F166">
        <v>4</v>
      </c>
      <c r="G166">
        <v>24</v>
      </c>
    </row>
    <row r="167" spans="6:7" x14ac:dyDescent="0.3">
      <c r="F167">
        <v>4</v>
      </c>
      <c r="G167">
        <v>5</v>
      </c>
    </row>
    <row r="168" spans="6:7" x14ac:dyDescent="0.3">
      <c r="F168">
        <v>4</v>
      </c>
      <c r="G168">
        <v>27</v>
      </c>
    </row>
    <row r="169" spans="6:7" x14ac:dyDescent="0.3">
      <c r="F169">
        <v>4</v>
      </c>
      <c r="G169">
        <v>10</v>
      </c>
    </row>
    <row r="170" spans="6:7" x14ac:dyDescent="0.3">
      <c r="F170">
        <v>4</v>
      </c>
      <c r="G170">
        <v>54</v>
      </c>
    </row>
    <row r="171" spans="6:7" x14ac:dyDescent="0.3">
      <c r="F171">
        <v>4</v>
      </c>
      <c r="G171">
        <v>12</v>
      </c>
    </row>
    <row r="172" spans="6:7" x14ac:dyDescent="0.3">
      <c r="F172">
        <v>4</v>
      </c>
      <c r="G17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Return Distributions</vt:lpstr>
      <vt:lpstr>Return Distributions Mod</vt:lpstr>
      <vt:lpstr>IRR Correlations</vt:lpstr>
      <vt:lpstr>IRR fit</vt:lpstr>
      <vt:lpstr>GDP Growth and Correlations</vt:lpstr>
      <vt:lpstr>Company Statistics</vt:lpstr>
      <vt:lpstr>Subsector Analysis</vt:lpstr>
      <vt:lpstr>Subsector Correlations</vt:lpstr>
      <vt:lpstr>Industry Analysis</vt:lpstr>
      <vt:lpstr>Industry Correlations</vt:lpstr>
      <vt:lpstr>Number of Investments per Fund</vt:lpstr>
      <vt:lpstr>Risk-free Rate</vt:lpstr>
      <vt:lpstr>Number of Analysts</vt:lpstr>
      <vt:lpstr>N_analysts &amp; size (real data)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Gonzalo Plaza Molina</cp:lastModifiedBy>
  <cp:revision/>
  <dcterms:created xsi:type="dcterms:W3CDTF">2023-12-01T16:05:28Z</dcterms:created>
  <dcterms:modified xsi:type="dcterms:W3CDTF">2024-04-20T11:01:59Z</dcterms:modified>
  <cp:category/>
  <cp:contentStatus/>
</cp:coreProperties>
</file>