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2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https://raxglobal-my.sharepoint.com/personal/carlo_taguinod_rackspace_com/Documents/0-Projects/SANDBOX/rax-apj-build-tool/examples/"/>
    </mc:Choice>
  </mc:AlternateContent>
  <xr:revisionPtr revIDLastSave="7" documentId="13_ncr:1_{0DB1480A-8C0A-8849-84BF-DC5A77340ED0}" xr6:coauthVersionLast="45" xr6:coauthVersionMax="45" xr10:uidLastSave="{75796ABC-BF4A-824F-B898-2FF9CC48143F}"/>
  <bookViews>
    <workbookView xWindow="36720" yWindow="2560" windowWidth="35100" windowHeight="15580" tabRatio="792" activeTab="1" xr2:uid="{00000000-000D-0000-FFFF-FFFF00000000}"/>
  </bookViews>
  <sheets>
    <sheet name="Summary" sheetId="2" r:id="rId1"/>
    <sheet name="Networking Services" sheetId="3" r:id="rId2"/>
    <sheet name="Storage &amp; Compute Services" sheetId="7" r:id="rId3"/>
    <sheet name="Database" sheetId="8" r:id="rId4"/>
    <sheet name="Security Groups" sheetId="5" r:id="rId5"/>
    <sheet name="IAM" sheetId="9" r:id="rId6"/>
    <sheet name="Additional Services" sheetId="6" r:id="rId7"/>
  </sheets>
  <definedNames>
    <definedName name="AllSubnets">PublicSubnets &amp; CHAR(10) &amp; PrivateSubnets</definedName>
    <definedName name="AvailabilityZone1">Region &amp; "a"</definedName>
    <definedName name="AvailabilityZone2">Region &amp; "b"</definedName>
    <definedName name="AvailabilityZone3">Region &amp; "c"</definedName>
    <definedName name="CIDR">'Networking Services'!$C$7</definedName>
    <definedName name="CodeDeployApplications">CodeDeployApp[#All]</definedName>
    <definedName name="DDI">Summary!$C$10</definedName>
    <definedName name="Environment">'Networking Services'!$C$3</definedName>
    <definedName name="PrivateSubnets">Subnets[[#Headers],[Private-AZ1]] &amp; CHAR(10) &amp; Subnets[[#Headers],[Private-AZ2]]</definedName>
    <definedName name="PublicSubnets">Subnets[[#Headers],[Public-AZ1]] &amp; CHAR(10) &amp; Subnets[[#Headers],[Public-AZ2]]</definedName>
    <definedName name="Region">'Networking Services'!$C$8</definedName>
  </definedNames>
  <calcPr calcId="191029" concurrentCalc="0"/>
  <customWorkbookViews>
    <customWorkbookView name="Present" guid="{33B30F8C-FD0D-554C-9CDD-938BCE2733BB}" includePrintSettings="0" includeHiddenRowCol="0" maximized="1" windowWidth="1440" windowHeight="634" tabRatio="500" activeSheetId="2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5" l="1"/>
  <c r="H55" i="5"/>
  <c r="G52" i="5"/>
  <c r="C13" i="8"/>
  <c r="C28" i="8"/>
  <c r="J74" i="7"/>
  <c r="I74" i="7"/>
  <c r="D83" i="7"/>
  <c r="C83" i="7"/>
  <c r="C99" i="7"/>
  <c r="D63" i="7"/>
  <c r="C43" i="7"/>
  <c r="I28" i="7"/>
  <c r="H28" i="7"/>
  <c r="G28" i="7"/>
  <c r="D28" i="7"/>
  <c r="C28" i="7"/>
  <c r="F28" i="7"/>
  <c r="E28" i="7"/>
  <c r="D14" i="7"/>
  <c r="C14" i="7"/>
  <c r="E13" i="6"/>
  <c r="E10" i="6"/>
  <c r="E9" i="6"/>
  <c r="D13" i="6"/>
  <c r="D10" i="6"/>
  <c r="D9" i="6"/>
  <c r="E3" i="6"/>
  <c r="D3" i="6"/>
  <c r="C10" i="6"/>
  <c r="C3" i="6"/>
  <c r="C9" i="6"/>
  <c r="C13" i="6"/>
  <c r="G64" i="5"/>
  <c r="H49" i="5"/>
  <c r="H50" i="5"/>
  <c r="H48" i="5"/>
  <c r="H45" i="5"/>
  <c r="H47" i="5"/>
  <c r="H46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52" i="5"/>
  <c r="G26" i="5"/>
  <c r="G25" i="5"/>
  <c r="H26" i="5"/>
  <c r="G62" i="5"/>
  <c r="G61" i="5"/>
  <c r="G60" i="5"/>
  <c r="G59" i="5"/>
  <c r="G58" i="5"/>
  <c r="H62" i="5"/>
  <c r="H61" i="5"/>
  <c r="H60" i="5"/>
  <c r="H59" i="5"/>
  <c r="H58" i="5"/>
  <c r="G57" i="5"/>
  <c r="G53" i="5"/>
  <c r="H28" i="5"/>
  <c r="G23" i="5"/>
  <c r="H23" i="5"/>
  <c r="G22" i="5"/>
  <c r="H25" i="5"/>
  <c r="G13" i="5"/>
  <c r="G12" i="5"/>
  <c r="H13" i="5"/>
  <c r="H12" i="5"/>
  <c r="G9" i="5"/>
  <c r="G10" i="5"/>
  <c r="H10" i="5"/>
  <c r="H9" i="5"/>
  <c r="G20" i="5"/>
  <c r="H20" i="5"/>
  <c r="G19" i="5"/>
  <c r="H19" i="5"/>
  <c r="G17" i="5"/>
  <c r="D82" i="7"/>
  <c r="C82" i="7"/>
  <c r="D74" i="7"/>
  <c r="D73" i="7"/>
  <c r="E73" i="7"/>
  <c r="F73" i="7"/>
  <c r="G73" i="7"/>
  <c r="H73" i="7"/>
  <c r="I73" i="7"/>
  <c r="J73" i="7"/>
  <c r="E74" i="7"/>
  <c r="F74" i="7"/>
  <c r="G74" i="7"/>
  <c r="H74" i="7"/>
  <c r="H22" i="5"/>
  <c r="I20" i="7"/>
  <c r="C73" i="7"/>
  <c r="G49" i="7"/>
  <c r="F49" i="7"/>
  <c r="E49" i="7"/>
  <c r="D49" i="7"/>
  <c r="C49" i="7"/>
  <c r="D64" i="7"/>
  <c r="D58" i="7"/>
  <c r="H20" i="7"/>
  <c r="G20" i="7"/>
  <c r="C35" i="7"/>
  <c r="F20" i="7"/>
  <c r="D20" i="7"/>
  <c r="E20" i="7"/>
  <c r="C20" i="7"/>
  <c r="E14" i="7"/>
  <c r="E5" i="7"/>
  <c r="G54" i="5"/>
  <c r="H54" i="5"/>
  <c r="H53" i="5"/>
  <c r="D22" i="3"/>
  <c r="C22" i="3"/>
  <c r="H64" i="5"/>
  <c r="H57" i="5"/>
  <c r="H17" i="5"/>
  <c r="C64" i="7"/>
  <c r="C45" i="3"/>
  <c r="C98" i="7"/>
  <c r="C88" i="7"/>
  <c r="C74" i="7"/>
  <c r="C58" i="7"/>
  <c r="C5" i="7"/>
  <c r="D5" i="7"/>
  <c r="E19" i="3"/>
  <c r="D19" i="3"/>
  <c r="C19" i="3"/>
  <c r="C35" i="3"/>
  <c r="C63" i="7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  <comment ref="B27" authorId="0" shapeId="0" xr:uid="{00000000-0006-0000-0200-000002000000}">
      <text>
        <r>
          <rPr>
            <b/>
            <sz val="10"/>
            <color rgb="FF000000"/>
            <rFont val="Calibri"/>
            <family val="2"/>
          </rPr>
          <t xml:space="preserve">What other AWS services should this Instance be able to authenticate to on it's own?
</t>
        </r>
      </text>
    </comment>
    <comment ref="B42" authorId="0" shapeId="0" xr:uid="{D276DA98-8399-0046-AFB9-376D6B0DF4BF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91024482-5387-0349-B5C5-043A8971A748}">
      <text>
        <r>
          <rPr>
            <b/>
            <sz val="10"/>
            <color rgb="FF000000"/>
            <rFont val="Calibri"/>
            <family val="2"/>
          </rPr>
          <t>N/A for Aurora as it scales automatically.</t>
        </r>
      </text>
    </comment>
    <comment ref="B29" authorId="0" shapeId="0" xr:uid="{63368366-5A4F-6F4F-9317-1C8A9A261395}">
      <text>
        <r>
          <rPr>
            <b/>
            <sz val="10"/>
            <color rgb="FF000000"/>
            <rFont val="Tahoma"/>
            <family val="2"/>
          </rPr>
          <t xml:space="preserve"> (3.2.6 or 4.0+)</t>
        </r>
      </text>
    </comment>
    <comment ref="B30" authorId="0" shapeId="0" xr:uid="{821D78F1-86E3-DE48-842F-BDAA7593740E}">
      <text>
        <r>
          <rPr>
            <b/>
            <sz val="10"/>
            <color rgb="FF000000"/>
            <rFont val="Tahoma"/>
            <family val="2"/>
          </rPr>
          <t xml:space="preserve"> 3.2.6 or 4.0+</t>
        </r>
      </text>
    </comment>
  </commentList>
</comments>
</file>

<file path=xl/sharedStrings.xml><?xml version="1.0" encoding="utf-8"?>
<sst xmlns="http://schemas.openxmlformats.org/spreadsheetml/2006/main" count="733" uniqueCount="327">
  <si>
    <t xml:space="preserve">Account </t>
  </si>
  <si>
    <t>Details</t>
  </si>
  <si>
    <t>Onboarding</t>
  </si>
  <si>
    <t>Environment</t>
  </si>
  <si>
    <t>Document Date</t>
  </si>
  <si>
    <t>Build Engineer</t>
  </si>
  <si>
    <t>Name</t>
  </si>
  <si>
    <t>Solution Architect</t>
  </si>
  <si>
    <t>Technical Onboarding Manager</t>
  </si>
  <si>
    <t>This document entails the detailed configuration of your environment.</t>
  </si>
  <si>
    <t xml:space="preserve">Please review the fields highlighted in yellow. </t>
  </si>
  <si>
    <t>For additional details, some fields come equipped with a red corner to show comments and links to AWS documentation.</t>
  </si>
  <si>
    <t>Revision History</t>
  </si>
  <si>
    <t>Comments</t>
  </si>
  <si>
    <t>Networking</t>
  </si>
  <si>
    <t>Name of Environment</t>
  </si>
  <si>
    <t>CIDR Range</t>
  </si>
  <si>
    <t>Region</t>
  </si>
  <si>
    <t>Availability Zones</t>
  </si>
  <si>
    <t>2</t>
  </si>
  <si>
    <t>Enable DNS Host Names</t>
  </si>
  <si>
    <t>No</t>
  </si>
  <si>
    <t>VPC Flow Logs</t>
  </si>
  <si>
    <t>N/A</t>
  </si>
  <si>
    <t>Notes</t>
  </si>
  <si>
    <t>-</t>
  </si>
  <si>
    <t>Subnets</t>
  </si>
  <si>
    <t>Public-AZ1</t>
  </si>
  <si>
    <t>Public-AZ2</t>
  </si>
  <si>
    <t>Private-AZ1</t>
  </si>
  <si>
    <t>Private-AZ2</t>
  </si>
  <si>
    <t>Type</t>
  </si>
  <si>
    <t>Public</t>
  </si>
  <si>
    <t>Private</t>
  </si>
  <si>
    <t>Description / Purpose</t>
  </si>
  <si>
    <t>CIDR</t>
  </si>
  <si>
    <t>AZ</t>
  </si>
  <si>
    <t>VPC Endpoints</t>
  </si>
  <si>
    <t>DynamoDB</t>
  </si>
  <si>
    <t>S3</t>
  </si>
  <si>
    <t>VPN Gateway</t>
  </si>
  <si>
    <t>Firewall Type and Version</t>
  </si>
  <si>
    <t>Firewall IP Address</t>
  </si>
  <si>
    <t>Routing</t>
  </si>
  <si>
    <t>BGP / Static</t>
  </si>
  <si>
    <t>BGP ASN</t>
  </si>
  <si>
    <t>IP ranges behind firewall</t>
  </si>
  <si>
    <t>Route53 (DNS)</t>
  </si>
  <si>
    <t>Hosted Zone (Public/Private)</t>
  </si>
  <si>
    <t>Value</t>
  </si>
  <si>
    <t>TTL</t>
  </si>
  <si>
    <t xml:space="preserve">   - Please specifiy if the root domain is required as a DNS record</t>
  </si>
  <si>
    <t>Certificate Manager</t>
  </si>
  <si>
    <t>SSL Certificate</t>
  </si>
  <si>
    <t>eu-west-1</t>
  </si>
  <si>
    <t>EC2 Autoscaling Groups</t>
  </si>
  <si>
    <t>Subnet(s)</t>
  </si>
  <si>
    <t>Encrypt Root Volume</t>
  </si>
  <si>
    <t>Encrypt Data Volumes</t>
  </si>
  <si>
    <t>Rackspace Installed Packages</t>
  </si>
  <si>
    <t>Additional Packages Required</t>
  </si>
  <si>
    <t>EC2 Standalone Instances</t>
  </si>
  <si>
    <t>Subnet</t>
  </si>
  <si>
    <t>Backup</t>
  </si>
  <si>
    <t>Daily, 02:00, 35 days retention</t>
  </si>
  <si>
    <t>Scheme</t>
  </si>
  <si>
    <t>Sticky Sessions</t>
  </si>
  <si>
    <t>Target Groups</t>
  </si>
  <si>
    <t>/</t>
  </si>
  <si>
    <t>Target Instances or ASG</t>
  </si>
  <si>
    <t>S3 Buckets / Glacier</t>
  </si>
  <si>
    <t>ACL</t>
  </si>
  <si>
    <t>Versioning</t>
  </si>
  <si>
    <t>Off</t>
  </si>
  <si>
    <t>Retention Policy</t>
  </si>
  <si>
    <t>None</t>
  </si>
  <si>
    <t>Cross-Region Replication</t>
  </si>
  <si>
    <t>EFS</t>
  </si>
  <si>
    <t>Performance Mode</t>
  </si>
  <si>
    <t>Enable Encryption</t>
  </si>
  <si>
    <t>Encryption Type</t>
  </si>
  <si>
    <t>Port</t>
  </si>
  <si>
    <t>Node Type</t>
  </si>
  <si>
    <t>Elasticache - Redis</t>
  </si>
  <si>
    <t>Description</t>
  </si>
  <si>
    <t>Version/Engine</t>
  </si>
  <si>
    <t>Cluster Mode</t>
  </si>
  <si>
    <t>Number of Shards (if Cluster Mode)</t>
  </si>
  <si>
    <t>Mulit-AZ</t>
  </si>
  <si>
    <t>Preferred AZs</t>
  </si>
  <si>
    <t>Security Groups</t>
  </si>
  <si>
    <t>Backup retention period</t>
  </si>
  <si>
    <t>Yes</t>
  </si>
  <si>
    <t>Logging</t>
  </si>
  <si>
    <t>Protocol</t>
  </si>
  <si>
    <t>Security Group Name</t>
  </si>
  <si>
    <t>Rule Ingress/Egress</t>
  </si>
  <si>
    <t>Port/Range</t>
  </si>
  <si>
    <t>Source</t>
  </si>
  <si>
    <t>Ingress</t>
  </si>
  <si>
    <t>80</t>
  </si>
  <si>
    <t>0.0.0.0/0</t>
  </si>
  <si>
    <t>TCP</t>
  </si>
  <si>
    <t>6379</t>
  </si>
  <si>
    <t xml:space="preserve"> - Security group names are arbitary. They may appear different in the AWS Console</t>
  </si>
  <si>
    <t xml:space="preserve"> - All outbound traffic is allowed unless denied explicitly.</t>
  </si>
  <si>
    <t>Instance Type</t>
  </si>
  <si>
    <t>Role</t>
  </si>
  <si>
    <t>Rackspace Account Number</t>
  </si>
  <si>
    <t>Rackspace Account Name</t>
  </si>
  <si>
    <t>AWS Account Number</t>
  </si>
  <si>
    <t>AWS Account Name</t>
  </si>
  <si>
    <t>CloudWatch, SSM, ScaleFT</t>
  </si>
  <si>
    <t>Local zone for static internal DNS names</t>
  </si>
  <si>
    <t>Default Bucket Encryption</t>
  </si>
  <si>
    <t>Environment Management</t>
  </si>
  <si>
    <t>Document Revision</t>
  </si>
  <si>
    <t>BaseNetwork</t>
  </si>
  <si>
    <t>Record Type</t>
  </si>
  <si>
    <t>Additional Names</t>
  </si>
  <si>
    <t>Validation Type</t>
  </si>
  <si>
    <t>Onboarding Contacts</t>
  </si>
  <si>
    <t>Instance Image</t>
  </si>
  <si>
    <t>Root Volume Size (GB)</t>
  </si>
  <si>
    <t>Data Volume Size(s) (GB)</t>
  </si>
  <si>
    <t>2:4</t>
  </si>
  <si>
    <t>IAM Policies</t>
  </si>
  <si>
    <t>Security Group(s)</t>
  </si>
  <si>
    <t>SecurityGroup(s)</t>
  </si>
  <si>
    <t>Listener 2 Protocol:Port</t>
  </si>
  <si>
    <t>HTTP:80</t>
  </si>
  <si>
    <t>HTTPS:443</t>
  </si>
  <si>
    <t>Application Load Balancers</t>
  </si>
  <si>
    <t>Listener 1 Protocol:Port</t>
  </si>
  <si>
    <t>Listener 1 Rules</t>
  </si>
  <si>
    <t>Listener 2 Rules</t>
  </si>
  <si>
    <t>Security Group</t>
  </si>
  <si>
    <t>Default Target Group</t>
  </si>
  <si>
    <t>Network Load Balancers</t>
  </si>
  <si>
    <t>TCP:80</t>
  </si>
  <si>
    <t>Protocol:Port</t>
  </si>
  <si>
    <t>Traffic Port</t>
  </si>
  <si>
    <t>Health Check Protocol:Port</t>
  </si>
  <si>
    <t>Health Check Path</t>
  </si>
  <si>
    <t>Associated Load Balancer</t>
  </si>
  <si>
    <t>Enforce Encryption on Upload</t>
  </si>
  <si>
    <t>02:00 - 03:00</t>
  </si>
  <si>
    <t>Sundays at 01:00 - 02:00</t>
  </si>
  <si>
    <t>Rule Description</t>
  </si>
  <si>
    <t>CodeDeploy Application</t>
  </si>
  <si>
    <t>CodeDeploy S3 Bucket</t>
  </si>
  <si>
    <t>CodeDeploy S3 Encryption</t>
  </si>
  <si>
    <t>CodeDeploy Deployments</t>
  </si>
  <si>
    <t>CodeDeploy Applications</t>
  </si>
  <si>
    <t>Deployment Group Name</t>
  </si>
  <si>
    <t>Auto Scaling Groups</t>
  </si>
  <si>
    <t>EC2 Tag Values</t>
  </si>
  <si>
    <t>Environment: Production
Name: Web</t>
  </si>
  <si>
    <t>Target Group or Classic Load Balancer</t>
  </si>
  <si>
    <t>Deployment Configuration</t>
  </si>
  <si>
    <t>CodeDeployDefault.AllAtOnce</t>
  </si>
  <si>
    <t>CodeDeployMasterRole</t>
  </si>
  <si>
    <t>80.100.20.40 (Example)</t>
  </si>
  <si>
    <t>Minimum:Maxium</t>
  </si>
  <si>
    <t>IAM Role</t>
  </si>
  <si>
    <t>AmazonEC2RoleforAWSCodeDeploy</t>
  </si>
  <si>
    <t>CloudWatch, SSM, ScaleFT, CodeDeploy</t>
  </si>
  <si>
    <t>Global Tags</t>
  </si>
  <si>
    <t>Imported</t>
  </si>
  <si>
    <t>Self Signed</t>
  </si>
  <si>
    <t>self.customer.com</t>
  </si>
  <si>
    <t>Temporary certificate for build to use on load balancers if an ACM or customer provided certificate is not available</t>
  </si>
  <si>
    <t>Amazon Linux 2 (latest)</t>
  </si>
  <si>
    <t>m5.large</t>
  </si>
  <si>
    <t>Access to Services</t>
  </si>
  <si>
    <t>Backup Window (UTC)</t>
  </si>
  <si>
    <t>Maintenance (UTC)</t>
  </si>
  <si>
    <t>5.0.4</t>
  </si>
  <si>
    <t>Access to ElastiCache Redis</t>
  </si>
  <si>
    <t>Encryption at-rest</t>
  </si>
  <si>
    <t>Encryption in-transit</t>
  </si>
  <si>
    <t>Peering</t>
  </si>
  <si>
    <t>No. of replicas</t>
  </si>
  <si>
    <t>IAM Resource Name</t>
  </si>
  <si>
    <t>Rapha Racing Ltd</t>
  </si>
  <si>
    <t>rapha-aws</t>
  </si>
  <si>
    <t>UAT</t>
  </si>
  <si>
    <t>Fortinet 200E HA Pair</t>
  </si>
  <si>
    <t>10.50.0.0/23 – UK Head Office
10.53.0.0/24 – VPN remote clients on Rapha network
10.0.195.0/24 – USA Office
10.60.1.0/24 – Azure Navision PROD
10.60.0.0/24 – Azure Navision UAT</t>
  </si>
  <si>
    <t>172.18.0.0/16</t>
  </si>
  <si>
    <t>172.18.172.0/22</t>
  </si>
  <si>
    <t>172.18.168.0/22</t>
  </si>
  <si>
    <t>172.18.8.0/22</t>
  </si>
  <si>
    <t>uat-admin-fe</t>
  </si>
  <si>
    <t>1:1</t>
  </si>
  <si>
    <t> uat-admin-be</t>
  </si>
  <si>
    <t>m5.2xlarge</t>
  </si>
  <si>
    <t>uat-solr-slave</t>
  </si>
  <si>
    <t> uat-hybris-fe-001</t>
  </si>
  <si>
    <t> uat-hybris-fe-002</t>
  </si>
  <si>
    <t>uat-hybris-sf-001</t>
  </si>
  <si>
    <t>uat-hybris-sf-002</t>
  </si>
  <si>
    <t> uat-solr-master</t>
  </si>
  <si>
    <t> uat-solr-slave</t>
  </si>
  <si>
    <t>uat-sftp</t>
  </si>
  <si>
    <t>uat-msad</t>
  </si>
  <si>
    <t>Windows 2016 Standard (Latest)</t>
  </si>
  <si>
    <t>ext-alb</t>
  </si>
  <si>
    <t>Internet Facing</t>
  </si>
  <si>
    <t>Redirect to 443</t>
  </si>
  <si>
    <t>Yes ( Retention to expire in 30 days)</t>
  </si>
  <si>
    <t>- hosted based ( Pending information)</t>
  </si>
  <si>
    <t>int-alb</t>
  </si>
  <si>
    <t xml:space="preserve">- Customer to import Certs
Setup with ACM Self signed </t>
  </si>
  <si>
    <t>Internet facing</t>
  </si>
  <si>
    <t>TCP:22</t>
  </si>
  <si>
    <t>ext-nlb</t>
  </si>
  <si>
    <t>internal</t>
  </si>
  <si>
    <t>TCP:8009</t>
  </si>
  <si>
    <t>int-nlbsolr-m</t>
  </si>
  <si>
    <t>int-nlbsolr-
s</t>
  </si>
  <si>
    <t>TCP:8087</t>
  </si>
  <si>
    <t>int-alb-tg</t>
  </si>
  <si>
    <t>t3.medium</t>
  </si>
  <si>
    <t>ext-nlb-tg</t>
  </si>
  <si>
    <t>int-nlb-hybris</t>
  </si>
  <si>
    <t>int-nlb-admin</t>
  </si>
  <si>
    <t>int-nlb-hybris-8009-tg</t>
  </si>
  <si>
    <t>int-nlb-hybris-80-tg</t>
  </si>
  <si>
    <t>int-nlb-admin-be-80-tg</t>
  </si>
  <si>
    <t>int-nlb-admin-be-8009-tg</t>
  </si>
  <si>
    <t>int-nlb-solr-m-tg</t>
  </si>
  <si>
    <t>int-nlb-solr-s-tg</t>
  </si>
  <si>
    <t>436185664504-deployment-uat-eu-west-1</t>
  </si>
  <si>
    <t>AES-256</t>
  </si>
  <si>
    <t>BucketOwnerFullControl</t>
  </si>
  <si>
    <t>uat-efs</t>
  </si>
  <si>
    <t xml:space="preserve">General Purpose </t>
  </si>
  <si>
    <t>KMS</t>
  </si>
  <si>
    <t>- EFS mount point /efs</t>
  </si>
  <si>
    <t>uat-redis</t>
  </si>
  <si>
    <t>cache.r5.large</t>
  </si>
  <si>
    <t>ext-alb-443-tg</t>
  </si>
  <si>
    <t>ext-alb-80-tg</t>
  </si>
  <si>
    <t>HTTP:443</t>
  </si>
  <si>
    <t>- traffic goes to ext-alb-80-tg
- hosted based ( Pending information)</t>
  </si>
  <si>
    <t>traffic goes to ext-alb-80-tg
- hosted based ( Pending information)</t>
  </si>
  <si>
    <t>Public External Web Traffic</t>
  </si>
  <si>
    <t>Public Internal Web Traffic</t>
  </si>
  <si>
    <t>AdminBeEc2Sg</t>
  </si>
  <si>
    <t>Access to Admin Backend instance(s)</t>
  </si>
  <si>
    <t>Access to Admin Frontend instance(s)</t>
  </si>
  <si>
    <t>SolrSlaveEc2Sg</t>
  </si>
  <si>
    <t>Access to Solar Slave App instance(s)</t>
  </si>
  <si>
    <t>ExtAlbSg</t>
  </si>
  <si>
    <t>IntAlbSg</t>
  </si>
  <si>
    <t>HybrisFeEc2Sg</t>
  </si>
  <si>
    <t>Web Frontend instance(s)</t>
  </si>
  <si>
    <t>HybrisSfEc2Sg</t>
  </si>
  <si>
    <t>Hybris Storefront instance(s)</t>
  </si>
  <si>
    <t>SolrMasterEc2Sg</t>
  </si>
  <si>
    <t>Access to Solar Master App instance(s)</t>
  </si>
  <si>
    <t>SftpEc2Sg</t>
  </si>
  <si>
    <t>Access to SFTP instance(s)</t>
  </si>
  <si>
    <t>Access to MS Active Directory instance(s)</t>
  </si>
  <si>
    <t>EfsSg</t>
  </si>
  <si>
    <t xml:space="preserve">Access to EFS File Store </t>
  </si>
  <si>
    <t>UDP</t>
  </si>
  <si>
    <t>ICMP</t>
  </si>
  <si>
    <t>137-139</t>
  </si>
  <si>
    <t>3268-3269</t>
  </si>
  <si>
    <t>1024-65535</t>
  </si>
  <si>
    <t xml:space="preserve">10.50.0.0/23 
10.53.0.0/24 
10.0.195.0/24 
10.60.1.0/24 
10.60.0.0/24 </t>
  </si>
  <si>
    <t>All VPN IP's</t>
  </si>
  <si>
    <t>Ingress from All VPN IP's (TCP:53)</t>
  </si>
  <si>
    <t>uat-fe</t>
  </si>
  <si>
    <t>uat-be</t>
  </si>
  <si>
    <t>uat-solv</t>
  </si>
  <si>
    <t>fedeployment</t>
  </si>
  <si>
    <t>bedeployment</t>
  </si>
  <si>
    <t>solvdeployment</t>
  </si>
  <si>
    <t>UatAssumeRoleDeploy</t>
  </si>
  <si>
    <t>Setup to assume from Jenkin Account for Jenkin user</t>
  </si>
  <si>
    <t>173.245.48.0/20
103.21.244.0/22
103.22.200.0/22
103.31.4.0/22
141.101.64.0/18
108.162.192.0/18
190.93.240.0/20
188.114.96.0/20
197.234.240.0/22
198.41.128.0/17
162.158.0.0/15
104.16.0.0/12
172.64.0.0/13
131.0.72.0/22</t>
  </si>
  <si>
    <t xml:space="preserve">Ingress from cloudflare IP's </t>
  </si>
  <si>
    <t>- Mount EFS as /efs</t>
  </si>
  <si>
    <t>uat.local</t>
  </si>
  <si>
    <t>EC2-&gt; S3,EFS, CodeDeploy will setup by default</t>
  </si>
  <si>
    <t>AdminFeEc2Sg</t>
  </si>
  <si>
    <t>MsAdEc2Sg</t>
  </si>
  <si>
    <t>RedisSg</t>
  </si>
  <si>
    <t>Setup to all VPN CIDR's as above</t>
  </si>
  <si>
    <t>AWS Console</t>
  </si>
  <si>
    <t>Kyle Jenner</t>
  </si>
  <si>
    <t>Jo Wilder</t>
  </si>
  <si>
    <t>1 27/2/2019 Sahan Perera</t>
  </si>
  <si>
    <t>- Initial Imp. doc V1 created from DD1.0</t>
  </si>
  <si>
    <t>Access to theMS-Sql  DB server</t>
  </si>
  <si>
    <t>Web-EC2-TG</t>
  </si>
  <si>
    <t>RDS</t>
  </si>
  <si>
    <t>ProdRds</t>
  </si>
  <si>
    <t>Engine</t>
  </si>
  <si>
    <t>Database Name (if applicable)</t>
  </si>
  <si>
    <t>Instance Storage (GB)</t>
  </si>
  <si>
    <t>Timezone</t>
  </si>
  <si>
    <t xml:space="preserve">UTC </t>
  </si>
  <si>
    <t>Read Replicas</t>
  </si>
  <si>
    <t>Multi-AZ</t>
  </si>
  <si>
    <t>Retention</t>
  </si>
  <si>
    <t>35 Days</t>
  </si>
  <si>
    <t>Maintenance Window (UTC)</t>
  </si>
  <si>
    <t>Encryption</t>
  </si>
  <si>
    <t>Upgrades on minor version</t>
  </si>
  <si>
    <t> MS-SQL Standard 2016 (Latest)</t>
  </si>
  <si>
    <t>db.r5.2xlarge</t>
  </si>
  <si>
    <t>550GB</t>
  </si>
  <si>
    <t>03:00-03:30 UTC</t>
  </si>
  <si>
    <t>Sundays at 04:00 - 04:30</t>
  </si>
  <si>
    <t>RdsSg</t>
  </si>
  <si>
    <t>Policy</t>
  </si>
  <si>
    <t>- AWSCodeBuildDeveloperAccess
- AWSCodeDeployRole
-PolicyDeploymentBucket</t>
  </si>
  <si>
    <t>PolicyDeploymentBucket</t>
  </si>
  <si>
    <t>R/W Permissions for CodeDeploy Deployment S3 bucket</t>
  </si>
  <si>
    <t>2 4/3/2019 Sahan Perera</t>
  </si>
  <si>
    <t>- Iremove MS-SQL EC2 instance.
- Add RDS
- Setup SG for RDS</t>
  </si>
  <si>
    <t>Subnetworks</t>
  </si>
  <si>
    <t>Private-AZ3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</si>
</sst>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6" x14ac:knownFonts="1"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81"/>
      <name val="Calibri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rgb="FF000000"/>
      <name val="Calibri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10"/>
      <color rgb="FF000000"/>
      <name val="Tahoma"/>
      <family val="2"/>
    </font>
    <font>
      <b/>
      <sz val="12"/>
      <color theme="0"/>
      <name val="Arial"/>
      <family val="2"/>
    </font>
    <font>
      <sz val="11"/>
      <color theme="1"/>
      <name val="Helvetica"/>
      <family val="2"/>
    </font>
    <font>
      <b/>
      <u/>
      <sz val="12"/>
      <color theme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EDF"/>
        <bgColor indexed="64"/>
      </patternFill>
    </fill>
    <fill>
      <patternFill patternType="solid">
        <fgColor rgb="FFEB0000"/>
        <bgColor theme="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EB0000"/>
      </left>
      <right/>
      <top style="thin">
        <color rgb="FFEB0000"/>
      </top>
      <bottom style="thin">
        <color rgb="FFEB0000"/>
      </bottom>
      <diagonal/>
    </border>
    <border>
      <left/>
      <right style="thin">
        <color rgb="FFEB0000"/>
      </right>
      <top style="thin">
        <color rgb="FFEB0000"/>
      </top>
      <bottom style="thin">
        <color rgb="FFEB0000"/>
      </bottom>
      <diagonal/>
    </border>
    <border>
      <left/>
      <right/>
      <top style="thin">
        <color rgb="FFEB0000"/>
      </top>
      <bottom style="thin">
        <color rgb="FFEB0000"/>
      </bottom>
      <diagonal/>
    </border>
  </borders>
  <cellStyleXfs count="4">
    <xf numFmtId="0" fontId="0" fillId="0" borderId="0">
      <alignment horizontal="left"/>
    </xf>
    <xf numFmtId="0" fontId="5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>
      <alignment horizontal="left"/>
    </xf>
    <xf numFmtId="0" fontId="0" fillId="0" borderId="0" xfId="0" quotePrefix="1">
      <alignment horizontal="left"/>
    </xf>
    <xf numFmtId="0" fontId="6" fillId="0" borderId="0" xfId="2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>
      <alignment horizontal="left"/>
    </xf>
    <xf numFmtId="0" fontId="0" fillId="0" borderId="0" xfId="0" quotePrefix="1" applyAlignment="1">
      <alignment horizontal="left" wrapText="1"/>
    </xf>
    <xf numFmtId="164" fontId="0" fillId="0" borderId="0" xfId="0" applyNumberFormat="1">
      <alignment horizontal="left"/>
    </xf>
    <xf numFmtId="0" fontId="8" fillId="0" borderId="0" xfId="0" applyFo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>
      <alignment horizontal="left"/>
    </xf>
    <xf numFmtId="0" fontId="0" fillId="0" borderId="0" xfId="0" applyFill="1" applyAlignment="1">
      <alignment horizontal="left" wrapText="1"/>
    </xf>
    <xf numFmtId="0" fontId="0" fillId="0" borderId="0" xfId="0" quotePrefix="1" applyFill="1">
      <alignment horizontal="left"/>
    </xf>
    <xf numFmtId="0" fontId="0" fillId="0" borderId="0" xfId="0" quotePrefix="1" applyFill="1" applyAlignment="1">
      <alignment horizontal="left" wrapText="1"/>
    </xf>
    <xf numFmtId="0" fontId="8" fillId="0" borderId="0" xfId="0" applyFont="1" applyFill="1">
      <alignment horizontal="left"/>
    </xf>
    <xf numFmtId="0" fontId="8" fillId="2" borderId="1" xfId="0" applyFont="1" applyFill="1" applyBorder="1">
      <alignment horizontal="left"/>
    </xf>
    <xf numFmtId="0" fontId="8" fillId="0" borderId="1" xfId="0" applyFont="1" applyBorder="1">
      <alignment horizontal="left"/>
    </xf>
    <xf numFmtId="0" fontId="11" fillId="3" borderId="1" xfId="0" applyFont="1" applyFill="1" applyBorder="1">
      <alignment horizontal="left"/>
    </xf>
    <xf numFmtId="0" fontId="11" fillId="3" borderId="2" xfId="0" applyFont="1" applyFill="1" applyBorder="1">
      <alignment horizontal="left"/>
    </xf>
    <xf numFmtId="0" fontId="0" fillId="0" borderId="2" xfId="0" applyFont="1" applyBorder="1">
      <alignment horizontal="left"/>
    </xf>
    <xf numFmtId="0" fontId="0" fillId="2" borderId="2" xfId="0" applyFont="1" applyFill="1" applyBorder="1">
      <alignment horizontal="left"/>
    </xf>
    <xf numFmtId="0" fontId="11" fillId="3" borderId="3" xfId="0" applyFont="1" applyFill="1" applyBorder="1">
      <alignment horizontal="left"/>
    </xf>
    <xf numFmtId="0" fontId="0" fillId="0" borderId="3" xfId="0" applyFont="1" applyBorder="1">
      <alignment horizontal="left"/>
    </xf>
    <xf numFmtId="1" fontId="0" fillId="0" borderId="0" xfId="0" applyNumberFormat="1" applyFill="1">
      <alignment horizontal="left"/>
    </xf>
    <xf numFmtId="0" fontId="12" fillId="0" borderId="0" xfId="0" applyFont="1">
      <alignment horizontal="left"/>
    </xf>
    <xf numFmtId="0" fontId="0" fillId="4" borderId="0" xfId="0" applyFill="1">
      <alignment horizontal="left"/>
    </xf>
    <xf numFmtId="0" fontId="0" fillId="0" borderId="0" xfId="0" quotePrefix="1" applyAlignment="1">
      <alignment horizontal="left"/>
    </xf>
    <xf numFmtId="0" fontId="13" fillId="2" borderId="1" xfId="2" applyFont="1" applyFill="1" applyBorder="1" applyAlignment="1">
      <alignment horizontal="left"/>
    </xf>
    <xf numFmtId="0" fontId="0" fillId="2" borderId="3" xfId="0" applyFont="1" applyFill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2" borderId="3" xfId="0" quotePrefix="1" applyFont="1" applyFill="1" applyBorder="1" applyAlignment="1">
      <alignment horizontal="left" wrapText="1"/>
    </xf>
    <xf numFmtId="0" fontId="0" fillId="0" borderId="3" xfId="0" quotePrefix="1" applyFont="1" applyBorder="1" applyAlignment="1">
      <alignment horizontal="left" wrapText="1"/>
    </xf>
    <xf numFmtId="0" fontId="0" fillId="4" borderId="0" xfId="0" quotePrefix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8" fillId="0" borderId="0" xfId="0" applyFont="1" applyBorder="1">
      <alignment horizontal="left"/>
    </xf>
    <xf numFmtId="0" fontId="0" fillId="0" borderId="0" xfId="0" quotePrefix="1" applyFont="1" applyBorder="1" applyAlignment="1">
      <alignment horizontal="left" wrapText="1"/>
    </xf>
    <xf numFmtId="0" fontId="5" fillId="0" borderId="0" xfId="0" applyFont="1">
      <alignment horizontal="left"/>
    </xf>
    <xf numFmtId="0" fontId="5" fillId="0" borderId="0" xfId="0" applyFont="1" applyAlignment="1">
      <alignment horizontal="left" wrapText="1"/>
    </xf>
    <xf numFmtId="0" fontId="6" fillId="0" borderId="0" xfId="2" applyFont="1" applyFill="1" applyAlignment="1">
      <alignment horizontal="left"/>
    </xf>
    <xf numFmtId="0" fontId="14" fillId="0" borderId="1" xfId="0" applyFont="1" applyBorder="1">
      <alignment horizontal="left"/>
    </xf>
    <xf numFmtId="0" fontId="15" fillId="0" borderId="2" xfId="0" quotePrefix="1" applyFont="1" applyBorder="1" applyAlignment="1">
      <alignment horizontal="left" wrapText="1"/>
    </xf>
  </cellXfs>
  <cellStyles count="4">
    <cellStyle name="Followed Hyperlink" xfId="3" builtinId="9" hidden="1"/>
    <cellStyle name="Hyperlink" xfId="2" builtinId="8"/>
    <cellStyle name="Normal" xfId="0" builtinId="0" customBuiltin="1"/>
    <cellStyle name="Normal 2" xfId="1" xr:uid="{00000000-0005-0000-0000-000003000000}"/>
  </cellStyles>
  <dxfs count="68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</font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font>
        <b/>
        <i val="0"/>
        <color auto="1"/>
      </font>
      <fill>
        <patternFill patternType="none">
          <fgColor auto="1"/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b/>
        <color theme="1"/>
      </font>
    </dxf>
    <dxf>
      <font>
        <b/>
        <i val="0"/>
        <color auto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  <color theme="0"/>
      </font>
      <fill>
        <patternFill patternType="solid">
          <fgColor rgb="FFFF2600"/>
          <bgColor rgb="FFFF26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color theme="1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 patternType="solid">
          <fgColor rgb="FFFF2600"/>
          <bgColor rgb="FFFF2600"/>
        </patternFill>
      </fill>
      <border>
        <left style="thin">
          <color rgb="FFFF2600"/>
        </left>
        <right style="thin">
          <color rgb="FFFF2600"/>
        </right>
        <top style="thin">
          <color rgb="FFC00000"/>
        </top>
        <bottom style="thin">
          <color rgb="FFC00000"/>
        </bottom>
        <vertical/>
        <horizontal style="thin">
          <color rgb="FFFF2600"/>
        </horizontal>
      </border>
    </dxf>
    <dxf>
      <font>
        <color theme="1"/>
      </font>
      <border>
        <left style="thin">
          <color rgb="FFFF7E79"/>
        </left>
        <right style="thin">
          <color rgb="FFFF7E79"/>
        </right>
        <top style="thin">
          <color rgb="FFFF7E79"/>
        </top>
        <bottom style="thin">
          <color rgb="FFFF7E79"/>
        </bottom>
        <vertical/>
        <horizontal style="thin">
          <color rgb="FFFF7E79"/>
        </horizontal>
      </border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  <dxf>
      <fill>
        <patternFill>
          <bgColor rgb="FFFFDEDF"/>
        </patternFill>
      </fill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</dxfs>
  <tableStyles count="4" defaultTableStyle="TableStyleMedium9" defaultPivotStyle="PivotStyleMedium7">
    <tableStyle name="ResourceTables" pivot="0" count="4" xr9:uid="{A25F718D-4690-5F47-8EF4-A305DC474467}">
      <tableStyleElement type="wholeTable" dxfId="67"/>
      <tableStyleElement type="headerRow" dxfId="66"/>
      <tableStyleElement type="firstColumn" dxfId="65"/>
      <tableStyleElement type="secondRowStripe" dxfId="64"/>
    </tableStyle>
    <tableStyle name="SummaryTables" pivot="0" count="3" xr9:uid="{0FC9D21F-78DE-FA4D-9FEC-838D055016BE}">
      <tableStyleElement type="wholeTable" dxfId="63"/>
      <tableStyleElement type="headerRow" dxfId="62"/>
      <tableStyleElement type="firstColumn" dxfId="61"/>
    </tableStyle>
    <tableStyle name="TableStyleMedium3 Red" pivot="0" count="7" xr9:uid="{00000000-0011-0000-FFFF-FFFF00000000}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firstRowStripe" dxfId="55"/>
      <tableStyleElement type="firstColumnStripe" dxfId="54"/>
    </tableStyle>
    <tableStyle name="TableStyleMedium3 Red Heading" pivot="0" count="7" xr9:uid="{00000000-0011-0000-FFFF-FFFF01000000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</tableStyles>
  <colors>
    <mruColors>
      <color rgb="FFFFDEDF"/>
      <color rgb="FFEB0000"/>
      <color rgb="FF941100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</xdr:colOff>
      <xdr:row>1</xdr:row>
      <xdr:rowOff>84711</xdr:rowOff>
    </xdr:from>
    <xdr:ext cx="5016500" cy="100425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7911"/>
          <a:ext cx="5016500" cy="100425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count" displayName="Account" ref="B9:C13" totalsRowShown="0" headerRowCellStyle="Normal" dataCellStyle="Normal">
  <autoFilter ref="B9:C13" xr:uid="{00000000-0009-0000-0100-000001000000}">
    <filterColumn colId="0" hiddenButton="1"/>
    <filterColumn colId="1" hiddenButton="1"/>
  </autoFilter>
  <tableColumns count="2">
    <tableColumn id="1" xr3:uid="{00000000-0010-0000-0000-000001000000}" name="Account " dataCellStyle="Normal"/>
    <tableColumn id="2" xr3:uid="{00000000-0010-0000-0000-000002000000}" name="Details" dataCellStyle="Normal"/>
  </tableColumns>
  <tableStyleInfo name="SummaryTables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3F1D26-8191-4752-BF85-1CE3A8911558}" name="VPCEndpoints" displayName="VPCEndpoints" ref="B21:D23" totalsRowShown="0" headerRowCellStyle="Normal" dataCellStyle="Normal">
  <tableColumns count="3">
    <tableColumn id="1" xr3:uid="{E59958B9-0044-43BA-8279-19F6B7A4A3F2}" name="VPC Endpoints" dataCellStyle="Normal"/>
    <tableColumn id="2" xr3:uid="{06DA0E2B-C100-4519-B705-9FC1A7C0B8CB}" name="DynamoDB" dataCellStyle="Normal"/>
    <tableColumn id="3" xr3:uid="{9B72046A-A305-4784-B5E3-D4CE996256D7}" name="S3" dataCellStyle="Normal"/>
  </tableColumns>
  <tableStyleInfo name="ResourceTables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156366-67CA-4EDC-9154-86B81779BFE0}" name="GlobalTags" displayName="GlobalTags" ref="B2:C3" totalsRowShown="0">
  <autoFilter ref="B2:C3" xr:uid="{9CF38C3E-0409-462D-B07E-D782B5F74C58}">
    <filterColumn colId="0" hiddenButton="1"/>
    <filterColumn colId="1" hiddenButton="1"/>
  </autoFilter>
  <tableColumns count="2">
    <tableColumn id="1" xr3:uid="{011A2B45-958B-4922-A984-E636001FF0C6}" name="Global Tags" dataDxfId="44"/>
    <tableColumn id="2" xr3:uid="{E60F43DC-153D-4FEC-A43F-D4AF26437688}" name="Value"/>
  </tableColumns>
  <tableStyleInfo name="ResourceTables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ALBs" displayName="ALBs" ref="B56:D66" totalsRowShown="0" headerRowCellStyle="Normal" dataCellStyle="Normal">
  <tableColumns count="3">
    <tableColumn id="1" xr3:uid="{00000000-0010-0000-0900-000001000000}" name="Application Load Balancers" dataCellStyle="Normal"/>
    <tableColumn id="2" xr3:uid="{00000000-0010-0000-0900-000002000000}" name="ext-alb" dataDxfId="43" dataCellStyle="Normal"/>
    <tableColumn id="3" xr3:uid="{A71475A5-C9F4-2742-90C7-2119535FCBAA}" name="int-alb" dataDxfId="42" dataCellStyle="Normal"/>
  </tableColumns>
  <tableStyleInfo name="ResourceTables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Instances" displayName="Instances" ref="B17:I30" totalsRowShown="0" headerRowCellStyle="Normal" dataCellStyle="Normal">
  <tableColumns count="8">
    <tableColumn id="1" xr3:uid="{00000000-0010-0000-0A00-000001000000}" name="EC2 Standalone Instances" dataCellStyle="Normal"/>
    <tableColumn id="4" xr3:uid="{00000000-0010-0000-0A00-000004000000}" name=" uat-hybris-fe-001" dataDxfId="41" dataCellStyle="Normal"/>
    <tableColumn id="2" xr3:uid="{53398216-2C62-6C40-AFC2-3833758ADD29}" name=" uat-hybris-fe-002" dataDxfId="40" dataCellStyle="Normal"/>
    <tableColumn id="3" xr3:uid="{A4D0E3B1-9B92-C541-A4DA-7D47EC3C5806}" name="uat-hybris-sf-001" dataDxfId="39" dataCellStyle="Normal"/>
    <tableColumn id="5" xr3:uid="{B1A6A669-DBC3-2740-84D5-FB462BBBC8BA}" name="uat-hybris-sf-002" dataDxfId="38" dataCellStyle="Normal"/>
    <tableColumn id="6" xr3:uid="{A8FCD9C4-C3BA-144A-8376-04C151C626C7}" name=" uat-solr-master" dataDxfId="37" dataCellStyle="Normal"/>
    <tableColumn id="7" xr3:uid="{891A1DD5-DBDC-3049-883A-F234353B4EC1}" name=" uat-solr-slave" dataDxfId="36" dataCellStyle="Normal"/>
    <tableColumn id="11" xr3:uid="{4B7A1F70-69B7-074F-8456-978B042898FA}" name="uat-sftp" dataDxfId="35" dataCellStyle="Normal"/>
  </tableColumns>
  <tableStyleInfo name="ResourceTables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ASGs" displayName="ASGs" ref="B2:E15" totalsRowShown="0" headerRowCellStyle="Normal" dataCellStyle="Normal">
  <tableColumns count="4">
    <tableColumn id="1" xr3:uid="{00000000-0010-0000-0B00-000001000000}" name="EC2 Autoscaling Groups" dataCellStyle="Normal"/>
    <tableColumn id="3" xr3:uid="{00000000-0010-0000-0B00-000003000000}" name="uat-admin-fe" dataDxfId="34" dataCellStyle="Normal"/>
    <tableColumn id="2" xr3:uid="{00000000-0010-0000-0B00-000002000000}" name=" uat-admin-be" dataDxfId="33" dataCellStyle="Normal"/>
    <tableColumn id="4" xr3:uid="{0FAF9E7B-4C32-AF4C-B9EF-3B13545D510B}" name="uat-solr-slave" dataDxfId="32" dataCellStyle="Normal"/>
  </tableColumns>
  <tableStyleInfo name="ResourceTables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C000000}" name="EFS" displayName="EFS" ref="B97:C103" totalsRowShown="0" headerRowCellStyle="Normal" dataCellStyle="Normal">
  <tableColumns count="2">
    <tableColumn id="1" xr3:uid="{00000000-0010-0000-0C00-000001000000}" name="EFS" dataDxfId="31" dataCellStyle="Normal"/>
    <tableColumn id="2" xr3:uid="{00000000-0010-0000-0C00-000002000000}" name="uat-efs" dataDxfId="30" dataCellStyle="Normal"/>
  </tableColumns>
  <tableStyleInfo name="ResourceTables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E000000}" name="S3Buckets" displayName="S3Buckets" ref="B87:C95" totalsRowShown="0" headerRowCellStyle="Normal" dataCellStyle="Normal">
  <tableColumns count="2">
    <tableColumn id="1" xr3:uid="{00000000-0010-0000-0E00-000001000000}" name="S3 Buckets / Glacier" dataDxfId="29" dataCellStyle="Normal"/>
    <tableColumn id="2" xr3:uid="{00000000-0010-0000-0E00-000002000000}" name="436185664504-deployment-uat-eu-west-1" dataDxfId="28" dataCellStyle="Normal"/>
  </tableColumns>
  <tableStyleInfo name="ResourceTables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argetGroups" displayName="TargetGroups" ref="B69:J76" totalsRowShown="0" tableBorderDxfId="27" headerRowCellStyle="Normal" dataCellStyle="Normal">
  <tableColumns count="9">
    <tableColumn id="1" xr3:uid="{00000000-0010-0000-0F00-000001000000}" name="Target Groups" dataCellStyle="Normal"/>
    <tableColumn id="2" xr3:uid="{00000000-0010-0000-0F00-000002000000}" name="ext-alb-80-tg" dataDxfId="26" dataCellStyle="Normal"/>
    <tableColumn id="3" xr3:uid="{122BC03E-8BC2-495A-87BD-6F1B8C4C4CA2}" name="ext-alb-443-tg" dataDxfId="25" dataCellStyle="Normal"/>
    <tableColumn id="4" xr3:uid="{29E0B7B8-5F75-A545-8485-D9796580CD99}" name="int-alb-tg" dataDxfId="24" dataCellStyle="Normal"/>
    <tableColumn id="5" xr3:uid="{8A1AED87-5064-6B42-8970-83AEFFCF9BFF}" name="ext-nlb-tg" dataDxfId="23" dataCellStyle="Normal"/>
    <tableColumn id="6" xr3:uid="{353A6E9D-71EC-244C-A6B8-7282C902C883}" name="int-nlb-hybris-80-tg" dataDxfId="22" dataCellStyle="Normal"/>
    <tableColumn id="7" xr3:uid="{0551727B-5057-A24F-AEDA-C2A2A130FDA4}" name="int-nlb-hybris-8009-tg" dataDxfId="21" dataCellStyle="Normal"/>
    <tableColumn id="8" xr3:uid="{1FC8F478-1FFF-FD4D-A0A1-716FC105BEFC}" name="int-nlb-admin-be-80-tg" dataDxfId="20" dataCellStyle="Normal"/>
    <tableColumn id="9" xr3:uid="{A80B6924-4C08-9A4F-BA8C-E9D85738BC8D}" name="int-nlb-admin-be-8009-tg" dataDxfId="19" dataCellStyle="Normal"/>
  </tableColumns>
  <tableStyleInfo name="ResourceTables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B819BA-6C5F-214F-AB5C-5EFAD585ABA4}" name="NLBs" displayName="NLBs" ref="B47:G54" totalsRowShown="0" tableBorderDxfId="18" headerRowCellStyle="Normal" dataCellStyle="Normal">
  <tableColumns count="6">
    <tableColumn id="1" xr3:uid="{C696D916-6AD4-A349-84AB-4569BD2FB83D}" name="Network Load Balancers" dataCellStyle="Normal"/>
    <tableColumn id="2" xr3:uid="{B2DFAF86-6BBA-B049-BA36-DC5C204FC0C9}" name="ext-nlb" dataDxfId="17" dataCellStyle="Normal"/>
    <tableColumn id="3" xr3:uid="{FCB31860-8AF0-3349-928A-54ECE448AD0A}" name="int-nlb-hybris" dataCellStyle="Normal"/>
    <tableColumn id="4" xr3:uid="{A44CB625-E238-A745-9E0E-FAABFFE6FAC3}" name="int-nlb-admin" dataDxfId="16" dataCellStyle="Normal"/>
    <tableColumn id="5" xr3:uid="{D06BDBC6-3BBA-4049-B404-8D2B6DA1309A}" name="int-nlbsolr-m" dataDxfId="15" dataCellStyle="Normal"/>
    <tableColumn id="6" xr3:uid="{F67189B2-7C1F-B940-939E-422587490661}" name="int-nlbsolr-_x000a_s" dataDxfId="14" dataCellStyle="Normal"/>
  </tableColumns>
  <tableStyleInfo name="ResourceTables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A000000}" name="ElasticacheRedis" displayName="ElasticacheRedis" ref="B17:C34" totalsRowShown="0" headerRowCellStyle="Normal" dataCellStyle="Normal">
  <tableColumns count="2">
    <tableColumn id="1" xr3:uid="{00000000-0010-0000-1A00-000001000000}" name="Elasticache - Redis" dataCellStyle="Normal"/>
    <tableColumn id="2" xr3:uid="{00000000-0010-0000-1A00-000002000000}" name="uat-redis" dataDxfId="13" dataCellStyle="Normal"/>
  </tableColumns>
  <tableStyleInfo name="ResourceTables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nboarding" displayName="Onboarding" ref="B15:C20" totalsRowShown="0" headerRowCellStyle="Normal" dataCellStyle="Normal">
  <autoFilter ref="B15:C20" xr:uid="{00000000-0009-0000-0100-000002000000}">
    <filterColumn colId="0" hiddenButton="1"/>
    <filterColumn colId="1" hiddenButton="1"/>
  </autoFilter>
  <tableColumns count="2">
    <tableColumn id="1" xr3:uid="{00000000-0010-0000-0100-000001000000}" name="Onboarding" dataCellStyle="Normal"/>
    <tableColumn id="2" xr3:uid="{00000000-0010-0000-0100-000002000000}" name="Details" dataCellStyle="Normal"/>
  </tableColumns>
  <tableStyleInfo name="SummaryTables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21A530-5119-5F4E-A251-587909B0B3CB}" name="RDS" displayName="RDS" ref="B2:C15" totalsRowShown="0" dataDxfId="12" tableBorderDxfId="11" headerRowCellStyle="Normal" dataCellStyle="Normal">
  <tableColumns count="2">
    <tableColumn id="1" xr3:uid="{3171D40D-348B-E24D-AA0D-818E3822F058}" name="RDS" dataDxfId="10" dataCellStyle="Normal"/>
    <tableColumn id="2" xr3:uid="{5DB2E6C0-E45B-274F-A3CD-B284826DF06D}" name="ProdRds" dataDxfId="9" dataCellStyle="Normal"/>
  </tableColumns>
  <tableStyleInfo name="ResourceTables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SecurityGroups" displayName="SecurityGroups" ref="B2:I68" totalsRowShown="0" headerRowCellStyle="Normal" dataCellStyle="Normal">
  <tableColumns count="8">
    <tableColumn id="1" xr3:uid="{00000000-0010-0000-1B00-000001000000}" name="Security Group Name" dataCellStyle="Normal"/>
    <tableColumn id="5" xr3:uid="{00000000-0010-0000-1B00-000005000000}" name="Description" dataCellStyle="Normal"/>
    <tableColumn id="2" xr3:uid="{00000000-0010-0000-1B00-000002000000}" name="Rule Ingress/Egress" dataCellStyle="Normal"/>
    <tableColumn id="3" xr3:uid="{00000000-0010-0000-1B00-000003000000}" name="Protocol" dataCellStyle="Normal"/>
    <tableColumn id="4" xr3:uid="{00000000-0010-0000-1B00-000004000000}" name="Port/Range" dataCellStyle="Normal"/>
    <tableColumn id="6" xr3:uid="{00000000-0010-0000-1B00-000006000000}" name="Source" dataCellStyle="Normal"/>
    <tableColumn id="8" xr3:uid="{539F9724-AB81-4794-8710-4E82DAE07AA8}" name="Rule Description" dataCellStyle="Normal"/>
    <tableColumn id="7" xr3:uid="{00000000-0010-0000-1B00-000007000000}" name="Notes" dataCellStyle="Normal"/>
  </tableColumns>
  <tableStyleInfo name="ResourceTables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7AD254B-12F5-7346-8A5E-7D4429486E6D}" name="IAM" displayName="IAM" ref="B2:E5" totalsRowShown="0">
  <autoFilter ref="B2:E5" xr:uid="{FBFEDFE6-2EFB-1E43-88A1-A3D8CE9A4B9B}">
    <filterColumn colId="0" hiddenButton="1"/>
    <filterColumn colId="1" hiddenButton="1"/>
    <filterColumn colId="2" hiddenButton="1"/>
    <filterColumn colId="3" hiddenButton="1"/>
  </autoFilter>
  <tableColumns count="4">
    <tableColumn id="1" xr3:uid="{C2BDCC7D-EDE7-824F-83FD-5EE622BDD2E7}" name="IAM Resource Name"/>
    <tableColumn id="2" xr3:uid="{7ED06237-8FF2-3B4B-86A6-9E5D0434C143}" name="Type"/>
    <tableColumn id="3" xr3:uid="{71B3E827-94DF-7E48-B355-8FF1D3C78DD1}" name="Access to Services" dataDxfId="8"/>
    <tableColumn id="4" xr3:uid="{935E7066-3487-2948-A5BF-8E51CC2BFB9D}" name="Notes"/>
  </tableColumns>
  <tableStyleInfo name="ResourceTables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D9DD177-93DA-460F-B401-9B9E10C1A1EC}" name="CodeDeployApp" displayName="CodeDeployApp" ref="B2:E5" totalsRowShown="0" tableBorderDxfId="7" headerRowCellStyle="Normal" dataCellStyle="Normal">
  <autoFilter ref="B2:E5" xr:uid="{5522AB56-B4A2-4615-BD0E-67FEBE87F08C}">
    <filterColumn colId="0" hiddenButton="1"/>
    <filterColumn colId="1" hiddenButton="1"/>
    <filterColumn colId="2" hiddenButton="1"/>
    <filterColumn colId="3" hiddenButton="1"/>
  </autoFilter>
  <tableColumns count="4">
    <tableColumn id="1" xr3:uid="{101A6E50-7913-43BB-A013-588C23355545}" name="CodeDeploy Applications" dataCellStyle="Normal"/>
    <tableColumn id="2" xr3:uid="{A004D697-4657-4A43-AAFE-E23741B3DB67}" name="uat-fe" dataDxfId="6" dataCellStyle="Normal"/>
    <tableColumn id="3" xr3:uid="{A633B7E6-825D-714D-8A2E-8AED22EC08FD}" name="uat-be" dataDxfId="5" dataCellStyle="Normal"/>
    <tableColumn id="4" xr3:uid="{96BC0C79-828E-3946-9EDD-4027658A624E}" name="uat-solv" dataDxfId="4" dataCellStyle="Normal"/>
  </tableColumns>
  <tableStyleInfo name="ResourceTables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DF0F01-972A-468D-BF52-FB313847A9B2}" name="CodeDeployDeployments" displayName="CodeDeployDeployments" ref="B7:E15" totalsRowShown="0" tableBorderDxfId="3" headerRowCellStyle="Normal" dataCellStyle="Normal">
  <autoFilter ref="B7:E15" xr:uid="{1C6492C8-E2EB-41AD-BEC3-79F84492DC7B}">
    <filterColumn colId="0" hiddenButton="1"/>
    <filterColumn colId="1" hiddenButton="1"/>
    <filterColumn colId="2" hiddenButton="1"/>
    <filterColumn colId="3" hiddenButton="1"/>
  </autoFilter>
  <tableColumns count="4">
    <tableColumn id="1" xr3:uid="{B004DB86-F6BD-4385-B304-926FDAC11AF0}" name="CodeDeploy Deployments" dataCellStyle="Normal"/>
    <tableColumn id="2" xr3:uid="{222304CE-A7CF-4579-8AAA-25B3C8E5D4D5}" name="fedeployment" dataDxfId="2" dataCellStyle="Normal"/>
    <tableColumn id="3" xr3:uid="{3732C63B-71DA-4845-AA56-FFA9F98B3BBA}" name="bedeployment" dataDxfId="1" dataCellStyle="Normal"/>
    <tableColumn id="4" xr3:uid="{9B47FB94-94A4-8142-B7C4-05A89A407C2A}" name="solvdeployment" dataDxfId="0" dataCellStyle="Normal"/>
  </tableColumns>
  <tableStyleInfo name="ResourceTables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ntacts" displayName="Contacts" ref="B22:C24" totalsRowShown="0" headerRowCellStyle="Normal" dataCellStyle="Normal">
  <autoFilter ref="B22:C24" xr:uid="{00000000-0009-0000-0100-000003000000}">
    <filterColumn colId="0" hiddenButton="1"/>
    <filterColumn colId="1" hiddenButton="1"/>
  </autoFilter>
  <tableColumns count="2">
    <tableColumn id="1" xr3:uid="{00000000-0010-0000-0200-000001000000}" name="Onboarding Contacts" dataCellStyle="Normal"/>
    <tableColumn id="2" xr3:uid="{00000000-0010-0000-0200-000002000000}" name="Name" dataCellStyle="Normal"/>
  </tableColumns>
  <tableStyleInfo name="SummaryTables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Revisions" displayName="Revisions" ref="B30:C32" totalsRowShown="0" headerRowCellStyle="Normal" dataCellStyle="Normal">
  <tableColumns count="2">
    <tableColumn id="1" xr3:uid="{00000000-0010-0000-0300-000001000000}" name="Revision History" dataCellStyle="Normal"/>
    <tableColumn id="2" xr3:uid="{00000000-0010-0000-0300-000002000000}" name="Comments" dataCellStyle="Normal"/>
  </tableColumns>
  <tableStyleInfo name="SummaryTables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VPC" displayName="VPC" ref="B5:C13" totalsRowShown="0" tableBorderDxfId="46" headerRowCellStyle="Normal" dataCellStyle="Normal">
  <autoFilter ref="B5:C13" xr:uid="{00000000-0009-0000-0100-000004000000}">
    <filterColumn colId="0" hiddenButton="1"/>
    <filterColumn colId="1" hiddenButton="1"/>
  </autoFilter>
  <tableColumns count="2">
    <tableColumn id="1" xr3:uid="{00000000-0010-0000-0400-000001000000}" name="Networking" dataCellStyle="Normal"/>
    <tableColumn id="2" xr3:uid="{00000000-0010-0000-0400-000002000000}" name="BaseNetwork" dataCellStyle="Normal"/>
  </tableColumns>
  <tableStyleInfo name="ResourceTables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Subnets" displayName="Subnets" ref="B15:G19" totalsRowShown="0" tableBorderDxfId="45" headerRowCellStyle="Normal" dataCellStyle="Normal">
  <tableColumns count="6">
    <tableColumn id="1" xr3:uid="{00000000-0010-0000-0500-000001000000}" name="Subnetworks" dataCellStyle="Normal"/>
    <tableColumn id="2" xr3:uid="{00000000-0010-0000-0500-000002000000}" name="Public-AZ1" dataCellStyle="Normal"/>
    <tableColumn id="3" xr3:uid="{00000000-0010-0000-0500-000003000000}" name="Public-AZ2" dataCellStyle="Normal"/>
    <tableColumn id="4" xr3:uid="{00000000-0010-0000-0500-000004000000}" name="Private-AZ1" dataCellStyle="Normal"/>
    <tableColumn id="5" xr3:uid="{00000000-0010-0000-0500-000005000000}" name="Private-AZ2" dataCellStyle="Normal"/>
    <tableColumn id="6" xr3:uid="{B7DCA12D-B1A5-4B44-A9FD-EFC74E0BDC41}" name="Private-AZ3" dataCellStyle="Normal"/>
  </tableColumns>
  <tableStyleInfo name="ResourceTables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6000000}" name="VPNGateway" displayName="VPNGateway" ref="B25:C31" totalsRowShown="0" headerRowCellStyle="Normal" dataCellStyle="Normal">
  <tableColumns count="2">
    <tableColumn id="1" xr3:uid="{00000000-0010-0000-0600-000001000000}" name="VPN Gateway" dataCellStyle="Normal"/>
    <tableColumn id="2" xr3:uid="{00000000-0010-0000-0600-000002000000}" name="Details" dataCellStyle="Normal"/>
  </tableColumns>
  <tableStyleInfo name="ResourceTables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7000000}" name="Route53" displayName="Route53" ref="B33:C40" totalsRowShown="0" headerRowCellStyle="Normal" dataCellStyle="Normal">
  <tableColumns count="2">
    <tableColumn id="1" xr3:uid="{00000000-0010-0000-0700-000001000000}" name="Route53 (DNS)" dataCellStyle="Normal"/>
    <tableColumn id="2" xr3:uid="{00000000-0010-0000-0700-000002000000}" name="uat.local" dataCellStyle="Normal"/>
  </tableColumns>
  <tableStyleInfo name="ResourceTables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8000000}" name="Certificates" displayName="Certificates" ref="B42:C47" totalsRowShown="0" headerRowCellStyle="Normal" dataCellStyle="Normal">
  <tableColumns count="2">
    <tableColumn id="1" xr3:uid="{00000000-0010-0000-0800-000001000000}" name="Certificate Manager" dataCellStyle="Normal"/>
    <tableColumn id="4" xr3:uid="{68B36A76-F62B-8143-9AE6-5DB691522ACE}" name="self.customer.com"/>
  </tableColumns>
  <tableStyleInfo name="ResourceTables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comments" Target="../comments1.xml"/><Relationship Id="rId3" Type="http://schemas.openxmlformats.org/officeDocument/2006/relationships/hyperlink" Target="http://www.ec2instances.info/" TargetMode="Externa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hyperlink" Target="http://www.ec2instances.info/" TargetMode="External"/><Relationship Id="rId1" Type="http://schemas.openxmlformats.org/officeDocument/2006/relationships/hyperlink" Target="http://www.ec2instances.info/" TargetMode="Externa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vmlDrawing" Target="../drawings/vmlDrawing1.vml"/><Relationship Id="rId10" Type="http://schemas.openxmlformats.org/officeDocument/2006/relationships/table" Target="../tables/table16.xml"/><Relationship Id="rId4" Type="http://schemas.openxmlformats.org/officeDocument/2006/relationships/printerSettings" Target="../printerSettings/printerSettings3.bin"/><Relationship Id="rId9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ec2instances.info/rds/?region=eu-west-1&amp;cost_duration=monthly&amp;reserved_term=yrTerm1Standard.allUpfront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9:C32"/>
  <sheetViews>
    <sheetView showGridLines="0" showRowColHeaders="0" zoomScaleNormal="100" workbookViewId="0"/>
  </sheetViews>
  <sheetFormatPr baseColWidth="10" defaultColWidth="8.5703125" defaultRowHeight="16" x14ac:dyDescent="0.2"/>
  <cols>
    <col min="1" max="1" width="1.85546875" customWidth="1"/>
    <col min="2" max="2" width="65.42578125" customWidth="1"/>
    <col min="3" max="3" width="60.5703125" customWidth="1"/>
    <col min="4" max="4" width="26" customWidth="1"/>
    <col min="5" max="5" width="2.5703125" customWidth="1"/>
    <col min="6" max="6" width="4" customWidth="1"/>
    <col min="7" max="7" width="3" customWidth="1"/>
  </cols>
  <sheetData>
    <row r="9" spans="2:3" x14ac:dyDescent="0.2">
      <c r="B9" t="s">
        <v>0</v>
      </c>
      <c r="C9" t="s">
        <v>1</v>
      </c>
    </row>
    <row r="10" spans="2:3" x14ac:dyDescent="0.2">
      <c r="B10" t="s">
        <v>108</v>
      </c>
      <c r="C10">
        <v>1262437</v>
      </c>
    </row>
    <row r="11" spans="2:3" x14ac:dyDescent="0.2">
      <c r="B11" t="s">
        <v>109</v>
      </c>
      <c r="C11" t="s">
        <v>184</v>
      </c>
    </row>
    <row r="12" spans="2:3" x14ac:dyDescent="0.2">
      <c r="B12" t="s">
        <v>110</v>
      </c>
      <c r="C12" s="23">
        <v>436185664504</v>
      </c>
    </row>
    <row r="13" spans="2:3" x14ac:dyDescent="0.2">
      <c r="B13" t="s">
        <v>111</v>
      </c>
      <c r="C13" t="s">
        <v>185</v>
      </c>
    </row>
    <row r="15" spans="2:3" x14ac:dyDescent="0.2">
      <c r="B15" t="s">
        <v>2</v>
      </c>
      <c r="C15" t="s">
        <v>1</v>
      </c>
    </row>
    <row r="16" spans="2:3" x14ac:dyDescent="0.2">
      <c r="B16" t="s">
        <v>3</v>
      </c>
      <c r="C16" t="s">
        <v>186</v>
      </c>
    </row>
    <row r="17" spans="2:3" x14ac:dyDescent="0.2">
      <c r="B17" t="s">
        <v>115</v>
      </c>
      <c r="C17" t="s">
        <v>292</v>
      </c>
    </row>
    <row r="18" spans="2:3" x14ac:dyDescent="0.2">
      <c r="B18" t="s">
        <v>4</v>
      </c>
      <c r="C18" s="6">
        <v>43894</v>
      </c>
    </row>
    <row r="19" spans="2:3" x14ac:dyDescent="0.2">
      <c r="B19" t="s">
        <v>116</v>
      </c>
      <c r="C19">
        <v>2</v>
      </c>
    </row>
    <row r="20" spans="2:3" x14ac:dyDescent="0.2">
      <c r="B20" t="s">
        <v>5</v>
      </c>
    </row>
    <row r="22" spans="2:3" x14ac:dyDescent="0.2">
      <c r="B22" t="s">
        <v>121</v>
      </c>
      <c r="C22" t="s">
        <v>6</v>
      </c>
    </row>
    <row r="23" spans="2:3" x14ac:dyDescent="0.2">
      <c r="B23" t="s">
        <v>7</v>
      </c>
      <c r="C23" t="s">
        <v>293</v>
      </c>
    </row>
    <row r="24" spans="2:3" x14ac:dyDescent="0.2">
      <c r="B24" t="s">
        <v>8</v>
      </c>
      <c r="C24" t="s">
        <v>294</v>
      </c>
    </row>
    <row r="26" spans="2:3" x14ac:dyDescent="0.2">
      <c r="B26" t="s">
        <v>9</v>
      </c>
    </row>
    <row r="27" spans="2:3" x14ac:dyDescent="0.2">
      <c r="B27" t="s">
        <v>10</v>
      </c>
    </row>
    <row r="28" spans="2:3" x14ac:dyDescent="0.2">
      <c r="B28" t="s">
        <v>11</v>
      </c>
    </row>
    <row r="30" spans="2:3" x14ac:dyDescent="0.2">
      <c r="B30" t="s">
        <v>12</v>
      </c>
      <c r="C30" t="s">
        <v>13</v>
      </c>
    </row>
    <row r="31" spans="2:3" x14ac:dyDescent="0.2">
      <c r="B31" t="s">
        <v>295</v>
      </c>
      <c r="C31" s="1" t="s">
        <v>296</v>
      </c>
    </row>
    <row r="32" spans="2:3" ht="51" x14ac:dyDescent="0.2">
      <c r="B32" s="39" t="s">
        <v>323</v>
      </c>
      <c r="C32" s="40" t="s">
        <v>324</v>
      </c>
    </row>
  </sheetData>
  <customSheetViews>
    <customSheetView guid="{33B30F8C-FD0D-554C-9CDD-938BCE2733BB}" showPageBreaks="1">
      <selection activeCell="C5" sqref="C4:C5"/>
    </customSheetView>
  </customSheetViews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8"/>
  <sheetViews>
    <sheetView showGridLines="0" showRowColHeaders="0" tabSelected="1" workbookViewId="0">
      <selection activeCell="G15" sqref="G15"/>
    </sheetView>
  </sheetViews>
  <sheetFormatPr baseColWidth="10" defaultColWidth="11.42578125" defaultRowHeight="16" x14ac:dyDescent="0.2"/>
  <cols>
    <col min="1" max="1" width="2.7109375" customWidth="1"/>
    <col min="2" max="2" width="28.85546875" customWidth="1"/>
    <col min="3" max="6" width="33.28515625" customWidth="1"/>
    <col min="7" max="12" width="30.7109375" customWidth="1"/>
    <col min="22" max="22" width="24" customWidth="1"/>
    <col min="23" max="26" width="39.140625" customWidth="1"/>
  </cols>
  <sheetData>
    <row r="2" spans="2:7" x14ac:dyDescent="0.2">
      <c r="B2" t="s">
        <v>167</v>
      </c>
      <c r="C2" t="s">
        <v>49</v>
      </c>
    </row>
    <row r="3" spans="2:7" x14ac:dyDescent="0.2">
      <c r="B3" s="4" t="s">
        <v>3</v>
      </c>
      <c r="C3" t="s">
        <v>186</v>
      </c>
    </row>
    <row r="5" spans="2:7" x14ac:dyDescent="0.2">
      <c r="B5" t="s">
        <v>14</v>
      </c>
      <c r="C5" t="s">
        <v>117</v>
      </c>
    </row>
    <row r="6" spans="2:7" x14ac:dyDescent="0.2">
      <c r="B6" t="s">
        <v>15</v>
      </c>
      <c r="C6" t="str">
        <f>Environment</f>
        <v>UAT</v>
      </c>
    </row>
    <row r="7" spans="2:7" x14ac:dyDescent="0.2">
      <c r="B7" t="s">
        <v>16</v>
      </c>
      <c r="C7" t="s">
        <v>189</v>
      </c>
    </row>
    <row r="8" spans="2:7" x14ac:dyDescent="0.2">
      <c r="B8" t="s">
        <v>17</v>
      </c>
      <c r="C8" t="s">
        <v>54</v>
      </c>
      <c r="E8" s="9"/>
    </row>
    <row r="9" spans="2:7" x14ac:dyDescent="0.2">
      <c r="B9" t="s">
        <v>18</v>
      </c>
      <c r="C9" t="s">
        <v>19</v>
      </c>
    </row>
    <row r="10" spans="2:7" x14ac:dyDescent="0.2">
      <c r="B10" t="s">
        <v>20</v>
      </c>
      <c r="C10" t="s">
        <v>92</v>
      </c>
    </row>
    <row r="11" spans="2:7" x14ac:dyDescent="0.2">
      <c r="B11" t="s">
        <v>22</v>
      </c>
      <c r="C11" t="s">
        <v>21</v>
      </c>
    </row>
    <row r="12" spans="2:7" x14ac:dyDescent="0.2">
      <c r="B12" t="s">
        <v>181</v>
      </c>
      <c r="C12" t="s">
        <v>23</v>
      </c>
    </row>
    <row r="13" spans="2:7" x14ac:dyDescent="0.2">
      <c r="B13" t="s">
        <v>24</v>
      </c>
      <c r="C13" s="1" t="s">
        <v>25</v>
      </c>
    </row>
    <row r="15" spans="2:7" x14ac:dyDescent="0.2">
      <c r="B15" t="s">
        <v>325</v>
      </c>
      <c r="C15" t="s">
        <v>27</v>
      </c>
      <c r="D15" t="s">
        <v>28</v>
      </c>
      <c r="E15" t="s">
        <v>29</v>
      </c>
      <c r="F15" t="s">
        <v>30</v>
      </c>
      <c r="G15" s="10" t="s">
        <v>326</v>
      </c>
    </row>
    <row r="16" spans="2:7" x14ac:dyDescent="0.2">
      <c r="B16" t="s">
        <v>31</v>
      </c>
      <c r="C16" t="s">
        <v>32</v>
      </c>
      <c r="D16" t="s">
        <v>32</v>
      </c>
      <c r="E16" t="s">
        <v>33</v>
      </c>
      <c r="F16" t="s">
        <v>33</v>
      </c>
      <c r="G16" s="10"/>
    </row>
    <row r="17" spans="2:7" x14ac:dyDescent="0.2">
      <c r="B17" t="s">
        <v>34</v>
      </c>
      <c r="C17" s="1"/>
      <c r="D17" s="1" t="s">
        <v>25</v>
      </c>
      <c r="E17" s="1" t="s">
        <v>25</v>
      </c>
      <c r="F17" s="1" t="s">
        <v>25</v>
      </c>
      <c r="G17" s="10"/>
    </row>
    <row r="18" spans="2:7" x14ac:dyDescent="0.2">
      <c r="B18" t="s">
        <v>35</v>
      </c>
      <c r="C18" t="s">
        <v>191</v>
      </c>
      <c r="D18" t="s">
        <v>190</v>
      </c>
      <c r="F18" t="s">
        <v>192</v>
      </c>
      <c r="G18" s="10"/>
    </row>
    <row r="19" spans="2:7" x14ac:dyDescent="0.2">
      <c r="B19" t="s">
        <v>36</v>
      </c>
      <c r="C19" t="str">
        <f>AvailabilityZone1</f>
        <v>eu-west-1a</v>
      </c>
      <c r="D19" t="str">
        <f>AvailabilityZone2</f>
        <v>eu-west-1b</v>
      </c>
      <c r="E19" t="str">
        <f>AvailabilityZone1</f>
        <v>eu-west-1a</v>
      </c>
      <c r="F19" s="10"/>
      <c r="G19" s="10"/>
    </row>
    <row r="21" spans="2:7" x14ac:dyDescent="0.2">
      <c r="B21" t="s">
        <v>37</v>
      </c>
      <c r="C21" t="s">
        <v>38</v>
      </c>
      <c r="D21" t="s">
        <v>39</v>
      </c>
    </row>
    <row r="22" spans="2:7" ht="68" x14ac:dyDescent="0.2">
      <c r="B22" t="s">
        <v>26</v>
      </c>
      <c r="C22" s="3" t="str">
        <f>AllSubnets</f>
        <v>Public-AZ1
Public-AZ2
Private-AZ1
Private-AZ2</v>
      </c>
      <c r="D22" s="3" t="str">
        <f>AllSubnets</f>
        <v>Public-AZ1
Public-AZ2
Private-AZ1
Private-AZ2</v>
      </c>
    </row>
    <row r="23" spans="2:7" x14ac:dyDescent="0.2">
      <c r="B23" t="s">
        <v>24</v>
      </c>
      <c r="C23" t="s">
        <v>25</v>
      </c>
      <c r="D23" t="s">
        <v>25</v>
      </c>
    </row>
    <row r="25" spans="2:7" x14ac:dyDescent="0.2">
      <c r="B25" t="s">
        <v>40</v>
      </c>
      <c r="C25" t="s">
        <v>1</v>
      </c>
    </row>
    <row r="26" spans="2:7" x14ac:dyDescent="0.2">
      <c r="B26" t="s">
        <v>41</v>
      </c>
      <c r="C26" s="24" t="s">
        <v>187</v>
      </c>
    </row>
    <row r="27" spans="2:7" x14ac:dyDescent="0.2">
      <c r="B27" t="s">
        <v>42</v>
      </c>
      <c r="C27" s="25" t="s">
        <v>162</v>
      </c>
    </row>
    <row r="28" spans="2:7" x14ac:dyDescent="0.2">
      <c r="B28" t="s">
        <v>43</v>
      </c>
      <c r="C28" s="25" t="s">
        <v>44</v>
      </c>
    </row>
    <row r="29" spans="2:7" x14ac:dyDescent="0.2">
      <c r="B29" t="s">
        <v>45</v>
      </c>
      <c r="C29" s="25" t="s">
        <v>25</v>
      </c>
    </row>
    <row r="30" spans="2:7" ht="102" x14ac:dyDescent="0.2">
      <c r="B30" t="s">
        <v>46</v>
      </c>
      <c r="C30" s="3" t="s">
        <v>188</v>
      </c>
    </row>
    <row r="31" spans="2:7" x14ac:dyDescent="0.2">
      <c r="B31" t="s">
        <v>24</v>
      </c>
      <c r="C31" t="s">
        <v>25</v>
      </c>
    </row>
    <row r="33" spans="2:5" x14ac:dyDescent="0.2">
      <c r="B33" t="s">
        <v>47</v>
      </c>
      <c r="C33" s="1" t="s">
        <v>286</v>
      </c>
    </row>
    <row r="34" spans="2:5" x14ac:dyDescent="0.2">
      <c r="B34" t="s">
        <v>48</v>
      </c>
      <c r="C34" s="1" t="s">
        <v>33</v>
      </c>
    </row>
    <row r="35" spans="2:5" x14ac:dyDescent="0.2">
      <c r="B35" t="s">
        <v>6</v>
      </c>
      <c r="C35" s="1" t="str">
        <f>Route53[[#Headers],[uat.local]]</f>
        <v>uat.local</v>
      </c>
    </row>
    <row r="36" spans="2:5" x14ac:dyDescent="0.2">
      <c r="B36" t="s">
        <v>118</v>
      </c>
      <c r="C36" s="1" t="s">
        <v>25</v>
      </c>
    </row>
    <row r="37" spans="2:5" x14ac:dyDescent="0.2">
      <c r="B37" t="s">
        <v>49</v>
      </c>
      <c r="C37" s="1" t="s">
        <v>25</v>
      </c>
    </row>
    <row r="38" spans="2:5" x14ac:dyDescent="0.2">
      <c r="B38" t="s">
        <v>50</v>
      </c>
      <c r="C38" s="1" t="s">
        <v>25</v>
      </c>
    </row>
    <row r="39" spans="2:5" x14ac:dyDescent="0.2">
      <c r="B39" t="s">
        <v>24</v>
      </c>
      <c r="C39" s="1" t="s">
        <v>113</v>
      </c>
    </row>
    <row r="40" spans="2:5" x14ac:dyDescent="0.2">
      <c r="B40" t="s">
        <v>51</v>
      </c>
      <c r="C40" s="1"/>
    </row>
    <row r="41" spans="2:5" x14ac:dyDescent="0.2">
      <c r="C41" s="1"/>
      <c r="D41" s="1"/>
    </row>
    <row r="42" spans="2:5" x14ac:dyDescent="0.2">
      <c r="B42" t="s">
        <v>52</v>
      </c>
      <c r="C42" t="s">
        <v>170</v>
      </c>
      <c r="D42" s="1"/>
      <c r="E42" s="1"/>
    </row>
    <row r="43" spans="2:5" x14ac:dyDescent="0.2">
      <c r="B43" t="s">
        <v>53</v>
      </c>
      <c r="C43" t="s">
        <v>168</v>
      </c>
      <c r="D43" s="1"/>
      <c r="E43" s="1"/>
    </row>
    <row r="44" spans="2:5" x14ac:dyDescent="0.2">
      <c r="B44" t="s">
        <v>119</v>
      </c>
      <c r="C44" t="s">
        <v>25</v>
      </c>
      <c r="D44" s="1"/>
      <c r="E44" s="1"/>
    </row>
    <row r="45" spans="2:5" x14ac:dyDescent="0.2">
      <c r="B45" t="s">
        <v>17</v>
      </c>
      <c r="C45" t="str">
        <f>Region</f>
        <v>eu-west-1</v>
      </c>
      <c r="D45" s="1"/>
      <c r="E45" s="1"/>
    </row>
    <row r="46" spans="2:5" x14ac:dyDescent="0.2">
      <c r="B46" t="s">
        <v>120</v>
      </c>
      <c r="C46" t="s">
        <v>169</v>
      </c>
      <c r="D46" s="1"/>
      <c r="E46" s="1"/>
    </row>
    <row r="47" spans="2:5" ht="51" x14ac:dyDescent="0.2">
      <c r="B47" t="s">
        <v>24</v>
      </c>
      <c r="C47" s="3" t="s">
        <v>171</v>
      </c>
      <c r="D47" s="5"/>
      <c r="E47" s="5"/>
    </row>
    <row r="48" spans="2:5" x14ac:dyDescent="0.2">
      <c r="C48" s="1"/>
      <c r="D48" s="1"/>
    </row>
  </sheetData>
  <customSheetViews>
    <customSheetView guid="{33B30F8C-FD0D-554C-9CDD-938BCE2733BB}" showGridLines="0">
      <selection activeCell="D15" sqref="D15"/>
    </customSheetView>
  </customSheetViews>
  <phoneticPr fontId="9" type="noConversion"/>
  <pageMargins left="0.7" right="0.7" top="0.75" bottom="0.75" header="0.3" footer="0.3"/>
  <pageSetup paperSize="9" orientation="portrait" r:id="rId1"/>
  <ignoredErrors>
    <ignoredError sqref="C9" numberStoredAsText="1"/>
  </ignoredError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03"/>
  <sheetViews>
    <sheetView showGridLines="0" showRowColHeaders="0" workbookViewId="0"/>
  </sheetViews>
  <sheetFormatPr baseColWidth="10" defaultColWidth="11.42578125" defaultRowHeight="16" x14ac:dyDescent="0.2"/>
  <cols>
    <col min="1" max="1" width="2.7109375" customWidth="1"/>
    <col min="2" max="2" width="31" bestFit="1" customWidth="1"/>
    <col min="3" max="3" width="39" customWidth="1"/>
    <col min="4" max="4" width="33" customWidth="1"/>
    <col min="5" max="5" width="32.140625" customWidth="1"/>
    <col min="6" max="6" width="27.85546875" customWidth="1"/>
    <col min="7" max="7" width="31.5703125" customWidth="1"/>
    <col min="8" max="8" width="26" customWidth="1"/>
    <col min="9" max="9" width="28" customWidth="1"/>
    <col min="10" max="10" width="20.7109375" customWidth="1"/>
    <col min="11" max="12" width="33.7109375" customWidth="1"/>
    <col min="22" max="22" width="24" customWidth="1"/>
    <col min="23" max="26" width="39.140625" customWidth="1"/>
  </cols>
  <sheetData>
    <row r="2" spans="2:6" x14ac:dyDescent="0.2">
      <c r="B2" t="s">
        <v>55</v>
      </c>
      <c r="C2" s="10" t="s">
        <v>193</v>
      </c>
      <c r="D2" s="10" t="s">
        <v>195</v>
      </c>
      <c r="E2" s="10" t="s">
        <v>197</v>
      </c>
      <c r="F2" s="10"/>
    </row>
    <row r="3" spans="2:6" ht="17" x14ac:dyDescent="0.2">
      <c r="B3" t="s">
        <v>122</v>
      </c>
      <c r="C3" s="3" t="s">
        <v>172</v>
      </c>
      <c r="D3" s="3" t="s">
        <v>172</v>
      </c>
      <c r="E3" s="3" t="s">
        <v>172</v>
      </c>
      <c r="F3" s="10"/>
    </row>
    <row r="4" spans="2:6" ht="17" x14ac:dyDescent="0.2">
      <c r="B4" s="2" t="s">
        <v>106</v>
      </c>
      <c r="C4" s="3" t="s">
        <v>173</v>
      </c>
      <c r="D4" s="3" t="s">
        <v>196</v>
      </c>
      <c r="E4" s="3" t="s">
        <v>196</v>
      </c>
      <c r="F4" s="10"/>
    </row>
    <row r="5" spans="2:6" ht="34" x14ac:dyDescent="0.2">
      <c r="B5" t="s">
        <v>56</v>
      </c>
      <c r="C5" s="3" t="str">
        <f>PrivateSubnets</f>
        <v>Private-AZ1
Private-AZ2</v>
      </c>
      <c r="D5" s="3" t="str">
        <f>PrivateSubnets</f>
        <v>Private-AZ1
Private-AZ2</v>
      </c>
      <c r="E5" s="3" t="str">
        <f>PrivateSubnets</f>
        <v>Private-AZ1
Private-AZ2</v>
      </c>
      <c r="F5" s="10"/>
    </row>
    <row r="6" spans="2:6" x14ac:dyDescent="0.2">
      <c r="B6" t="s">
        <v>123</v>
      </c>
      <c r="C6" s="3">
        <v>50</v>
      </c>
      <c r="D6" s="3">
        <v>50</v>
      </c>
      <c r="E6" s="3">
        <v>50</v>
      </c>
      <c r="F6" s="10"/>
    </row>
    <row r="7" spans="2:6" ht="17" x14ac:dyDescent="0.2">
      <c r="B7" t="s">
        <v>57</v>
      </c>
      <c r="C7" s="3" t="s">
        <v>92</v>
      </c>
      <c r="D7" s="3" t="s">
        <v>21</v>
      </c>
      <c r="E7" s="3" t="s">
        <v>21</v>
      </c>
      <c r="F7" s="10"/>
    </row>
    <row r="8" spans="2:6" ht="17" x14ac:dyDescent="0.2">
      <c r="B8" t="s">
        <v>124</v>
      </c>
      <c r="C8" s="5" t="s">
        <v>25</v>
      </c>
      <c r="D8" s="5" t="s">
        <v>25</v>
      </c>
      <c r="E8" s="5" t="s">
        <v>25</v>
      </c>
      <c r="F8" s="10"/>
    </row>
    <row r="9" spans="2:6" ht="17" x14ac:dyDescent="0.2">
      <c r="B9" t="s">
        <v>58</v>
      </c>
      <c r="C9" s="5" t="s">
        <v>21</v>
      </c>
      <c r="D9" s="5" t="s">
        <v>21</v>
      </c>
      <c r="E9" s="5" t="s">
        <v>21</v>
      </c>
      <c r="F9" s="10"/>
    </row>
    <row r="10" spans="2:6" ht="17" x14ac:dyDescent="0.2">
      <c r="B10" t="s">
        <v>163</v>
      </c>
      <c r="C10" s="8" t="s">
        <v>194</v>
      </c>
      <c r="D10" s="8" t="s">
        <v>125</v>
      </c>
      <c r="E10" s="8" t="s">
        <v>125</v>
      </c>
      <c r="F10" s="10"/>
    </row>
    <row r="11" spans="2:6" ht="34" x14ac:dyDescent="0.2">
      <c r="B11" t="s">
        <v>59</v>
      </c>
      <c r="C11" s="5" t="s">
        <v>166</v>
      </c>
      <c r="D11" s="5" t="s">
        <v>166</v>
      </c>
      <c r="E11" s="5" t="s">
        <v>166</v>
      </c>
      <c r="F11" s="10"/>
    </row>
    <row r="12" spans="2:6" ht="17" x14ac:dyDescent="0.2">
      <c r="B12" t="s">
        <v>60</v>
      </c>
      <c r="C12" s="5" t="s">
        <v>25</v>
      </c>
      <c r="D12" s="5" t="s">
        <v>25</v>
      </c>
      <c r="E12" s="5" t="s">
        <v>25</v>
      </c>
      <c r="F12" s="10"/>
    </row>
    <row r="13" spans="2:6" ht="17" x14ac:dyDescent="0.2">
      <c r="B13" t="s">
        <v>126</v>
      </c>
      <c r="C13" s="5" t="s">
        <v>165</v>
      </c>
      <c r="D13" s="26" t="s">
        <v>165</v>
      </c>
      <c r="E13" s="5" t="s">
        <v>165</v>
      </c>
      <c r="F13" s="10"/>
    </row>
    <row r="14" spans="2:6" ht="17" x14ac:dyDescent="0.2">
      <c r="B14" t="s">
        <v>127</v>
      </c>
      <c r="C14" s="3" t="str">
        <f>'Security Groups'!B17</f>
        <v>AdminFeEc2Sg</v>
      </c>
      <c r="D14" s="3" t="str">
        <f>'Security Groups'!B19</f>
        <v>AdminBeEc2Sg</v>
      </c>
      <c r="E14" s="3" t="str">
        <f>'Security Groups'!$B$25</f>
        <v>SolrSlaveEc2Sg</v>
      </c>
      <c r="F14" s="10"/>
    </row>
    <row r="15" spans="2:6" ht="17" x14ac:dyDescent="0.2">
      <c r="B15" t="s">
        <v>24</v>
      </c>
      <c r="C15" s="5" t="s">
        <v>285</v>
      </c>
      <c r="D15" s="5" t="s">
        <v>285</v>
      </c>
      <c r="E15" s="5" t="s">
        <v>285</v>
      </c>
      <c r="F15" s="10"/>
    </row>
    <row r="16" spans="2:6" x14ac:dyDescent="0.2">
      <c r="C16" s="1"/>
      <c r="D16" s="1"/>
    </row>
    <row r="17" spans="2:11" x14ac:dyDescent="0.2">
      <c r="B17" t="s">
        <v>61</v>
      </c>
      <c r="C17" s="10" t="s">
        <v>198</v>
      </c>
      <c r="D17" s="10" t="s">
        <v>199</v>
      </c>
      <c r="E17" s="10" t="s">
        <v>200</v>
      </c>
      <c r="F17" s="10" t="s">
        <v>201</v>
      </c>
      <c r="G17" s="10" t="s">
        <v>202</v>
      </c>
      <c r="H17" s="10" t="s">
        <v>203</v>
      </c>
      <c r="I17" s="10" t="s">
        <v>204</v>
      </c>
      <c r="J17" s="10"/>
      <c r="K17" s="10"/>
    </row>
    <row r="18" spans="2:11" x14ac:dyDescent="0.2">
      <c r="B18" t="s">
        <v>122</v>
      </c>
      <c r="C18" s="10" t="s">
        <v>172</v>
      </c>
      <c r="D18" s="10" t="s">
        <v>172</v>
      </c>
      <c r="E18" s="10" t="s">
        <v>172</v>
      </c>
      <c r="F18" s="10" t="s">
        <v>172</v>
      </c>
      <c r="G18" s="10" t="s">
        <v>172</v>
      </c>
      <c r="H18" s="10" t="s">
        <v>172</v>
      </c>
      <c r="I18" s="10" t="s">
        <v>172</v>
      </c>
      <c r="J18" s="11"/>
      <c r="K18" s="11"/>
    </row>
    <row r="19" spans="2:11" ht="17" x14ac:dyDescent="0.2">
      <c r="B19" s="2" t="s">
        <v>106</v>
      </c>
      <c r="C19" s="3" t="s">
        <v>173</v>
      </c>
      <c r="D19" s="3" t="s">
        <v>173</v>
      </c>
      <c r="E19" s="3" t="s">
        <v>173</v>
      </c>
      <c r="F19" s="3" t="s">
        <v>173</v>
      </c>
      <c r="G19" s="3" t="s">
        <v>196</v>
      </c>
      <c r="H19" s="3" t="s">
        <v>196</v>
      </c>
      <c r="I19" s="3" t="s">
        <v>223</v>
      </c>
      <c r="J19" s="11"/>
      <c r="K19" s="11"/>
    </row>
    <row r="20" spans="2:11" ht="17" x14ac:dyDescent="0.2">
      <c r="B20" t="s">
        <v>62</v>
      </c>
      <c r="C20" s="3" t="str">
        <f>Subnets[[#Headers],[Private-AZ1]]</f>
        <v>Private-AZ1</v>
      </c>
      <c r="D20" s="3" t="str">
        <f>Subnets[[#Headers],[Private-AZ2]]</f>
        <v>Private-AZ2</v>
      </c>
      <c r="E20" s="3" t="str">
        <f>Subnets[[#Headers],[Private-AZ1]]</f>
        <v>Private-AZ1</v>
      </c>
      <c r="F20" s="3" t="str">
        <f>Subnets[[#Headers],[Private-AZ2]]</f>
        <v>Private-AZ2</v>
      </c>
      <c r="G20" s="3" t="str">
        <f>Subnets[[#Headers],[Private-AZ1]]</f>
        <v>Private-AZ1</v>
      </c>
      <c r="H20" s="3" t="str">
        <f>Subnets[[#Headers],[Private-AZ1]]</f>
        <v>Private-AZ1</v>
      </c>
      <c r="I20" s="3" t="str">
        <f>Subnets[[#Headers],[Private-AZ1]]</f>
        <v>Private-AZ1</v>
      </c>
      <c r="J20" s="11"/>
      <c r="K20" s="11"/>
    </row>
    <row r="21" spans="2:11" x14ac:dyDescent="0.2">
      <c r="B21" t="s">
        <v>123</v>
      </c>
      <c r="C21" s="3">
        <v>30</v>
      </c>
      <c r="D21" s="3">
        <v>30</v>
      </c>
      <c r="E21" s="3">
        <v>30</v>
      </c>
      <c r="F21" s="3">
        <v>30</v>
      </c>
      <c r="G21" s="3">
        <v>30</v>
      </c>
      <c r="H21" s="3">
        <v>50</v>
      </c>
      <c r="I21" s="3">
        <v>200</v>
      </c>
      <c r="J21" s="11"/>
      <c r="K21" s="11"/>
    </row>
    <row r="22" spans="2:11" ht="17" x14ac:dyDescent="0.2">
      <c r="B22" t="s">
        <v>57</v>
      </c>
      <c r="C22" s="3" t="s">
        <v>21</v>
      </c>
      <c r="D22" s="3" t="s">
        <v>21</v>
      </c>
      <c r="E22" s="3" t="s">
        <v>21</v>
      </c>
      <c r="F22" s="3" t="s">
        <v>21</v>
      </c>
      <c r="G22" s="3" t="s">
        <v>21</v>
      </c>
      <c r="H22" s="3" t="s">
        <v>21</v>
      </c>
      <c r="I22" s="3" t="s">
        <v>21</v>
      </c>
      <c r="J22" s="11"/>
      <c r="K22" s="11"/>
    </row>
    <row r="23" spans="2:11" ht="17" x14ac:dyDescent="0.2">
      <c r="B23" t="s">
        <v>124</v>
      </c>
      <c r="C23" s="5" t="s">
        <v>25</v>
      </c>
      <c r="D23" s="5" t="s">
        <v>25</v>
      </c>
      <c r="E23" s="5" t="s">
        <v>25</v>
      </c>
      <c r="F23" s="5" t="s">
        <v>25</v>
      </c>
      <c r="G23" s="5" t="s">
        <v>25</v>
      </c>
      <c r="H23" s="5" t="s">
        <v>25</v>
      </c>
      <c r="I23" s="5" t="s">
        <v>25</v>
      </c>
      <c r="J23" s="11"/>
      <c r="K23" s="11"/>
    </row>
    <row r="24" spans="2:11" ht="17" x14ac:dyDescent="0.2">
      <c r="B24" t="s">
        <v>58</v>
      </c>
      <c r="C24" s="5" t="s">
        <v>21</v>
      </c>
      <c r="D24" s="5" t="s">
        <v>21</v>
      </c>
      <c r="E24" s="5" t="s">
        <v>21</v>
      </c>
      <c r="F24" s="5" t="s">
        <v>21</v>
      </c>
      <c r="G24" s="5" t="s">
        <v>21</v>
      </c>
      <c r="H24" s="5" t="s">
        <v>21</v>
      </c>
      <c r="I24" s="5" t="s">
        <v>21</v>
      </c>
      <c r="J24" s="11"/>
      <c r="K24" s="11"/>
    </row>
    <row r="25" spans="2:11" ht="17" x14ac:dyDescent="0.2">
      <c r="B25" t="s">
        <v>59</v>
      </c>
      <c r="C25" s="5" t="s">
        <v>112</v>
      </c>
      <c r="D25" s="5" t="s">
        <v>112</v>
      </c>
      <c r="E25" s="5" t="s">
        <v>112</v>
      </c>
      <c r="F25" s="5" t="s">
        <v>112</v>
      </c>
      <c r="G25" s="5" t="s">
        <v>112</v>
      </c>
      <c r="H25" s="5" t="s">
        <v>112</v>
      </c>
      <c r="I25" s="5" t="s">
        <v>112</v>
      </c>
      <c r="J25" s="11"/>
      <c r="K25" s="11"/>
    </row>
    <row r="26" spans="2:11" ht="17" x14ac:dyDescent="0.2">
      <c r="B26" t="s">
        <v>60</v>
      </c>
      <c r="C26" s="5" t="s">
        <v>25</v>
      </c>
      <c r="D26" s="5" t="s">
        <v>25</v>
      </c>
      <c r="E26" s="5" t="s">
        <v>25</v>
      </c>
      <c r="F26" s="5" t="s">
        <v>25</v>
      </c>
      <c r="G26" s="5" t="s">
        <v>25</v>
      </c>
      <c r="H26" s="5" t="s">
        <v>25</v>
      </c>
      <c r="I26" s="5" t="s">
        <v>25</v>
      </c>
      <c r="J26" s="11"/>
      <c r="K26" s="11"/>
    </row>
    <row r="27" spans="2:11" ht="17" x14ac:dyDescent="0.2">
      <c r="B27" t="s">
        <v>126</v>
      </c>
      <c r="C27" s="5" t="s">
        <v>25</v>
      </c>
      <c r="D27" s="5" t="s">
        <v>25</v>
      </c>
      <c r="E27" s="5" t="s">
        <v>25</v>
      </c>
      <c r="F27" s="5" t="s">
        <v>25</v>
      </c>
      <c r="G27" s="5" t="s">
        <v>25</v>
      </c>
      <c r="H27" s="5" t="s">
        <v>25</v>
      </c>
      <c r="I27" s="5" t="s">
        <v>25</v>
      </c>
      <c r="J27" s="11"/>
      <c r="K27" s="11"/>
    </row>
    <row r="28" spans="2:11" ht="17" x14ac:dyDescent="0.2">
      <c r="B28" t="s">
        <v>128</v>
      </c>
      <c r="C28" s="3" t="str">
        <f>'Security Groups'!B9</f>
        <v>HybrisFeEc2Sg</v>
      </c>
      <c r="D28" s="3" t="str">
        <f>'Security Groups'!B9</f>
        <v>HybrisFeEc2Sg</v>
      </c>
      <c r="E28" s="3" t="str">
        <f>'Security Groups'!B12</f>
        <v>HybrisSfEc2Sg</v>
      </c>
      <c r="F28" s="3" t="str">
        <f>'Security Groups'!B12</f>
        <v>HybrisSfEc2Sg</v>
      </c>
      <c r="G28" s="3" t="str">
        <f>'Security Groups'!B22</f>
        <v>SolrMasterEc2Sg</v>
      </c>
      <c r="H28" s="3" t="str">
        <f>'Security Groups'!B25</f>
        <v>SolrSlaveEc2Sg</v>
      </c>
      <c r="I28" s="3" t="str">
        <f>SecurityGroups[[#This Row],[Security Group Name]]</f>
        <v>SftpEc2Sg</v>
      </c>
      <c r="J28" s="11"/>
      <c r="K28" s="11"/>
    </row>
    <row r="29" spans="2:11" ht="17" x14ac:dyDescent="0.2">
      <c r="B29" t="s">
        <v>63</v>
      </c>
      <c r="C29" s="3" t="s">
        <v>23</v>
      </c>
      <c r="D29" s="3" t="s">
        <v>23</v>
      </c>
      <c r="E29" s="3" t="s">
        <v>23</v>
      </c>
      <c r="F29" s="3" t="s">
        <v>23</v>
      </c>
      <c r="G29" s="3" t="s">
        <v>23</v>
      </c>
      <c r="H29" s="3" t="s">
        <v>23</v>
      </c>
      <c r="I29" s="3" t="s">
        <v>64</v>
      </c>
      <c r="J29" s="11"/>
      <c r="K29" s="11"/>
    </row>
    <row r="30" spans="2:11" ht="17" x14ac:dyDescent="0.2">
      <c r="B30" t="s">
        <v>24</v>
      </c>
      <c r="C30" s="5" t="s">
        <v>285</v>
      </c>
      <c r="D30" s="5" t="s">
        <v>285</v>
      </c>
      <c r="E30" s="5" t="s">
        <v>285</v>
      </c>
      <c r="F30" s="5" t="s">
        <v>285</v>
      </c>
      <c r="G30" s="5" t="s">
        <v>285</v>
      </c>
      <c r="H30" s="5" t="s">
        <v>285</v>
      </c>
      <c r="I30" s="5" t="s">
        <v>25</v>
      </c>
      <c r="J30" s="11"/>
      <c r="K30" s="11"/>
    </row>
    <row r="31" spans="2:11" x14ac:dyDescent="0.2">
      <c r="C31" s="5"/>
      <c r="D31" s="5"/>
      <c r="E31" s="5"/>
      <c r="F31" s="5"/>
      <c r="G31" s="5"/>
      <c r="H31" s="5"/>
      <c r="I31" s="11"/>
      <c r="J31" s="11"/>
      <c r="K31" s="11"/>
    </row>
    <row r="32" spans="2:11" x14ac:dyDescent="0.2">
      <c r="B32" s="17" t="s">
        <v>61</v>
      </c>
      <c r="C32" s="21" t="s">
        <v>205</v>
      </c>
      <c r="D32" s="5"/>
      <c r="E32" s="5"/>
      <c r="F32" s="5"/>
      <c r="G32" s="5"/>
      <c r="H32" s="5"/>
      <c r="I32" s="11"/>
      <c r="J32" s="11"/>
      <c r="K32" s="11"/>
    </row>
    <row r="33" spans="2:11" x14ac:dyDescent="0.2">
      <c r="B33" s="16" t="s">
        <v>122</v>
      </c>
      <c r="C33" s="22" t="s">
        <v>206</v>
      </c>
      <c r="D33" s="5"/>
      <c r="E33" s="5"/>
      <c r="F33" s="5"/>
      <c r="G33" s="5"/>
      <c r="H33" s="5"/>
      <c r="I33" s="11"/>
      <c r="J33" s="11"/>
      <c r="K33" s="11"/>
    </row>
    <row r="34" spans="2:11" ht="17" x14ac:dyDescent="0.2">
      <c r="B34" s="27" t="s">
        <v>106</v>
      </c>
      <c r="C34" s="28" t="s">
        <v>173</v>
      </c>
      <c r="D34" s="5"/>
      <c r="E34" s="5"/>
      <c r="F34" s="5"/>
      <c r="G34" s="5"/>
      <c r="H34" s="5"/>
      <c r="I34" s="11"/>
      <c r="J34" s="11"/>
      <c r="K34" s="11"/>
    </row>
    <row r="35" spans="2:11" ht="17" x14ac:dyDescent="0.2">
      <c r="B35" s="16" t="s">
        <v>62</v>
      </c>
      <c r="C35" s="29" t="str">
        <f>Subnets[[#Headers],[Private-AZ1]]</f>
        <v>Private-AZ1</v>
      </c>
      <c r="D35" s="5"/>
      <c r="E35" s="5"/>
      <c r="F35" s="5"/>
      <c r="G35" s="5"/>
      <c r="H35" s="5"/>
      <c r="I35" s="11"/>
      <c r="J35" s="11"/>
      <c r="K35" s="11"/>
    </row>
    <row r="36" spans="2:11" x14ac:dyDescent="0.2">
      <c r="B36" s="15" t="s">
        <v>123</v>
      </c>
      <c r="C36" s="28">
        <v>120</v>
      </c>
      <c r="D36" s="5"/>
      <c r="E36" s="5"/>
      <c r="F36" s="5"/>
      <c r="G36" s="5"/>
      <c r="H36" s="5"/>
      <c r="I36" s="11"/>
      <c r="J36" s="11"/>
      <c r="K36" s="11"/>
    </row>
    <row r="37" spans="2:11" ht="17" x14ac:dyDescent="0.2">
      <c r="B37" s="16" t="s">
        <v>57</v>
      </c>
      <c r="C37" s="29" t="s">
        <v>21</v>
      </c>
      <c r="D37" s="5"/>
      <c r="E37" s="5"/>
      <c r="F37" s="5"/>
      <c r="G37" s="5"/>
      <c r="H37" s="5"/>
      <c r="I37" s="11"/>
      <c r="J37" s="11"/>
      <c r="K37" s="11"/>
    </row>
    <row r="38" spans="2:11" ht="17" x14ac:dyDescent="0.2">
      <c r="B38" s="15" t="s">
        <v>124</v>
      </c>
      <c r="C38" s="30" t="s">
        <v>25</v>
      </c>
      <c r="D38" s="5"/>
      <c r="E38" s="5"/>
      <c r="F38" s="5"/>
      <c r="G38" s="5"/>
      <c r="H38" s="5"/>
      <c r="I38" s="11"/>
      <c r="J38" s="11"/>
      <c r="K38" s="11"/>
    </row>
    <row r="39" spans="2:11" ht="17" x14ac:dyDescent="0.2">
      <c r="B39" s="16" t="s">
        <v>58</v>
      </c>
      <c r="C39" s="31" t="s">
        <v>21</v>
      </c>
      <c r="D39" s="5"/>
      <c r="E39" s="5"/>
      <c r="F39" s="5"/>
      <c r="G39" s="5"/>
      <c r="H39" s="5"/>
      <c r="I39" s="11"/>
      <c r="J39" s="11"/>
      <c r="K39" s="11"/>
    </row>
    <row r="40" spans="2:11" ht="17" x14ac:dyDescent="0.2">
      <c r="B40" s="15" t="s">
        <v>59</v>
      </c>
      <c r="C40" s="30" t="s">
        <v>112</v>
      </c>
      <c r="D40" s="5"/>
      <c r="E40" s="5"/>
      <c r="F40" s="5"/>
      <c r="G40" s="5"/>
      <c r="H40" s="5"/>
      <c r="I40" s="11"/>
      <c r="J40" s="11"/>
      <c r="K40" s="11"/>
    </row>
    <row r="41" spans="2:11" ht="17" x14ac:dyDescent="0.2">
      <c r="B41" s="16" t="s">
        <v>60</v>
      </c>
      <c r="C41" s="31" t="s">
        <v>25</v>
      </c>
      <c r="D41" s="5"/>
      <c r="E41" s="5"/>
      <c r="F41" s="5"/>
      <c r="G41" s="5"/>
      <c r="H41" s="5"/>
      <c r="I41" s="11"/>
      <c r="J41" s="11"/>
      <c r="K41" s="11"/>
    </row>
    <row r="42" spans="2:11" ht="17" x14ac:dyDescent="0.2">
      <c r="B42" s="15" t="s">
        <v>126</v>
      </c>
      <c r="C42" s="30" t="s">
        <v>25</v>
      </c>
      <c r="D42" s="5"/>
      <c r="E42" s="5"/>
      <c r="F42" s="5"/>
      <c r="G42" s="5"/>
      <c r="H42" s="5"/>
      <c r="I42" s="11"/>
      <c r="J42" s="11"/>
      <c r="K42" s="11"/>
    </row>
    <row r="43" spans="2:11" ht="17" x14ac:dyDescent="0.2">
      <c r="B43" s="16" t="s">
        <v>128</v>
      </c>
      <c r="C43" s="29" t="str">
        <f>'Security Groups'!B30</f>
        <v>MsAdEc2Sg</v>
      </c>
      <c r="D43" s="5"/>
      <c r="E43" s="5"/>
      <c r="F43" s="5"/>
      <c r="G43" s="5"/>
      <c r="H43" s="5"/>
      <c r="I43" s="11"/>
      <c r="J43" s="11"/>
      <c r="K43" s="11"/>
    </row>
    <row r="44" spans="2:11" ht="17" x14ac:dyDescent="0.2">
      <c r="B44" s="15" t="s">
        <v>63</v>
      </c>
      <c r="C44" s="28" t="s">
        <v>64</v>
      </c>
      <c r="D44" s="5"/>
      <c r="E44" s="5"/>
      <c r="F44" s="5"/>
      <c r="G44" s="5"/>
      <c r="H44" s="5"/>
      <c r="I44" s="11"/>
      <c r="J44" s="11"/>
      <c r="K44" s="11"/>
    </row>
    <row r="45" spans="2:11" ht="17" x14ac:dyDescent="0.2">
      <c r="B45" s="16" t="s">
        <v>24</v>
      </c>
      <c r="C45" s="31" t="s">
        <v>25</v>
      </c>
      <c r="D45" s="5"/>
      <c r="E45" s="5"/>
      <c r="F45" s="5"/>
      <c r="G45" s="5"/>
      <c r="H45" s="5"/>
      <c r="I45" s="11"/>
      <c r="J45" s="11"/>
      <c r="K45" s="11"/>
    </row>
    <row r="46" spans="2:11" x14ac:dyDescent="0.2">
      <c r="B46" s="34"/>
      <c r="C46" s="35"/>
      <c r="D46" s="35"/>
      <c r="E46" s="5"/>
      <c r="F46" s="5"/>
      <c r="G46" s="5"/>
      <c r="H46" s="5"/>
      <c r="I46" s="11"/>
      <c r="J46" s="11"/>
      <c r="K46" s="11"/>
    </row>
    <row r="47" spans="2:11" ht="34" x14ac:dyDescent="0.2">
      <c r="B47" t="s">
        <v>138</v>
      </c>
      <c r="C47" t="s">
        <v>216</v>
      </c>
      <c r="D47" s="10" t="s">
        <v>225</v>
      </c>
      <c r="E47" s="24" t="s">
        <v>226</v>
      </c>
      <c r="F47" s="24" t="s">
        <v>219</v>
      </c>
      <c r="G47" s="11" t="s">
        <v>220</v>
      </c>
    </row>
    <row r="48" spans="2:11" ht="17" x14ac:dyDescent="0.2">
      <c r="B48" t="s">
        <v>65</v>
      </c>
      <c r="C48" s="3" t="s">
        <v>214</v>
      </c>
      <c r="D48" s="10" t="s">
        <v>217</v>
      </c>
      <c r="E48" s="10" t="s">
        <v>217</v>
      </c>
      <c r="F48" s="10" t="s">
        <v>217</v>
      </c>
      <c r="G48" s="10" t="s">
        <v>217</v>
      </c>
    </row>
    <row r="49" spans="2:11" ht="34" x14ac:dyDescent="0.2">
      <c r="B49" t="s">
        <v>56</v>
      </c>
      <c r="C49" s="3" t="str">
        <f>PublicSubnets</f>
        <v>Public-AZ1
Public-AZ2</v>
      </c>
      <c r="D49" s="3" t="str">
        <f>PrivateSubnets</f>
        <v>Private-AZ1
Private-AZ2</v>
      </c>
      <c r="E49" s="3" t="str">
        <f>PrivateSubnets</f>
        <v>Private-AZ1
Private-AZ2</v>
      </c>
      <c r="F49" s="3" t="str">
        <f>PrivateSubnets</f>
        <v>Private-AZ1
Private-AZ2</v>
      </c>
      <c r="G49" s="3" t="str">
        <f>PrivateSubnets</f>
        <v>Private-AZ1
Private-AZ2</v>
      </c>
    </row>
    <row r="50" spans="2:11" ht="17" x14ac:dyDescent="0.2">
      <c r="B50" t="s">
        <v>133</v>
      </c>
      <c r="C50" s="3" t="s">
        <v>215</v>
      </c>
      <c r="D50" s="10" t="s">
        <v>139</v>
      </c>
      <c r="E50" s="10" t="s">
        <v>139</v>
      </c>
      <c r="F50" s="10" t="s">
        <v>221</v>
      </c>
      <c r="G50" s="10" t="s">
        <v>221</v>
      </c>
    </row>
    <row r="51" spans="2:11" ht="17" x14ac:dyDescent="0.2">
      <c r="B51" t="s">
        <v>129</v>
      </c>
      <c r="C51" s="5" t="s">
        <v>25</v>
      </c>
      <c r="D51" s="10" t="s">
        <v>218</v>
      </c>
      <c r="E51" s="10" t="s">
        <v>218</v>
      </c>
      <c r="F51" s="12" t="s">
        <v>25</v>
      </c>
      <c r="G51" s="12" t="s">
        <v>25</v>
      </c>
    </row>
    <row r="52" spans="2:11" ht="17" x14ac:dyDescent="0.2">
      <c r="B52" t="s">
        <v>137</v>
      </c>
      <c r="C52" s="3" t="s">
        <v>298</v>
      </c>
      <c r="D52" s="13"/>
      <c r="E52" s="13"/>
      <c r="F52" s="13"/>
      <c r="G52" s="13"/>
    </row>
    <row r="53" spans="2:11" ht="17" x14ac:dyDescent="0.2">
      <c r="B53" t="s">
        <v>93</v>
      </c>
      <c r="C53" s="5" t="s">
        <v>25</v>
      </c>
      <c r="D53" s="12" t="s">
        <v>25</v>
      </c>
      <c r="E53" s="12" t="s">
        <v>25</v>
      </c>
      <c r="F53" s="12" t="s">
        <v>25</v>
      </c>
      <c r="G53" s="12" t="s">
        <v>25</v>
      </c>
    </row>
    <row r="54" spans="2:11" ht="17" x14ac:dyDescent="0.2">
      <c r="B54" s="10" t="s">
        <v>24</v>
      </c>
      <c r="C54" s="13" t="s">
        <v>25</v>
      </c>
      <c r="D54" s="12" t="s">
        <v>25</v>
      </c>
      <c r="E54" s="12" t="s">
        <v>25</v>
      </c>
      <c r="F54" s="12" t="s">
        <v>25</v>
      </c>
      <c r="G54" s="12" t="s">
        <v>25</v>
      </c>
    </row>
    <row r="55" spans="2:11" x14ac:dyDescent="0.2">
      <c r="B55" s="34"/>
      <c r="C55" s="35"/>
      <c r="D55" s="35"/>
      <c r="E55" s="5"/>
      <c r="F55" s="5"/>
      <c r="G55" s="5"/>
      <c r="H55" s="5"/>
      <c r="I55" s="11"/>
      <c r="J55" s="11"/>
      <c r="K55" s="11"/>
    </row>
    <row r="56" spans="2:11" x14ac:dyDescent="0.2">
      <c r="B56" t="s">
        <v>132</v>
      </c>
      <c r="C56" t="s">
        <v>207</v>
      </c>
      <c r="D56" s="24" t="s">
        <v>212</v>
      </c>
      <c r="E56" s="10"/>
      <c r="F56" s="10"/>
      <c r="G56" s="10"/>
      <c r="H56" s="10"/>
      <c r="I56" s="10"/>
    </row>
    <row r="57" spans="2:11" ht="17" x14ac:dyDescent="0.2">
      <c r="B57" t="s">
        <v>65</v>
      </c>
      <c r="C57" s="3" t="s">
        <v>208</v>
      </c>
      <c r="D57" s="3" t="s">
        <v>208</v>
      </c>
      <c r="E57" s="10"/>
      <c r="F57" s="10"/>
      <c r="G57" s="10"/>
      <c r="H57" s="10"/>
      <c r="I57" s="10"/>
    </row>
    <row r="58" spans="2:11" ht="34" x14ac:dyDescent="0.2">
      <c r="B58" t="s">
        <v>56</v>
      </c>
      <c r="C58" s="3" t="str">
        <f>PublicSubnets</f>
        <v>Public-AZ1
Public-AZ2</v>
      </c>
      <c r="D58" s="3" t="str">
        <f>PublicSubnets</f>
        <v>Public-AZ1
Public-AZ2</v>
      </c>
      <c r="E58" s="10"/>
      <c r="F58" s="10"/>
      <c r="G58" s="10"/>
      <c r="H58" s="10"/>
      <c r="I58" s="10"/>
    </row>
    <row r="59" spans="2:11" ht="17" x14ac:dyDescent="0.2">
      <c r="B59" t="s">
        <v>133</v>
      </c>
      <c r="C59" s="3" t="s">
        <v>130</v>
      </c>
      <c r="D59" s="3" t="s">
        <v>130</v>
      </c>
      <c r="E59" s="10"/>
      <c r="F59" s="10"/>
      <c r="G59" s="10"/>
      <c r="H59" s="10"/>
      <c r="I59" s="10"/>
    </row>
    <row r="60" spans="2:11" ht="34" x14ac:dyDescent="0.2">
      <c r="B60" t="s">
        <v>134</v>
      </c>
      <c r="C60" s="32" t="s">
        <v>246</v>
      </c>
      <c r="D60" s="3" t="s">
        <v>209</v>
      </c>
      <c r="E60" s="10"/>
      <c r="F60" s="10"/>
      <c r="G60" s="10"/>
      <c r="H60" s="10"/>
      <c r="I60" s="10"/>
    </row>
    <row r="61" spans="2:11" ht="17" x14ac:dyDescent="0.2">
      <c r="B61" t="s">
        <v>129</v>
      </c>
      <c r="C61" s="3" t="s">
        <v>131</v>
      </c>
      <c r="D61" s="3" t="s">
        <v>131</v>
      </c>
      <c r="E61" s="10"/>
      <c r="F61" s="10"/>
      <c r="G61" s="10"/>
      <c r="H61" s="10"/>
      <c r="I61" s="10"/>
    </row>
    <row r="62" spans="2:11" ht="34" x14ac:dyDescent="0.2">
      <c r="B62" t="s">
        <v>135</v>
      </c>
      <c r="C62" s="32" t="s">
        <v>245</v>
      </c>
      <c r="D62" s="32" t="s">
        <v>211</v>
      </c>
      <c r="E62" s="10"/>
      <c r="F62" s="10"/>
      <c r="G62" s="10"/>
      <c r="H62" s="10"/>
      <c r="I62" s="10"/>
    </row>
    <row r="63" spans="2:11" ht="17" x14ac:dyDescent="0.2">
      <c r="B63" t="s">
        <v>136</v>
      </c>
      <c r="C63" s="3" t="str">
        <f>'Security Groups'!B3</f>
        <v>ExtAlbSg</v>
      </c>
      <c r="D63" s="3" t="str">
        <f>'Security Groups'!B6</f>
        <v>IntAlbSg</v>
      </c>
      <c r="E63" s="10"/>
      <c r="F63" s="10"/>
      <c r="G63" s="10"/>
      <c r="H63" s="10"/>
      <c r="I63" s="10"/>
    </row>
    <row r="64" spans="2:11" ht="17" x14ac:dyDescent="0.2">
      <c r="B64" t="s">
        <v>137</v>
      </c>
      <c r="C64" s="3" t="str">
        <f>TargetGroups[[#Headers],[ext-alb-80-tg]]</f>
        <v>ext-alb-80-tg</v>
      </c>
      <c r="D64" s="3" t="str">
        <f>TargetGroups[[#Headers],[ext-alb-80-tg]]</f>
        <v>ext-alb-80-tg</v>
      </c>
      <c r="E64" s="10"/>
      <c r="F64" s="10"/>
      <c r="G64" s="10"/>
      <c r="H64" s="10"/>
      <c r="I64" s="10"/>
    </row>
    <row r="65" spans="2:10" ht="17" x14ac:dyDescent="0.2">
      <c r="B65" s="10" t="s">
        <v>93</v>
      </c>
      <c r="C65" s="33" t="s">
        <v>210</v>
      </c>
      <c r="D65" s="33" t="s">
        <v>210</v>
      </c>
      <c r="E65" s="10"/>
      <c r="F65" s="10"/>
      <c r="G65" s="10"/>
      <c r="H65" s="10"/>
      <c r="I65" s="10"/>
    </row>
    <row r="66" spans="2:10" ht="34" x14ac:dyDescent="0.2">
      <c r="B66" t="s">
        <v>24</v>
      </c>
      <c r="C66" s="5" t="s">
        <v>213</v>
      </c>
      <c r="D66" s="5" t="s">
        <v>213</v>
      </c>
      <c r="E66" s="10"/>
      <c r="F66" s="10"/>
      <c r="G66" s="10"/>
      <c r="H66" s="10"/>
      <c r="I66" s="10"/>
    </row>
    <row r="67" spans="2:10" x14ac:dyDescent="0.2">
      <c r="C67" s="1"/>
    </row>
    <row r="68" spans="2:10" x14ac:dyDescent="0.2">
      <c r="C68" s="1"/>
    </row>
    <row r="69" spans="2:10" x14ac:dyDescent="0.2">
      <c r="B69" t="s">
        <v>67</v>
      </c>
      <c r="C69" t="s">
        <v>243</v>
      </c>
      <c r="D69" t="s">
        <v>242</v>
      </c>
      <c r="E69" t="s">
        <v>222</v>
      </c>
      <c r="F69" s="10" t="s">
        <v>224</v>
      </c>
      <c r="G69" s="10" t="s">
        <v>228</v>
      </c>
      <c r="H69" s="10" t="s">
        <v>227</v>
      </c>
      <c r="I69" s="10" t="s">
        <v>229</v>
      </c>
      <c r="J69" s="10" t="s">
        <v>230</v>
      </c>
    </row>
    <row r="70" spans="2:10" ht="17" x14ac:dyDescent="0.2">
      <c r="B70" t="s">
        <v>140</v>
      </c>
      <c r="C70" s="3" t="s">
        <v>130</v>
      </c>
      <c r="D70" s="3" t="s">
        <v>244</v>
      </c>
      <c r="E70" s="3" t="s">
        <v>130</v>
      </c>
      <c r="F70" s="10" t="s">
        <v>215</v>
      </c>
      <c r="G70" s="10" t="s">
        <v>139</v>
      </c>
      <c r="H70" s="10" t="s">
        <v>218</v>
      </c>
      <c r="I70" s="10" t="s">
        <v>218</v>
      </c>
      <c r="J70" s="10" t="s">
        <v>218</v>
      </c>
    </row>
    <row r="71" spans="2:10" ht="17" x14ac:dyDescent="0.2">
      <c r="B71" t="s">
        <v>142</v>
      </c>
      <c r="C71" s="3" t="s">
        <v>141</v>
      </c>
      <c r="D71" s="3" t="s">
        <v>141</v>
      </c>
      <c r="E71" s="3" t="s">
        <v>141</v>
      </c>
      <c r="F71" s="10" t="s">
        <v>215</v>
      </c>
      <c r="G71" s="10" t="s">
        <v>139</v>
      </c>
      <c r="H71" s="10" t="s">
        <v>218</v>
      </c>
      <c r="I71" s="10" t="s">
        <v>218</v>
      </c>
      <c r="J71" s="10" t="s">
        <v>218</v>
      </c>
    </row>
    <row r="72" spans="2:10" ht="17" x14ac:dyDescent="0.2">
      <c r="B72" t="s">
        <v>143</v>
      </c>
      <c r="C72" s="3" t="s">
        <v>68</v>
      </c>
      <c r="D72" s="3" t="s">
        <v>68</v>
      </c>
      <c r="E72" s="3" t="s">
        <v>68</v>
      </c>
      <c r="F72" s="10" t="s">
        <v>68</v>
      </c>
      <c r="G72" s="10" t="s">
        <v>68</v>
      </c>
      <c r="H72" s="10" t="s">
        <v>68</v>
      </c>
      <c r="I72" s="10" t="s">
        <v>68</v>
      </c>
      <c r="J72" s="10" t="s">
        <v>68</v>
      </c>
    </row>
    <row r="73" spans="2:10" ht="17" x14ac:dyDescent="0.2">
      <c r="B73" t="s">
        <v>69</v>
      </c>
      <c r="C73" s="3" t="str">
        <f>Instances[[#Headers],[ uat-hybris-fe-001]]&amp;","&amp;Instances[[#Headers],[ uat-hybris-fe-002]]</f>
        <v> uat-hybris-fe-001, uat-hybris-fe-002</v>
      </c>
      <c r="D73" s="3" t="str">
        <f>Instances[[#Headers],[ uat-hybris-fe-001]]&amp;","&amp;Instances[[#Headers],[ uat-hybris-fe-002]]</f>
        <v> uat-hybris-fe-001, uat-hybris-fe-002</v>
      </c>
      <c r="E73" s="3" t="str">
        <f>Instances[[#Headers],[ uat-hybris-fe-001]]&amp;","&amp;Instances[[#Headers],[ uat-hybris-fe-002]]</f>
        <v> uat-hybris-fe-001, uat-hybris-fe-002</v>
      </c>
      <c r="F73" s="10" t="str">
        <f>Instances[[#Headers],[uat-sftp]]</f>
        <v>uat-sftp</v>
      </c>
      <c r="G73" s="10" t="str">
        <f>Instances[[#Headers],[uat-hybris-sf-001]]&amp;","&amp;Instances[[#Headers],[uat-hybris-sf-002]]</f>
        <v>uat-hybris-sf-001,uat-hybris-sf-002</v>
      </c>
      <c r="H73" s="10" t="str">
        <f>Instances[[#Headers],[uat-hybris-sf-001]]&amp;","&amp;Instances[[#Headers],[uat-hybris-sf-002]]</f>
        <v>uat-hybris-sf-001,uat-hybris-sf-002</v>
      </c>
      <c r="I73" s="10" t="str">
        <f>ASGs[[#Headers],[ uat-admin-be]]</f>
        <v> uat-admin-be</v>
      </c>
      <c r="J73" s="10" t="str">
        <f>ASGs[[#Headers],[ uat-admin-be]]</f>
        <v> uat-admin-be</v>
      </c>
    </row>
    <row r="74" spans="2:10" ht="17" x14ac:dyDescent="0.2">
      <c r="B74" t="s">
        <v>144</v>
      </c>
      <c r="C74" s="3" t="str">
        <f>ALBs[[#Headers],[ext-alb]]</f>
        <v>ext-alb</v>
      </c>
      <c r="D74" s="3" t="str">
        <f>ALBs[[#Headers],[ext-alb]]</f>
        <v>ext-alb</v>
      </c>
      <c r="E74" s="3" t="str">
        <f>ALBs[[#Headers],[int-alb]]</f>
        <v>int-alb</v>
      </c>
      <c r="F74" s="10" t="str">
        <f>NLBs[[#Headers],[ext-nlb]]</f>
        <v>ext-nlb</v>
      </c>
      <c r="G74" s="10" t="str">
        <f>NLBs[[#Headers],[int-nlb-hybris]]</f>
        <v>int-nlb-hybris</v>
      </c>
      <c r="H74" s="10" t="str">
        <f>NLBs[[#Headers],[int-nlb-hybris]]</f>
        <v>int-nlb-hybris</v>
      </c>
      <c r="I74" s="10" t="str">
        <f>NLBs[[#Headers],[int-nlb-admin]]</f>
        <v>int-nlb-admin</v>
      </c>
      <c r="J74" s="10" t="str">
        <f>NLBs[[#Headers],[int-nlb-admin]]</f>
        <v>int-nlb-admin</v>
      </c>
    </row>
    <row r="75" spans="2:10" ht="17" x14ac:dyDescent="0.2">
      <c r="B75" t="s">
        <v>66</v>
      </c>
      <c r="C75" s="33" t="s">
        <v>21</v>
      </c>
      <c r="D75" s="33" t="s">
        <v>21</v>
      </c>
      <c r="E75" s="33" t="s">
        <v>21</v>
      </c>
      <c r="F75" s="10"/>
      <c r="G75" s="10"/>
      <c r="H75" s="10"/>
      <c r="I75" s="10"/>
      <c r="J75" s="10"/>
    </row>
    <row r="76" spans="2:10" ht="17" x14ac:dyDescent="0.2">
      <c r="B76" t="s">
        <v>24</v>
      </c>
      <c r="C76" s="5" t="s">
        <v>25</v>
      </c>
      <c r="D76" s="5" t="s">
        <v>25</v>
      </c>
      <c r="E76" s="5" t="s">
        <v>25</v>
      </c>
      <c r="F76" s="10"/>
      <c r="G76" s="10"/>
      <c r="H76" s="10"/>
      <c r="I76" s="10"/>
      <c r="J76" s="10"/>
    </row>
    <row r="77" spans="2:10" x14ac:dyDescent="0.2">
      <c r="C77" s="5"/>
      <c r="D77" s="5"/>
      <c r="E77" s="10"/>
      <c r="F77" s="10"/>
      <c r="G77" s="10"/>
      <c r="H77" s="10"/>
      <c r="I77" s="10"/>
      <c r="J77" s="10"/>
    </row>
    <row r="78" spans="2:10" x14ac:dyDescent="0.2">
      <c r="B78" s="17" t="s">
        <v>67</v>
      </c>
      <c r="C78" s="18" t="s">
        <v>231</v>
      </c>
      <c r="D78" s="18" t="s">
        <v>232</v>
      </c>
      <c r="F78" s="10"/>
      <c r="G78" s="10"/>
      <c r="H78" s="10"/>
      <c r="I78" s="10"/>
      <c r="J78" s="10"/>
    </row>
    <row r="79" spans="2:10" x14ac:dyDescent="0.2">
      <c r="B79" s="16" t="s">
        <v>140</v>
      </c>
      <c r="C79" s="19" t="s">
        <v>221</v>
      </c>
      <c r="D79" s="19" t="s">
        <v>221</v>
      </c>
      <c r="F79" s="10"/>
      <c r="G79" s="10"/>
      <c r="H79" s="10"/>
      <c r="I79" s="10"/>
      <c r="J79" s="10"/>
    </row>
    <row r="80" spans="2:10" x14ac:dyDescent="0.2">
      <c r="B80" s="15" t="s">
        <v>142</v>
      </c>
      <c r="C80" s="20" t="s">
        <v>221</v>
      </c>
      <c r="D80" s="20" t="s">
        <v>221</v>
      </c>
      <c r="F80" s="10"/>
      <c r="G80" s="10"/>
      <c r="H80" s="10"/>
      <c r="I80" s="10"/>
      <c r="J80" s="10"/>
    </row>
    <row r="81" spans="2:10" x14ac:dyDescent="0.2">
      <c r="B81" s="16" t="s">
        <v>143</v>
      </c>
      <c r="C81" s="19" t="s">
        <v>68</v>
      </c>
      <c r="D81" s="19" t="s">
        <v>68</v>
      </c>
      <c r="F81" s="10"/>
      <c r="G81" s="10"/>
      <c r="H81" s="10"/>
      <c r="I81" s="10"/>
      <c r="J81" s="10"/>
    </row>
    <row r="82" spans="2:10" x14ac:dyDescent="0.2">
      <c r="B82" s="15" t="s">
        <v>69</v>
      </c>
      <c r="C82" s="20" t="str">
        <f>Instances[[#Headers],[ uat-solr-master]]</f>
        <v> uat-solr-master</v>
      </c>
      <c r="D82" s="20" t="str">
        <f>NLBs[[#Headers],[int-nlbsolr-
s]]</f>
        <v>int-nlbsolr-
s</v>
      </c>
      <c r="F82" s="10"/>
      <c r="G82" s="10"/>
      <c r="H82" s="10"/>
      <c r="I82" s="10"/>
      <c r="J82" s="10"/>
    </row>
    <row r="83" spans="2:10" x14ac:dyDescent="0.2">
      <c r="B83" s="16" t="s">
        <v>144</v>
      </c>
      <c r="C83" s="19" t="str">
        <f>NLBs[[#Headers],[int-nlbsolr-m]]</f>
        <v>int-nlbsolr-m</v>
      </c>
      <c r="D83" s="19" t="str">
        <f>NLBs[[#Headers],[int-nlbsolr-
s]]</f>
        <v>int-nlbsolr-
s</v>
      </c>
      <c r="F83" s="10"/>
      <c r="G83" s="10"/>
      <c r="H83" s="10"/>
      <c r="I83" s="10"/>
      <c r="J83" s="10"/>
    </row>
    <row r="84" spans="2:10" x14ac:dyDescent="0.2">
      <c r="B84" s="15" t="s">
        <v>66</v>
      </c>
      <c r="C84" s="20"/>
      <c r="D84" s="20"/>
      <c r="F84" s="10"/>
      <c r="G84" s="10"/>
      <c r="H84" s="10"/>
      <c r="I84" s="10"/>
      <c r="J84" s="10"/>
    </row>
    <row r="85" spans="2:10" x14ac:dyDescent="0.2">
      <c r="B85" s="16" t="s">
        <v>24</v>
      </c>
      <c r="C85" s="19"/>
      <c r="D85" s="19"/>
      <c r="F85" s="10"/>
      <c r="G85" s="10"/>
      <c r="H85" s="10"/>
      <c r="I85" s="10"/>
      <c r="J85" s="10"/>
    </row>
    <row r="87" spans="2:10" x14ac:dyDescent="0.2">
      <c r="B87" t="s">
        <v>70</v>
      </c>
      <c r="C87" t="s">
        <v>233</v>
      </c>
    </row>
    <row r="88" spans="2:10" ht="17" x14ac:dyDescent="0.2">
      <c r="B88" s="7" t="s">
        <v>17</v>
      </c>
      <c r="C88" s="5" t="str">
        <f>Region</f>
        <v>eu-west-1</v>
      </c>
    </row>
    <row r="89" spans="2:10" ht="17" x14ac:dyDescent="0.2">
      <c r="B89" s="7" t="s">
        <v>71</v>
      </c>
      <c r="C89" s="5" t="s">
        <v>235</v>
      </c>
    </row>
    <row r="90" spans="2:10" ht="17" x14ac:dyDescent="0.2">
      <c r="B90" s="7" t="s">
        <v>72</v>
      </c>
      <c r="C90" s="5" t="s">
        <v>73</v>
      </c>
    </row>
    <row r="91" spans="2:10" ht="17" x14ac:dyDescent="0.2">
      <c r="B91" s="7" t="s">
        <v>74</v>
      </c>
      <c r="C91" s="5" t="s">
        <v>75</v>
      </c>
    </row>
    <row r="92" spans="2:10" ht="17" x14ac:dyDescent="0.2">
      <c r="B92" s="7" t="s">
        <v>114</v>
      </c>
      <c r="C92" s="5" t="s">
        <v>234</v>
      </c>
    </row>
    <row r="93" spans="2:10" ht="17" x14ac:dyDescent="0.2">
      <c r="B93" s="7" t="s">
        <v>145</v>
      </c>
      <c r="C93" s="5" t="s">
        <v>21</v>
      </c>
    </row>
    <row r="94" spans="2:10" ht="17" x14ac:dyDescent="0.2">
      <c r="B94" s="7" t="s">
        <v>76</v>
      </c>
      <c r="C94" s="5" t="s">
        <v>21</v>
      </c>
    </row>
    <row r="95" spans="2:10" ht="17" x14ac:dyDescent="0.2">
      <c r="B95" s="7" t="s">
        <v>24</v>
      </c>
      <c r="C95" s="5" t="s">
        <v>25</v>
      </c>
    </row>
    <row r="96" spans="2:10" x14ac:dyDescent="0.2">
      <c r="C96" s="1"/>
      <c r="D96" s="1"/>
    </row>
    <row r="97" spans="2:3" x14ac:dyDescent="0.2">
      <c r="B97" t="s">
        <v>77</v>
      </c>
      <c r="C97" t="s">
        <v>236</v>
      </c>
    </row>
    <row r="98" spans="2:3" ht="34" x14ac:dyDescent="0.2">
      <c r="B98" s="7" t="s">
        <v>56</v>
      </c>
      <c r="C98" s="3" t="str">
        <f>PrivateSubnets</f>
        <v>Private-AZ1
Private-AZ2</v>
      </c>
    </row>
    <row r="99" spans="2:3" ht="17" x14ac:dyDescent="0.2">
      <c r="B99" s="7" t="s">
        <v>127</v>
      </c>
      <c r="C99" s="3" t="str">
        <f>'Security Groups'!B57</f>
        <v>EfsSg</v>
      </c>
    </row>
    <row r="100" spans="2:3" ht="17" x14ac:dyDescent="0.2">
      <c r="B100" s="7" t="s">
        <v>78</v>
      </c>
      <c r="C100" s="3" t="s">
        <v>237</v>
      </c>
    </row>
    <row r="101" spans="2:3" ht="17" x14ac:dyDescent="0.2">
      <c r="B101" s="7" t="s">
        <v>79</v>
      </c>
      <c r="C101" s="3" t="s">
        <v>92</v>
      </c>
    </row>
    <row r="102" spans="2:3" ht="17" x14ac:dyDescent="0.2">
      <c r="B102" s="7" t="s">
        <v>80</v>
      </c>
      <c r="C102" s="3" t="s">
        <v>238</v>
      </c>
    </row>
    <row r="103" spans="2:3" ht="17" x14ac:dyDescent="0.2">
      <c r="B103" s="14" t="s">
        <v>24</v>
      </c>
      <c r="C103" s="13" t="s">
        <v>239</v>
      </c>
    </row>
  </sheetData>
  <phoneticPr fontId="9" type="noConversion"/>
  <hyperlinks>
    <hyperlink ref="B4" r:id="rId1" xr:uid="{00000000-0004-0000-0200-000001000000}"/>
    <hyperlink ref="B19" r:id="rId2" xr:uid="{B7797D7E-B1F1-4D18-8E42-4CEA2D9F3540}"/>
    <hyperlink ref="B34" r:id="rId3" xr:uid="{1FD5EF8A-355F-AA48-99EB-5EBA5C2F0513}"/>
  </hyperlinks>
  <pageMargins left="0.7" right="0.7" top="0.75" bottom="0.75" header="0.3" footer="0.3"/>
  <pageSetup paperSize="9" orientation="portrait" r:id="rId4"/>
  <legacyDrawing r:id="rId5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34"/>
  <sheetViews>
    <sheetView showGridLines="0" showRowColHeaders="0" workbookViewId="0"/>
  </sheetViews>
  <sheetFormatPr baseColWidth="10" defaultColWidth="11.42578125" defaultRowHeight="16" x14ac:dyDescent="0.2"/>
  <cols>
    <col min="1" max="1" width="2.5703125" customWidth="1"/>
    <col min="2" max="2" width="30.140625" bestFit="1" customWidth="1"/>
    <col min="3" max="7" width="45.7109375" customWidth="1"/>
  </cols>
  <sheetData>
    <row r="2" spans="2:3" x14ac:dyDescent="0.2">
      <c r="B2" t="s">
        <v>299</v>
      </c>
      <c r="C2" t="s">
        <v>300</v>
      </c>
    </row>
    <row r="3" spans="2:3" ht="17" x14ac:dyDescent="0.2">
      <c r="B3" t="s">
        <v>301</v>
      </c>
      <c r="C3" s="3" t="s">
        <v>313</v>
      </c>
    </row>
    <row r="4" spans="2:3" ht="17" x14ac:dyDescent="0.2">
      <c r="B4" t="s">
        <v>302</v>
      </c>
      <c r="C4" s="3" t="s">
        <v>25</v>
      </c>
    </row>
    <row r="5" spans="2:3" ht="17" x14ac:dyDescent="0.2">
      <c r="B5" s="38" t="s">
        <v>106</v>
      </c>
      <c r="C5" s="3" t="s">
        <v>314</v>
      </c>
    </row>
    <row r="6" spans="2:3" ht="17" x14ac:dyDescent="0.2">
      <c r="B6" t="s">
        <v>303</v>
      </c>
      <c r="C6" s="3" t="s">
        <v>315</v>
      </c>
    </row>
    <row r="7" spans="2:3" ht="17" x14ac:dyDescent="0.2">
      <c r="B7" t="s">
        <v>304</v>
      </c>
      <c r="C7" s="3" t="s">
        <v>305</v>
      </c>
    </row>
    <row r="8" spans="2:3" x14ac:dyDescent="0.2">
      <c r="B8" t="s">
        <v>306</v>
      </c>
      <c r="C8" s="3">
        <v>0</v>
      </c>
    </row>
    <row r="9" spans="2:3" ht="17" x14ac:dyDescent="0.2">
      <c r="B9" t="s">
        <v>307</v>
      </c>
      <c r="C9" s="3" t="s">
        <v>21</v>
      </c>
    </row>
    <row r="10" spans="2:3" ht="17" x14ac:dyDescent="0.2">
      <c r="B10" t="s">
        <v>175</v>
      </c>
      <c r="C10" s="3" t="s">
        <v>316</v>
      </c>
    </row>
    <row r="11" spans="2:3" ht="17" x14ac:dyDescent="0.2">
      <c r="B11" t="s">
        <v>308</v>
      </c>
      <c r="C11" s="3" t="s">
        <v>309</v>
      </c>
    </row>
    <row r="12" spans="2:3" ht="17" x14ac:dyDescent="0.2">
      <c r="B12" t="s">
        <v>310</v>
      </c>
      <c r="C12" s="3" t="s">
        <v>317</v>
      </c>
    </row>
    <row r="13" spans="2:3" ht="17" x14ac:dyDescent="0.2">
      <c r="B13" t="s">
        <v>136</v>
      </c>
      <c r="C13" s="3" t="str">
        <f>'Security Groups'!B52</f>
        <v>RdsSg</v>
      </c>
    </row>
    <row r="14" spans="2:3" x14ac:dyDescent="0.2">
      <c r="B14" t="s">
        <v>311</v>
      </c>
      <c r="C14" s="5" t="b">
        <v>1</v>
      </c>
    </row>
    <row r="15" spans="2:3" ht="17" x14ac:dyDescent="0.2">
      <c r="B15" t="s">
        <v>24</v>
      </c>
      <c r="C15" s="5" t="s">
        <v>312</v>
      </c>
    </row>
    <row r="17" spans="2:3" x14ac:dyDescent="0.2">
      <c r="B17" t="s">
        <v>83</v>
      </c>
      <c r="C17" t="s">
        <v>240</v>
      </c>
    </row>
    <row r="18" spans="2:3" ht="17" x14ac:dyDescent="0.2">
      <c r="B18" t="s">
        <v>84</v>
      </c>
      <c r="C18" s="3" t="s">
        <v>25</v>
      </c>
    </row>
    <row r="19" spans="2:3" ht="17" x14ac:dyDescent="0.2">
      <c r="B19" t="s">
        <v>85</v>
      </c>
      <c r="C19" s="3" t="s">
        <v>177</v>
      </c>
    </row>
    <row r="20" spans="2:3" x14ac:dyDescent="0.2">
      <c r="B20" t="s">
        <v>81</v>
      </c>
      <c r="C20" s="3">
        <v>6379</v>
      </c>
    </row>
    <row r="21" spans="2:3" ht="17" x14ac:dyDescent="0.2">
      <c r="B21" t="s">
        <v>82</v>
      </c>
      <c r="C21" s="3" t="s">
        <v>241</v>
      </c>
    </row>
    <row r="22" spans="2:3" ht="17" x14ac:dyDescent="0.2">
      <c r="B22" t="s">
        <v>86</v>
      </c>
      <c r="C22" s="3" t="s">
        <v>75</v>
      </c>
    </row>
    <row r="23" spans="2:3" ht="17" x14ac:dyDescent="0.2">
      <c r="B23" t="s">
        <v>87</v>
      </c>
      <c r="C23" s="3" t="s">
        <v>25</v>
      </c>
    </row>
    <row r="24" spans="2:3" ht="17" x14ac:dyDescent="0.2">
      <c r="B24" t="s">
        <v>182</v>
      </c>
      <c r="C24" s="3" t="s">
        <v>75</v>
      </c>
    </row>
    <row r="25" spans="2:3" ht="17" x14ac:dyDescent="0.2">
      <c r="B25" t="s">
        <v>56</v>
      </c>
      <c r="C25" s="5" t="s">
        <v>29</v>
      </c>
    </row>
    <row r="26" spans="2:3" ht="17" x14ac:dyDescent="0.2">
      <c r="B26" t="s">
        <v>88</v>
      </c>
      <c r="C26" s="3" t="s">
        <v>21</v>
      </c>
    </row>
    <row r="27" spans="2:3" ht="17" x14ac:dyDescent="0.2">
      <c r="B27" t="s">
        <v>89</v>
      </c>
      <c r="C27" s="3" t="s">
        <v>23</v>
      </c>
    </row>
    <row r="28" spans="2:3" ht="17" x14ac:dyDescent="0.2">
      <c r="B28" t="s">
        <v>90</v>
      </c>
      <c r="C28" s="3" t="str">
        <f>'Security Groups'!$B$64</f>
        <v>RedisSg</v>
      </c>
    </row>
    <row r="29" spans="2:3" ht="17" x14ac:dyDescent="0.2">
      <c r="B29" s="10" t="s">
        <v>179</v>
      </c>
      <c r="C29" s="11" t="s">
        <v>92</v>
      </c>
    </row>
    <row r="30" spans="2:3" ht="17" x14ac:dyDescent="0.2">
      <c r="B30" s="10" t="s">
        <v>180</v>
      </c>
      <c r="C30" s="11" t="s">
        <v>92</v>
      </c>
    </row>
    <row r="31" spans="2:3" ht="17" x14ac:dyDescent="0.2">
      <c r="B31" t="s">
        <v>175</v>
      </c>
      <c r="C31" s="33" t="s">
        <v>146</v>
      </c>
    </row>
    <row r="32" spans="2:3" x14ac:dyDescent="0.2">
      <c r="B32" t="s">
        <v>91</v>
      </c>
      <c r="C32" s="33">
        <v>7</v>
      </c>
    </row>
    <row r="33" spans="2:3" ht="17" x14ac:dyDescent="0.2">
      <c r="B33" t="s">
        <v>176</v>
      </c>
      <c r="C33" s="33" t="s">
        <v>147</v>
      </c>
    </row>
    <row r="34" spans="2:3" ht="17" x14ac:dyDescent="0.2">
      <c r="B34" t="s">
        <v>24</v>
      </c>
      <c r="C34" s="3" t="s">
        <v>25</v>
      </c>
    </row>
  </sheetData>
  <hyperlinks>
    <hyperlink ref="B5" r:id="rId1" xr:uid="{4C9A4933-03F5-1142-A00B-158F52037C43}"/>
  </hyperlinks>
  <pageMargins left="0.7" right="0.7" top="0.75" bottom="0.75" header="0.3" footer="0.3"/>
  <pageSetup paperSize="9" orientation="portrait" horizontalDpi="0" verticalDpi="0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68"/>
  <sheetViews>
    <sheetView showGridLines="0" showRowColHeaders="0" workbookViewId="0"/>
  </sheetViews>
  <sheetFormatPr baseColWidth="10" defaultColWidth="8.5703125" defaultRowHeight="16" x14ac:dyDescent="0.2"/>
  <cols>
    <col min="1" max="1" width="2.7109375" customWidth="1"/>
    <col min="2" max="2" width="28" customWidth="1"/>
    <col min="3" max="3" width="51" customWidth="1"/>
    <col min="4" max="4" width="22.42578125" customWidth="1"/>
    <col min="5" max="5" width="9.42578125" customWidth="1"/>
    <col min="6" max="6" width="12.42578125" customWidth="1"/>
    <col min="7" max="7" width="18" customWidth="1"/>
    <col min="8" max="9" width="42.5703125" customWidth="1"/>
    <col min="10" max="10" width="22.5703125" customWidth="1"/>
  </cols>
  <sheetData>
    <row r="2" spans="2:9" x14ac:dyDescent="0.2">
      <c r="B2" t="s">
        <v>95</v>
      </c>
      <c r="C2" t="s">
        <v>84</v>
      </c>
      <c r="D2" t="s">
        <v>96</v>
      </c>
      <c r="E2" t="s">
        <v>94</v>
      </c>
      <c r="F2" t="s">
        <v>97</v>
      </c>
      <c r="G2" t="s">
        <v>98</v>
      </c>
      <c r="H2" t="s">
        <v>148</v>
      </c>
      <c r="I2" t="s">
        <v>24</v>
      </c>
    </row>
    <row r="3" spans="2:9" ht="238" x14ac:dyDescent="0.2">
      <c r="B3" t="s">
        <v>254</v>
      </c>
      <c r="C3" t="s">
        <v>247</v>
      </c>
      <c r="D3" t="s">
        <v>99</v>
      </c>
      <c r="E3" t="s">
        <v>102</v>
      </c>
      <c r="F3" t="s">
        <v>100</v>
      </c>
      <c r="G3" s="3" t="s">
        <v>283</v>
      </c>
      <c r="H3" t="s">
        <v>284</v>
      </c>
    </row>
    <row r="4" spans="2:9" ht="238" x14ac:dyDescent="0.2">
      <c r="D4" t="s">
        <v>99</v>
      </c>
      <c r="E4" t="s">
        <v>102</v>
      </c>
      <c r="F4">
        <v>443</v>
      </c>
      <c r="G4" s="3" t="s">
        <v>283</v>
      </c>
      <c r="H4" t="s">
        <v>284</v>
      </c>
      <c r="I4" s="1" t="s">
        <v>25</v>
      </c>
    </row>
    <row r="5" spans="2:9" x14ac:dyDescent="0.2">
      <c r="B5" s="10"/>
      <c r="C5" s="10"/>
      <c r="D5" s="10"/>
      <c r="E5" s="10"/>
      <c r="F5" s="10"/>
      <c r="G5" s="10"/>
      <c r="H5" s="10"/>
      <c r="I5" s="12"/>
    </row>
    <row r="6" spans="2:9" ht="238" x14ac:dyDescent="0.2">
      <c r="B6" t="s">
        <v>255</v>
      </c>
      <c r="C6" t="s">
        <v>248</v>
      </c>
      <c r="D6" t="s">
        <v>99</v>
      </c>
      <c r="E6" t="s">
        <v>102</v>
      </c>
      <c r="F6" t="s">
        <v>100</v>
      </c>
      <c r="G6" s="3" t="s">
        <v>283</v>
      </c>
      <c r="H6" t="s">
        <v>284</v>
      </c>
    </row>
    <row r="7" spans="2:9" ht="238" x14ac:dyDescent="0.2">
      <c r="D7" t="s">
        <v>99</v>
      </c>
      <c r="E7" t="s">
        <v>102</v>
      </c>
      <c r="F7">
        <v>443</v>
      </c>
      <c r="G7" s="3" t="s">
        <v>283</v>
      </c>
      <c r="H7" t="s">
        <v>284</v>
      </c>
      <c r="I7" s="12"/>
    </row>
    <row r="8" spans="2:9" x14ac:dyDescent="0.2">
      <c r="I8" s="1"/>
    </row>
    <row r="9" spans="2:9" x14ac:dyDescent="0.2">
      <c r="B9" s="10" t="s">
        <v>256</v>
      </c>
      <c r="C9" s="10" t="s">
        <v>257</v>
      </c>
      <c r="D9" t="s">
        <v>99</v>
      </c>
      <c r="E9" t="s">
        <v>102</v>
      </c>
      <c r="F9" t="s">
        <v>100</v>
      </c>
      <c r="G9" t="str">
        <f>B3</f>
        <v>ExtAlbSg</v>
      </c>
      <c r="H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ExtAlbSg (TCP:80)</v>
      </c>
      <c r="I9" s="12"/>
    </row>
    <row r="10" spans="2:9" x14ac:dyDescent="0.2">
      <c r="B10" s="10"/>
      <c r="C10" s="10"/>
      <c r="D10" t="s">
        <v>99</v>
      </c>
      <c r="E10" t="s">
        <v>102</v>
      </c>
      <c r="F10">
        <v>443</v>
      </c>
      <c r="G10" t="str">
        <f>B3</f>
        <v>ExtAlbSg</v>
      </c>
      <c r="H1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ExtAlbSg (TCP:443)</v>
      </c>
      <c r="I10" s="12"/>
    </row>
    <row r="11" spans="2:9" x14ac:dyDescent="0.2">
      <c r="B11" s="10"/>
      <c r="C11" s="10"/>
      <c r="D11" s="10"/>
      <c r="E11" s="10"/>
      <c r="F11" s="10"/>
      <c r="G11" s="10"/>
      <c r="H11" s="10"/>
      <c r="I11" s="12"/>
    </row>
    <row r="12" spans="2:9" x14ac:dyDescent="0.2">
      <c r="B12" s="10" t="s">
        <v>258</v>
      </c>
      <c r="C12" s="10" t="s">
        <v>259</v>
      </c>
      <c r="D12" t="s">
        <v>99</v>
      </c>
      <c r="E12" t="s">
        <v>102</v>
      </c>
      <c r="F12" t="s">
        <v>100</v>
      </c>
      <c r="G12" t="str">
        <f>B9</f>
        <v>HybrisFeEc2Sg</v>
      </c>
      <c r="H1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HybrisFeEc2Sg (TCP:80)</v>
      </c>
      <c r="I12" s="12"/>
    </row>
    <row r="13" spans="2:9" x14ac:dyDescent="0.2">
      <c r="B13" s="10"/>
      <c r="C13" s="10"/>
      <c r="D13" t="s">
        <v>99</v>
      </c>
      <c r="E13" t="s">
        <v>102</v>
      </c>
      <c r="F13">
        <v>8009</v>
      </c>
      <c r="G13" t="str">
        <f>B9</f>
        <v>HybrisFeEc2Sg</v>
      </c>
      <c r="H1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HybrisFeEc2Sg (TCP:8009)</v>
      </c>
      <c r="I13" s="12"/>
    </row>
    <row r="14" spans="2:9" x14ac:dyDescent="0.2">
      <c r="B14" s="10"/>
      <c r="C14" s="10"/>
      <c r="D14" s="10"/>
      <c r="E14" s="10"/>
      <c r="F14" s="10"/>
      <c r="G14" s="10"/>
      <c r="H14" s="10"/>
      <c r="I14" s="12"/>
    </row>
    <row r="15" spans="2:9" x14ac:dyDescent="0.2">
      <c r="B15" s="10"/>
      <c r="C15" s="10"/>
      <c r="D15" s="10"/>
      <c r="E15" s="10"/>
      <c r="F15" s="10"/>
      <c r="G15" s="10"/>
      <c r="H15" s="10"/>
      <c r="I15" s="12"/>
    </row>
    <row r="16" spans="2:9" x14ac:dyDescent="0.2">
      <c r="B16" s="10"/>
      <c r="C16" s="10"/>
      <c r="D16" s="10"/>
      <c r="E16" s="10"/>
      <c r="F16" s="10"/>
      <c r="G16" s="10"/>
      <c r="H16" s="10"/>
      <c r="I16" s="12"/>
    </row>
    <row r="17" spans="2:9" x14ac:dyDescent="0.2">
      <c r="B17" t="s">
        <v>288</v>
      </c>
      <c r="C17" t="s">
        <v>251</v>
      </c>
      <c r="D17" t="s">
        <v>99</v>
      </c>
      <c r="E17" t="s">
        <v>102</v>
      </c>
      <c r="F17" t="s">
        <v>100</v>
      </c>
      <c r="G17" t="str">
        <f>B6</f>
        <v>IntAlbSg</v>
      </c>
      <c r="H1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IntAlbSg (TCP:80)</v>
      </c>
      <c r="I17" s="1" t="s">
        <v>25</v>
      </c>
    </row>
    <row r="18" spans="2:9" x14ac:dyDescent="0.2">
      <c r="B18" s="10"/>
      <c r="C18" s="10"/>
      <c r="D18" s="10"/>
      <c r="E18" s="10"/>
      <c r="F18" s="10"/>
      <c r="G18" s="10"/>
      <c r="H18" s="10"/>
      <c r="I18" s="12"/>
    </row>
    <row r="19" spans="2:9" x14ac:dyDescent="0.2">
      <c r="B19" t="s">
        <v>249</v>
      </c>
      <c r="C19" t="s">
        <v>250</v>
      </c>
      <c r="D19" t="s">
        <v>99</v>
      </c>
      <c r="E19" t="s">
        <v>102</v>
      </c>
      <c r="F19" t="s">
        <v>100</v>
      </c>
      <c r="G19" t="str">
        <f>B17</f>
        <v>AdminFeEc2Sg</v>
      </c>
      <c r="H1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AdminFeEc2Sg (TCP:80)</v>
      </c>
      <c r="I19" s="1" t="s">
        <v>25</v>
      </c>
    </row>
    <row r="20" spans="2:9" x14ac:dyDescent="0.2">
      <c r="B20" s="10"/>
      <c r="C20" s="10"/>
      <c r="D20" t="s">
        <v>99</v>
      </c>
      <c r="E20" t="s">
        <v>102</v>
      </c>
      <c r="F20">
        <v>8009</v>
      </c>
      <c r="G20" t="str">
        <f>B17</f>
        <v>AdminFeEc2Sg</v>
      </c>
      <c r="H2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AdminFeEc2Sg (TCP:8009)</v>
      </c>
      <c r="I20" s="12"/>
    </row>
    <row r="21" spans="2:9" x14ac:dyDescent="0.2">
      <c r="B21" s="10"/>
      <c r="C21" s="10"/>
      <c r="D21" s="10"/>
      <c r="E21" s="10"/>
      <c r="F21" s="10"/>
      <c r="G21" s="10"/>
      <c r="H21" s="10"/>
      <c r="I21" s="12"/>
    </row>
    <row r="22" spans="2:9" x14ac:dyDescent="0.2">
      <c r="B22" t="s">
        <v>260</v>
      </c>
      <c r="C22" s="1" t="s">
        <v>261</v>
      </c>
      <c r="D22" t="s">
        <v>99</v>
      </c>
      <c r="E22" t="s">
        <v>102</v>
      </c>
      <c r="F22">
        <v>8087</v>
      </c>
      <c r="G22" t="str">
        <f>B12</f>
        <v>HybrisSfEc2Sg</v>
      </c>
      <c r="H2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(TCP:8087)</v>
      </c>
      <c r="I22" s="1" t="s">
        <v>25</v>
      </c>
    </row>
    <row r="23" spans="2:9" x14ac:dyDescent="0.2">
      <c r="B23" s="10"/>
      <c r="C23" s="12"/>
      <c r="D23" t="s">
        <v>99</v>
      </c>
      <c r="E23" t="s">
        <v>102</v>
      </c>
      <c r="F23">
        <v>8087</v>
      </c>
      <c r="G23" t="str">
        <f>B19</f>
        <v>AdminBeEc2Sg</v>
      </c>
      <c r="H2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(TCP:8087)</v>
      </c>
      <c r="I23" s="12"/>
    </row>
    <row r="24" spans="2:9" x14ac:dyDescent="0.2">
      <c r="I24" s="1"/>
    </row>
    <row r="25" spans="2:9" x14ac:dyDescent="0.2">
      <c r="B25" t="s">
        <v>252</v>
      </c>
      <c r="C25" s="1" t="s">
        <v>253</v>
      </c>
      <c r="D25" t="s">
        <v>99</v>
      </c>
      <c r="E25" t="s">
        <v>102</v>
      </c>
      <c r="F25">
        <v>8087</v>
      </c>
      <c r="G25" t="str">
        <f>B12</f>
        <v>HybrisSfEc2Sg</v>
      </c>
      <c r="H2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(TCP:8087)</v>
      </c>
      <c r="I25" s="1" t="s">
        <v>25</v>
      </c>
    </row>
    <row r="26" spans="2:9" x14ac:dyDescent="0.2">
      <c r="B26" s="10"/>
      <c r="C26" s="12"/>
      <c r="D26" t="s">
        <v>99</v>
      </c>
      <c r="E26" t="s">
        <v>102</v>
      </c>
      <c r="F26">
        <v>8087</v>
      </c>
      <c r="G26" t="str">
        <f>B19</f>
        <v>AdminBeEc2Sg</v>
      </c>
      <c r="H2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(TCP:8087)</v>
      </c>
      <c r="I26" s="12"/>
    </row>
    <row r="27" spans="2:9" x14ac:dyDescent="0.2">
      <c r="I27" s="1"/>
    </row>
    <row r="28" spans="2:9" x14ac:dyDescent="0.2">
      <c r="B28" t="s">
        <v>262</v>
      </c>
      <c r="C28" s="1" t="s">
        <v>263</v>
      </c>
      <c r="D28" t="s">
        <v>99</v>
      </c>
      <c r="E28" t="s">
        <v>102</v>
      </c>
      <c r="F28">
        <v>22</v>
      </c>
      <c r="G28" t="s">
        <v>101</v>
      </c>
      <c r="H2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0.0.0.0/0 (TCP:22)</v>
      </c>
      <c r="I28" s="1" t="s">
        <v>25</v>
      </c>
    </row>
    <row r="29" spans="2:9" x14ac:dyDescent="0.2">
      <c r="B29" s="10"/>
      <c r="C29" s="10"/>
      <c r="D29" s="10"/>
      <c r="E29" s="10"/>
      <c r="F29" s="10"/>
      <c r="G29" s="10"/>
      <c r="H29" s="10"/>
      <c r="I29" s="12"/>
    </row>
    <row r="30" spans="2:9" ht="76" x14ac:dyDescent="0.2">
      <c r="B30" t="s">
        <v>289</v>
      </c>
      <c r="C30" s="1" t="s">
        <v>264</v>
      </c>
      <c r="D30" t="s">
        <v>99</v>
      </c>
      <c r="E30" t="s">
        <v>102</v>
      </c>
      <c r="F30">
        <v>9389</v>
      </c>
      <c r="G30" s="37" t="s">
        <v>272</v>
      </c>
      <c r="H30" t="s">
        <v>274</v>
      </c>
      <c r="I30" s="1"/>
    </row>
    <row r="31" spans="2:9" x14ac:dyDescent="0.2">
      <c r="B31" s="10"/>
      <c r="C31" s="12"/>
      <c r="D31" t="s">
        <v>99</v>
      </c>
      <c r="E31" t="s">
        <v>102</v>
      </c>
      <c r="F31">
        <v>53</v>
      </c>
      <c r="G31" s="36" t="s">
        <v>273</v>
      </c>
      <c r="H31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(TCP:53)</v>
      </c>
      <c r="I31" s="12" t="s">
        <v>291</v>
      </c>
    </row>
    <row r="32" spans="2:9" x14ac:dyDescent="0.2">
      <c r="B32" s="10"/>
      <c r="C32" s="12"/>
      <c r="D32" t="s">
        <v>99</v>
      </c>
      <c r="E32" t="s">
        <v>267</v>
      </c>
      <c r="F32">
        <v>53</v>
      </c>
      <c r="G32" s="36" t="s">
        <v>273</v>
      </c>
      <c r="H3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(UDP:53)</v>
      </c>
      <c r="I32" s="12"/>
    </row>
    <row r="33" spans="2:9" x14ac:dyDescent="0.2">
      <c r="B33" s="10"/>
      <c r="C33" s="12"/>
      <c r="D33" t="s">
        <v>99</v>
      </c>
      <c r="E33" t="s">
        <v>268</v>
      </c>
      <c r="F33" t="s">
        <v>23</v>
      </c>
      <c r="G33" s="36" t="s">
        <v>273</v>
      </c>
      <c r="H3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(ICMP:N/A)</v>
      </c>
      <c r="I33" s="12"/>
    </row>
    <row r="34" spans="2:9" x14ac:dyDescent="0.2">
      <c r="B34" s="10"/>
      <c r="C34" s="12"/>
      <c r="D34" t="s">
        <v>99</v>
      </c>
      <c r="E34" t="s">
        <v>102</v>
      </c>
      <c r="F34">
        <v>464</v>
      </c>
      <c r="G34" s="36" t="s">
        <v>273</v>
      </c>
      <c r="H3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(TCP:464)</v>
      </c>
      <c r="I34" s="12"/>
    </row>
    <row r="35" spans="2:9" x14ac:dyDescent="0.2">
      <c r="B35" s="10"/>
      <c r="C35" s="12"/>
      <c r="D35" t="s">
        <v>99</v>
      </c>
      <c r="E35" t="s">
        <v>102</v>
      </c>
      <c r="F35">
        <v>464</v>
      </c>
      <c r="G35" s="36" t="s">
        <v>273</v>
      </c>
      <c r="H3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(TCP:464)</v>
      </c>
      <c r="I35" s="12"/>
    </row>
    <row r="36" spans="2:9" x14ac:dyDescent="0.2">
      <c r="B36" s="10"/>
      <c r="C36" s="12"/>
      <c r="D36" t="s">
        <v>99</v>
      </c>
      <c r="E36" t="s">
        <v>102</v>
      </c>
      <c r="F36">
        <v>88</v>
      </c>
      <c r="G36" s="36" t="s">
        <v>273</v>
      </c>
      <c r="H3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(TCP:88)</v>
      </c>
      <c r="I36" s="12"/>
    </row>
    <row r="37" spans="2:9" x14ac:dyDescent="0.2">
      <c r="B37" s="10"/>
      <c r="C37" s="12"/>
      <c r="D37" t="s">
        <v>99</v>
      </c>
      <c r="E37" t="s">
        <v>102</v>
      </c>
      <c r="F37">
        <v>88</v>
      </c>
      <c r="G37" s="36" t="s">
        <v>273</v>
      </c>
      <c r="H3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(TCP:88)</v>
      </c>
      <c r="I37" s="12"/>
    </row>
    <row r="38" spans="2:9" x14ac:dyDescent="0.2">
      <c r="B38" s="10"/>
      <c r="C38" s="12"/>
      <c r="D38" t="s">
        <v>99</v>
      </c>
      <c r="E38" t="s">
        <v>102</v>
      </c>
      <c r="F38">
        <v>389</v>
      </c>
      <c r="G38" s="36" t="s">
        <v>273</v>
      </c>
      <c r="H3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(TCP:389)</v>
      </c>
      <c r="I38" s="12"/>
    </row>
    <row r="39" spans="2:9" x14ac:dyDescent="0.2">
      <c r="B39" s="10"/>
      <c r="C39" s="12"/>
      <c r="D39" t="s">
        <v>99</v>
      </c>
      <c r="E39" t="s">
        <v>102</v>
      </c>
      <c r="F39">
        <v>389</v>
      </c>
      <c r="G39" s="36" t="s">
        <v>273</v>
      </c>
      <c r="H3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(TCP:389)</v>
      </c>
      <c r="I39" s="12"/>
    </row>
    <row r="40" spans="2:9" x14ac:dyDescent="0.2">
      <c r="B40" s="10"/>
      <c r="C40" s="12"/>
      <c r="D40" t="s">
        <v>99</v>
      </c>
      <c r="E40" t="s">
        <v>102</v>
      </c>
      <c r="F40" t="s">
        <v>269</v>
      </c>
      <c r="G40" s="36" t="s">
        <v>273</v>
      </c>
      <c r="H4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(TCP:137-139)</v>
      </c>
      <c r="I40" s="12"/>
    </row>
    <row r="41" spans="2:9" x14ac:dyDescent="0.2">
      <c r="B41" s="10"/>
      <c r="C41" s="12"/>
      <c r="D41" t="s">
        <v>99</v>
      </c>
      <c r="E41" t="s">
        <v>102</v>
      </c>
      <c r="F41" t="s">
        <v>269</v>
      </c>
      <c r="G41" s="36" t="s">
        <v>273</v>
      </c>
      <c r="H41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(TCP:137-139)</v>
      </c>
      <c r="I41" s="12"/>
    </row>
    <row r="42" spans="2:9" x14ac:dyDescent="0.2">
      <c r="B42" s="10"/>
      <c r="C42" s="12"/>
      <c r="D42" t="s">
        <v>99</v>
      </c>
      <c r="E42" t="s">
        <v>102</v>
      </c>
      <c r="F42">
        <v>445</v>
      </c>
      <c r="G42" s="36" t="s">
        <v>273</v>
      </c>
      <c r="H4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(TCP:445)</v>
      </c>
      <c r="I42" s="12"/>
    </row>
    <row r="43" spans="2:9" x14ac:dyDescent="0.2">
      <c r="B43" s="10"/>
      <c r="C43" s="12"/>
      <c r="D43" t="s">
        <v>99</v>
      </c>
      <c r="E43" t="s">
        <v>102</v>
      </c>
      <c r="F43">
        <v>445</v>
      </c>
      <c r="G43" s="36" t="s">
        <v>273</v>
      </c>
      <c r="H4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(TCP:445)</v>
      </c>
      <c r="I43" s="12"/>
    </row>
    <row r="44" spans="2:9" x14ac:dyDescent="0.2">
      <c r="B44" s="10"/>
      <c r="C44" s="12"/>
      <c r="D44" t="s">
        <v>99</v>
      </c>
      <c r="E44" t="s">
        <v>102</v>
      </c>
      <c r="F44">
        <v>636</v>
      </c>
      <c r="G44" s="36" t="s">
        <v>273</v>
      </c>
      <c r="H4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(TCP:636)</v>
      </c>
      <c r="I44" s="12"/>
    </row>
    <row r="45" spans="2:9" x14ac:dyDescent="0.2">
      <c r="B45" s="10"/>
      <c r="C45" s="12"/>
      <c r="D45" t="s">
        <v>99</v>
      </c>
      <c r="E45" t="s">
        <v>102</v>
      </c>
      <c r="F45" s="10">
        <v>873</v>
      </c>
      <c r="G45" s="36" t="s">
        <v>273</v>
      </c>
      <c r="H4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(TCP:873)</v>
      </c>
      <c r="I45" s="12"/>
    </row>
    <row r="46" spans="2:9" x14ac:dyDescent="0.2">
      <c r="B46" s="10"/>
      <c r="C46" s="12"/>
      <c r="D46" t="s">
        <v>99</v>
      </c>
      <c r="E46" t="s">
        <v>102</v>
      </c>
      <c r="F46">
        <v>3269</v>
      </c>
      <c r="G46" s="36" t="s">
        <v>273</v>
      </c>
      <c r="H4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(TCP:3269)</v>
      </c>
      <c r="I46" s="12"/>
    </row>
    <row r="47" spans="2:9" x14ac:dyDescent="0.2">
      <c r="B47" s="10"/>
      <c r="C47" s="12"/>
      <c r="D47" t="s">
        <v>99</v>
      </c>
      <c r="E47" t="s">
        <v>102</v>
      </c>
      <c r="F47">
        <v>123</v>
      </c>
      <c r="G47" s="36" t="s">
        <v>273</v>
      </c>
      <c r="H4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(TCP:123)</v>
      </c>
      <c r="I47" s="12"/>
    </row>
    <row r="48" spans="2:9" x14ac:dyDescent="0.2">
      <c r="B48" s="10"/>
      <c r="C48" s="12"/>
      <c r="D48" t="s">
        <v>99</v>
      </c>
      <c r="E48" t="s">
        <v>102</v>
      </c>
      <c r="F48" t="s">
        <v>270</v>
      </c>
      <c r="G48" s="36" t="s">
        <v>273</v>
      </c>
      <c r="H4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(TCP:3268-3269)</v>
      </c>
      <c r="I48" s="12"/>
    </row>
    <row r="49" spans="2:9" x14ac:dyDescent="0.2">
      <c r="B49" s="10"/>
      <c r="C49" s="12"/>
      <c r="D49" t="s">
        <v>99</v>
      </c>
      <c r="E49" t="s">
        <v>102</v>
      </c>
      <c r="F49" t="s">
        <v>271</v>
      </c>
      <c r="G49" s="36" t="s">
        <v>273</v>
      </c>
      <c r="H4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(TCP:1024-65535)</v>
      </c>
      <c r="I49" s="12"/>
    </row>
    <row r="50" spans="2:9" x14ac:dyDescent="0.2">
      <c r="B50" s="10"/>
      <c r="C50" s="12"/>
      <c r="D50" t="s">
        <v>99</v>
      </c>
      <c r="E50" t="s">
        <v>102</v>
      </c>
      <c r="F50" t="s">
        <v>271</v>
      </c>
      <c r="G50" s="36" t="s">
        <v>273</v>
      </c>
      <c r="H5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All VPN IP's (TCP:1024-65535)</v>
      </c>
      <c r="I50" s="12"/>
    </row>
    <row r="51" spans="2:9" x14ac:dyDescent="0.2">
      <c r="B51" s="10"/>
      <c r="C51" s="10"/>
      <c r="D51" s="10"/>
      <c r="E51" s="10"/>
      <c r="F51" s="10"/>
      <c r="G51" s="10"/>
      <c r="H51" s="10"/>
      <c r="I51" s="12"/>
    </row>
    <row r="52" spans="2:9" x14ac:dyDescent="0.2">
      <c r="B52" t="s">
        <v>318</v>
      </c>
      <c r="C52" t="s">
        <v>297</v>
      </c>
      <c r="D52" t="s">
        <v>99</v>
      </c>
      <c r="E52" t="s">
        <v>102</v>
      </c>
      <c r="F52">
        <v>1433</v>
      </c>
      <c r="G52" s="1" t="str">
        <f>B19</f>
        <v>AdminBeEc2Sg</v>
      </c>
      <c r="H5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(TCP:1433)</v>
      </c>
      <c r="I52" s="1" t="s">
        <v>25</v>
      </c>
    </row>
    <row r="53" spans="2:9" x14ac:dyDescent="0.2">
      <c r="B53" s="10"/>
      <c r="C53" s="10"/>
      <c r="D53" t="s">
        <v>99</v>
      </c>
      <c r="E53" t="s">
        <v>102</v>
      </c>
      <c r="F53">
        <v>1433</v>
      </c>
      <c r="G53" s="12" t="str">
        <f>B12</f>
        <v>HybrisSfEc2Sg</v>
      </c>
      <c r="H5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(TCP:1433)</v>
      </c>
      <c r="I53" s="12"/>
    </row>
    <row r="54" spans="2:9" x14ac:dyDescent="0.2">
      <c r="B54" s="10"/>
      <c r="C54" s="10"/>
      <c r="D54" t="s">
        <v>99</v>
      </c>
      <c r="E54" t="s">
        <v>102</v>
      </c>
      <c r="F54">
        <v>1433</v>
      </c>
      <c r="G54" s="12" t="str">
        <f>B25</f>
        <v>SolrSlaveEc2Sg</v>
      </c>
      <c r="H5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SolrSlaveEc2Sg (TCP:1433)</v>
      </c>
      <c r="I54" s="12"/>
    </row>
    <row r="55" spans="2:9" x14ac:dyDescent="0.2">
      <c r="B55" s="10"/>
      <c r="C55" s="10"/>
      <c r="D55" t="s">
        <v>99</v>
      </c>
      <c r="E55" t="s">
        <v>102</v>
      </c>
      <c r="F55">
        <v>1433</v>
      </c>
      <c r="G55" s="12" t="str">
        <f>B22</f>
        <v>SolrMasterEc2Sg</v>
      </c>
      <c r="H55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SolrMasterEc2Sg (TCP:1433)</v>
      </c>
      <c r="I55" s="12"/>
    </row>
    <row r="56" spans="2:9" x14ac:dyDescent="0.2">
      <c r="B56" s="10"/>
      <c r="C56" s="10"/>
      <c r="D56" s="10"/>
      <c r="E56" s="10"/>
      <c r="F56" s="10"/>
      <c r="G56" s="10"/>
      <c r="H56" s="10"/>
      <c r="I56" s="12"/>
    </row>
    <row r="57" spans="2:9" x14ac:dyDescent="0.2">
      <c r="B57" t="s">
        <v>265</v>
      </c>
      <c r="C57" t="s">
        <v>266</v>
      </c>
      <c r="D57" t="s">
        <v>99</v>
      </c>
      <c r="E57" t="s">
        <v>102</v>
      </c>
      <c r="F57">
        <v>2049</v>
      </c>
      <c r="G57" s="1" t="str">
        <f>B9</f>
        <v>HybrisFeEc2Sg</v>
      </c>
      <c r="H57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HybrisFeEc2Sg (TCP:2049)</v>
      </c>
      <c r="I57" s="1" t="s">
        <v>25</v>
      </c>
    </row>
    <row r="58" spans="2:9" x14ac:dyDescent="0.2">
      <c r="B58" s="10"/>
      <c r="C58" s="10"/>
      <c r="D58" t="s">
        <v>99</v>
      </c>
      <c r="E58" t="s">
        <v>102</v>
      </c>
      <c r="F58">
        <v>2049</v>
      </c>
      <c r="G58" s="1" t="str">
        <f>B12</f>
        <v>HybrisSfEc2Sg</v>
      </c>
      <c r="H5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HybrisSfEc2Sg (TCP:2049)</v>
      </c>
      <c r="I58" s="12"/>
    </row>
    <row r="59" spans="2:9" x14ac:dyDescent="0.2">
      <c r="B59" s="10"/>
      <c r="C59" s="10"/>
      <c r="D59" t="s">
        <v>99</v>
      </c>
      <c r="E59" t="s">
        <v>102</v>
      </c>
      <c r="F59">
        <v>2049</v>
      </c>
      <c r="G59" s="1" t="str">
        <f>B17</f>
        <v>AdminFeEc2Sg</v>
      </c>
      <c r="H59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AdminFeEc2Sg (TCP:2049)</v>
      </c>
      <c r="I59" s="12"/>
    </row>
    <row r="60" spans="2:9" x14ac:dyDescent="0.2">
      <c r="B60" s="10"/>
      <c r="C60" s="10"/>
      <c r="D60" t="s">
        <v>99</v>
      </c>
      <c r="E60" t="s">
        <v>102</v>
      </c>
      <c r="F60">
        <v>2049</v>
      </c>
      <c r="G60" s="1" t="str">
        <f>B19</f>
        <v>AdminBeEc2Sg</v>
      </c>
      <c r="H6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(TCP:2049)</v>
      </c>
      <c r="I60" s="12"/>
    </row>
    <row r="61" spans="2:9" x14ac:dyDescent="0.2">
      <c r="B61" s="10"/>
      <c r="C61" s="10"/>
      <c r="D61" t="s">
        <v>99</v>
      </c>
      <c r="E61" t="s">
        <v>102</v>
      </c>
      <c r="F61">
        <v>2049</v>
      </c>
      <c r="G61" s="1" t="str">
        <f>B22</f>
        <v>SolrMasterEc2Sg</v>
      </c>
      <c r="H61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SolrMasterEc2Sg (TCP:2049)</v>
      </c>
      <c r="I61" s="12"/>
    </row>
    <row r="62" spans="2:9" x14ac:dyDescent="0.2">
      <c r="B62" s="10"/>
      <c r="C62" s="10"/>
      <c r="D62" t="s">
        <v>99</v>
      </c>
      <c r="E62" t="s">
        <v>102</v>
      </c>
      <c r="F62">
        <v>2049</v>
      </c>
      <c r="G62" s="1" t="str">
        <f>B25</f>
        <v>SolrSlaveEc2Sg</v>
      </c>
      <c r="H6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SolrSlaveEc2Sg (TCP:2049)</v>
      </c>
      <c r="I62" s="12"/>
    </row>
    <row r="63" spans="2:9" x14ac:dyDescent="0.2">
      <c r="I63" s="1"/>
    </row>
    <row r="64" spans="2:9" x14ac:dyDescent="0.2">
      <c r="B64" t="s">
        <v>290</v>
      </c>
      <c r="C64" t="s">
        <v>178</v>
      </c>
      <c r="D64" t="s">
        <v>99</v>
      </c>
      <c r="E64" t="s">
        <v>102</v>
      </c>
      <c r="F64" t="s">
        <v>103</v>
      </c>
      <c r="G64" s="1" t="str">
        <f>B19</f>
        <v>AdminBeEc2Sg</v>
      </c>
      <c r="H6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AdminBeEc2Sg (TCP:6379)</v>
      </c>
      <c r="I64" s="1" t="s">
        <v>25</v>
      </c>
    </row>
    <row r="65" spans="2:9" x14ac:dyDescent="0.2">
      <c r="I65" s="1"/>
    </row>
    <row r="66" spans="2:9" x14ac:dyDescent="0.2">
      <c r="B66" t="s">
        <v>24</v>
      </c>
    </row>
    <row r="67" spans="2:9" x14ac:dyDescent="0.2">
      <c r="B67" t="s">
        <v>104</v>
      </c>
    </row>
    <row r="68" spans="2:9" x14ac:dyDescent="0.2">
      <c r="B68" t="s">
        <v>105</v>
      </c>
    </row>
  </sheetData>
  <customSheetViews>
    <customSheetView guid="{33B30F8C-FD0D-554C-9CDD-938BCE2733BB}" showGridLines="0" showRowCol="0">
      <selection activeCell="E21" sqref="E21"/>
    </customSheetView>
  </customSheetView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EDE4-74CD-7D42-95D0-6AD77F83841F}">
  <dimension ref="B2:E5"/>
  <sheetViews>
    <sheetView showGridLines="0" showRowColHeaders="0" workbookViewId="0"/>
  </sheetViews>
  <sheetFormatPr baseColWidth="10" defaultRowHeight="16" x14ac:dyDescent="0.2"/>
  <cols>
    <col min="1" max="1" width="2.7109375" customWidth="1"/>
    <col min="2" max="2" width="28" customWidth="1"/>
    <col min="3" max="3" width="25.7109375" customWidth="1"/>
    <col min="4" max="4" width="75.7109375" customWidth="1"/>
    <col min="5" max="5" width="43.7109375" customWidth="1"/>
  </cols>
  <sheetData>
    <row r="2" spans="2:5" x14ac:dyDescent="0.2">
      <c r="B2" t="s">
        <v>183</v>
      </c>
      <c r="C2" t="s">
        <v>31</v>
      </c>
      <c r="D2" t="s">
        <v>174</v>
      </c>
      <c r="E2" t="s">
        <v>24</v>
      </c>
    </row>
    <row r="3" spans="2:5" ht="51" x14ac:dyDescent="0.2">
      <c r="B3" t="s">
        <v>281</v>
      </c>
      <c r="C3" t="s">
        <v>107</v>
      </c>
      <c r="D3" s="32" t="s">
        <v>320</v>
      </c>
      <c r="E3" t="s">
        <v>282</v>
      </c>
    </row>
    <row r="4" spans="2:5" ht="17" x14ac:dyDescent="0.2">
      <c r="B4" t="s">
        <v>321</v>
      </c>
      <c r="C4" t="s">
        <v>319</v>
      </c>
      <c r="D4" s="32" t="s">
        <v>322</v>
      </c>
    </row>
    <row r="5" spans="2:5" x14ac:dyDescent="0.2">
      <c r="B5" t="s">
        <v>287</v>
      </c>
      <c r="D5" s="2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5"/>
  <sheetViews>
    <sheetView showGridLines="0" showRowColHeaders="0" workbookViewId="0">
      <selection activeCell="B2" sqref="B2"/>
    </sheetView>
  </sheetViews>
  <sheetFormatPr baseColWidth="10" defaultColWidth="10.85546875" defaultRowHeight="16" x14ac:dyDescent="0.2"/>
  <cols>
    <col min="1" max="1" width="2.7109375" customWidth="1"/>
    <col min="2" max="2" width="33.28515625" bestFit="1" customWidth="1"/>
    <col min="3" max="7" width="45.7109375" customWidth="1"/>
  </cols>
  <sheetData>
    <row r="2" spans="2:5" x14ac:dyDescent="0.2">
      <c r="B2" t="s">
        <v>153</v>
      </c>
      <c r="C2" t="s">
        <v>275</v>
      </c>
      <c r="D2" t="s">
        <v>276</v>
      </c>
      <c r="E2" t="s">
        <v>277</v>
      </c>
    </row>
    <row r="3" spans="2:5" ht="17" x14ac:dyDescent="0.2">
      <c r="B3" t="s">
        <v>150</v>
      </c>
      <c r="C3" s="3" t="str">
        <f>+S3Buckets[[#Headers],[436185664504-deployment-uat-eu-west-1]]</f>
        <v>436185664504-deployment-uat-eu-west-1</v>
      </c>
      <c r="D3" s="3" t="str">
        <f>+S3Buckets[[#Headers],[436185664504-deployment-uat-eu-west-1]]</f>
        <v>436185664504-deployment-uat-eu-west-1</v>
      </c>
      <c r="E3" s="3" t="str">
        <f>+S3Buckets[[#Headers],[436185664504-deployment-uat-eu-west-1]]</f>
        <v>436185664504-deployment-uat-eu-west-1</v>
      </c>
    </row>
    <row r="4" spans="2:5" x14ac:dyDescent="0.2">
      <c r="B4" t="s">
        <v>151</v>
      </c>
      <c r="C4" s="3" t="b">
        <v>1</v>
      </c>
      <c r="D4" s="3" t="b">
        <v>1</v>
      </c>
      <c r="E4" s="3" t="b">
        <v>1</v>
      </c>
    </row>
    <row r="5" spans="2:5" ht="17" x14ac:dyDescent="0.2">
      <c r="B5" t="s">
        <v>24</v>
      </c>
      <c r="C5" s="3" t="s">
        <v>25</v>
      </c>
      <c r="D5" s="3" t="s">
        <v>25</v>
      </c>
      <c r="E5" s="3" t="s">
        <v>25</v>
      </c>
    </row>
    <row r="7" spans="2:5" x14ac:dyDescent="0.2">
      <c r="B7" t="s">
        <v>152</v>
      </c>
      <c r="C7" t="s">
        <v>278</v>
      </c>
      <c r="D7" t="s">
        <v>279</v>
      </c>
      <c r="E7" t="s">
        <v>280</v>
      </c>
    </row>
    <row r="8" spans="2:5" ht="17" x14ac:dyDescent="0.2">
      <c r="B8" t="s">
        <v>154</v>
      </c>
      <c r="C8" s="3" t="s">
        <v>25</v>
      </c>
      <c r="D8" s="3" t="s">
        <v>25</v>
      </c>
      <c r="E8" s="3" t="s">
        <v>25</v>
      </c>
    </row>
    <row r="9" spans="2:5" ht="17" x14ac:dyDescent="0.2">
      <c r="B9" t="s">
        <v>149</v>
      </c>
      <c r="C9" s="3" t="str">
        <f>CodeDeployApp[[#Headers],[uat-fe]]</f>
        <v>uat-fe</v>
      </c>
      <c r="D9" s="3" t="str">
        <f>CodeDeployApp[[#Headers],[uat-fe]]</f>
        <v>uat-fe</v>
      </c>
      <c r="E9" s="3" t="str">
        <f>CodeDeployApp[[#Headers],[uat-fe]]</f>
        <v>uat-fe</v>
      </c>
    </row>
    <row r="10" spans="2:5" ht="17" x14ac:dyDescent="0.2">
      <c r="B10" t="s">
        <v>155</v>
      </c>
      <c r="C10" s="3" t="str">
        <f>ASGs[[#Headers],[uat-admin-fe]]</f>
        <v>uat-admin-fe</v>
      </c>
      <c r="D10" s="3" t="str">
        <f>ASGs[[#Headers],[uat-admin-fe]]</f>
        <v>uat-admin-fe</v>
      </c>
      <c r="E10" s="3" t="str">
        <f>ASGs[[#Headers],[uat-admin-fe]]</f>
        <v>uat-admin-fe</v>
      </c>
    </row>
    <row r="11" spans="2:5" ht="34" x14ac:dyDescent="0.2">
      <c r="B11" t="s">
        <v>156</v>
      </c>
      <c r="C11" s="3" t="s">
        <v>157</v>
      </c>
      <c r="D11" s="3" t="s">
        <v>157</v>
      </c>
      <c r="E11" s="3" t="s">
        <v>157</v>
      </c>
    </row>
    <row r="12" spans="2:5" ht="17" x14ac:dyDescent="0.2">
      <c r="B12" t="s">
        <v>164</v>
      </c>
      <c r="C12" s="3" t="s">
        <v>161</v>
      </c>
      <c r="D12" s="3" t="s">
        <v>161</v>
      </c>
      <c r="E12" s="3" t="s">
        <v>161</v>
      </c>
    </row>
    <row r="13" spans="2:5" ht="17" x14ac:dyDescent="0.2">
      <c r="B13" t="s">
        <v>158</v>
      </c>
      <c r="C13" s="3" t="str">
        <f>TargetGroups[[#Headers],[ext-alb-80-tg]]</f>
        <v>ext-alb-80-tg</v>
      </c>
      <c r="D13" s="3" t="str">
        <f>TargetGroups[[#Headers],[ext-alb-80-tg]]</f>
        <v>ext-alb-80-tg</v>
      </c>
      <c r="E13" s="3" t="str">
        <f>TargetGroups[[#Headers],[ext-alb-80-tg]]</f>
        <v>ext-alb-80-tg</v>
      </c>
    </row>
    <row r="14" spans="2:5" ht="17" x14ac:dyDescent="0.2">
      <c r="B14" t="s">
        <v>159</v>
      </c>
      <c r="C14" s="3" t="s">
        <v>160</v>
      </c>
      <c r="D14" s="3" t="s">
        <v>160</v>
      </c>
      <c r="E14" s="3" t="s">
        <v>160</v>
      </c>
    </row>
    <row r="15" spans="2:5" ht="17" x14ac:dyDescent="0.2">
      <c r="B15" t="s">
        <v>24</v>
      </c>
      <c r="C15" s="3" t="s">
        <v>25</v>
      </c>
      <c r="D15" s="3" t="s">
        <v>25</v>
      </c>
      <c r="E15" s="3" t="s">
        <v>25</v>
      </c>
    </row>
  </sheetData>
  <customSheetViews>
    <customSheetView guid="{33B30F8C-FD0D-554C-9CDD-938BCE2733BB}" showGridLines="0" showRowCol="0" topLeftCell="A83">
      <selection activeCell="B122" sqref="B122"/>
    </customSheetView>
  </customSheetViews>
  <phoneticPr fontId="9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5BDFBCBC55954DBE3A036F43C688BE" ma:contentTypeVersion="6" ma:contentTypeDescription="Create a new document." ma:contentTypeScope="" ma:versionID="f2602281623a1436ad7b29323987829d">
  <xsd:schema xmlns:xsd="http://www.w3.org/2001/XMLSchema" xmlns:xs="http://www.w3.org/2001/XMLSchema" xmlns:p="http://schemas.microsoft.com/office/2006/metadata/properties" xmlns:ns2="6be0c7cb-7b3c-42ff-aba9-440d72149579" xmlns:ns3="de305a12-becf-467d-a6c1-7efafa548d98" targetNamespace="http://schemas.microsoft.com/office/2006/metadata/properties" ma:root="true" ma:fieldsID="6563a88de22b55a81dac40f5abe7b9cd" ns2:_="" ns3:_="">
    <xsd:import namespace="6be0c7cb-7b3c-42ff-aba9-440d72149579"/>
    <xsd:import namespace="de305a12-becf-467d-a6c1-7efafa548d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e0c7cb-7b3c-42ff-aba9-440d72149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05a12-becf-467d-a6c1-7efafa548d9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FBEE8F-C278-44E2-AAC4-E0F2E05597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E69D3C-B089-40EA-8109-45FCB7B3F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e0c7cb-7b3c-42ff-aba9-440d72149579"/>
    <ds:schemaRef ds:uri="de305a12-becf-467d-a6c1-7efafa548d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B1892E-3E6C-4CE1-BBE1-31A16A61250C}">
  <ds:schemaRefs>
    <ds:schemaRef ds:uri="de305a12-becf-467d-a6c1-7efafa548d98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6be0c7cb-7b3c-42ff-aba9-440d72149579"/>
    <ds:schemaRef ds:uri="http://purl.org/dc/elements/1.1/"/>
    <ds:schemaRef ds:uri="http://purl.org/dc/dcmitype/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Networking Services</vt:lpstr>
      <vt:lpstr>Storage &amp; Compute Services</vt:lpstr>
      <vt:lpstr>Database</vt:lpstr>
      <vt:lpstr>Security Groups</vt:lpstr>
      <vt:lpstr>IAM</vt:lpstr>
      <vt:lpstr>Additional Services</vt:lpstr>
      <vt:lpstr>CIDR</vt:lpstr>
      <vt:lpstr>CodeDeployApplications</vt:lpstr>
      <vt:lpstr>DDI</vt:lpstr>
      <vt:lpstr>Environment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Rackspace Implementation Document</dc:title>
  <dc:subject/>
  <dc:creator>Microsoft Office User</dc:creator>
  <cp:keywords/>
  <dc:description/>
  <cp:lastModifiedBy>Carlo Taguinod</cp:lastModifiedBy>
  <cp:revision/>
  <dcterms:created xsi:type="dcterms:W3CDTF">2017-02-07T11:27:25Z</dcterms:created>
  <dcterms:modified xsi:type="dcterms:W3CDTF">2020-04-21T02:00:09Z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0x010100115BDFBCBC55954DBE3A036F43C688BE</vt:lpwstr>
  </property>
  <property fmtid="{D5CDD505-2E9C-101B-9397-08002B2CF9AE}" pid="3" name="AuthorIds_UIVersion_17920">
    <vt:lpwstr>156</vt:lpwstr>
  </property>
</Properties>
</file>