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wnloads\"/>
    </mc:Choice>
  </mc:AlternateContent>
  <xr:revisionPtr revIDLastSave="0" documentId="13_ncr:1_{5800B85B-6489-403A-80BC-E92125CE60F9}" xr6:coauthVersionLast="32" xr6:coauthVersionMax="32" xr10:uidLastSave="{00000000-0000-0000-0000-000000000000}"/>
  <bookViews>
    <workbookView xWindow="0" yWindow="0" windowWidth="20490" windowHeight="6945" activeTab="2" xr2:uid="{00000000-000D-0000-FFFF-FFFF00000000}"/>
  </bookViews>
  <sheets>
    <sheet name="IV" sheetId="1" r:id="rId1"/>
    <sheet name="VIII" sheetId="2" r:id="rId2"/>
    <sheet name="Calculos" sheetId="3" r:id="rId3"/>
    <sheet name="Hoja2" sheetId="4" r:id="rId4"/>
  </sheets>
  <externalReferences>
    <externalReference r:id="rId5"/>
  </externalReferences>
  <definedNames>
    <definedName name="_xlnm._FilterDatabase" localSheetId="2" hidden="1">Calculos!$A$1:$AK$91</definedName>
    <definedName name="_xlnm._FilterDatabase" localSheetId="1" hidden="1">VIII!$A$1:$AE$91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3" l="1"/>
  <c r="S16" i="3"/>
  <c r="T16" i="3"/>
  <c r="U16" i="3"/>
  <c r="V16" i="3"/>
  <c r="W16" i="3"/>
  <c r="X16" i="3"/>
  <c r="S17" i="3"/>
  <c r="T17" i="3"/>
  <c r="U17" i="3"/>
  <c r="V17" i="3"/>
  <c r="W17" i="3"/>
  <c r="X17" i="3"/>
  <c r="T18" i="3"/>
  <c r="V18" i="3"/>
  <c r="S20" i="3"/>
  <c r="T20" i="3"/>
  <c r="U20" i="3"/>
  <c r="V20" i="3"/>
  <c r="W20" i="3"/>
  <c r="X20" i="3"/>
  <c r="S21" i="3"/>
  <c r="T21" i="3"/>
  <c r="U21" i="3"/>
  <c r="V21" i="3"/>
  <c r="W21" i="3"/>
  <c r="X21" i="3"/>
  <c r="S22" i="3"/>
  <c r="T22" i="3"/>
  <c r="U22" i="3"/>
  <c r="V22" i="3"/>
  <c r="W22" i="3"/>
  <c r="X22" i="3"/>
  <c r="S23" i="3"/>
  <c r="T23" i="3"/>
  <c r="U23" i="3"/>
  <c r="V23" i="3"/>
  <c r="W23" i="3"/>
  <c r="X23" i="3"/>
  <c r="S24" i="3"/>
  <c r="S26" i="3"/>
  <c r="V27" i="3"/>
  <c r="X27" i="3"/>
  <c r="V29" i="3"/>
  <c r="T31" i="3"/>
  <c r="X32" i="3"/>
  <c r="T33" i="3"/>
  <c r="X34" i="3"/>
  <c r="V38" i="3"/>
  <c r="S40" i="3"/>
  <c r="S42" i="3"/>
  <c r="V43" i="3"/>
  <c r="X43" i="3"/>
  <c r="V45" i="3"/>
  <c r="T47" i="3"/>
  <c r="X48" i="3"/>
  <c r="T49" i="3"/>
  <c r="X50" i="3"/>
  <c r="V54" i="3"/>
  <c r="S56" i="3"/>
  <c r="S58" i="3"/>
  <c r="V59" i="3"/>
  <c r="X59" i="3"/>
  <c r="V61" i="3"/>
  <c r="T63" i="3"/>
  <c r="X64" i="3"/>
  <c r="T65" i="3"/>
  <c r="U66" i="3"/>
  <c r="V66" i="3"/>
  <c r="W67" i="3"/>
  <c r="X67" i="3"/>
  <c r="T69" i="3"/>
  <c r="U70" i="3"/>
  <c r="V70" i="3"/>
  <c r="W71" i="3"/>
  <c r="X71" i="3"/>
  <c r="T73" i="3"/>
  <c r="U74" i="3"/>
  <c r="V74" i="3"/>
  <c r="W75" i="3"/>
  <c r="X75" i="3"/>
  <c r="T77" i="3"/>
  <c r="U78" i="3"/>
  <c r="V78" i="3"/>
  <c r="W79" i="3"/>
  <c r="X79" i="3"/>
  <c r="T81" i="3"/>
  <c r="U82" i="3"/>
  <c r="T83" i="3"/>
  <c r="S85" i="3"/>
  <c r="W85" i="3"/>
  <c r="X85" i="3"/>
  <c r="X86" i="3"/>
  <c r="W87" i="3"/>
  <c r="U88" i="3"/>
  <c r="V88" i="3"/>
  <c r="S89" i="3"/>
  <c r="T89" i="3"/>
  <c r="U89" i="3"/>
  <c r="V89" i="3"/>
  <c r="W89" i="3"/>
  <c r="X89" i="3"/>
  <c r="T90" i="3"/>
  <c r="S91" i="3"/>
  <c r="X91" i="3"/>
  <c r="U2" i="3"/>
  <c r="C18" i="4"/>
  <c r="D18" i="4"/>
  <c r="S18" i="3" s="1"/>
  <c r="E18" i="4"/>
  <c r="U18" i="3" s="1"/>
  <c r="F18" i="4"/>
  <c r="G18" i="4"/>
  <c r="W18" i="3" s="1"/>
  <c r="H18" i="4"/>
  <c r="X18" i="3" s="1"/>
  <c r="C19" i="4"/>
  <c r="T19" i="3" s="1"/>
  <c r="D19" i="4"/>
  <c r="S19" i="3" s="1"/>
  <c r="E19" i="4"/>
  <c r="U19" i="3" s="1"/>
  <c r="F19" i="4"/>
  <c r="V19" i="3" s="1"/>
  <c r="G19" i="4"/>
  <c r="W19" i="3" s="1"/>
  <c r="H19" i="4"/>
  <c r="X19" i="3" s="1"/>
  <c r="C24" i="4"/>
  <c r="T24" i="3" s="1"/>
  <c r="D24" i="4"/>
  <c r="E24" i="4"/>
  <c r="U24" i="3" s="1"/>
  <c r="F24" i="4"/>
  <c r="V24" i="3" s="1"/>
  <c r="G24" i="4"/>
  <c r="W24" i="3" s="1"/>
  <c r="H24" i="4"/>
  <c r="X24" i="3" s="1"/>
  <c r="C25" i="4"/>
  <c r="T25" i="3" s="1"/>
  <c r="D25" i="4"/>
  <c r="S25" i="3" s="1"/>
  <c r="E25" i="4"/>
  <c r="U25" i="3" s="1"/>
  <c r="F25" i="4"/>
  <c r="V25" i="3" s="1"/>
  <c r="G25" i="4"/>
  <c r="W25" i="3" s="1"/>
  <c r="H25" i="4"/>
  <c r="X25" i="3" s="1"/>
  <c r="C26" i="4"/>
  <c r="T26" i="3" s="1"/>
  <c r="D26" i="4"/>
  <c r="E26" i="4"/>
  <c r="U26" i="3" s="1"/>
  <c r="F26" i="4"/>
  <c r="V26" i="3" s="1"/>
  <c r="G26" i="4"/>
  <c r="W26" i="3" s="1"/>
  <c r="H26" i="4"/>
  <c r="X26" i="3" s="1"/>
  <c r="C27" i="4"/>
  <c r="T27" i="3" s="1"/>
  <c r="D27" i="4"/>
  <c r="S27" i="3" s="1"/>
  <c r="E27" i="4"/>
  <c r="U27" i="3" s="1"/>
  <c r="F27" i="4"/>
  <c r="G27" i="4"/>
  <c r="W27" i="3" s="1"/>
  <c r="H27" i="4"/>
  <c r="C28" i="4"/>
  <c r="T28" i="3" s="1"/>
  <c r="D28" i="4"/>
  <c r="S28" i="3" s="1"/>
  <c r="E28" i="4"/>
  <c r="U28" i="3" s="1"/>
  <c r="F28" i="4"/>
  <c r="V28" i="3" s="1"/>
  <c r="G28" i="4"/>
  <c r="W28" i="3" s="1"/>
  <c r="H28" i="4"/>
  <c r="X28" i="3" s="1"/>
  <c r="C29" i="4"/>
  <c r="T29" i="3" s="1"/>
  <c r="D29" i="4"/>
  <c r="S29" i="3" s="1"/>
  <c r="E29" i="4"/>
  <c r="U29" i="3" s="1"/>
  <c r="F29" i="4"/>
  <c r="G29" i="4"/>
  <c r="W29" i="3" s="1"/>
  <c r="H29" i="4"/>
  <c r="X29" i="3" s="1"/>
  <c r="C30" i="4"/>
  <c r="T30" i="3" s="1"/>
  <c r="D30" i="4"/>
  <c r="S30" i="3" s="1"/>
  <c r="E30" i="4"/>
  <c r="U30" i="3" s="1"/>
  <c r="F30" i="4"/>
  <c r="V30" i="3" s="1"/>
  <c r="G30" i="4"/>
  <c r="W30" i="3" s="1"/>
  <c r="H30" i="4"/>
  <c r="X30" i="3" s="1"/>
  <c r="C31" i="4"/>
  <c r="D31" i="4"/>
  <c r="S31" i="3" s="1"/>
  <c r="E31" i="4"/>
  <c r="U31" i="3" s="1"/>
  <c r="F31" i="4"/>
  <c r="V31" i="3" s="1"/>
  <c r="G31" i="4"/>
  <c r="W31" i="3" s="1"/>
  <c r="H31" i="4"/>
  <c r="X31" i="3" s="1"/>
  <c r="C32" i="4"/>
  <c r="T32" i="3" s="1"/>
  <c r="D32" i="4"/>
  <c r="S32" i="3" s="1"/>
  <c r="E32" i="4"/>
  <c r="U32" i="3" s="1"/>
  <c r="F32" i="4"/>
  <c r="V32" i="3" s="1"/>
  <c r="G32" i="4"/>
  <c r="W32" i="3" s="1"/>
  <c r="H32" i="4"/>
  <c r="C33" i="4"/>
  <c r="D33" i="4"/>
  <c r="S33" i="3" s="1"/>
  <c r="E33" i="4"/>
  <c r="U33" i="3" s="1"/>
  <c r="F33" i="4"/>
  <c r="V33" i="3" s="1"/>
  <c r="G33" i="4"/>
  <c r="W33" i="3" s="1"/>
  <c r="H33" i="4"/>
  <c r="X33" i="3" s="1"/>
  <c r="C34" i="4"/>
  <c r="T34" i="3" s="1"/>
  <c r="D34" i="4"/>
  <c r="S34" i="3" s="1"/>
  <c r="E34" i="4"/>
  <c r="U34" i="3" s="1"/>
  <c r="F34" i="4"/>
  <c r="V34" i="3" s="1"/>
  <c r="G34" i="4"/>
  <c r="W34" i="3" s="1"/>
  <c r="H34" i="4"/>
  <c r="C35" i="4"/>
  <c r="T35" i="3" s="1"/>
  <c r="D35" i="4"/>
  <c r="S35" i="3" s="1"/>
  <c r="E35" i="4"/>
  <c r="U35" i="3" s="1"/>
  <c r="F35" i="4"/>
  <c r="V35" i="3" s="1"/>
  <c r="G35" i="4"/>
  <c r="W35" i="3" s="1"/>
  <c r="H35" i="4"/>
  <c r="X35" i="3" s="1"/>
  <c r="C36" i="4"/>
  <c r="T36" i="3" s="1"/>
  <c r="D36" i="4"/>
  <c r="S36" i="3" s="1"/>
  <c r="E36" i="4"/>
  <c r="U36" i="3" s="1"/>
  <c r="F36" i="4"/>
  <c r="V36" i="3" s="1"/>
  <c r="G36" i="4"/>
  <c r="W36" i="3" s="1"/>
  <c r="H36" i="4"/>
  <c r="X36" i="3" s="1"/>
  <c r="C37" i="4"/>
  <c r="T37" i="3" s="1"/>
  <c r="D37" i="4"/>
  <c r="S37" i="3" s="1"/>
  <c r="E37" i="4"/>
  <c r="U37" i="3" s="1"/>
  <c r="F37" i="4"/>
  <c r="V37" i="3" s="1"/>
  <c r="G37" i="4"/>
  <c r="W37" i="3" s="1"/>
  <c r="H37" i="4"/>
  <c r="X37" i="3" s="1"/>
  <c r="C38" i="4"/>
  <c r="T38" i="3" s="1"/>
  <c r="D38" i="4"/>
  <c r="S38" i="3" s="1"/>
  <c r="E38" i="4"/>
  <c r="U38" i="3" s="1"/>
  <c r="F38" i="4"/>
  <c r="G38" i="4"/>
  <c r="W38" i="3" s="1"/>
  <c r="H38" i="4"/>
  <c r="X38" i="3" s="1"/>
  <c r="C39" i="4"/>
  <c r="T39" i="3" s="1"/>
  <c r="D39" i="4"/>
  <c r="S39" i="3" s="1"/>
  <c r="E39" i="4"/>
  <c r="U39" i="3" s="1"/>
  <c r="F39" i="4"/>
  <c r="V39" i="3" s="1"/>
  <c r="G39" i="4"/>
  <c r="W39" i="3" s="1"/>
  <c r="H39" i="4"/>
  <c r="X39" i="3" s="1"/>
  <c r="C40" i="4"/>
  <c r="T40" i="3" s="1"/>
  <c r="D40" i="4"/>
  <c r="E40" i="4"/>
  <c r="U40" i="3" s="1"/>
  <c r="F40" i="4"/>
  <c r="V40" i="3" s="1"/>
  <c r="G40" i="4"/>
  <c r="W40" i="3" s="1"/>
  <c r="H40" i="4"/>
  <c r="X40" i="3" s="1"/>
  <c r="C41" i="4"/>
  <c r="T41" i="3" s="1"/>
  <c r="D41" i="4"/>
  <c r="S41" i="3" s="1"/>
  <c r="E41" i="4"/>
  <c r="U41" i="3" s="1"/>
  <c r="F41" i="4"/>
  <c r="V41" i="3" s="1"/>
  <c r="G41" i="4"/>
  <c r="W41" i="3" s="1"/>
  <c r="H41" i="4"/>
  <c r="X41" i="3" s="1"/>
  <c r="C42" i="4"/>
  <c r="T42" i="3" s="1"/>
  <c r="D42" i="4"/>
  <c r="E42" i="4"/>
  <c r="U42" i="3" s="1"/>
  <c r="F42" i="4"/>
  <c r="V42" i="3" s="1"/>
  <c r="G42" i="4"/>
  <c r="W42" i="3" s="1"/>
  <c r="H42" i="4"/>
  <c r="X42" i="3" s="1"/>
  <c r="C43" i="4"/>
  <c r="T43" i="3" s="1"/>
  <c r="D43" i="4"/>
  <c r="S43" i="3" s="1"/>
  <c r="E43" i="4"/>
  <c r="U43" i="3" s="1"/>
  <c r="F43" i="4"/>
  <c r="G43" i="4"/>
  <c r="W43" i="3" s="1"/>
  <c r="H43" i="4"/>
  <c r="C44" i="4"/>
  <c r="T44" i="3" s="1"/>
  <c r="D44" i="4"/>
  <c r="S44" i="3" s="1"/>
  <c r="E44" i="4"/>
  <c r="U44" i="3" s="1"/>
  <c r="F44" i="4"/>
  <c r="V44" i="3" s="1"/>
  <c r="G44" i="4"/>
  <c r="W44" i="3" s="1"/>
  <c r="H44" i="4"/>
  <c r="X44" i="3" s="1"/>
  <c r="C45" i="4"/>
  <c r="T45" i="3" s="1"/>
  <c r="D45" i="4"/>
  <c r="S45" i="3" s="1"/>
  <c r="E45" i="4"/>
  <c r="U45" i="3" s="1"/>
  <c r="F45" i="4"/>
  <c r="G45" i="4"/>
  <c r="W45" i="3" s="1"/>
  <c r="H45" i="4"/>
  <c r="X45" i="3" s="1"/>
  <c r="C46" i="4"/>
  <c r="T46" i="3" s="1"/>
  <c r="D46" i="4"/>
  <c r="S46" i="3" s="1"/>
  <c r="E46" i="4"/>
  <c r="U46" i="3" s="1"/>
  <c r="F46" i="4"/>
  <c r="V46" i="3" s="1"/>
  <c r="G46" i="4"/>
  <c r="W46" i="3" s="1"/>
  <c r="H46" i="4"/>
  <c r="X46" i="3" s="1"/>
  <c r="C47" i="4"/>
  <c r="D47" i="4"/>
  <c r="S47" i="3" s="1"/>
  <c r="E47" i="4"/>
  <c r="U47" i="3" s="1"/>
  <c r="F47" i="4"/>
  <c r="V47" i="3" s="1"/>
  <c r="G47" i="4"/>
  <c r="W47" i="3" s="1"/>
  <c r="H47" i="4"/>
  <c r="X47" i="3" s="1"/>
  <c r="C48" i="4"/>
  <c r="T48" i="3" s="1"/>
  <c r="D48" i="4"/>
  <c r="S48" i="3" s="1"/>
  <c r="E48" i="4"/>
  <c r="U48" i="3" s="1"/>
  <c r="F48" i="4"/>
  <c r="V48" i="3" s="1"/>
  <c r="G48" i="4"/>
  <c r="W48" i="3" s="1"/>
  <c r="H48" i="4"/>
  <c r="C49" i="4"/>
  <c r="D49" i="4"/>
  <c r="S49" i="3" s="1"/>
  <c r="E49" i="4"/>
  <c r="U49" i="3" s="1"/>
  <c r="F49" i="4"/>
  <c r="V49" i="3" s="1"/>
  <c r="G49" i="4"/>
  <c r="W49" i="3" s="1"/>
  <c r="H49" i="4"/>
  <c r="X49" i="3" s="1"/>
  <c r="C50" i="4"/>
  <c r="T50" i="3" s="1"/>
  <c r="D50" i="4"/>
  <c r="S50" i="3" s="1"/>
  <c r="E50" i="4"/>
  <c r="U50" i="3" s="1"/>
  <c r="F50" i="4"/>
  <c r="V50" i="3" s="1"/>
  <c r="G50" i="4"/>
  <c r="W50" i="3" s="1"/>
  <c r="H50" i="4"/>
  <c r="C51" i="4"/>
  <c r="T51" i="3" s="1"/>
  <c r="D51" i="4"/>
  <c r="S51" i="3" s="1"/>
  <c r="E51" i="4"/>
  <c r="U51" i="3" s="1"/>
  <c r="F51" i="4"/>
  <c r="V51" i="3" s="1"/>
  <c r="G51" i="4"/>
  <c r="W51" i="3" s="1"/>
  <c r="H51" i="4"/>
  <c r="X51" i="3" s="1"/>
  <c r="C52" i="4"/>
  <c r="T52" i="3" s="1"/>
  <c r="D52" i="4"/>
  <c r="S52" i="3" s="1"/>
  <c r="E52" i="4"/>
  <c r="U52" i="3" s="1"/>
  <c r="F52" i="4"/>
  <c r="V52" i="3" s="1"/>
  <c r="G52" i="4"/>
  <c r="W52" i="3" s="1"/>
  <c r="H52" i="4"/>
  <c r="X52" i="3" s="1"/>
  <c r="C53" i="4"/>
  <c r="T53" i="3" s="1"/>
  <c r="D53" i="4"/>
  <c r="S53" i="3" s="1"/>
  <c r="E53" i="4"/>
  <c r="U53" i="3" s="1"/>
  <c r="F53" i="4"/>
  <c r="V53" i="3" s="1"/>
  <c r="G53" i="4"/>
  <c r="W53" i="3" s="1"/>
  <c r="H53" i="4"/>
  <c r="X53" i="3" s="1"/>
  <c r="C54" i="4"/>
  <c r="T54" i="3" s="1"/>
  <c r="D54" i="4"/>
  <c r="S54" i="3" s="1"/>
  <c r="E54" i="4"/>
  <c r="U54" i="3" s="1"/>
  <c r="F54" i="4"/>
  <c r="G54" i="4"/>
  <c r="W54" i="3" s="1"/>
  <c r="H54" i="4"/>
  <c r="X54" i="3" s="1"/>
  <c r="C55" i="4"/>
  <c r="T55" i="3" s="1"/>
  <c r="D55" i="4"/>
  <c r="S55" i="3" s="1"/>
  <c r="E55" i="4"/>
  <c r="U55" i="3" s="1"/>
  <c r="F55" i="4"/>
  <c r="V55" i="3" s="1"/>
  <c r="G55" i="4"/>
  <c r="W55" i="3" s="1"/>
  <c r="H55" i="4"/>
  <c r="X55" i="3" s="1"/>
  <c r="C56" i="4"/>
  <c r="T56" i="3" s="1"/>
  <c r="D56" i="4"/>
  <c r="E56" i="4"/>
  <c r="U56" i="3" s="1"/>
  <c r="F56" i="4"/>
  <c r="V56" i="3" s="1"/>
  <c r="G56" i="4"/>
  <c r="W56" i="3" s="1"/>
  <c r="H56" i="4"/>
  <c r="X56" i="3" s="1"/>
  <c r="C57" i="4"/>
  <c r="T57" i="3" s="1"/>
  <c r="D57" i="4"/>
  <c r="S57" i="3" s="1"/>
  <c r="E57" i="4"/>
  <c r="U57" i="3" s="1"/>
  <c r="F57" i="4"/>
  <c r="V57" i="3" s="1"/>
  <c r="G57" i="4"/>
  <c r="W57" i="3" s="1"/>
  <c r="H57" i="4"/>
  <c r="X57" i="3" s="1"/>
  <c r="C58" i="4"/>
  <c r="T58" i="3" s="1"/>
  <c r="D58" i="4"/>
  <c r="E58" i="4"/>
  <c r="U58" i="3" s="1"/>
  <c r="F58" i="4"/>
  <c r="V58" i="3" s="1"/>
  <c r="G58" i="4"/>
  <c r="W58" i="3" s="1"/>
  <c r="H58" i="4"/>
  <c r="X58" i="3" s="1"/>
  <c r="C59" i="4"/>
  <c r="T59" i="3" s="1"/>
  <c r="D59" i="4"/>
  <c r="S59" i="3" s="1"/>
  <c r="E59" i="4"/>
  <c r="U59" i="3" s="1"/>
  <c r="F59" i="4"/>
  <c r="G59" i="4"/>
  <c r="W59" i="3" s="1"/>
  <c r="H59" i="4"/>
  <c r="C60" i="4"/>
  <c r="T60" i="3" s="1"/>
  <c r="D60" i="4"/>
  <c r="S60" i="3" s="1"/>
  <c r="E60" i="4"/>
  <c r="U60" i="3" s="1"/>
  <c r="F60" i="4"/>
  <c r="V60" i="3" s="1"/>
  <c r="G60" i="4"/>
  <c r="W60" i="3" s="1"/>
  <c r="H60" i="4"/>
  <c r="X60" i="3" s="1"/>
  <c r="C61" i="4"/>
  <c r="T61" i="3" s="1"/>
  <c r="D61" i="4"/>
  <c r="S61" i="3" s="1"/>
  <c r="E61" i="4"/>
  <c r="U61" i="3" s="1"/>
  <c r="F61" i="4"/>
  <c r="G61" i="4"/>
  <c r="W61" i="3" s="1"/>
  <c r="H61" i="4"/>
  <c r="X61" i="3" s="1"/>
  <c r="C62" i="4"/>
  <c r="T62" i="3" s="1"/>
  <c r="D62" i="4"/>
  <c r="S62" i="3" s="1"/>
  <c r="E62" i="4"/>
  <c r="U62" i="3" s="1"/>
  <c r="F62" i="4"/>
  <c r="V62" i="3" s="1"/>
  <c r="G62" i="4"/>
  <c r="W62" i="3" s="1"/>
  <c r="H62" i="4"/>
  <c r="X62" i="3" s="1"/>
  <c r="C63" i="4"/>
  <c r="D63" i="4"/>
  <c r="S63" i="3" s="1"/>
  <c r="E63" i="4"/>
  <c r="U63" i="3" s="1"/>
  <c r="F63" i="4"/>
  <c r="V63" i="3" s="1"/>
  <c r="G63" i="4"/>
  <c r="W63" i="3" s="1"/>
  <c r="H63" i="4"/>
  <c r="X63" i="3" s="1"/>
  <c r="C64" i="4"/>
  <c r="T64" i="3" s="1"/>
  <c r="D64" i="4"/>
  <c r="S64" i="3" s="1"/>
  <c r="E64" i="4"/>
  <c r="U64" i="3" s="1"/>
  <c r="F64" i="4"/>
  <c r="V64" i="3" s="1"/>
  <c r="G64" i="4"/>
  <c r="W64" i="3" s="1"/>
  <c r="H64" i="4"/>
  <c r="C65" i="4"/>
  <c r="D65" i="4"/>
  <c r="S65" i="3" s="1"/>
  <c r="E65" i="4"/>
  <c r="U65" i="3" s="1"/>
  <c r="F65" i="4"/>
  <c r="V65" i="3" s="1"/>
  <c r="G65" i="4"/>
  <c r="W65" i="3" s="1"/>
  <c r="H65" i="4"/>
  <c r="X65" i="3" s="1"/>
  <c r="C66" i="4"/>
  <c r="T66" i="3" s="1"/>
  <c r="D66" i="4"/>
  <c r="S66" i="3" s="1"/>
  <c r="E66" i="4"/>
  <c r="F66" i="4"/>
  <c r="G66" i="4"/>
  <c r="W66" i="3" s="1"/>
  <c r="H66" i="4"/>
  <c r="X66" i="3" s="1"/>
  <c r="C67" i="4"/>
  <c r="T67" i="3" s="1"/>
  <c r="D67" i="4"/>
  <c r="S67" i="3" s="1"/>
  <c r="E67" i="4"/>
  <c r="U67" i="3" s="1"/>
  <c r="F67" i="4"/>
  <c r="V67" i="3" s="1"/>
  <c r="G67" i="4"/>
  <c r="H67" i="4"/>
  <c r="C68" i="4"/>
  <c r="T68" i="3" s="1"/>
  <c r="D68" i="4"/>
  <c r="S68" i="3" s="1"/>
  <c r="E68" i="4"/>
  <c r="U68" i="3" s="1"/>
  <c r="F68" i="4"/>
  <c r="V68" i="3" s="1"/>
  <c r="G68" i="4"/>
  <c r="W68" i="3" s="1"/>
  <c r="H68" i="4"/>
  <c r="X68" i="3" s="1"/>
  <c r="C69" i="4"/>
  <c r="D69" i="4"/>
  <c r="S69" i="3" s="1"/>
  <c r="E69" i="4"/>
  <c r="U69" i="3" s="1"/>
  <c r="F69" i="4"/>
  <c r="V69" i="3" s="1"/>
  <c r="G69" i="4"/>
  <c r="W69" i="3" s="1"/>
  <c r="H69" i="4"/>
  <c r="X69" i="3" s="1"/>
  <c r="C70" i="4"/>
  <c r="T70" i="3" s="1"/>
  <c r="D70" i="4"/>
  <c r="S70" i="3" s="1"/>
  <c r="E70" i="4"/>
  <c r="F70" i="4"/>
  <c r="G70" i="4"/>
  <c r="W70" i="3" s="1"/>
  <c r="H70" i="4"/>
  <c r="X70" i="3" s="1"/>
  <c r="C71" i="4"/>
  <c r="T71" i="3" s="1"/>
  <c r="D71" i="4"/>
  <c r="S71" i="3" s="1"/>
  <c r="E71" i="4"/>
  <c r="U71" i="3" s="1"/>
  <c r="F71" i="4"/>
  <c r="V71" i="3" s="1"/>
  <c r="G71" i="4"/>
  <c r="H71" i="4"/>
  <c r="C72" i="4"/>
  <c r="T72" i="3" s="1"/>
  <c r="D72" i="4"/>
  <c r="S72" i="3" s="1"/>
  <c r="E72" i="4"/>
  <c r="U72" i="3" s="1"/>
  <c r="F72" i="4"/>
  <c r="V72" i="3" s="1"/>
  <c r="G72" i="4"/>
  <c r="W72" i="3" s="1"/>
  <c r="H72" i="4"/>
  <c r="X72" i="3" s="1"/>
  <c r="C73" i="4"/>
  <c r="D73" i="4"/>
  <c r="S73" i="3" s="1"/>
  <c r="E73" i="4"/>
  <c r="U73" i="3" s="1"/>
  <c r="F73" i="4"/>
  <c r="V73" i="3" s="1"/>
  <c r="G73" i="4"/>
  <c r="W73" i="3" s="1"/>
  <c r="H73" i="4"/>
  <c r="X73" i="3" s="1"/>
  <c r="C74" i="4"/>
  <c r="T74" i="3" s="1"/>
  <c r="D74" i="4"/>
  <c r="S74" i="3" s="1"/>
  <c r="E74" i="4"/>
  <c r="F74" i="4"/>
  <c r="G74" i="4"/>
  <c r="W74" i="3" s="1"/>
  <c r="H74" i="4"/>
  <c r="X74" i="3" s="1"/>
  <c r="C75" i="4"/>
  <c r="T75" i="3" s="1"/>
  <c r="D75" i="4"/>
  <c r="S75" i="3" s="1"/>
  <c r="E75" i="4"/>
  <c r="U75" i="3" s="1"/>
  <c r="F75" i="4"/>
  <c r="V75" i="3" s="1"/>
  <c r="G75" i="4"/>
  <c r="H75" i="4"/>
  <c r="C76" i="4"/>
  <c r="T76" i="3" s="1"/>
  <c r="D76" i="4"/>
  <c r="S76" i="3" s="1"/>
  <c r="E76" i="4"/>
  <c r="U76" i="3" s="1"/>
  <c r="F76" i="4"/>
  <c r="V76" i="3" s="1"/>
  <c r="G76" i="4"/>
  <c r="W76" i="3" s="1"/>
  <c r="H76" i="4"/>
  <c r="X76" i="3" s="1"/>
  <c r="C77" i="4"/>
  <c r="D77" i="4"/>
  <c r="S77" i="3" s="1"/>
  <c r="E77" i="4"/>
  <c r="U77" i="3" s="1"/>
  <c r="F77" i="4"/>
  <c r="V77" i="3" s="1"/>
  <c r="G77" i="4"/>
  <c r="W77" i="3" s="1"/>
  <c r="H77" i="4"/>
  <c r="X77" i="3" s="1"/>
  <c r="C78" i="4"/>
  <c r="T78" i="3" s="1"/>
  <c r="D78" i="4"/>
  <c r="S78" i="3" s="1"/>
  <c r="E78" i="4"/>
  <c r="F78" i="4"/>
  <c r="G78" i="4"/>
  <c r="W78" i="3" s="1"/>
  <c r="H78" i="4"/>
  <c r="X78" i="3" s="1"/>
  <c r="C79" i="4"/>
  <c r="T79" i="3" s="1"/>
  <c r="D79" i="4"/>
  <c r="S79" i="3" s="1"/>
  <c r="E79" i="4"/>
  <c r="U79" i="3" s="1"/>
  <c r="F79" i="4"/>
  <c r="V79" i="3" s="1"/>
  <c r="G79" i="4"/>
  <c r="H79" i="4"/>
  <c r="C80" i="4"/>
  <c r="T80" i="3" s="1"/>
  <c r="D80" i="4"/>
  <c r="S80" i="3" s="1"/>
  <c r="E80" i="4"/>
  <c r="U80" i="3" s="1"/>
  <c r="F80" i="4"/>
  <c r="V80" i="3" s="1"/>
  <c r="G80" i="4"/>
  <c r="W80" i="3" s="1"/>
  <c r="H80" i="4"/>
  <c r="X80" i="3" s="1"/>
  <c r="C81" i="4"/>
  <c r="D81" i="4"/>
  <c r="S81" i="3" s="1"/>
  <c r="E81" i="4"/>
  <c r="U81" i="3" s="1"/>
  <c r="F81" i="4"/>
  <c r="V81" i="3" s="1"/>
  <c r="G81" i="4"/>
  <c r="W81" i="3" s="1"/>
  <c r="H81" i="4"/>
  <c r="X81" i="3" s="1"/>
  <c r="C82" i="4"/>
  <c r="T82" i="3" s="1"/>
  <c r="D82" i="4"/>
  <c r="S82" i="3" s="1"/>
  <c r="E82" i="4"/>
  <c r="F82" i="4"/>
  <c r="V82" i="3" s="1"/>
  <c r="G82" i="4"/>
  <c r="W82" i="3" s="1"/>
  <c r="H82" i="4"/>
  <c r="X82" i="3" s="1"/>
  <c r="C83" i="4"/>
  <c r="D83" i="4"/>
  <c r="S83" i="3" s="1"/>
  <c r="E83" i="4"/>
  <c r="U83" i="3" s="1"/>
  <c r="F83" i="4"/>
  <c r="V83" i="3" s="1"/>
  <c r="G83" i="4"/>
  <c r="W83" i="3" s="1"/>
  <c r="H83" i="4"/>
  <c r="X83" i="3" s="1"/>
  <c r="C84" i="4"/>
  <c r="T84" i="3" s="1"/>
  <c r="D84" i="4"/>
  <c r="S84" i="3" s="1"/>
  <c r="E84" i="4"/>
  <c r="U84" i="3" s="1"/>
  <c r="F84" i="4"/>
  <c r="V84" i="3" s="1"/>
  <c r="G84" i="4"/>
  <c r="W84" i="3" s="1"/>
  <c r="H84" i="4"/>
  <c r="X84" i="3" s="1"/>
  <c r="C85" i="4"/>
  <c r="T85" i="3" s="1"/>
  <c r="D85" i="4"/>
  <c r="E85" i="4"/>
  <c r="U85" i="3" s="1"/>
  <c r="F85" i="4"/>
  <c r="V85" i="3" s="1"/>
  <c r="G85" i="4"/>
  <c r="H85" i="4"/>
  <c r="C86" i="4"/>
  <c r="T86" i="3" s="1"/>
  <c r="D86" i="4"/>
  <c r="S86" i="3" s="1"/>
  <c r="E86" i="4"/>
  <c r="U86" i="3" s="1"/>
  <c r="F86" i="4"/>
  <c r="V86" i="3" s="1"/>
  <c r="G86" i="4"/>
  <c r="W86" i="3" s="1"/>
  <c r="H86" i="4"/>
  <c r="C87" i="4"/>
  <c r="T87" i="3" s="1"/>
  <c r="D87" i="4"/>
  <c r="S87" i="3" s="1"/>
  <c r="E87" i="4"/>
  <c r="U87" i="3" s="1"/>
  <c r="F87" i="4"/>
  <c r="V87" i="3" s="1"/>
  <c r="G87" i="4"/>
  <c r="H87" i="4"/>
  <c r="X87" i="3" s="1"/>
  <c r="C88" i="4"/>
  <c r="T88" i="3" s="1"/>
  <c r="D88" i="4"/>
  <c r="S88" i="3" s="1"/>
  <c r="E88" i="4"/>
  <c r="F88" i="4"/>
  <c r="G88" i="4"/>
  <c r="W88" i="3" s="1"/>
  <c r="H88" i="4"/>
  <c r="X88" i="3" s="1"/>
  <c r="C90" i="4"/>
  <c r="D90" i="4"/>
  <c r="S90" i="3" s="1"/>
  <c r="E90" i="4"/>
  <c r="U90" i="3" s="1"/>
  <c r="F90" i="4"/>
  <c r="V90" i="3" s="1"/>
  <c r="G90" i="4"/>
  <c r="W90" i="3" s="1"/>
  <c r="H90" i="4"/>
  <c r="X90" i="3" s="1"/>
  <c r="C91" i="4"/>
  <c r="T91" i="3" s="1"/>
  <c r="D91" i="4"/>
  <c r="E91" i="4"/>
  <c r="U91" i="3" s="1"/>
  <c r="F91" i="4"/>
  <c r="V91" i="3" s="1"/>
  <c r="G91" i="4"/>
  <c r="W91" i="3" s="1"/>
  <c r="H91" i="4"/>
  <c r="C3" i="4"/>
  <c r="T3" i="3" s="1"/>
  <c r="D3" i="4"/>
  <c r="S3" i="3" s="1"/>
  <c r="E3" i="4"/>
  <c r="U3" i="3" s="1"/>
  <c r="F3" i="4"/>
  <c r="V3" i="3" s="1"/>
  <c r="G3" i="4"/>
  <c r="W3" i="3" s="1"/>
  <c r="H3" i="4"/>
  <c r="X3" i="3" s="1"/>
  <c r="C4" i="4"/>
  <c r="T4" i="3" s="1"/>
  <c r="D4" i="4"/>
  <c r="S4" i="3" s="1"/>
  <c r="E4" i="4"/>
  <c r="U4" i="3" s="1"/>
  <c r="F4" i="4"/>
  <c r="V4" i="3" s="1"/>
  <c r="G4" i="4"/>
  <c r="W4" i="3" s="1"/>
  <c r="H4" i="4"/>
  <c r="X4" i="3" s="1"/>
  <c r="C5" i="4"/>
  <c r="T5" i="3" s="1"/>
  <c r="D5" i="4"/>
  <c r="S5" i="3" s="1"/>
  <c r="E5" i="4"/>
  <c r="U5" i="3" s="1"/>
  <c r="F5" i="4"/>
  <c r="G5" i="4"/>
  <c r="W5" i="3" s="1"/>
  <c r="H5" i="4"/>
  <c r="X5" i="3" s="1"/>
  <c r="C6" i="4"/>
  <c r="T6" i="3" s="1"/>
  <c r="D6" i="4"/>
  <c r="S6" i="3" s="1"/>
  <c r="E6" i="4"/>
  <c r="U6" i="3" s="1"/>
  <c r="F6" i="4"/>
  <c r="V6" i="3" s="1"/>
  <c r="G6" i="4"/>
  <c r="W6" i="3" s="1"/>
  <c r="H6" i="4"/>
  <c r="X6" i="3" s="1"/>
  <c r="C7" i="4"/>
  <c r="T7" i="3" s="1"/>
  <c r="D7" i="4"/>
  <c r="S7" i="3" s="1"/>
  <c r="E7" i="4"/>
  <c r="U7" i="3" s="1"/>
  <c r="F7" i="4"/>
  <c r="V7" i="3" s="1"/>
  <c r="G7" i="4"/>
  <c r="W7" i="3" s="1"/>
  <c r="H7" i="4"/>
  <c r="X7" i="3" s="1"/>
  <c r="C8" i="4"/>
  <c r="T8" i="3" s="1"/>
  <c r="D8" i="4"/>
  <c r="S8" i="3" s="1"/>
  <c r="E8" i="4"/>
  <c r="U8" i="3" s="1"/>
  <c r="F8" i="4"/>
  <c r="V8" i="3" s="1"/>
  <c r="G8" i="4"/>
  <c r="W8" i="3" s="1"/>
  <c r="H8" i="4"/>
  <c r="X8" i="3" s="1"/>
  <c r="C9" i="4"/>
  <c r="T9" i="3" s="1"/>
  <c r="D9" i="4"/>
  <c r="S9" i="3" s="1"/>
  <c r="E9" i="4"/>
  <c r="U9" i="3" s="1"/>
  <c r="F9" i="4"/>
  <c r="V9" i="3" s="1"/>
  <c r="G9" i="4"/>
  <c r="W9" i="3" s="1"/>
  <c r="H9" i="4"/>
  <c r="X9" i="3" s="1"/>
  <c r="C10" i="4"/>
  <c r="T10" i="3" s="1"/>
  <c r="D10" i="4"/>
  <c r="S10" i="3" s="1"/>
  <c r="E10" i="4"/>
  <c r="U10" i="3" s="1"/>
  <c r="F10" i="4"/>
  <c r="V10" i="3" s="1"/>
  <c r="G10" i="4"/>
  <c r="W10" i="3" s="1"/>
  <c r="H10" i="4"/>
  <c r="X10" i="3" s="1"/>
  <c r="C11" i="4"/>
  <c r="T11" i="3" s="1"/>
  <c r="D11" i="4"/>
  <c r="S11" i="3" s="1"/>
  <c r="E11" i="4"/>
  <c r="U11" i="3" s="1"/>
  <c r="F11" i="4"/>
  <c r="V11" i="3" s="1"/>
  <c r="G11" i="4"/>
  <c r="W11" i="3" s="1"/>
  <c r="H11" i="4"/>
  <c r="X11" i="3" s="1"/>
  <c r="C12" i="4"/>
  <c r="T12" i="3" s="1"/>
  <c r="D12" i="4"/>
  <c r="S12" i="3" s="1"/>
  <c r="E12" i="4"/>
  <c r="U12" i="3" s="1"/>
  <c r="F12" i="4"/>
  <c r="V12" i="3" s="1"/>
  <c r="G12" i="4"/>
  <c r="W12" i="3" s="1"/>
  <c r="H12" i="4"/>
  <c r="X12" i="3" s="1"/>
  <c r="C13" i="4"/>
  <c r="T13" i="3" s="1"/>
  <c r="D13" i="4"/>
  <c r="S13" i="3" s="1"/>
  <c r="E13" i="4"/>
  <c r="U13" i="3" s="1"/>
  <c r="F13" i="4"/>
  <c r="V13" i="3" s="1"/>
  <c r="G13" i="4"/>
  <c r="W13" i="3" s="1"/>
  <c r="H13" i="4"/>
  <c r="X13" i="3" s="1"/>
  <c r="C14" i="4"/>
  <c r="T14" i="3" s="1"/>
  <c r="D14" i="4"/>
  <c r="S14" i="3" s="1"/>
  <c r="E14" i="4"/>
  <c r="U14" i="3" s="1"/>
  <c r="F14" i="4"/>
  <c r="V14" i="3" s="1"/>
  <c r="G14" i="4"/>
  <c r="W14" i="3" s="1"/>
  <c r="H14" i="4"/>
  <c r="X14" i="3" s="1"/>
  <c r="C15" i="4"/>
  <c r="T15" i="3" s="1"/>
  <c r="D15" i="4"/>
  <c r="S15" i="3" s="1"/>
  <c r="E15" i="4"/>
  <c r="U15" i="3" s="1"/>
  <c r="F15" i="4"/>
  <c r="V15" i="3" s="1"/>
  <c r="G15" i="4"/>
  <c r="W15" i="3" s="1"/>
  <c r="H15" i="4"/>
  <c r="X15" i="3" s="1"/>
  <c r="G2" i="4"/>
  <c r="W2" i="3" s="1"/>
  <c r="F2" i="4"/>
  <c r="V2" i="3" s="1"/>
  <c r="E2" i="4"/>
  <c r="D2" i="4"/>
  <c r="S2" i="3" s="1"/>
  <c r="H2" i="4"/>
  <c r="X2" i="3" s="1"/>
  <c r="C2" i="4"/>
  <c r="T2" i="3" s="1"/>
  <c r="AR3" i="3" l="1"/>
  <c r="AR4" i="3"/>
  <c r="AR5" i="3"/>
  <c r="AR6" i="3"/>
  <c r="AR7" i="3"/>
  <c r="AR8" i="3"/>
  <c r="AR9" i="3"/>
  <c r="AR10" i="3"/>
  <c r="AU10" i="3" s="1"/>
  <c r="AR11" i="3"/>
  <c r="AR12" i="3"/>
  <c r="AR13" i="3"/>
  <c r="AR14" i="3"/>
  <c r="AR15" i="3"/>
  <c r="AR16" i="3"/>
  <c r="AR17" i="3"/>
  <c r="AR18" i="3"/>
  <c r="AU18" i="3" s="1"/>
  <c r="AR19" i="3"/>
  <c r="AR20" i="3"/>
  <c r="AR21" i="3"/>
  <c r="AW21" i="3" s="1"/>
  <c r="AR22" i="3"/>
  <c r="AR23" i="3"/>
  <c r="AR24" i="3"/>
  <c r="AR25" i="3"/>
  <c r="AR26" i="3"/>
  <c r="AR27" i="3"/>
  <c r="AR28" i="3"/>
  <c r="AR29" i="3"/>
  <c r="AW29" i="3" s="1"/>
  <c r="AR30" i="3"/>
  <c r="AR31" i="3"/>
  <c r="AR32" i="3"/>
  <c r="AR33" i="3"/>
  <c r="AR34" i="3"/>
  <c r="AU34" i="3" s="1"/>
  <c r="AR35" i="3"/>
  <c r="AR36" i="3"/>
  <c r="AR37" i="3"/>
  <c r="AR38" i="3"/>
  <c r="AR39" i="3"/>
  <c r="AR40" i="3"/>
  <c r="AR41" i="3"/>
  <c r="AR42" i="3"/>
  <c r="AU42" i="3" s="1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U57" i="3" s="1"/>
  <c r="AR58" i="3"/>
  <c r="AW58" i="3" s="1"/>
  <c r="AR59" i="3"/>
  <c r="AR60" i="3"/>
  <c r="AW60" i="3" s="1"/>
  <c r="AR61" i="3"/>
  <c r="AV61" i="3" s="1"/>
  <c r="AR62" i="3"/>
  <c r="AR63" i="3"/>
  <c r="AU63" i="3" s="1"/>
  <c r="AR64" i="3"/>
  <c r="AR65" i="3"/>
  <c r="AY65" i="3" s="1"/>
  <c r="AR66" i="3"/>
  <c r="AT66" i="3" s="1"/>
  <c r="AR67" i="3"/>
  <c r="AR68" i="3"/>
  <c r="AW68" i="3" s="1"/>
  <c r="AR69" i="3"/>
  <c r="AR70" i="3"/>
  <c r="AR71" i="3"/>
  <c r="AV71" i="3" s="1"/>
  <c r="AR72" i="3"/>
  <c r="AR73" i="3"/>
  <c r="AV73" i="3" s="1"/>
  <c r="AR74" i="3"/>
  <c r="AT74" i="3" s="1"/>
  <c r="AR75" i="3"/>
  <c r="AR76" i="3"/>
  <c r="AW76" i="3" s="1"/>
  <c r="AR77" i="3"/>
  <c r="AR78" i="3"/>
  <c r="AR79" i="3"/>
  <c r="AR80" i="3"/>
  <c r="AR81" i="3"/>
  <c r="AR82" i="3"/>
  <c r="AR83" i="3"/>
  <c r="AR84" i="3"/>
  <c r="AW84" i="3" s="1"/>
  <c r="AR85" i="3"/>
  <c r="AR86" i="3"/>
  <c r="AR87" i="3"/>
  <c r="AV87" i="3" s="1"/>
  <c r="AR88" i="3"/>
  <c r="AR89" i="3"/>
  <c r="AR90" i="3"/>
  <c r="AT90" i="3" s="1"/>
  <c r="AR91" i="3"/>
  <c r="AR2" i="3"/>
  <c r="AG68" i="3"/>
  <c r="AK68" i="3"/>
  <c r="AG88" i="3"/>
  <c r="AM88" i="3" s="1"/>
  <c r="AK88" i="3"/>
  <c r="AQ88" i="3" s="1"/>
  <c r="AG87" i="3"/>
  <c r="AM25" i="3" s="1"/>
  <c r="AK87" i="3"/>
  <c r="AQ87" i="3" s="1"/>
  <c r="AK67" i="3"/>
  <c r="AG67" i="3"/>
  <c r="AM3" i="3"/>
  <c r="AO3" i="3"/>
  <c r="AQ3" i="3"/>
  <c r="AM4" i="3"/>
  <c r="AO4" i="3"/>
  <c r="AQ4" i="3"/>
  <c r="AM5" i="3"/>
  <c r="AO5" i="3"/>
  <c r="AW5" i="3" s="1"/>
  <c r="AQ5" i="3"/>
  <c r="AM6" i="3"/>
  <c r="AO6" i="3"/>
  <c r="AQ6" i="3"/>
  <c r="AM7" i="3"/>
  <c r="AO7" i="3"/>
  <c r="AM8" i="3"/>
  <c r="AO8" i="3"/>
  <c r="AM9" i="3"/>
  <c r="AQ9" i="3"/>
  <c r="AM10" i="3"/>
  <c r="AQ10" i="3"/>
  <c r="AM11" i="3"/>
  <c r="AP11" i="3"/>
  <c r="AM12" i="3"/>
  <c r="AO12" i="3"/>
  <c r="AQ12" i="3"/>
  <c r="AP13" i="3"/>
  <c r="AN14" i="3"/>
  <c r="AL15" i="3"/>
  <c r="AM15" i="3"/>
  <c r="AO15" i="3"/>
  <c r="AP15" i="3"/>
  <c r="AM16" i="3"/>
  <c r="AO16" i="3"/>
  <c r="AL17" i="3"/>
  <c r="AM17" i="3"/>
  <c r="AO17" i="3"/>
  <c r="AM18" i="3"/>
  <c r="AO18" i="3"/>
  <c r="AL19" i="3"/>
  <c r="AM19" i="3"/>
  <c r="AO19" i="3"/>
  <c r="AP19" i="3"/>
  <c r="AM20" i="3"/>
  <c r="AO20" i="3"/>
  <c r="AL21" i="3"/>
  <c r="AP21" i="3"/>
  <c r="AL22" i="3"/>
  <c r="AM22" i="3"/>
  <c r="AO22" i="3"/>
  <c r="AL23" i="3"/>
  <c r="AM23" i="3"/>
  <c r="AO23" i="3"/>
  <c r="AP23" i="3"/>
  <c r="AM24" i="3"/>
  <c r="AO24" i="3"/>
  <c r="AQ24" i="3"/>
  <c r="AO25" i="3"/>
  <c r="AQ25" i="3"/>
  <c r="AM26" i="3"/>
  <c r="AO26" i="3"/>
  <c r="AQ26" i="3"/>
  <c r="AM27" i="3"/>
  <c r="AO27" i="3"/>
  <c r="AQ27" i="3"/>
  <c r="AM28" i="3"/>
  <c r="AO28" i="3"/>
  <c r="AQ28" i="3"/>
  <c r="AM29" i="3"/>
  <c r="AO29" i="3"/>
  <c r="AQ29" i="3"/>
  <c r="AM30" i="3"/>
  <c r="AO30" i="3"/>
  <c r="AQ30" i="3"/>
  <c r="AL31" i="3"/>
  <c r="AP31" i="3"/>
  <c r="AL32" i="3"/>
  <c r="AN32" i="3"/>
  <c r="AP32" i="3"/>
  <c r="AL33" i="3"/>
  <c r="AL35" i="3"/>
  <c r="AP35" i="3"/>
  <c r="AL36" i="3"/>
  <c r="AN36" i="3"/>
  <c r="AP36" i="3"/>
  <c r="AL39" i="3"/>
  <c r="AM41" i="3"/>
  <c r="AO41" i="3"/>
  <c r="AL42" i="3"/>
  <c r="AM42" i="3"/>
  <c r="AN42" i="3"/>
  <c r="AO42" i="3"/>
  <c r="AP42" i="3"/>
  <c r="AM43" i="3"/>
  <c r="AP43" i="3"/>
  <c r="AM44" i="3"/>
  <c r="AN44" i="3"/>
  <c r="AP44" i="3"/>
  <c r="AQ44" i="3"/>
  <c r="AN45" i="3"/>
  <c r="AP45" i="3"/>
  <c r="AN46" i="3"/>
  <c r="AP46" i="3"/>
  <c r="AN47" i="3"/>
  <c r="AP47" i="3"/>
  <c r="AN48" i="3"/>
  <c r="AN49" i="3"/>
  <c r="AM50" i="3"/>
  <c r="AN50" i="3"/>
  <c r="AO50" i="3"/>
  <c r="AQ50" i="3"/>
  <c r="AY50" i="3" s="1"/>
  <c r="AM51" i="3"/>
  <c r="AO51" i="3"/>
  <c r="AQ51" i="3"/>
  <c r="AM52" i="3"/>
  <c r="AO52" i="3"/>
  <c r="AQ52" i="3"/>
  <c r="AM53" i="3"/>
  <c r="AO53" i="3"/>
  <c r="AW53" i="3" s="1"/>
  <c r="AL54" i="3"/>
  <c r="AM54" i="3"/>
  <c r="AO54" i="3"/>
  <c r="AP54" i="3"/>
  <c r="AL55" i="3"/>
  <c r="AM55" i="3"/>
  <c r="AO55" i="3"/>
  <c r="AP55" i="3"/>
  <c r="AL56" i="3"/>
  <c r="AM56" i="3"/>
  <c r="AO56" i="3"/>
  <c r="AP56" i="3"/>
  <c r="AL57" i="3"/>
  <c r="AM57" i="3"/>
  <c r="AO57" i="3"/>
  <c r="AP57" i="3"/>
  <c r="AM58" i="3"/>
  <c r="AO58" i="3"/>
  <c r="AL59" i="3"/>
  <c r="AM59" i="3"/>
  <c r="AO59" i="3"/>
  <c r="AP59" i="3"/>
  <c r="AL60" i="3"/>
  <c r="AM60" i="3"/>
  <c r="AO60" i="3"/>
  <c r="AP60" i="3"/>
  <c r="AL61" i="3"/>
  <c r="AM61" i="3"/>
  <c r="AO61" i="3"/>
  <c r="AP61" i="3"/>
  <c r="AL62" i="3"/>
  <c r="AP62" i="3"/>
  <c r="AL63" i="3"/>
  <c r="AM63" i="3"/>
  <c r="AO63" i="3"/>
  <c r="AP63" i="3"/>
  <c r="AP65" i="3"/>
  <c r="AL66" i="3"/>
  <c r="AN66" i="3"/>
  <c r="AP66" i="3"/>
  <c r="AL67" i="3"/>
  <c r="AN67" i="3"/>
  <c r="AP67" i="3"/>
  <c r="AL68" i="3"/>
  <c r="AN68" i="3"/>
  <c r="AP68" i="3"/>
  <c r="AM70" i="3"/>
  <c r="AO70" i="3"/>
  <c r="AW70" i="3" s="1"/>
  <c r="AQ70" i="3"/>
  <c r="AM71" i="3"/>
  <c r="AO71" i="3"/>
  <c r="AQ71" i="3"/>
  <c r="AM72" i="3"/>
  <c r="AO72" i="3"/>
  <c r="AQ72" i="3"/>
  <c r="AM73" i="3"/>
  <c r="AO73" i="3"/>
  <c r="AQ73" i="3"/>
  <c r="AM75" i="3"/>
  <c r="AO75" i="3"/>
  <c r="AM76" i="3"/>
  <c r="AO76" i="3"/>
  <c r="AL77" i="3"/>
  <c r="AN77" i="3"/>
  <c r="AP77" i="3"/>
  <c r="AN78" i="3"/>
  <c r="AP78" i="3"/>
  <c r="AL79" i="3"/>
  <c r="AN79" i="3"/>
  <c r="AP79" i="3"/>
  <c r="AN80" i="3"/>
  <c r="AL81" i="3"/>
  <c r="AN81" i="3"/>
  <c r="AP81" i="3"/>
  <c r="AN82" i="3"/>
  <c r="AL83" i="3"/>
  <c r="AP83" i="3"/>
  <c r="AL84" i="3"/>
  <c r="AN84" i="3"/>
  <c r="AP84" i="3"/>
  <c r="AQ85" i="3"/>
  <c r="AM87" i="3"/>
  <c r="AO87" i="3"/>
  <c r="AO88" i="3"/>
  <c r="AM89" i="3"/>
  <c r="AO89" i="3"/>
  <c r="AQ89" i="3"/>
  <c r="AL90" i="3"/>
  <c r="AN90" i="3"/>
  <c r="AP90" i="3"/>
  <c r="AL91" i="3"/>
  <c r="AM91" i="3"/>
  <c r="AU91" i="3" s="1"/>
  <c r="AO91" i="3"/>
  <c r="AP91" i="3"/>
  <c r="AQ91" i="3"/>
  <c r="AM2" i="3"/>
  <c r="AO2" i="3"/>
  <c r="AQ2" i="3"/>
  <c r="AF49" i="3"/>
  <c r="AL49" i="3" s="1"/>
  <c r="AJ49" i="3"/>
  <c r="AF50" i="3"/>
  <c r="AJ50" i="3"/>
  <c r="AF51" i="3"/>
  <c r="AL80" i="3" s="1"/>
  <c r="AJ51" i="3"/>
  <c r="AP80" i="3" s="1"/>
  <c r="AF52" i="3"/>
  <c r="AJ52" i="3"/>
  <c r="AF53" i="3"/>
  <c r="AL53" i="3" s="1"/>
  <c r="AJ53" i="3"/>
  <c r="AP53" i="3" s="1"/>
  <c r="AJ48" i="3"/>
  <c r="AF48" i="3"/>
  <c r="AF44" i="3"/>
  <c r="AI44" i="3"/>
  <c r="AO10" i="3" s="1"/>
  <c r="AF45" i="3"/>
  <c r="AL11" i="3" s="1"/>
  <c r="AI45" i="3"/>
  <c r="AO11" i="3" s="1"/>
  <c r="AF46" i="3"/>
  <c r="AL78" i="3" s="1"/>
  <c r="AI46" i="3"/>
  <c r="AF47" i="3"/>
  <c r="AL47" i="3" s="1"/>
  <c r="AI47" i="3"/>
  <c r="AI43" i="3"/>
  <c r="AO9" i="3" s="1"/>
  <c r="AF43" i="3"/>
  <c r="AJ41" i="3"/>
  <c r="AP41" i="3" s="1"/>
  <c r="AF41" i="3"/>
  <c r="AL41" i="3" s="1"/>
  <c r="AH55" i="3"/>
  <c r="AK55" i="3"/>
  <c r="AH56" i="3"/>
  <c r="AK56" i="3"/>
  <c r="AH57" i="3"/>
  <c r="AK57" i="3"/>
  <c r="AQ7" i="3" s="1"/>
  <c r="AH58" i="3"/>
  <c r="AN58" i="3" s="1"/>
  <c r="AK58" i="3"/>
  <c r="AQ8" i="3" s="1"/>
  <c r="AH59" i="3"/>
  <c r="AN59" i="3" s="1"/>
  <c r="AK59" i="3"/>
  <c r="AQ59" i="3" s="1"/>
  <c r="AH60" i="3"/>
  <c r="AN60" i="3" s="1"/>
  <c r="AK60" i="3"/>
  <c r="AQ60" i="3" s="1"/>
  <c r="AH61" i="3"/>
  <c r="AN61" i="3" s="1"/>
  <c r="AK61" i="3"/>
  <c r="AQ61" i="3" s="1"/>
  <c r="AH62" i="3"/>
  <c r="AK62" i="3"/>
  <c r="AQ75" i="3" s="1"/>
  <c r="AH63" i="3"/>
  <c r="AK63" i="3"/>
  <c r="AQ76" i="3" s="1"/>
  <c r="AK54" i="3"/>
  <c r="AH54" i="3"/>
  <c r="AN83" i="3" s="1"/>
  <c r="AJ39" i="3"/>
  <c r="AP22" i="3" s="1"/>
  <c r="AH39" i="3"/>
  <c r="AN39" i="3" s="1"/>
  <c r="AH15" i="3"/>
  <c r="AN41" i="3" s="1"/>
  <c r="AK15" i="3"/>
  <c r="AQ41" i="3" s="1"/>
  <c r="AH16" i="3"/>
  <c r="AN16" i="3" s="1"/>
  <c r="AK16" i="3"/>
  <c r="AQ42" i="3" s="1"/>
  <c r="AH17" i="3"/>
  <c r="AN43" i="3" s="1"/>
  <c r="AK17" i="3"/>
  <c r="AQ43" i="3" s="1"/>
  <c r="AH18" i="3"/>
  <c r="AN53" i="3" s="1"/>
  <c r="AK18" i="3"/>
  <c r="AQ53" i="3" s="1"/>
  <c r="AH19" i="3"/>
  <c r="AK19" i="3"/>
  <c r="AQ19" i="3" s="1"/>
  <c r="AH20" i="3"/>
  <c r="AN55" i="3" s="1"/>
  <c r="AK20" i="3"/>
  <c r="AQ55" i="3" s="1"/>
  <c r="AH21" i="3"/>
  <c r="AN21" i="3" s="1"/>
  <c r="AK21" i="3"/>
  <c r="AQ56" i="3" s="1"/>
  <c r="AH22" i="3"/>
  <c r="AN57" i="3" s="1"/>
  <c r="AK22" i="3"/>
  <c r="AQ57" i="3" s="1"/>
  <c r="AH23" i="3"/>
  <c r="AN91" i="3" s="1"/>
  <c r="AK23" i="3"/>
  <c r="AQ23" i="3" s="1"/>
  <c r="AK11" i="3"/>
  <c r="AH11" i="3"/>
  <c r="AN11" i="3" s="1"/>
  <c r="AE27" i="3"/>
  <c r="AE28" i="3"/>
  <c r="AE29" i="3"/>
  <c r="AE30" i="3"/>
  <c r="AE31" i="3"/>
  <c r="AE32" i="3"/>
  <c r="AE33" i="3"/>
  <c r="AE34" i="3"/>
  <c r="AE35" i="3"/>
  <c r="AE36" i="3"/>
  <c r="AE37" i="3"/>
  <c r="AE38" i="3"/>
  <c r="AE40" i="3"/>
  <c r="AE64" i="3"/>
  <c r="AE65" i="3"/>
  <c r="AE66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11" i="3"/>
  <c r="AE15" i="3"/>
  <c r="AE16" i="3"/>
  <c r="AE17" i="3"/>
  <c r="AE18" i="3"/>
  <c r="AE19" i="3"/>
  <c r="AE20" i="3"/>
  <c r="AE21" i="3"/>
  <c r="AE22" i="3"/>
  <c r="AE23" i="3"/>
  <c r="AE39" i="3"/>
  <c r="AE41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7" i="3"/>
  <c r="AE68" i="3"/>
  <c r="AE88" i="3"/>
  <c r="AE87" i="3"/>
  <c r="AE42" i="3"/>
  <c r="AE89" i="3"/>
  <c r="AE90" i="3"/>
  <c r="AE91" i="3"/>
  <c r="AE26" i="3"/>
  <c r="AK86" i="3"/>
  <c r="AI86" i="3"/>
  <c r="AO21" i="3" s="1"/>
  <c r="AG86" i="3"/>
  <c r="AM21" i="3" s="1"/>
  <c r="AJ85" i="3"/>
  <c r="AP20" i="3" s="1"/>
  <c r="AH85" i="3"/>
  <c r="AN85" i="3" s="1"/>
  <c r="AF85" i="3"/>
  <c r="AL20" i="3" s="1"/>
  <c r="AG78" i="3"/>
  <c r="AM90" i="3" s="1"/>
  <c r="AI78" i="3"/>
  <c r="AO90" i="3" s="1"/>
  <c r="AW90" i="3" s="1"/>
  <c r="AK78" i="3"/>
  <c r="AQ90" i="3" s="1"/>
  <c r="AG79" i="3"/>
  <c r="AM79" i="3" s="1"/>
  <c r="AI79" i="3"/>
  <c r="AK79" i="3"/>
  <c r="AG80" i="3"/>
  <c r="AM37" i="3" s="1"/>
  <c r="AI80" i="3"/>
  <c r="AO37" i="3" s="1"/>
  <c r="AK80" i="3"/>
  <c r="AQ37" i="3" s="1"/>
  <c r="AG81" i="3"/>
  <c r="AM38" i="3" s="1"/>
  <c r="AI81" i="3"/>
  <c r="AO38" i="3" s="1"/>
  <c r="AK81" i="3"/>
  <c r="AQ38" i="3" s="1"/>
  <c r="AG82" i="3"/>
  <c r="AM39" i="3" s="1"/>
  <c r="AI82" i="3"/>
  <c r="AO39" i="3" s="1"/>
  <c r="AK82" i="3"/>
  <c r="AQ39" i="3" s="1"/>
  <c r="AG83" i="3"/>
  <c r="AM40" i="3" s="1"/>
  <c r="AI83" i="3"/>
  <c r="AO40" i="3" s="1"/>
  <c r="AK83" i="3"/>
  <c r="AQ40" i="3" s="1"/>
  <c r="AG84" i="3"/>
  <c r="AM62" i="3" s="1"/>
  <c r="AI84" i="3"/>
  <c r="AO62" i="3" s="1"/>
  <c r="AW62" i="3" s="1"/>
  <c r="AK84" i="3"/>
  <c r="AK77" i="3"/>
  <c r="AI77" i="3"/>
  <c r="AG77" i="3"/>
  <c r="AF70" i="3"/>
  <c r="AL34" i="3" s="1"/>
  <c r="AH70" i="3"/>
  <c r="AN34" i="3" s="1"/>
  <c r="AJ70" i="3"/>
  <c r="AP34" i="3" s="1"/>
  <c r="AF71" i="3"/>
  <c r="AL89" i="3" s="1"/>
  <c r="AH71" i="3"/>
  <c r="AN89" i="3" s="1"/>
  <c r="AJ71" i="3"/>
  <c r="AP89" i="3" s="1"/>
  <c r="AF72" i="3"/>
  <c r="AL72" i="3" s="1"/>
  <c r="AH72" i="3"/>
  <c r="AN72" i="3" s="1"/>
  <c r="AJ72" i="3"/>
  <c r="AP72" i="3" s="1"/>
  <c r="AF73" i="3"/>
  <c r="AL16" i="3" s="1"/>
  <c r="AH73" i="3"/>
  <c r="AN73" i="3" s="1"/>
  <c r="AJ73" i="3"/>
  <c r="AP16" i="3" s="1"/>
  <c r="AF74" i="3"/>
  <c r="AL74" i="3" s="1"/>
  <c r="AH74" i="3"/>
  <c r="AN35" i="3" s="1"/>
  <c r="AJ74" i="3"/>
  <c r="AP74" i="3" s="1"/>
  <c r="AF75" i="3"/>
  <c r="AL75" i="3" s="1"/>
  <c r="AH75" i="3"/>
  <c r="AJ75" i="3"/>
  <c r="AF76" i="3"/>
  <c r="AL76" i="3" s="1"/>
  <c r="AH76" i="3"/>
  <c r="AN51" i="3" s="1"/>
  <c r="AJ76" i="3"/>
  <c r="AP76" i="3" s="1"/>
  <c r="AJ69" i="3"/>
  <c r="AP33" i="3" s="1"/>
  <c r="AH69" i="3"/>
  <c r="AN33" i="3" s="1"/>
  <c r="AF69" i="3"/>
  <c r="AL69" i="3" s="1"/>
  <c r="AG65" i="3"/>
  <c r="AI65" i="3"/>
  <c r="AO68" i="3" s="1"/>
  <c r="AK65" i="3"/>
  <c r="AG66" i="3"/>
  <c r="AM69" i="3" s="1"/>
  <c r="AI66" i="3"/>
  <c r="AO69" i="3" s="1"/>
  <c r="AK66" i="3"/>
  <c r="AQ69" i="3" s="1"/>
  <c r="AK64" i="3"/>
  <c r="AI64" i="3"/>
  <c r="AO67" i="3" s="1"/>
  <c r="AG64" i="3"/>
  <c r="AG33" i="3"/>
  <c r="AM47" i="3" s="1"/>
  <c r="AI33" i="3"/>
  <c r="AK33" i="3"/>
  <c r="AQ47" i="3" s="1"/>
  <c r="AG34" i="3"/>
  <c r="AM48" i="3" s="1"/>
  <c r="AI34" i="3"/>
  <c r="AO48" i="3" s="1"/>
  <c r="AK34" i="3"/>
  <c r="AQ48" i="3" s="1"/>
  <c r="AG35" i="3"/>
  <c r="AM49" i="3" s="1"/>
  <c r="AI35" i="3"/>
  <c r="AO49" i="3" s="1"/>
  <c r="AK35" i="3"/>
  <c r="AQ49" i="3" s="1"/>
  <c r="AG36" i="3"/>
  <c r="AM74" i="3" s="1"/>
  <c r="AI36" i="3"/>
  <c r="AO74" i="3" s="1"/>
  <c r="AW74" i="3" s="1"/>
  <c r="AK36" i="3"/>
  <c r="AQ74" i="3" s="1"/>
  <c r="AG32" i="3"/>
  <c r="AM46" i="3" s="1"/>
  <c r="AI32" i="3"/>
  <c r="AK32" i="3"/>
  <c r="AQ46" i="3" s="1"/>
  <c r="AK31" i="3"/>
  <c r="AQ45" i="3" s="1"/>
  <c r="AI31" i="3"/>
  <c r="AG31" i="3"/>
  <c r="AM45" i="3" s="1"/>
  <c r="AK14" i="3"/>
  <c r="AQ14" i="3" s="1"/>
  <c r="AI14" i="3"/>
  <c r="AO85" i="3" s="1"/>
  <c r="AG14" i="3"/>
  <c r="AM85" i="3" s="1"/>
  <c r="AK13" i="3"/>
  <c r="AI13" i="3"/>
  <c r="AO13" i="3" s="1"/>
  <c r="AG13" i="3"/>
  <c r="AE3" i="3"/>
  <c r="AE4" i="3"/>
  <c r="AE5" i="3"/>
  <c r="AE6" i="3"/>
  <c r="AE7" i="3"/>
  <c r="AE8" i="3"/>
  <c r="AE9" i="3"/>
  <c r="AE10" i="3"/>
  <c r="AE12" i="3"/>
  <c r="AE13" i="3"/>
  <c r="AE14" i="3"/>
  <c r="AE24" i="3"/>
  <c r="AE25" i="3"/>
  <c r="AE2" i="3"/>
  <c r="AF38" i="3"/>
  <c r="AL18" i="3" s="1"/>
  <c r="AH38" i="3"/>
  <c r="AN38" i="3" s="1"/>
  <c r="AJ38" i="3"/>
  <c r="AP18" i="3" s="1"/>
  <c r="AF40" i="3"/>
  <c r="AL40" i="3" s="1"/>
  <c r="AH40" i="3"/>
  <c r="AN40" i="3" s="1"/>
  <c r="AJ40" i="3"/>
  <c r="AP40" i="3" s="1"/>
  <c r="AJ37" i="3"/>
  <c r="AP17" i="3" s="1"/>
  <c r="AH37" i="3"/>
  <c r="AN17" i="3" s="1"/>
  <c r="AF37" i="3"/>
  <c r="AL37" i="3" s="1"/>
  <c r="AF25" i="3"/>
  <c r="AL13" i="3" s="1"/>
  <c r="AH25" i="3"/>
  <c r="AN13" i="3" s="1"/>
  <c r="AJ25" i="3"/>
  <c r="AP25" i="3" s="1"/>
  <c r="AF26" i="3"/>
  <c r="AL14" i="3" s="1"/>
  <c r="AH26" i="3"/>
  <c r="AN26" i="3" s="1"/>
  <c r="AJ26" i="3"/>
  <c r="AP14" i="3" s="1"/>
  <c r="AF27" i="3"/>
  <c r="AL58" i="3" s="1"/>
  <c r="AH27" i="3"/>
  <c r="AJ27" i="3"/>
  <c r="AP58" i="3" s="1"/>
  <c r="AF28" i="3"/>
  <c r="AL86" i="3" s="1"/>
  <c r="AH28" i="3"/>
  <c r="AN86" i="3" s="1"/>
  <c r="AJ28" i="3"/>
  <c r="AP86" i="3" s="1"/>
  <c r="AF29" i="3"/>
  <c r="AL87" i="3" s="1"/>
  <c r="AH29" i="3"/>
  <c r="AN87" i="3" s="1"/>
  <c r="AJ29" i="3"/>
  <c r="AP87" i="3" s="1"/>
  <c r="AF30" i="3"/>
  <c r="AL88" i="3" s="1"/>
  <c r="AH30" i="3"/>
  <c r="AN88" i="3" s="1"/>
  <c r="AJ30" i="3"/>
  <c r="AP88" i="3" s="1"/>
  <c r="AJ24" i="3"/>
  <c r="AH24" i="3"/>
  <c r="AN24" i="3" s="1"/>
  <c r="AF24" i="3"/>
  <c r="AF3" i="3"/>
  <c r="AL82" i="3" s="1"/>
  <c r="AH3" i="3"/>
  <c r="AN3" i="3" s="1"/>
  <c r="AJ3" i="3"/>
  <c r="AP82" i="3" s="1"/>
  <c r="AF4" i="3"/>
  <c r="AH4" i="3"/>
  <c r="AJ4" i="3"/>
  <c r="AF5" i="3"/>
  <c r="AH5" i="3"/>
  <c r="AN5" i="3" s="1"/>
  <c r="AJ5" i="3"/>
  <c r="AF6" i="3"/>
  <c r="AL6" i="3" s="1"/>
  <c r="AH6" i="3"/>
  <c r="AJ6" i="3"/>
  <c r="AP6" i="3" s="1"/>
  <c r="AF7" i="3"/>
  <c r="AH7" i="3"/>
  <c r="AJ7" i="3"/>
  <c r="AF8" i="3"/>
  <c r="AL64" i="3" s="1"/>
  <c r="AH8" i="3"/>
  <c r="AN64" i="3" s="1"/>
  <c r="AJ8" i="3"/>
  <c r="AP64" i="3" s="1"/>
  <c r="AF9" i="3"/>
  <c r="AH9" i="3"/>
  <c r="AJ9" i="3"/>
  <c r="AF10" i="3"/>
  <c r="AH10" i="3"/>
  <c r="AN31" i="3" s="1"/>
  <c r="AJ10" i="3"/>
  <c r="AP10" i="3" s="1"/>
  <c r="AF12" i="3"/>
  <c r="AL65" i="3" s="1"/>
  <c r="AH12" i="3"/>
  <c r="AN65" i="3" s="1"/>
  <c r="AJ12" i="3"/>
  <c r="AJ2" i="3"/>
  <c r="AH2" i="3"/>
  <c r="AN52" i="3" s="1"/>
  <c r="AF2" i="3"/>
  <c r="AL52" i="3" s="1"/>
  <c r="Z3" i="3"/>
  <c r="AA3" i="3"/>
  <c r="AB3" i="3"/>
  <c r="AC3" i="3"/>
  <c r="AD3" i="3"/>
  <c r="Z4" i="3"/>
  <c r="AA4" i="3"/>
  <c r="AB4" i="3"/>
  <c r="AC4" i="3"/>
  <c r="AD4" i="3"/>
  <c r="Z5" i="3"/>
  <c r="AA5" i="3"/>
  <c r="AB5" i="3"/>
  <c r="AC5" i="3"/>
  <c r="AD5" i="3"/>
  <c r="Z6" i="3"/>
  <c r="AA6" i="3"/>
  <c r="AB6" i="3"/>
  <c r="AC6" i="3"/>
  <c r="AD6" i="3"/>
  <c r="Z7" i="3"/>
  <c r="AA7" i="3"/>
  <c r="AB7" i="3"/>
  <c r="AC7" i="3"/>
  <c r="AD7" i="3"/>
  <c r="Z8" i="3"/>
  <c r="AA8" i="3"/>
  <c r="AB8" i="3"/>
  <c r="AC8" i="3"/>
  <c r="AD8" i="3"/>
  <c r="Z9" i="3"/>
  <c r="AA9" i="3"/>
  <c r="AB9" i="3"/>
  <c r="AC9" i="3"/>
  <c r="AD9" i="3"/>
  <c r="Z10" i="3"/>
  <c r="AA10" i="3"/>
  <c r="AB10" i="3"/>
  <c r="AC10" i="3"/>
  <c r="AD10" i="3"/>
  <c r="Z12" i="3"/>
  <c r="AA12" i="3"/>
  <c r="AB12" i="3"/>
  <c r="AC12" i="3"/>
  <c r="AD12" i="3"/>
  <c r="Z13" i="3"/>
  <c r="AA13" i="3"/>
  <c r="AB13" i="3"/>
  <c r="AC13" i="3"/>
  <c r="AD13" i="3"/>
  <c r="Z14" i="3"/>
  <c r="AA14" i="3"/>
  <c r="AB14" i="3"/>
  <c r="AC14" i="3"/>
  <c r="AD14" i="3"/>
  <c r="Z24" i="3"/>
  <c r="AA24" i="3"/>
  <c r="AB24" i="3"/>
  <c r="AC24" i="3"/>
  <c r="AD24" i="3"/>
  <c r="Z25" i="3"/>
  <c r="AA25" i="3"/>
  <c r="AB25" i="3"/>
  <c r="AC25" i="3"/>
  <c r="AD25" i="3"/>
  <c r="Z26" i="3"/>
  <c r="AA26" i="3"/>
  <c r="AB26" i="3"/>
  <c r="AC26" i="3"/>
  <c r="AD26" i="3"/>
  <c r="Z27" i="3"/>
  <c r="AA27" i="3"/>
  <c r="AB27" i="3"/>
  <c r="AC27" i="3"/>
  <c r="AD27" i="3"/>
  <c r="Z28" i="3"/>
  <c r="AA28" i="3"/>
  <c r="AB28" i="3"/>
  <c r="AC28" i="3"/>
  <c r="AD28" i="3"/>
  <c r="Z29" i="3"/>
  <c r="AA29" i="3"/>
  <c r="AB29" i="3"/>
  <c r="AC29" i="3"/>
  <c r="AD29" i="3"/>
  <c r="Z30" i="3"/>
  <c r="AA30" i="3"/>
  <c r="AB30" i="3"/>
  <c r="AC30" i="3"/>
  <c r="AD30" i="3"/>
  <c r="Z31" i="3"/>
  <c r="AA31" i="3"/>
  <c r="AB31" i="3"/>
  <c r="AC31" i="3"/>
  <c r="AD31" i="3"/>
  <c r="Z32" i="3"/>
  <c r="AA32" i="3"/>
  <c r="AB32" i="3"/>
  <c r="AC32" i="3"/>
  <c r="AD32" i="3"/>
  <c r="Z33" i="3"/>
  <c r="AA33" i="3"/>
  <c r="AB33" i="3"/>
  <c r="AC33" i="3"/>
  <c r="AD33" i="3"/>
  <c r="Z34" i="3"/>
  <c r="AA34" i="3"/>
  <c r="AB34" i="3"/>
  <c r="AC34" i="3"/>
  <c r="AD34" i="3"/>
  <c r="Z35" i="3"/>
  <c r="AA35" i="3"/>
  <c r="AB35" i="3"/>
  <c r="AC35" i="3"/>
  <c r="AD35" i="3"/>
  <c r="Z36" i="3"/>
  <c r="AA36" i="3"/>
  <c r="AB36" i="3"/>
  <c r="AC36" i="3"/>
  <c r="AD36" i="3"/>
  <c r="Z37" i="3"/>
  <c r="AA37" i="3"/>
  <c r="AB37" i="3"/>
  <c r="AC37" i="3"/>
  <c r="AD37" i="3"/>
  <c r="Z38" i="3"/>
  <c r="AA38" i="3"/>
  <c r="AB38" i="3"/>
  <c r="AC38" i="3"/>
  <c r="AD38" i="3"/>
  <c r="Z40" i="3"/>
  <c r="AA40" i="3"/>
  <c r="AB40" i="3"/>
  <c r="AC40" i="3"/>
  <c r="AD40" i="3"/>
  <c r="Z64" i="3"/>
  <c r="AA64" i="3"/>
  <c r="AB64" i="3"/>
  <c r="AC64" i="3"/>
  <c r="AD64" i="3"/>
  <c r="Z65" i="3"/>
  <c r="AA65" i="3"/>
  <c r="AB65" i="3"/>
  <c r="AC65" i="3"/>
  <c r="AD65" i="3"/>
  <c r="Z66" i="3"/>
  <c r="AA66" i="3"/>
  <c r="AB66" i="3"/>
  <c r="AC66" i="3"/>
  <c r="AD66" i="3"/>
  <c r="Z69" i="3"/>
  <c r="AA69" i="3"/>
  <c r="AB69" i="3"/>
  <c r="AC69" i="3"/>
  <c r="AD69" i="3"/>
  <c r="Z70" i="3"/>
  <c r="AA70" i="3"/>
  <c r="AB70" i="3"/>
  <c r="AC70" i="3"/>
  <c r="AD70" i="3"/>
  <c r="Z71" i="3"/>
  <c r="AA71" i="3"/>
  <c r="AB71" i="3"/>
  <c r="AC71" i="3"/>
  <c r="AD71" i="3"/>
  <c r="Z72" i="3"/>
  <c r="AA72" i="3"/>
  <c r="AB72" i="3"/>
  <c r="AC72" i="3"/>
  <c r="AD72" i="3"/>
  <c r="Z73" i="3"/>
  <c r="AA73" i="3"/>
  <c r="AB73" i="3"/>
  <c r="AC73" i="3"/>
  <c r="AD73" i="3"/>
  <c r="Z74" i="3"/>
  <c r="AA74" i="3"/>
  <c r="AB74" i="3"/>
  <c r="AC74" i="3"/>
  <c r="AD74" i="3"/>
  <c r="Z75" i="3"/>
  <c r="AA75" i="3"/>
  <c r="AB75" i="3"/>
  <c r="AC75" i="3"/>
  <c r="AD75" i="3"/>
  <c r="Z76" i="3"/>
  <c r="AA76" i="3"/>
  <c r="AB76" i="3"/>
  <c r="AC76" i="3"/>
  <c r="AD76" i="3"/>
  <c r="Z77" i="3"/>
  <c r="AA77" i="3"/>
  <c r="AB77" i="3"/>
  <c r="AC77" i="3"/>
  <c r="AD77" i="3"/>
  <c r="Z78" i="3"/>
  <c r="AA78" i="3"/>
  <c r="AB78" i="3"/>
  <c r="AC78" i="3"/>
  <c r="AD78" i="3"/>
  <c r="Z79" i="3"/>
  <c r="AA79" i="3"/>
  <c r="AB79" i="3"/>
  <c r="AC79" i="3"/>
  <c r="AD79" i="3"/>
  <c r="Z80" i="3"/>
  <c r="AA80" i="3"/>
  <c r="AB80" i="3"/>
  <c r="AC80" i="3"/>
  <c r="AD80" i="3"/>
  <c r="Z81" i="3"/>
  <c r="AA81" i="3"/>
  <c r="AB81" i="3"/>
  <c r="AC81" i="3"/>
  <c r="AD81" i="3"/>
  <c r="Z82" i="3"/>
  <c r="AA82" i="3"/>
  <c r="AB82" i="3"/>
  <c r="AC82" i="3"/>
  <c r="AD82" i="3"/>
  <c r="Z83" i="3"/>
  <c r="AA83" i="3"/>
  <c r="AB83" i="3"/>
  <c r="AC83" i="3"/>
  <c r="AD83" i="3"/>
  <c r="Z84" i="3"/>
  <c r="AA84" i="3"/>
  <c r="AB84" i="3"/>
  <c r="AC84" i="3"/>
  <c r="AD84" i="3"/>
  <c r="Z85" i="3"/>
  <c r="AA85" i="3"/>
  <c r="AB85" i="3"/>
  <c r="AC85" i="3"/>
  <c r="AD85" i="3"/>
  <c r="Z86" i="3"/>
  <c r="AA86" i="3"/>
  <c r="AB86" i="3"/>
  <c r="AC86" i="3"/>
  <c r="AD86" i="3"/>
  <c r="Z11" i="3"/>
  <c r="AA11" i="3"/>
  <c r="AB11" i="3"/>
  <c r="AC11" i="3"/>
  <c r="AD11" i="3"/>
  <c r="Z15" i="3"/>
  <c r="AA15" i="3"/>
  <c r="AB15" i="3"/>
  <c r="AC15" i="3"/>
  <c r="AD15" i="3"/>
  <c r="Z16" i="3"/>
  <c r="AA16" i="3"/>
  <c r="AB16" i="3"/>
  <c r="AC16" i="3"/>
  <c r="AD16" i="3"/>
  <c r="Z17" i="3"/>
  <c r="AA17" i="3"/>
  <c r="AB17" i="3"/>
  <c r="AC17" i="3"/>
  <c r="AD17" i="3"/>
  <c r="Z18" i="3"/>
  <c r="AA18" i="3"/>
  <c r="AB18" i="3"/>
  <c r="AC18" i="3"/>
  <c r="AD18" i="3"/>
  <c r="Z19" i="3"/>
  <c r="AA19" i="3"/>
  <c r="AB19" i="3"/>
  <c r="AC19" i="3"/>
  <c r="AD19" i="3"/>
  <c r="Z20" i="3"/>
  <c r="AA20" i="3"/>
  <c r="AB20" i="3"/>
  <c r="AC20" i="3"/>
  <c r="AD20" i="3"/>
  <c r="Z21" i="3"/>
  <c r="AA21" i="3"/>
  <c r="AB21" i="3"/>
  <c r="AC21" i="3"/>
  <c r="AD21" i="3"/>
  <c r="Z22" i="3"/>
  <c r="AA22" i="3"/>
  <c r="AB22" i="3"/>
  <c r="AC22" i="3"/>
  <c r="AD22" i="3"/>
  <c r="Z23" i="3"/>
  <c r="AA23" i="3"/>
  <c r="AB23" i="3"/>
  <c r="AC23" i="3"/>
  <c r="AD23" i="3"/>
  <c r="Z39" i="3"/>
  <c r="AA39" i="3"/>
  <c r="AB39" i="3"/>
  <c r="AC39" i="3"/>
  <c r="AD39" i="3"/>
  <c r="Z41" i="3"/>
  <c r="AA41" i="3"/>
  <c r="AB41" i="3"/>
  <c r="AC41" i="3"/>
  <c r="AD41" i="3"/>
  <c r="Z43" i="3"/>
  <c r="AA43" i="3"/>
  <c r="AB43" i="3"/>
  <c r="AC43" i="3"/>
  <c r="AD43" i="3"/>
  <c r="Z44" i="3"/>
  <c r="AA44" i="3"/>
  <c r="AB44" i="3"/>
  <c r="AC44" i="3"/>
  <c r="AD44" i="3"/>
  <c r="Z45" i="3"/>
  <c r="AA45" i="3"/>
  <c r="AB45" i="3"/>
  <c r="AC45" i="3"/>
  <c r="AD45" i="3"/>
  <c r="Z46" i="3"/>
  <c r="AA46" i="3"/>
  <c r="AB46" i="3"/>
  <c r="AC46" i="3"/>
  <c r="AD46" i="3"/>
  <c r="Z47" i="3"/>
  <c r="AA47" i="3"/>
  <c r="AB47" i="3"/>
  <c r="AC47" i="3"/>
  <c r="AD47" i="3"/>
  <c r="Z48" i="3"/>
  <c r="AA48" i="3"/>
  <c r="AB48" i="3"/>
  <c r="AC48" i="3"/>
  <c r="AD48" i="3"/>
  <c r="Z49" i="3"/>
  <c r="AA49" i="3"/>
  <c r="AB49" i="3"/>
  <c r="AC49" i="3"/>
  <c r="AD49" i="3"/>
  <c r="Z50" i="3"/>
  <c r="AA50" i="3"/>
  <c r="AB50" i="3"/>
  <c r="AC50" i="3"/>
  <c r="AD50" i="3"/>
  <c r="Z51" i="3"/>
  <c r="AA51" i="3"/>
  <c r="AB51" i="3"/>
  <c r="AC51" i="3"/>
  <c r="AD51" i="3"/>
  <c r="Z52" i="3"/>
  <c r="AA52" i="3"/>
  <c r="AB52" i="3"/>
  <c r="AC52" i="3"/>
  <c r="AD52" i="3"/>
  <c r="Z53" i="3"/>
  <c r="AA53" i="3"/>
  <c r="AB53" i="3"/>
  <c r="AC53" i="3"/>
  <c r="AD53" i="3"/>
  <c r="Z54" i="3"/>
  <c r="AA54" i="3"/>
  <c r="AB54" i="3"/>
  <c r="AC54" i="3"/>
  <c r="AD54" i="3"/>
  <c r="Z55" i="3"/>
  <c r="AA55" i="3"/>
  <c r="AB55" i="3"/>
  <c r="AC55" i="3"/>
  <c r="AD55" i="3"/>
  <c r="Z56" i="3"/>
  <c r="AA56" i="3"/>
  <c r="AB56" i="3"/>
  <c r="AC56" i="3"/>
  <c r="AD56" i="3"/>
  <c r="Z57" i="3"/>
  <c r="AA57" i="3"/>
  <c r="AB57" i="3"/>
  <c r="AC57" i="3"/>
  <c r="AD57" i="3"/>
  <c r="Z58" i="3"/>
  <c r="AA58" i="3"/>
  <c r="AB58" i="3"/>
  <c r="AC58" i="3"/>
  <c r="AD58" i="3"/>
  <c r="Z59" i="3"/>
  <c r="AA59" i="3"/>
  <c r="AB59" i="3"/>
  <c r="AC59" i="3"/>
  <c r="AD59" i="3"/>
  <c r="Z60" i="3"/>
  <c r="AA60" i="3"/>
  <c r="AB60" i="3"/>
  <c r="AC60" i="3"/>
  <c r="AD60" i="3"/>
  <c r="Z61" i="3"/>
  <c r="AA61" i="3"/>
  <c r="AB61" i="3"/>
  <c r="AC61" i="3"/>
  <c r="AD61" i="3"/>
  <c r="Z62" i="3"/>
  <c r="AA62" i="3"/>
  <c r="AB62" i="3"/>
  <c r="AC62" i="3"/>
  <c r="AD62" i="3"/>
  <c r="Z63" i="3"/>
  <c r="AA63" i="3"/>
  <c r="AB63" i="3"/>
  <c r="AC63" i="3"/>
  <c r="AD63" i="3"/>
  <c r="Z67" i="3"/>
  <c r="AA67" i="3"/>
  <c r="AB67" i="3"/>
  <c r="AC67" i="3"/>
  <c r="AD67" i="3"/>
  <c r="Z68" i="3"/>
  <c r="AA68" i="3"/>
  <c r="AB68" i="3"/>
  <c r="AC68" i="3"/>
  <c r="AD68" i="3"/>
  <c r="Z88" i="3"/>
  <c r="AA88" i="3"/>
  <c r="AB88" i="3"/>
  <c r="AC88" i="3"/>
  <c r="AD88" i="3"/>
  <c r="Z87" i="3"/>
  <c r="AA87" i="3"/>
  <c r="AB87" i="3"/>
  <c r="AC87" i="3"/>
  <c r="AD87" i="3"/>
  <c r="Z42" i="3"/>
  <c r="AA42" i="3"/>
  <c r="AB42" i="3"/>
  <c r="AC42" i="3"/>
  <c r="AD42" i="3"/>
  <c r="Z89" i="3"/>
  <c r="AA89" i="3"/>
  <c r="AB89" i="3"/>
  <c r="AC89" i="3"/>
  <c r="AD89" i="3"/>
  <c r="Z90" i="3"/>
  <c r="AA90" i="3"/>
  <c r="AB90" i="3"/>
  <c r="AC90" i="3"/>
  <c r="AD90" i="3"/>
  <c r="Z91" i="3"/>
  <c r="AA91" i="3"/>
  <c r="AB91" i="3"/>
  <c r="AC91" i="3"/>
  <c r="AD91" i="3"/>
  <c r="AD2" i="3"/>
  <c r="Z2" i="3"/>
  <c r="AC2" i="3"/>
  <c r="AB2" i="3"/>
  <c r="AA2" i="3"/>
  <c r="Y91" i="3"/>
  <c r="Y90" i="3"/>
  <c r="Y89" i="3"/>
  <c r="Y87" i="3"/>
  <c r="Y86" i="3"/>
  <c r="Y88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0" i="3"/>
  <c r="Y41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1" i="3"/>
  <c r="Y12" i="3"/>
  <c r="Y10" i="3"/>
  <c r="Y9" i="3"/>
  <c r="Y8" i="3"/>
  <c r="Y7" i="3"/>
  <c r="Y6" i="3"/>
  <c r="Y5" i="3"/>
  <c r="Y4" i="3"/>
  <c r="Y3" i="3"/>
  <c r="Y2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3" i="2"/>
  <c r="AD74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C2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D90" i="2" s="1"/>
  <c r="AC91" i="2"/>
  <c r="AD91" i="2" s="1"/>
  <c r="AC3" i="2"/>
  <c r="Y40" i="2"/>
  <c r="Y43" i="2"/>
  <c r="Y44" i="2"/>
  <c r="Y45" i="2"/>
  <c r="Y46" i="2"/>
  <c r="Y47" i="2"/>
  <c r="Y9" i="2"/>
  <c r="Y24" i="2"/>
  <c r="Y25" i="2"/>
  <c r="Y26" i="2"/>
  <c r="Y72" i="2"/>
  <c r="Y73" i="2"/>
  <c r="Y37" i="2"/>
  <c r="Y38" i="2"/>
  <c r="Y41" i="2"/>
  <c r="Y4" i="2"/>
  <c r="Y5" i="2"/>
  <c r="Y6" i="2"/>
  <c r="Y7" i="2"/>
  <c r="Y10" i="2"/>
  <c r="Y69" i="2"/>
  <c r="Y70" i="2"/>
  <c r="Y74" i="2"/>
  <c r="Y75" i="2"/>
  <c r="Y76" i="2"/>
  <c r="Y2" i="2"/>
  <c r="Y27" i="2"/>
  <c r="Y8" i="2"/>
  <c r="Y11" i="2"/>
  <c r="Y3" i="2"/>
  <c r="Y28" i="2"/>
  <c r="Y29" i="2"/>
  <c r="Y30" i="2"/>
  <c r="Y71" i="2"/>
  <c r="Y85" i="2"/>
  <c r="Y48" i="2"/>
  <c r="Y51" i="2"/>
  <c r="Y52" i="2"/>
  <c r="Y49" i="2"/>
  <c r="Y50" i="2"/>
  <c r="Y53" i="2"/>
  <c r="Y86" i="2"/>
  <c r="Y87" i="2"/>
  <c r="Y13" i="2"/>
  <c r="Y79" i="2"/>
  <c r="Y80" i="2"/>
  <c r="Y81" i="2"/>
  <c r="Y82" i="2"/>
  <c r="Y83" i="2"/>
  <c r="Y31" i="2"/>
  <c r="Y32" i="2"/>
  <c r="Y33" i="2"/>
  <c r="Y34" i="2"/>
  <c r="Y35" i="2"/>
  <c r="Y84" i="2"/>
  <c r="Y77" i="2"/>
  <c r="Y64" i="2"/>
  <c r="Y65" i="2"/>
  <c r="Y66" i="2"/>
  <c r="Y36" i="2"/>
  <c r="Y14" i="2"/>
  <c r="Y78" i="2"/>
  <c r="Y88" i="2"/>
  <c r="Y67" i="2"/>
  <c r="Y68" i="2"/>
  <c r="Y42" i="2"/>
  <c r="Y56" i="2"/>
  <c r="Y57" i="2"/>
  <c r="Y58" i="2"/>
  <c r="Y15" i="2"/>
  <c r="Y16" i="2"/>
  <c r="Y17" i="2"/>
  <c r="Y18" i="2"/>
  <c r="Y19" i="2"/>
  <c r="Y20" i="2"/>
  <c r="Y21" i="2"/>
  <c r="Y22" i="2"/>
  <c r="Y59" i="2"/>
  <c r="Y60" i="2"/>
  <c r="Y61" i="2"/>
  <c r="Y12" i="2"/>
  <c r="Y62" i="2"/>
  <c r="Y63" i="2"/>
  <c r="Y54" i="2"/>
  <c r="Y55" i="2"/>
  <c r="Y23" i="2"/>
  <c r="Y39" i="2"/>
  <c r="Y90" i="2"/>
  <c r="Y91" i="2"/>
  <c r="Y89" i="2"/>
  <c r="Z40" i="2"/>
  <c r="AA40" i="2" s="1"/>
  <c r="AB40" i="2" s="1"/>
  <c r="Z43" i="2"/>
  <c r="AA43" i="2" s="1"/>
  <c r="AB43" i="2" s="1"/>
  <c r="Z48" i="2"/>
  <c r="AA48" i="2" s="1"/>
  <c r="AB48" i="2" s="1"/>
  <c r="Z49" i="2"/>
  <c r="AA49" i="2" s="1"/>
  <c r="AB49" i="2" s="1"/>
  <c r="Z50" i="2"/>
  <c r="AA50" i="2" s="1"/>
  <c r="AB50" i="2" s="1"/>
  <c r="Z56" i="2"/>
  <c r="AA56" i="2" s="1"/>
  <c r="AB56" i="2" s="1"/>
  <c r="Z57" i="2"/>
  <c r="AA57" i="2" s="1"/>
  <c r="AB57" i="2" s="1"/>
  <c r="Z58" i="2"/>
  <c r="AA58" i="2" s="1"/>
  <c r="AB58" i="2" s="1"/>
  <c r="Z44" i="2"/>
  <c r="AA44" i="2" s="1"/>
  <c r="AB44" i="2" s="1"/>
  <c r="Z45" i="2"/>
  <c r="AA45" i="2" s="1"/>
  <c r="AB45" i="2" s="1"/>
  <c r="Z24" i="2"/>
  <c r="AA24" i="2" s="1"/>
  <c r="AB24" i="2" s="1"/>
  <c r="Z25" i="2"/>
  <c r="AA25" i="2" s="1"/>
  <c r="AB25" i="2" s="1"/>
  <c r="Z26" i="2"/>
  <c r="AA26" i="2" s="1"/>
  <c r="AB26" i="2" s="1"/>
  <c r="Z72" i="2"/>
  <c r="AA72" i="2" s="1"/>
  <c r="AB72" i="2" s="1"/>
  <c r="Z73" i="2"/>
  <c r="AA73" i="2" s="1"/>
  <c r="AB73" i="2" s="1"/>
  <c r="Z37" i="2"/>
  <c r="AA37" i="2" s="1"/>
  <c r="AB37" i="2" s="1"/>
  <c r="Z39" i="2"/>
  <c r="AA39" i="2" s="1"/>
  <c r="AB39" i="2" s="1"/>
  <c r="Z38" i="2"/>
  <c r="AA38" i="2" s="1"/>
  <c r="AB38" i="2" s="1"/>
  <c r="Z42" i="2"/>
  <c r="AA42" i="2" s="1"/>
  <c r="AB42" i="2" s="1"/>
  <c r="Z41" i="2"/>
  <c r="AA41" i="2" s="1"/>
  <c r="AB41" i="2" s="1"/>
  <c r="Z53" i="2"/>
  <c r="AA53" i="2" s="1"/>
  <c r="AB53" i="2" s="1"/>
  <c r="Z87" i="2"/>
  <c r="AA87" i="2" s="1"/>
  <c r="AB87" i="2" s="1"/>
  <c r="Z85" i="2"/>
  <c r="AA85" i="2" s="1"/>
  <c r="AB85" i="2" s="1"/>
  <c r="Z88" i="2"/>
  <c r="AA88" i="2" s="1"/>
  <c r="AB88" i="2" s="1"/>
  <c r="Z4" i="2"/>
  <c r="AA4" i="2" s="1"/>
  <c r="AB4" i="2" s="1"/>
  <c r="Z5" i="2"/>
  <c r="AA5" i="2" s="1"/>
  <c r="AB5" i="2" s="1"/>
  <c r="Z6" i="2"/>
  <c r="AA6" i="2" s="1"/>
  <c r="AB6" i="2" s="1"/>
  <c r="Z7" i="2"/>
  <c r="AA7" i="2" s="1"/>
  <c r="AB7" i="2" s="1"/>
  <c r="Z10" i="2"/>
  <c r="AA10" i="2" s="1"/>
  <c r="AB10" i="2" s="1"/>
  <c r="Z13" i="2"/>
  <c r="AA13" i="2" s="1"/>
  <c r="AB13" i="2" s="1"/>
  <c r="Z15" i="2"/>
  <c r="AA15" i="2" s="1"/>
  <c r="AB15" i="2" s="1"/>
  <c r="Z16" i="2"/>
  <c r="AA16" i="2" s="1"/>
  <c r="AB16" i="2" s="1"/>
  <c r="Z17" i="2"/>
  <c r="AA17" i="2" s="1"/>
  <c r="AB17" i="2" s="1"/>
  <c r="Z69" i="2"/>
  <c r="AA69" i="2" s="1"/>
  <c r="AB69" i="2" s="1"/>
  <c r="Z70" i="2"/>
  <c r="AA70" i="2" s="1"/>
  <c r="AB70" i="2" s="1"/>
  <c r="Z74" i="2"/>
  <c r="AA74" i="2" s="1"/>
  <c r="AB74" i="2" s="1"/>
  <c r="Z79" i="2"/>
  <c r="AA79" i="2" s="1"/>
  <c r="AB79" i="2" s="1"/>
  <c r="Z80" i="2"/>
  <c r="AA80" i="2" s="1"/>
  <c r="AB80" i="2" s="1"/>
  <c r="Z81" i="2"/>
  <c r="AA81" i="2" s="1"/>
  <c r="AB81" i="2" s="1"/>
  <c r="Z82" i="2"/>
  <c r="AA82" i="2" s="1"/>
  <c r="AB82" i="2" s="1"/>
  <c r="Z83" i="2"/>
  <c r="AA83" i="2" s="1"/>
  <c r="AB83" i="2" s="1"/>
  <c r="Z89" i="2"/>
  <c r="AA89" i="2" s="1"/>
  <c r="AB89" i="2" s="1"/>
  <c r="Z31" i="2"/>
  <c r="AA31" i="2" s="1"/>
  <c r="AB31" i="2" s="1"/>
  <c r="Z32" i="2"/>
  <c r="AA32" i="2" s="1"/>
  <c r="AB32" i="2" s="1"/>
  <c r="Z33" i="2"/>
  <c r="AA33" i="2" s="1"/>
  <c r="AB33" i="2" s="1"/>
  <c r="Z34" i="2"/>
  <c r="AA34" i="2" s="1"/>
  <c r="AB34" i="2" s="1"/>
  <c r="Z35" i="2"/>
  <c r="AA35" i="2" s="1"/>
  <c r="AB35" i="2" s="1"/>
  <c r="Z75" i="2"/>
  <c r="AA75" i="2" s="1"/>
  <c r="AB75" i="2" s="1"/>
  <c r="Z76" i="2"/>
  <c r="AA76" i="2" s="1"/>
  <c r="AB76" i="2" s="1"/>
  <c r="Z2" i="2"/>
  <c r="AA2" i="2" s="1"/>
  <c r="AB2" i="2" s="1"/>
  <c r="Z18" i="2"/>
  <c r="AA18" i="2" s="1"/>
  <c r="AB18" i="2" s="1"/>
  <c r="Z19" i="2"/>
  <c r="AA19" i="2" s="1"/>
  <c r="AB19" i="2" s="1"/>
  <c r="Z20" i="2"/>
  <c r="AA20" i="2" s="1"/>
  <c r="AB20" i="2" s="1"/>
  <c r="Z21" i="2"/>
  <c r="AA21" i="2" s="1"/>
  <c r="AB21" i="2" s="1"/>
  <c r="Z22" i="2"/>
  <c r="AA22" i="2" s="1"/>
  <c r="AB22" i="2" s="1"/>
  <c r="Z27" i="2"/>
  <c r="AA27" i="2" s="1"/>
  <c r="AB27" i="2" s="1"/>
  <c r="Z59" i="2"/>
  <c r="AA59" i="2" s="1"/>
  <c r="AB59" i="2" s="1"/>
  <c r="Z60" i="2"/>
  <c r="AA60" i="2" s="1"/>
  <c r="AB60" i="2" s="1"/>
  <c r="Z61" i="2"/>
  <c r="AA61" i="2" s="1"/>
  <c r="AB61" i="2" s="1"/>
  <c r="Z12" i="2"/>
  <c r="AA12" i="2" s="1"/>
  <c r="AB12" i="2" s="1"/>
  <c r="Z84" i="2"/>
  <c r="AA84" i="2" s="1"/>
  <c r="AB84" i="2" s="1"/>
  <c r="Z8" i="2"/>
  <c r="AA8" i="2" s="1"/>
  <c r="AB8" i="2" s="1"/>
  <c r="Z11" i="2"/>
  <c r="AA11" i="2" s="1"/>
  <c r="AB11" i="2" s="1"/>
  <c r="Z77" i="2"/>
  <c r="AA77" i="2" s="1"/>
  <c r="AB77" i="2" s="1"/>
  <c r="Z64" i="2"/>
  <c r="AA64" i="2" s="1"/>
  <c r="AB64" i="2" s="1"/>
  <c r="Z65" i="2"/>
  <c r="AA65" i="2" s="1"/>
  <c r="AB65" i="2" s="1"/>
  <c r="Z66" i="2"/>
  <c r="AA66" i="2" s="1"/>
  <c r="AB66" i="2" s="1"/>
  <c r="Z67" i="2"/>
  <c r="AA67" i="2" s="1"/>
  <c r="AB67" i="2" s="1"/>
  <c r="Z68" i="2"/>
  <c r="AA68" i="2" s="1"/>
  <c r="AB68" i="2" s="1"/>
  <c r="Z90" i="2"/>
  <c r="AA90" i="2" s="1"/>
  <c r="AB90" i="2" s="1"/>
  <c r="Z91" i="2"/>
  <c r="AA91" i="2" s="1"/>
  <c r="AB91" i="2" s="1"/>
  <c r="Z36" i="2"/>
  <c r="AA36" i="2" s="1"/>
  <c r="AB36" i="2" s="1"/>
  <c r="Z62" i="2"/>
  <c r="AA62" i="2" s="1"/>
  <c r="AB62" i="2" s="1"/>
  <c r="Z63" i="2"/>
  <c r="AA63" i="2" s="1"/>
  <c r="AB63" i="2" s="1"/>
  <c r="Z86" i="2"/>
  <c r="AA86" i="2" s="1"/>
  <c r="AB86" i="2" s="1"/>
  <c r="Z46" i="2"/>
  <c r="AA46" i="2" s="1"/>
  <c r="AB46" i="2" s="1"/>
  <c r="Z47" i="2"/>
  <c r="AA47" i="2" s="1"/>
  <c r="AB47" i="2" s="1"/>
  <c r="Z51" i="2"/>
  <c r="AA51" i="2" s="1"/>
  <c r="AB51" i="2" s="1"/>
  <c r="Z52" i="2"/>
  <c r="AA52" i="2" s="1"/>
  <c r="AB52" i="2" s="1"/>
  <c r="Z3" i="2"/>
  <c r="AA3" i="2" s="1"/>
  <c r="AB3" i="2" s="1"/>
  <c r="Z54" i="2"/>
  <c r="AA54" i="2" s="1"/>
  <c r="AB54" i="2" s="1"/>
  <c r="Z55" i="2"/>
  <c r="AA55" i="2" s="1"/>
  <c r="AB55" i="2" s="1"/>
  <c r="Z14" i="2"/>
  <c r="AA14" i="2" s="1"/>
  <c r="AB14" i="2" s="1"/>
  <c r="Z23" i="2"/>
  <c r="AA23" i="2" s="1"/>
  <c r="AB23" i="2" s="1"/>
  <c r="Z28" i="2"/>
  <c r="AA28" i="2" s="1"/>
  <c r="AB28" i="2" s="1"/>
  <c r="Z29" i="2"/>
  <c r="AA29" i="2" s="1"/>
  <c r="AB29" i="2" s="1"/>
  <c r="Z30" i="2"/>
  <c r="AA30" i="2" s="1"/>
  <c r="AB30" i="2" s="1"/>
  <c r="Z71" i="2"/>
  <c r="AA71" i="2" s="1"/>
  <c r="AB71" i="2" s="1"/>
  <c r="Z78" i="2"/>
  <c r="AA78" i="2" s="1"/>
  <c r="AB78" i="2" s="1"/>
  <c r="Z9" i="2"/>
  <c r="AA9" i="2" s="1"/>
  <c r="AB9" i="2" s="1"/>
  <c r="AQ21" i="3" l="1"/>
  <c r="AQ58" i="3"/>
  <c r="AY58" i="3" s="1"/>
  <c r="AQ62" i="3"/>
  <c r="AM68" i="3"/>
  <c r="AQ68" i="3"/>
  <c r="AO47" i="3"/>
  <c r="AP52" i="3"/>
  <c r="AO45" i="3"/>
  <c r="AW45" i="3" s="1"/>
  <c r="AP50" i="3"/>
  <c r="AN10" i="3"/>
  <c r="AO36" i="3"/>
  <c r="AN2" i="3"/>
  <c r="AV2" i="3" s="1"/>
  <c r="AL12" i="3"/>
  <c r="AM32" i="3"/>
  <c r="AQ63" i="3"/>
  <c r="AY63" i="3" s="1"/>
  <c r="AY91" i="3"/>
  <c r="AO86" i="3"/>
  <c r="AW86" i="3" s="1"/>
  <c r="AO82" i="3"/>
  <c r="AW82" i="3" s="1"/>
  <c r="AN71" i="3"/>
  <c r="AM65" i="3"/>
  <c r="AU65" i="3" s="1"/>
  <c r="AU71" i="3"/>
  <c r="AP30" i="3"/>
  <c r="AN29" i="3"/>
  <c r="AL28" i="3"/>
  <c r="AU75" i="3"/>
  <c r="AL70" i="3"/>
  <c r="AP51" i="3"/>
  <c r="AX51" i="3" s="1"/>
  <c r="AO31" i="3"/>
  <c r="AN18" i="3"/>
  <c r="AO14" i="3"/>
  <c r="AN8" i="3"/>
  <c r="AU69" i="3"/>
  <c r="AP12" i="3"/>
  <c r="AQ32" i="3"/>
  <c r="AO46" i="3"/>
  <c r="AW46" i="3" s="1"/>
  <c r="AQ67" i="3"/>
  <c r="AO66" i="3"/>
  <c r="AW37" i="3"/>
  <c r="AQ83" i="3"/>
  <c r="AN75" i="3"/>
  <c r="AN6" i="3"/>
  <c r="AP3" i="3"/>
  <c r="AL5" i="3"/>
  <c r="AO83" i="3"/>
  <c r="AO43" i="3"/>
  <c r="AL38" i="3"/>
  <c r="AN9" i="3"/>
  <c r="AV9" i="3" s="1"/>
  <c r="AU56" i="3"/>
  <c r="AU24" i="3"/>
  <c r="AW13" i="3"/>
  <c r="AM80" i="3"/>
  <c r="AU79" i="3" s="1"/>
  <c r="AP29" i="3"/>
  <c r="AP2" i="3"/>
  <c r="AL30" i="3"/>
  <c r="AP28" i="3"/>
  <c r="AN27" i="3"/>
  <c r="AV26" i="3" s="1"/>
  <c r="AQ66" i="3"/>
  <c r="AQ36" i="3"/>
  <c r="AN63" i="3"/>
  <c r="AN22" i="3"/>
  <c r="AL9" i="3"/>
  <c r="AO78" i="3"/>
  <c r="AW78" i="3" s="1"/>
  <c r="AP24" i="3"/>
  <c r="AX24" i="3" s="1"/>
  <c r="AP4" i="3"/>
  <c r="AM86" i="3"/>
  <c r="AU85" i="3" s="1"/>
  <c r="AL85" i="3"/>
  <c r="AT85" i="3" s="1"/>
  <c r="AM84" i="3"/>
  <c r="AM83" i="3"/>
  <c r="AU83" i="3" s="1"/>
  <c r="AO81" i="3"/>
  <c r="AQ80" i="3"/>
  <c r="AQ79" i="3"/>
  <c r="AO77" i="3"/>
  <c r="AP69" i="3"/>
  <c r="AQ65" i="3"/>
  <c r="AQ64" i="3"/>
  <c r="AN62" i="3"/>
  <c r="AL51" i="3"/>
  <c r="AP48" i="3"/>
  <c r="AL46" i="3"/>
  <c r="AT46" i="3" s="1"/>
  <c r="AP37" i="3"/>
  <c r="AO35" i="3"/>
  <c r="AO34" i="3"/>
  <c r="AM33" i="3"/>
  <c r="AM31" i="3"/>
  <c r="AN30" i="3"/>
  <c r="AP27" i="3"/>
  <c r="AX26" i="3" s="1"/>
  <c r="AY26" i="3"/>
  <c r="AQ20" i="3"/>
  <c r="AV79" i="3"/>
  <c r="AY73" i="3"/>
  <c r="AY69" i="3"/>
  <c r="AW57" i="3"/>
  <c r="AY34" i="3"/>
  <c r="AY18" i="3"/>
  <c r="AP70" i="3"/>
  <c r="AO33" i="3"/>
  <c r="AL27" i="3"/>
  <c r="AM67" i="3"/>
  <c r="AN7" i="3"/>
  <c r="AL10" i="3"/>
  <c r="AT9" i="3" s="1"/>
  <c r="AL24" i="3"/>
  <c r="AL4" i="3"/>
  <c r="AY89" i="3"/>
  <c r="AM82" i="3"/>
  <c r="AO80" i="3"/>
  <c r="AM78" i="3"/>
  <c r="AP75" i="3"/>
  <c r="AX75" i="3" s="1"/>
  <c r="AP73" i="3"/>
  <c r="AX72" i="3" s="1"/>
  <c r="AL73" i="3"/>
  <c r="AP71" i="3"/>
  <c r="AL71" i="3"/>
  <c r="AN70" i="3"/>
  <c r="AN69" i="3"/>
  <c r="AO64" i="3"/>
  <c r="AN56" i="3"/>
  <c r="AV56" i="3" s="1"/>
  <c r="AP49" i="3"/>
  <c r="AL44" i="3"/>
  <c r="AL43" i="3"/>
  <c r="AP38" i="3"/>
  <c r="AN37" i="3"/>
  <c r="AV37" i="3" s="1"/>
  <c r="AM35" i="3"/>
  <c r="AM34" i="3"/>
  <c r="AQ31" i="3"/>
  <c r="AN28" i="3"/>
  <c r="AP26" i="3"/>
  <c r="AL26" i="3"/>
  <c r="AT26" i="3" s="1"/>
  <c r="AN25" i="3"/>
  <c r="AV24" i="3" s="1"/>
  <c r="AQ22" i="3"/>
  <c r="AQ18" i="3"/>
  <c r="AQ17" i="3"/>
  <c r="AQ16" i="3"/>
  <c r="AQ15" i="3"/>
  <c r="AM14" i="3"/>
  <c r="AM13" i="3"/>
  <c r="AQ11" i="3"/>
  <c r="AY11" i="3" s="1"/>
  <c r="AP8" i="3"/>
  <c r="AL8" i="3"/>
  <c r="AL7" i="3"/>
  <c r="AN4" i="3"/>
  <c r="AT62" i="3"/>
  <c r="AU50" i="3"/>
  <c r="AU26" i="3"/>
  <c r="AY87" i="3"/>
  <c r="AU73" i="3"/>
  <c r="AY61" i="3"/>
  <c r="AL45" i="3"/>
  <c r="AQ34" i="3"/>
  <c r="AL2" i="3"/>
  <c r="AT2" i="3" s="1"/>
  <c r="AN12" i="3"/>
  <c r="AV11" i="3" s="1"/>
  <c r="AN19" i="3"/>
  <c r="AO32" i="3"/>
  <c r="AL50" i="3"/>
  <c r="AT50" i="3" s="1"/>
  <c r="AN15" i="3"/>
  <c r="AM66" i="3"/>
  <c r="AM36" i="3"/>
  <c r="AQ54" i="3"/>
  <c r="AY54" i="3" s="1"/>
  <c r="AL3" i="3"/>
  <c r="AP5" i="3"/>
  <c r="AQ86" i="3"/>
  <c r="AP85" i="3"/>
  <c r="AX85" i="3" s="1"/>
  <c r="AO84" i="3"/>
  <c r="AQ82" i="3"/>
  <c r="AQ81" i="3"/>
  <c r="AM81" i="3"/>
  <c r="AO79" i="3"/>
  <c r="AQ78" i="3"/>
  <c r="AQ77" i="3"/>
  <c r="AM77" i="3"/>
  <c r="AN76" i="3"/>
  <c r="AN74" i="3"/>
  <c r="AV72" i="3" s="1"/>
  <c r="AO65" i="3"/>
  <c r="AM64" i="3"/>
  <c r="AN54" i="3"/>
  <c r="AV54" i="3" s="1"/>
  <c r="AL48" i="3"/>
  <c r="AT48" i="3" s="1"/>
  <c r="AO44" i="3"/>
  <c r="AP39" i="3"/>
  <c r="AQ35" i="3"/>
  <c r="AQ33" i="3"/>
  <c r="AL29" i="3"/>
  <c r="AL25" i="3"/>
  <c r="AT24" i="3" s="1"/>
  <c r="AN23" i="3"/>
  <c r="AN20" i="3"/>
  <c r="AQ13" i="3"/>
  <c r="AP9" i="3"/>
  <c r="AX9" i="3" s="1"/>
  <c r="AP7" i="3"/>
  <c r="AU87" i="3"/>
  <c r="AY71" i="3"/>
  <c r="AU61" i="3"/>
  <c r="AY42" i="3"/>
  <c r="AY10" i="3"/>
  <c r="AW66" i="3"/>
  <c r="AU32" i="3"/>
  <c r="AY59" i="3"/>
  <c r="AY75" i="3"/>
  <c r="AT82" i="3"/>
  <c r="AT78" i="3"/>
  <c r="AV89" i="3"/>
  <c r="AW89" i="3"/>
  <c r="AT89" i="3"/>
  <c r="AX89" i="3"/>
  <c r="AV85" i="3"/>
  <c r="AW85" i="3"/>
  <c r="AV81" i="3"/>
  <c r="AT81" i="3"/>
  <c r="AX81" i="3"/>
  <c r="AV77" i="3"/>
  <c r="AV65" i="3"/>
  <c r="AW49" i="3"/>
  <c r="AW41" i="3"/>
  <c r="AW33" i="3"/>
  <c r="AW25" i="3"/>
  <c r="AW17" i="3"/>
  <c r="AW9" i="3"/>
  <c r="AU89" i="3"/>
  <c r="AT86" i="3"/>
  <c r="AU2" i="3"/>
  <c r="AY2" i="3"/>
  <c r="AW2" i="3"/>
  <c r="AT88" i="3"/>
  <c r="AX88" i="3"/>
  <c r="AU88" i="3"/>
  <c r="AY88" i="3"/>
  <c r="AV88" i="3"/>
  <c r="AT84" i="3"/>
  <c r="AX84" i="3"/>
  <c r="AU84" i="3"/>
  <c r="AY84" i="3"/>
  <c r="AV84" i="3"/>
  <c r="AT80" i="3"/>
  <c r="AX80" i="3"/>
  <c r="AU80" i="3"/>
  <c r="AY80" i="3"/>
  <c r="AV80" i="3"/>
  <c r="AT76" i="3"/>
  <c r="AX76" i="3"/>
  <c r="AU76" i="3"/>
  <c r="AY76" i="3"/>
  <c r="AV76" i="3"/>
  <c r="AT72" i="3"/>
  <c r="AU72" i="3"/>
  <c r="AY72" i="3"/>
  <c r="AT68" i="3"/>
  <c r="AX68" i="3"/>
  <c r="AU68" i="3"/>
  <c r="AY68" i="3"/>
  <c r="AV68" i="3"/>
  <c r="AT64" i="3"/>
  <c r="AX64" i="3"/>
  <c r="AV64" i="3"/>
  <c r="AT60" i="3"/>
  <c r="AX60" i="3"/>
  <c r="AU60" i="3"/>
  <c r="AY60" i="3"/>
  <c r="AV60" i="3"/>
  <c r="AT56" i="3"/>
  <c r="AX56" i="3"/>
  <c r="AW56" i="3"/>
  <c r="AY56" i="3"/>
  <c r="AV52" i="3"/>
  <c r="AW52" i="3"/>
  <c r="AT52" i="3"/>
  <c r="AX52" i="3"/>
  <c r="AU52" i="3"/>
  <c r="AY52" i="3"/>
  <c r="AV48" i="3"/>
  <c r="AW48" i="3"/>
  <c r="AY48" i="3"/>
  <c r="AV44" i="3"/>
  <c r="AW44" i="3"/>
  <c r="AT44" i="3"/>
  <c r="AX44" i="3"/>
  <c r="AU44" i="3"/>
  <c r="AY44" i="3"/>
  <c r="AV40" i="3"/>
  <c r="AW40" i="3"/>
  <c r="AT40" i="3"/>
  <c r="AX40" i="3"/>
  <c r="AY40" i="3"/>
  <c r="AV36" i="3"/>
  <c r="AW36" i="3"/>
  <c r="AT36" i="3"/>
  <c r="AX36" i="3"/>
  <c r="AU36" i="3"/>
  <c r="AY36" i="3"/>
  <c r="AV32" i="3"/>
  <c r="AW32" i="3"/>
  <c r="AT32" i="3"/>
  <c r="AX32" i="3"/>
  <c r="AY32" i="3"/>
  <c r="AW28" i="3"/>
  <c r="AU28" i="3"/>
  <c r="AY28" i="3"/>
  <c r="AW24" i="3"/>
  <c r="AY24" i="3"/>
  <c r="AV20" i="3"/>
  <c r="AW20" i="3"/>
  <c r="AT20" i="3"/>
  <c r="AX20" i="3"/>
  <c r="AU20" i="3"/>
  <c r="AY20" i="3"/>
  <c r="AV16" i="3"/>
  <c r="AW16" i="3"/>
  <c r="AT16" i="3"/>
  <c r="AX16" i="3"/>
  <c r="AY16" i="3"/>
  <c r="AV12" i="3"/>
  <c r="AW12" i="3"/>
  <c r="AT12" i="3"/>
  <c r="AX12" i="3"/>
  <c r="AU12" i="3"/>
  <c r="AY12" i="3"/>
  <c r="AV8" i="3"/>
  <c r="AW8" i="3"/>
  <c r="AT8" i="3"/>
  <c r="AX8" i="3"/>
  <c r="AY8" i="3"/>
  <c r="AW4" i="3"/>
  <c r="AU4" i="3"/>
  <c r="AY4" i="3"/>
  <c r="AW88" i="3"/>
  <c r="AY85" i="3"/>
  <c r="AW80" i="3"/>
  <c r="AW72" i="3"/>
  <c r="AU40" i="3"/>
  <c r="AU8" i="3"/>
  <c r="AT70" i="3"/>
  <c r="AV91" i="3"/>
  <c r="AV83" i="3"/>
  <c r="AV67" i="3"/>
  <c r="AV63" i="3"/>
  <c r="AU48" i="3"/>
  <c r="AU16" i="3"/>
  <c r="AQ84" i="3"/>
  <c r="AY83" i="3" s="1"/>
  <c r="AT59" i="3"/>
  <c r="AV59" i="3"/>
  <c r="AT55" i="3"/>
  <c r="AX55" i="3"/>
  <c r="AU55" i="3"/>
  <c r="AY55" i="3"/>
  <c r="AV55" i="3"/>
  <c r="AT51" i="3"/>
  <c r="AU51" i="3"/>
  <c r="AY51" i="3"/>
  <c r="AV51" i="3"/>
  <c r="AT47" i="3"/>
  <c r="AX47" i="3"/>
  <c r="AU47" i="3"/>
  <c r="AY47" i="3"/>
  <c r="AV47" i="3"/>
  <c r="AX43" i="3"/>
  <c r="AU43" i="3"/>
  <c r="AY43" i="3"/>
  <c r="AV43" i="3"/>
  <c r="AT39" i="3"/>
  <c r="AX39" i="3"/>
  <c r="AU39" i="3"/>
  <c r="AY39" i="3"/>
  <c r="AV39" i="3"/>
  <c r="AT35" i="3"/>
  <c r="AX35" i="3"/>
  <c r="AY35" i="3"/>
  <c r="AV35" i="3"/>
  <c r="AT31" i="3"/>
  <c r="AX31" i="3"/>
  <c r="AV31" i="3"/>
  <c r="AT27" i="3"/>
  <c r="AX27" i="3"/>
  <c r="AU27" i="3"/>
  <c r="AY27" i="3"/>
  <c r="AV27" i="3"/>
  <c r="AT23" i="3"/>
  <c r="AX23" i="3"/>
  <c r="AU23" i="3"/>
  <c r="AY23" i="3"/>
  <c r="AV23" i="3"/>
  <c r="AT19" i="3"/>
  <c r="AX19" i="3"/>
  <c r="AU19" i="3"/>
  <c r="AY19" i="3"/>
  <c r="AV19" i="3"/>
  <c r="AT15" i="3"/>
  <c r="AX15" i="3"/>
  <c r="AU15" i="3"/>
  <c r="AT11" i="3"/>
  <c r="AX11" i="3"/>
  <c r="AU11" i="3"/>
  <c r="AT7" i="3"/>
  <c r="AX7" i="3"/>
  <c r="AU7" i="3"/>
  <c r="AY7" i="3"/>
  <c r="AV7" i="3"/>
  <c r="AT3" i="3"/>
  <c r="AX3" i="3"/>
  <c r="AU3" i="3"/>
  <c r="AY3" i="3"/>
  <c r="AV3" i="3"/>
  <c r="AX91" i="3"/>
  <c r="AT91" i="3"/>
  <c r="AV90" i="3"/>
  <c r="AX87" i="3"/>
  <c r="AT87" i="3"/>
  <c r="AV86" i="3"/>
  <c r="AX83" i="3"/>
  <c r="AT83" i="3"/>
  <c r="AV82" i="3"/>
  <c r="AX79" i="3"/>
  <c r="AT79" i="3"/>
  <c r="AV78" i="3"/>
  <c r="AX77" i="3"/>
  <c r="AT77" i="3"/>
  <c r="AT75" i="3"/>
  <c r="AV74" i="3"/>
  <c r="AX73" i="3"/>
  <c r="AT73" i="3"/>
  <c r="AX71" i="3"/>
  <c r="AT71" i="3"/>
  <c r="AV70" i="3"/>
  <c r="AX67" i="3"/>
  <c r="AT67" i="3"/>
  <c r="AV66" i="3"/>
  <c r="AX65" i="3"/>
  <c r="AT65" i="3"/>
  <c r="AX63" i="3"/>
  <c r="AT63" i="3"/>
  <c r="AX61" i="3"/>
  <c r="AT61" i="3"/>
  <c r="AX59" i="3"/>
  <c r="AW55" i="3"/>
  <c r="AW47" i="3"/>
  <c r="AW39" i="3"/>
  <c r="AW23" i="3"/>
  <c r="AW15" i="3"/>
  <c r="AW7" i="3"/>
  <c r="AV58" i="3"/>
  <c r="AT58" i="3"/>
  <c r="AX58" i="3"/>
  <c r="AW54" i="3"/>
  <c r="AT54" i="3"/>
  <c r="AX54" i="3"/>
  <c r="AV50" i="3"/>
  <c r="AW50" i="3"/>
  <c r="AX50" i="3"/>
  <c r="AV46" i="3"/>
  <c r="AX46" i="3"/>
  <c r="AV42" i="3"/>
  <c r="AW42" i="3"/>
  <c r="AT42" i="3"/>
  <c r="AX42" i="3"/>
  <c r="AV38" i="3"/>
  <c r="AW38" i="3"/>
  <c r="AT38" i="3"/>
  <c r="AX38" i="3"/>
  <c r="AV34" i="3"/>
  <c r="AW34" i="3"/>
  <c r="AT34" i="3"/>
  <c r="AX34" i="3"/>
  <c r="AV30" i="3"/>
  <c r="AW30" i="3"/>
  <c r="AT30" i="3"/>
  <c r="AX30" i="3"/>
  <c r="AW26" i="3"/>
  <c r="AV22" i="3"/>
  <c r="AW22" i="3"/>
  <c r="AT22" i="3"/>
  <c r="AX22" i="3"/>
  <c r="AV18" i="3"/>
  <c r="AW18" i="3"/>
  <c r="AT18" i="3"/>
  <c r="AX18" i="3"/>
  <c r="AV14" i="3"/>
  <c r="AW14" i="3"/>
  <c r="AT14" i="3"/>
  <c r="AX14" i="3"/>
  <c r="AV10" i="3"/>
  <c r="AW10" i="3"/>
  <c r="AT10" i="3"/>
  <c r="AX10" i="3"/>
  <c r="AV6" i="3"/>
  <c r="AW6" i="3"/>
  <c r="AT6" i="3"/>
  <c r="AX6" i="3"/>
  <c r="AW91" i="3"/>
  <c r="AY90" i="3"/>
  <c r="AU90" i="3"/>
  <c r="AW87" i="3"/>
  <c r="AY86" i="3"/>
  <c r="AU86" i="3"/>
  <c r="AW83" i="3"/>
  <c r="AY82" i="3"/>
  <c r="AU82" i="3"/>
  <c r="AW79" i="3"/>
  <c r="AY78" i="3"/>
  <c r="AU78" i="3"/>
  <c r="AW75" i="3"/>
  <c r="AY74" i="3"/>
  <c r="AU74" i="3"/>
  <c r="AW73" i="3"/>
  <c r="AW71" i="3"/>
  <c r="AY70" i="3"/>
  <c r="AU70" i="3"/>
  <c r="AW69" i="3"/>
  <c r="AW67" i="3"/>
  <c r="AY66" i="3"/>
  <c r="AU66" i="3"/>
  <c r="AW65" i="3"/>
  <c r="AW63" i="3"/>
  <c r="AU62" i="3"/>
  <c r="AW61" i="3"/>
  <c r="AW59" i="3"/>
  <c r="AU58" i="3"/>
  <c r="AY46" i="3"/>
  <c r="AY38" i="3"/>
  <c r="AY30" i="3"/>
  <c r="AY22" i="3"/>
  <c r="AY14" i="3"/>
  <c r="AY6" i="3"/>
  <c r="AT57" i="3"/>
  <c r="AX57" i="3"/>
  <c r="AV57" i="3"/>
  <c r="AT53" i="3"/>
  <c r="AX53" i="3"/>
  <c r="AU53" i="3"/>
  <c r="AY53" i="3"/>
  <c r="AV53" i="3"/>
  <c r="AT49" i="3"/>
  <c r="AX49" i="3"/>
  <c r="AU49" i="3"/>
  <c r="AY49" i="3"/>
  <c r="AV49" i="3"/>
  <c r="AT45" i="3"/>
  <c r="AX45" i="3"/>
  <c r="AU45" i="3"/>
  <c r="AY45" i="3"/>
  <c r="AV45" i="3"/>
  <c r="AT41" i="3"/>
  <c r="AX41" i="3"/>
  <c r="AU41" i="3"/>
  <c r="AY41" i="3"/>
  <c r="AV41" i="3"/>
  <c r="AT37" i="3"/>
  <c r="AU37" i="3"/>
  <c r="AY37" i="3"/>
  <c r="AT33" i="3"/>
  <c r="AX33" i="3"/>
  <c r="AU33" i="3"/>
  <c r="AY33" i="3"/>
  <c r="AV33" i="3"/>
  <c r="AT29" i="3"/>
  <c r="AX29" i="3"/>
  <c r="AU29" i="3"/>
  <c r="AY29" i="3"/>
  <c r="AV29" i="3"/>
  <c r="AT25" i="3"/>
  <c r="AX25" i="3"/>
  <c r="AU25" i="3"/>
  <c r="AY25" i="3"/>
  <c r="AV25" i="3"/>
  <c r="AT21" i="3"/>
  <c r="AX21" i="3"/>
  <c r="AU21" i="3"/>
  <c r="AY21" i="3"/>
  <c r="AV21" i="3"/>
  <c r="AT17" i="3"/>
  <c r="AX17" i="3"/>
  <c r="AU17" i="3"/>
  <c r="AY17" i="3"/>
  <c r="AV17" i="3"/>
  <c r="AT13" i="3"/>
  <c r="AX13" i="3"/>
  <c r="AY13" i="3"/>
  <c r="AV13" i="3"/>
  <c r="AU9" i="3"/>
  <c r="AY9" i="3"/>
  <c r="AT5" i="3"/>
  <c r="AX5" i="3"/>
  <c r="AU5" i="3"/>
  <c r="AY5" i="3"/>
  <c r="AV5" i="3"/>
  <c r="AX90" i="3"/>
  <c r="AX86" i="3"/>
  <c r="AX82" i="3"/>
  <c r="AX78" i="3"/>
  <c r="AX74" i="3"/>
  <c r="AX70" i="3"/>
  <c r="AX66" i="3"/>
  <c r="AX62" i="3"/>
  <c r="AU59" i="3"/>
  <c r="AY57" i="3"/>
  <c r="AU54" i="3"/>
  <c r="AW51" i="3"/>
  <c r="AU46" i="3"/>
  <c r="AU38" i="3"/>
  <c r="AU30" i="3"/>
  <c r="AW27" i="3"/>
  <c r="AU22" i="3"/>
  <c r="AW19" i="3"/>
  <c r="AU14" i="3"/>
  <c r="AW11" i="3"/>
  <c r="AU6" i="3"/>
  <c r="AW3" i="3"/>
  <c r="AD75" i="2"/>
  <c r="AD72" i="2"/>
  <c r="AX4" i="3" l="1"/>
  <c r="AX37" i="3"/>
  <c r="AT43" i="3"/>
  <c r="AU67" i="3"/>
  <c r="AW77" i="3"/>
  <c r="AY67" i="3"/>
  <c r="AW31" i="3"/>
  <c r="AV62" i="3"/>
  <c r="AW35" i="3"/>
  <c r="AU64" i="3"/>
  <c r="AX48" i="3"/>
  <c r="AV75" i="3"/>
  <c r="AW43" i="3"/>
  <c r="AU35" i="3"/>
  <c r="AU13" i="3"/>
  <c r="AV4" i="3"/>
  <c r="AV15" i="3"/>
  <c r="AX2" i="3"/>
  <c r="AW81" i="3"/>
  <c r="AU77" i="3"/>
  <c r="AT28" i="3"/>
  <c r="AW64" i="3"/>
  <c r="AY15" i="3"/>
  <c r="AY31" i="3"/>
  <c r="AT69" i="3"/>
  <c r="AX69" i="3"/>
  <c r="AU31" i="3"/>
  <c r="AY64" i="3"/>
  <c r="AY79" i="3"/>
  <c r="AT4" i="3"/>
  <c r="AV28" i="3"/>
  <c r="AY62" i="3"/>
  <c r="AY77" i="3"/>
  <c r="AY81" i="3"/>
  <c r="AV69" i="3"/>
  <c r="AU81" i="3"/>
  <c r="AX28" i="3"/>
</calcChain>
</file>

<file path=xl/sharedStrings.xml><?xml version="1.0" encoding="utf-8"?>
<sst xmlns="http://schemas.openxmlformats.org/spreadsheetml/2006/main" count="2881" uniqueCount="369">
  <si>
    <t>107-UNIMARC BENAVENTE-OVALLE-UNI. E</t>
  </si>
  <si>
    <t>IV</t>
  </si>
  <si>
    <t>RENDIC</t>
  </si>
  <si>
    <t>LAFM</t>
  </si>
  <si>
    <t>Ovalle</t>
  </si>
  <si>
    <t>11-UNIMARC ALTO PEÑUELAS-LA SERENA-</t>
  </si>
  <si>
    <t>La serena</t>
  </si>
  <si>
    <t>12-UNIMARC CISTERNAS-LA SERENA-UNI.</t>
  </si>
  <si>
    <t>17-UNIMARC LOS ALAMOS-LA SERENA-UNI</t>
  </si>
  <si>
    <t>21-UNIMARC TANGE-OVALLE-UNI. ECOBOX</t>
  </si>
  <si>
    <t>26-SISA-COQUIMB-P-CT-  (BT)</t>
  </si>
  <si>
    <t>CENCOSUD</t>
  </si>
  <si>
    <t>HAMBU</t>
  </si>
  <si>
    <t>Coquimbo</t>
  </si>
  <si>
    <t>30-RENDIC  LA SERENA-LA SERENA-REND</t>
  </si>
  <si>
    <t>3017-M10 OVALLE I-OVALLE</t>
  </si>
  <si>
    <t>3045-M10 OVALLE II-OVALLE-M 10-OTRO</t>
  </si>
  <si>
    <t>5-UNIMARC LAS COMPAÑIAS-LA SERENA-U</t>
  </si>
  <si>
    <t>50-UNIMARC ILLAPEL I-ILLAPEL-UNIMAR</t>
  </si>
  <si>
    <t>illapel</t>
  </si>
  <si>
    <t>573-UNIMARC OVALLE 1-OVALLE-UNI. EC</t>
  </si>
  <si>
    <t>59-UNIMARC ILLAPEL II -ILLAPEL</t>
  </si>
  <si>
    <t>6-UNIMARC SINDEMPART-COQUIMBO-UNI.</t>
  </si>
  <si>
    <t>60-UNIMARC LOS VILOS-LOS VILOS-UNIM</t>
  </si>
  <si>
    <t>Los vilos</t>
  </si>
  <si>
    <t>626-UNIMARC MILAGRO-LA SERENA-UNI.</t>
  </si>
  <si>
    <t>641-UNIMARC VICUÑA-COQUIMBO-UNI. EC</t>
  </si>
  <si>
    <t xml:space="preserve">648 - SISA LA SERENA - SAN JO </t>
  </si>
  <si>
    <t xml:space="preserve">658 - SISA COQUIMBO SIND </t>
  </si>
  <si>
    <t xml:space="preserve">790-SISA LAS COMPAÑIAS </t>
  </si>
  <si>
    <t>8-UNIMARC LA RECOVA-LA SERENA-UNI.</t>
  </si>
  <si>
    <t xml:space="preserve">827 - SISA BALMACEDA LA SER </t>
  </si>
  <si>
    <t xml:space="preserve">836 - SISA LA SERENA RUTA 41 </t>
  </si>
  <si>
    <t xml:space="preserve">845 - SISA COQUIMBO LA CAN </t>
  </si>
  <si>
    <t>9-UNIMARC COQUIMBO-COQUIMBO-UNI. EC</t>
  </si>
  <si>
    <t xml:space="preserve">908 - SISA OVALLE </t>
  </si>
  <si>
    <t>91-UNIMARC COMERCIO-COMBARBALÁ-UNIM</t>
  </si>
  <si>
    <t>Combarala</t>
  </si>
  <si>
    <t>954-UNIMARC REGIMIENTO ARICA-LA SER</t>
  </si>
  <si>
    <t>955-UNIMARC SALAMANCA II-LA SERENA-</t>
  </si>
  <si>
    <t>963-UNIMARC LA FLORIDA ( LA SERENA</t>
  </si>
  <si>
    <t>97-UNIMARC SALAMANCA-SALAMANCA-UNIM</t>
  </si>
  <si>
    <t>Salamanca</t>
  </si>
  <si>
    <t xml:space="preserve">979 - OVALLE ARIZTIA </t>
  </si>
  <si>
    <t>OTRO</t>
  </si>
  <si>
    <t>M10 (Ovalle II)</t>
  </si>
  <si>
    <t>605-LA SERENA EXPRESS-LA SERENA-LID</t>
  </si>
  <si>
    <t>686-LA SERENA- LIDER REGIMIENTO ARI</t>
  </si>
  <si>
    <t>53-COQUIMBO-COQUIMBO-LIDER-EXPRESS</t>
  </si>
  <si>
    <t>92-LA SERENA-LA SERENA-LIDER-HIPER</t>
  </si>
  <si>
    <t>684-CUATRO ESQUINAS-LA SERENA-LIDER</t>
  </si>
  <si>
    <t>125-OVALLE-OVALLE-LIDER-EXPRESS</t>
  </si>
  <si>
    <t>100-CD COQUIMBO-COQUIMBO-UNI. ECOBO</t>
  </si>
  <si>
    <t>30-UNIMARC BALMACEDA-LA SERENA-UNI.</t>
  </si>
  <si>
    <t>3017-SUPER 10 OVALLE-BENAVENTE (BEN</t>
  </si>
  <si>
    <t>959-UNIMARC ILLAPEL II-ILLAPEL-UNIM</t>
  </si>
  <si>
    <t>J656 - JUMBO LA SERENA ULR</t>
  </si>
  <si>
    <t>217-SISA LA SER-P-CT  ( BT )</t>
  </si>
  <si>
    <t>BT- OVALLE -  LA SERENA - COQUIMBO</t>
  </si>
  <si>
    <t>BT</t>
  </si>
  <si>
    <t xml:space="preserve">107-SISA-CONCEPCIÓN-21 DE </t>
  </si>
  <si>
    <t>VIII</t>
  </si>
  <si>
    <t>Concepción</t>
  </si>
  <si>
    <t xml:space="preserve">108-SISA-CORONEL-MAN </t>
  </si>
  <si>
    <t>Coronel</t>
  </si>
  <si>
    <t>111-SISA-TALCAHUANO-COL</t>
  </si>
  <si>
    <t>Talcahuano</t>
  </si>
  <si>
    <t xml:space="preserve">128-SISA-CONCEPCIÓN-P.A.C </t>
  </si>
  <si>
    <t xml:space="preserve">187-SISA-SAN PEDRO DE L </t>
  </si>
  <si>
    <t>Lomas Coloradas</t>
  </si>
  <si>
    <t xml:space="preserve">205-SISA CONCEPCION FREIRE </t>
  </si>
  <si>
    <t xml:space="preserve">216-SISA LOS ANGELES VI </t>
  </si>
  <si>
    <t>Los Angeles</t>
  </si>
  <si>
    <t>3027-M10 CHILLÁN I RIQUELME-CHILLAN</t>
  </si>
  <si>
    <t>Chillan Coihueco San Carlos</t>
  </si>
  <si>
    <t>3036- M10    HUALPEN-COLON-HUAL</t>
  </si>
  <si>
    <t>Hualpen</t>
  </si>
  <si>
    <t>3163-M10 CAÑETE</t>
  </si>
  <si>
    <t>Cañete</t>
  </si>
  <si>
    <t>3164-M10 CONCEPCION-CONCEPCION-M 10</t>
  </si>
  <si>
    <t>3166-M 10 HUALPEN II-HUALPEN-M 10-L</t>
  </si>
  <si>
    <t>3167-M10 TOME</t>
  </si>
  <si>
    <t>Penco Tome Coelemu</t>
  </si>
  <si>
    <t>336-UNIMARC CONCEPCION I-CONCEPCION</t>
  </si>
  <si>
    <t>345-UNIMARC CHILLÁN-CHILLAN-UNI. EC</t>
  </si>
  <si>
    <t>374-UNIMARC NACIMIENTO-NACIMIENTO-U</t>
  </si>
  <si>
    <t>Mulchen Nacimiento</t>
  </si>
  <si>
    <t xml:space="preserve">40-SISA-CHILLAN-EL ROB </t>
  </si>
  <si>
    <t>474-UNIMARC CHILLÁN II-CHILLAN-UNI.</t>
  </si>
  <si>
    <t xml:space="preserve">48-SISA-TALCAHUANO-AVJOR </t>
  </si>
  <si>
    <t>531-UNIMARC MULCHEN-MULCHEN-UNIMARC</t>
  </si>
  <si>
    <t xml:space="preserve">569-SISA CONCEPCION BA </t>
  </si>
  <si>
    <t xml:space="preserve">596-SISA SAN PEDRO DEL MAR </t>
  </si>
  <si>
    <t>60-M10 HUALPEN II-HUALPEN-M 10-OTRO</t>
  </si>
  <si>
    <t>601-UNIMARC CHIGUAYANTE II-CHIGUAYA</t>
  </si>
  <si>
    <t>Chiguayante</t>
  </si>
  <si>
    <t>602 -UNIMARC LOMAS DE SAN ANDRES-</t>
  </si>
  <si>
    <t>Lomas San Andres</t>
  </si>
  <si>
    <t>685-LOS ANGELES SINAY-LOS ANGELES-U</t>
  </si>
  <si>
    <t>703-UNIMARC CORONEL II-CORONEL-UNI.</t>
  </si>
  <si>
    <t>709-UNIMARC MANQUIMAVIDA-CHIGUAYANT</t>
  </si>
  <si>
    <t>71-UNIMARC PENCO-PENCO-UNI. ECOBOX-</t>
  </si>
  <si>
    <t>710-UNIMARC LOS HUERTOS-SAN PEDRO D</t>
  </si>
  <si>
    <t>712-UNIMARC SAN CARLOS II-SAN CARLO</t>
  </si>
  <si>
    <t>713-UNIMARC GOMEZ CARREÑO-TALCAHUAN</t>
  </si>
  <si>
    <t>715-UNIMARC ARAUCO-ARAUCO-UNI. ECOB</t>
  </si>
  <si>
    <t>Arauco Curanilahue Lebu</t>
  </si>
  <si>
    <t>716-UNIMARC LA VIOLETA-CORONEL-UNI.</t>
  </si>
  <si>
    <t>720-UNIMARC CURANILAHUE-CURANILAHUE</t>
  </si>
  <si>
    <t>721-UNIMARC BULNES-BULNES-UNI. ECOB</t>
  </si>
  <si>
    <t>Quillon Bulnes</t>
  </si>
  <si>
    <t>722-UNIMARC LEBU-LEBU-UNI. ECOBOX-O</t>
  </si>
  <si>
    <t>723-UNIMARC LAJA-LAJA-UNIMARC-OTROS</t>
  </si>
  <si>
    <t>Cabrero Yumbel Laja</t>
  </si>
  <si>
    <t>724-UNIMARC CARACOL-TOME-UNI. ECOBO</t>
  </si>
  <si>
    <t>726-UNIMARC COIHUECO-COIHUECO-UNIMA</t>
  </si>
  <si>
    <t>733-UNIMARC CHILLAN VIEJO-CHILLAN-U</t>
  </si>
  <si>
    <t>736-UNIMARC EL VOLCAN-CORONEL-UNI.</t>
  </si>
  <si>
    <t>725-UNIMARC QUILLON-QUILLON-UNI. EC</t>
  </si>
  <si>
    <t>737-UNIMARC HUALQUI-HUALQUI-UNI. EC</t>
  </si>
  <si>
    <t>Hualqui</t>
  </si>
  <si>
    <t>732-UNIMARC YUNGAY-YUNGAY-UNIMARC-O</t>
  </si>
  <si>
    <t>Huepil Yungay El Carmen</t>
  </si>
  <si>
    <t>738-UNIMARC COELEMU-COELEMU-UNI. EC</t>
  </si>
  <si>
    <t>734-UNIMARC YUMBEL</t>
  </si>
  <si>
    <t>74-UNIMARC LAS HIGUERAS-TALCAHUANO</t>
  </si>
  <si>
    <t>735-UNIMARC CABRERO-CABRERO-UNIMARC</t>
  </si>
  <si>
    <t>740-UNIMARC HUALPENCILLO-HUALPEN-UN</t>
  </si>
  <si>
    <t>746-UNIMARC HUELPIL-HUEPIL-UNIMARC-</t>
  </si>
  <si>
    <t>743-UNIMARC COMERCIAL-CONCEPCION-UN</t>
  </si>
  <si>
    <t>750-UNIMARC CAÑETE-CAÑETE-UNI. ECOB</t>
  </si>
  <si>
    <t>744-UNIMARC LOS CARRERA-LOS ANGELES</t>
  </si>
  <si>
    <t>745-UNIMARC LOS LLEUQUES-CAÑETE-UNI</t>
  </si>
  <si>
    <t xml:space="preserve">835-SISA CHIGUAYANTE-CONC </t>
  </si>
  <si>
    <t>747-UNIMARC SAN PEDRO DEL MAR-SAN P</t>
  </si>
  <si>
    <t>748-UNIMARC PEÑUELAS-CONCEPCION-UNI</t>
  </si>
  <si>
    <t>Peñuelas</t>
  </si>
  <si>
    <t>749-UNIMARC EL CARMEN-EL CARMEN-UNI</t>
  </si>
  <si>
    <t>75-UNIMARC CONCEPCIÓN II-CONCEPCION</t>
  </si>
  <si>
    <t>759-UNIMARC PORTAL-LOS ANGELES-UNI.</t>
  </si>
  <si>
    <t>76-UNIMARC CORONEL-CORONEL-UNI. ECO</t>
  </si>
  <si>
    <t>760-UNIMARC COLÓN-LOS ANGELES-UNI.</t>
  </si>
  <si>
    <t xml:space="preserve">761-SISA LOS ANGELES </t>
  </si>
  <si>
    <t>761-UNIMARC MARCONI-LOS ANGELES-UNI</t>
  </si>
  <si>
    <t>77-UNIMARC LOTA II-LOTA-UNI. ECOBOX</t>
  </si>
  <si>
    <t>Lota</t>
  </si>
  <si>
    <t xml:space="preserve">783-SISA LOMAS SAN ANDRES-CONC </t>
  </si>
  <si>
    <t>79-UNIMARC CHIGUAYANTE-CHIGUAYANTE-</t>
  </si>
  <si>
    <t xml:space="preserve">801-SISA CONCEPCION - CO </t>
  </si>
  <si>
    <t>81-UNIMARC LOMAS COLORADAS-SAN PEDR</t>
  </si>
  <si>
    <t xml:space="preserve">903-SISA LOS CARRERAS CONC </t>
  </si>
  <si>
    <t>907-TALCAHUANO BILBAO-TALCAHUANO-UN</t>
  </si>
  <si>
    <t>913-CHILLAN IV-CHILLAN-UNI. ECOBOX-</t>
  </si>
  <si>
    <t xml:space="preserve">914-UNIMARC ANDALUE-SAN PEDRO </t>
  </si>
  <si>
    <t>Andalue</t>
  </si>
  <si>
    <t xml:space="preserve">927-SISA MULCHEN-MUL </t>
  </si>
  <si>
    <t>966-UNIMARC CORONEL III-CORONEL-UNI</t>
  </si>
  <si>
    <t xml:space="preserve">983-SISA CORONEL </t>
  </si>
  <si>
    <t>M10 (Concepción)</t>
  </si>
  <si>
    <t>M10 S.A. (Hualpen)</t>
  </si>
  <si>
    <t xml:space="preserve">N907 CHIGUAYANTE 2 </t>
  </si>
  <si>
    <t xml:space="preserve">N977-SISA CHILLAN-SANTA ISA </t>
  </si>
  <si>
    <t>10404-UNIMARC TALCAHUANO (LOCAL 007</t>
  </si>
  <si>
    <t>3166-SUPER 10    TALCAHUANO-N.IMPER</t>
  </si>
  <si>
    <t>53-M10 HUALPEN-HUALPEN-M 10-OTROS</t>
  </si>
  <si>
    <t>602-BIGGER  CENTRAL-CONCEPCION-BIGG</t>
  </si>
  <si>
    <t xml:space="preserve">J649-JUMBO SUPER VICENTE </t>
  </si>
  <si>
    <t>J676-JUMBO PEDRO DE VA</t>
  </si>
  <si>
    <t>336-CONCEPCION I-CONCEPCION-UNIMARC</t>
  </si>
  <si>
    <t>3164-SUPER 10    CONCE-LOS CARRERA-</t>
  </si>
  <si>
    <t>BODEGA TRANSFERENCIA CONCEPCION</t>
  </si>
  <si>
    <t>N977</t>
  </si>
  <si>
    <t>J676</t>
  </si>
  <si>
    <t>J649</t>
  </si>
  <si>
    <t>ZONA</t>
  </si>
  <si>
    <t>DISTR</t>
  </si>
  <si>
    <t>REGION</t>
  </si>
  <si>
    <t>Concepcion</t>
  </si>
  <si>
    <t>Punto</t>
  </si>
  <si>
    <t>Lunes - Miercoles - Viernes</t>
  </si>
  <si>
    <t>Hualpencillo</t>
  </si>
  <si>
    <t xml:space="preserve">Concepcion I </t>
  </si>
  <si>
    <t xml:space="preserve">Concepcion </t>
  </si>
  <si>
    <t>Caupolican - La Central</t>
  </si>
  <si>
    <t>San Pedro de la Paz</t>
  </si>
  <si>
    <t>Los Huertos</t>
  </si>
  <si>
    <t>San Pedro del Mar</t>
  </si>
  <si>
    <t>San Pedro</t>
  </si>
  <si>
    <t>Miercoles - Sábado</t>
  </si>
  <si>
    <t>Concepcion II</t>
  </si>
  <si>
    <t>Martes - Jueves - Sabado</t>
  </si>
  <si>
    <t>Las Higueras</t>
  </si>
  <si>
    <t>Carrera</t>
  </si>
  <si>
    <t xml:space="preserve">Hualpen </t>
  </si>
  <si>
    <t xml:space="preserve">Hualpen - Colon </t>
  </si>
  <si>
    <t>Chiguayante II</t>
  </si>
  <si>
    <t>Manquimavida</t>
  </si>
  <si>
    <t>Chiguayante I</t>
  </si>
  <si>
    <t>Bilbao</t>
  </si>
  <si>
    <t>Gomez Carreño</t>
  </si>
  <si>
    <t>El Volcan</t>
  </si>
  <si>
    <t xml:space="preserve">Coronel II </t>
  </si>
  <si>
    <t>Coronel III</t>
  </si>
  <si>
    <t xml:space="preserve">Lota </t>
  </si>
  <si>
    <t>La Violeta</t>
  </si>
  <si>
    <t>Lota II</t>
  </si>
  <si>
    <t>Chillan</t>
  </si>
  <si>
    <t xml:space="preserve">Ruta </t>
  </si>
  <si>
    <t>Chillan IV</t>
  </si>
  <si>
    <t>Chillan II</t>
  </si>
  <si>
    <t>Miercoles - Viernes</t>
  </si>
  <si>
    <t>Chillan Viejo</t>
  </si>
  <si>
    <t>Coihueco</t>
  </si>
  <si>
    <t>Lunes     -                   Viernes</t>
  </si>
  <si>
    <t xml:space="preserve">Chillan </t>
  </si>
  <si>
    <t>Miercoles</t>
  </si>
  <si>
    <t>Lunes - Jueves</t>
  </si>
  <si>
    <t>Coelemu</t>
  </si>
  <si>
    <t>Celemu</t>
  </si>
  <si>
    <t>Penco</t>
  </si>
  <si>
    <t>Arauco</t>
  </si>
  <si>
    <t>Lunes - Viernes</t>
  </si>
  <si>
    <t>Lebu</t>
  </si>
  <si>
    <t>Lunes -Viernes</t>
  </si>
  <si>
    <t>Curanilahue</t>
  </si>
  <si>
    <t>Tome</t>
  </si>
  <si>
    <t>Caracol</t>
  </si>
  <si>
    <t>San Carlos</t>
  </si>
  <si>
    <t>San Carlos II</t>
  </si>
  <si>
    <t>Bulnes</t>
  </si>
  <si>
    <t>Quillon</t>
  </si>
  <si>
    <t>Cabrero</t>
  </si>
  <si>
    <t>Laja</t>
  </si>
  <si>
    <t>Yumbel</t>
  </si>
  <si>
    <t>El Carmen</t>
  </si>
  <si>
    <t>Huepil</t>
  </si>
  <si>
    <t>Yungay</t>
  </si>
  <si>
    <t>Mulchen</t>
  </si>
  <si>
    <t>Nacimiento</t>
  </si>
  <si>
    <t>Sinay</t>
  </si>
  <si>
    <t>Los Carrera</t>
  </si>
  <si>
    <t>Marconi</t>
  </si>
  <si>
    <t>Portal</t>
  </si>
  <si>
    <t>Martes - Sabado</t>
  </si>
  <si>
    <t>Colon</t>
  </si>
  <si>
    <t>LOCALIDAD</t>
  </si>
  <si>
    <t>VENTANA</t>
  </si>
  <si>
    <t>TIPO DE VIAJE</t>
  </si>
  <si>
    <t>Ruta</t>
  </si>
  <si>
    <t/>
  </si>
  <si>
    <t>PM-1</t>
  </si>
  <si>
    <t>AM-2</t>
  </si>
  <si>
    <t xml:space="preserve">Restriccion Municipal, local no cuenta con anden, entrega se debe realizar despues de las 10:00 am y  antes de las 17:00 hrs </t>
  </si>
  <si>
    <t>Ventana</t>
  </si>
  <si>
    <t>Observación</t>
  </si>
  <si>
    <t>PUNTO</t>
  </si>
  <si>
    <t xml:space="preserve">Pedro Valdivia </t>
  </si>
  <si>
    <t xml:space="preserve">Coronel </t>
  </si>
  <si>
    <t xml:space="preserve">Collao </t>
  </si>
  <si>
    <t xml:space="preserve">Mulchen </t>
  </si>
  <si>
    <t xml:space="preserve">RUTA </t>
  </si>
  <si>
    <t>Martes -  Sabado</t>
  </si>
  <si>
    <t>Vicente Mendes</t>
  </si>
  <si>
    <t xml:space="preserve">Lunes - Miercoles - Viernes </t>
  </si>
  <si>
    <t>Entrega AM  - 09:30 a 11:00</t>
  </si>
  <si>
    <t xml:space="preserve">ANDEN HABILITADO  PARA DESCARGA </t>
  </si>
  <si>
    <t>Entrega AM  - 07:30 a 10:00</t>
  </si>
  <si>
    <t xml:space="preserve">SIN ANDEN  / DESCARGA A PISO  DENTRO DE  LOCAL </t>
  </si>
  <si>
    <t>SIN ANDEN  / DESCARGA A PISO EN CALLE</t>
  </si>
  <si>
    <t>Entrega PM - 13:30 a 15:30</t>
  </si>
  <si>
    <t>Entrega AM  - 11:30 a 12:00</t>
  </si>
  <si>
    <t>Entrega AM  - 08:30 a 11:00</t>
  </si>
  <si>
    <t xml:space="preserve"> AV J. ALESSANDRI</t>
  </si>
  <si>
    <t>CAMION DE 12 PALLET</t>
  </si>
  <si>
    <t xml:space="preserve">CAMION DE 14 PALLETS </t>
  </si>
  <si>
    <t xml:space="preserve">RAMPLA DE 24 PALLETS </t>
  </si>
  <si>
    <t xml:space="preserve">CAMION DE 10 PALLETS </t>
  </si>
  <si>
    <t>RAMPLA DE 24 - PERO  DE 22:00</t>
  </si>
  <si>
    <t xml:space="preserve">CAMION DE 12 PALLETS </t>
  </si>
  <si>
    <t>SAN PEDRO DEL MAR</t>
  </si>
  <si>
    <t xml:space="preserve">RAMPLA DE 24 PALLET  - DESPUES DE LAS 22:00 </t>
  </si>
  <si>
    <t>CAMION DE 14 PALLET</t>
  </si>
  <si>
    <t>FREIRE 455</t>
  </si>
  <si>
    <t>21 DE MAYO</t>
  </si>
  <si>
    <t>P.A.CERDA</t>
  </si>
  <si>
    <t xml:space="preserve">BARROS ARANA </t>
  </si>
  <si>
    <t>LOS CARRERAS</t>
  </si>
  <si>
    <t>MARIPOSA - CHILLAN</t>
  </si>
  <si>
    <t>EL ROBLE</t>
  </si>
  <si>
    <t>DESCONOCIDO</t>
  </si>
  <si>
    <t>CAPACIDAD CAMION (EN SU MAYORIA 14)</t>
  </si>
  <si>
    <t>NOMBRE ASOCIADO 2</t>
  </si>
  <si>
    <t>VIAJE (mismo numero si se llevan juntos actualmente)</t>
  </si>
  <si>
    <t>ID LOCAL SEGÚN COMPILADO</t>
  </si>
  <si>
    <t>TARIFA CORDILLERA</t>
  </si>
  <si>
    <t>TARIFA COSTA</t>
  </si>
  <si>
    <t>TARIFA CONCEPCION</t>
  </si>
  <si>
    <t>TARIFA TRACTO</t>
  </si>
  <si>
    <t>N678</t>
  </si>
  <si>
    <t>N680</t>
  </si>
  <si>
    <t>N688</t>
  </si>
  <si>
    <t>N835</t>
  </si>
  <si>
    <t>N907</t>
  </si>
  <si>
    <t>BODEGA</t>
  </si>
  <si>
    <t>N679</t>
  </si>
  <si>
    <t>N983</t>
  </si>
  <si>
    <t>N783</t>
  </si>
  <si>
    <t>N737</t>
  </si>
  <si>
    <t>N569</t>
  </si>
  <si>
    <t>N778</t>
  </si>
  <si>
    <t>N596</t>
  </si>
  <si>
    <t>N801</t>
  </si>
  <si>
    <t>N903</t>
  </si>
  <si>
    <t>N663</t>
  </si>
  <si>
    <t>N927</t>
  </si>
  <si>
    <t>N761</t>
  </si>
  <si>
    <t>N742</t>
  </si>
  <si>
    <t>ID LOCAL SEGÚN DEMANDA (Letras rojas, locales repetidos en compilado)</t>
  </si>
  <si>
    <t>ID PROPIO</t>
  </si>
  <si>
    <t>mar</t>
  </si>
  <si>
    <t>lun</t>
  </si>
  <si>
    <t>mié</t>
  </si>
  <si>
    <t>jue</t>
  </si>
  <si>
    <t>vie</t>
  </si>
  <si>
    <t>sáb</t>
  </si>
  <si>
    <t>DEMANDA SEMANAL</t>
  </si>
  <si>
    <t>En dias Semana</t>
  </si>
  <si>
    <t>cant. Dias</t>
  </si>
  <si>
    <t>Pallets</t>
  </si>
  <si>
    <t>X</t>
  </si>
  <si>
    <t>VIAJE</t>
  </si>
  <si>
    <t>Suma Pallets</t>
  </si>
  <si>
    <t>l</t>
  </si>
  <si>
    <t>m</t>
  </si>
  <si>
    <t>w</t>
  </si>
  <si>
    <t>j</t>
  </si>
  <si>
    <t>v</t>
  </si>
  <si>
    <t>s</t>
  </si>
  <si>
    <t>Ac. Lunes</t>
  </si>
  <si>
    <t>Ac. Martes</t>
  </si>
  <si>
    <t>Ac. Miercoles</t>
  </si>
  <si>
    <t>Ac. Jueves</t>
  </si>
  <si>
    <t>Ac. Viernes</t>
  </si>
  <si>
    <t>Ac. Sabado</t>
  </si>
  <si>
    <t>Suma</t>
  </si>
  <si>
    <t>Promedio</t>
  </si>
  <si>
    <t>Total</t>
  </si>
  <si>
    <t>Recuento</t>
  </si>
  <si>
    <t>Pallets Lunes</t>
  </si>
  <si>
    <t>Pallets Martes</t>
  </si>
  <si>
    <t>Pallets Mier</t>
  </si>
  <si>
    <t>Pallets Jueves</t>
  </si>
  <si>
    <t>Pallets Viernes</t>
  </si>
  <si>
    <t>Pallets Sabado</t>
  </si>
  <si>
    <t>Viaje</t>
  </si>
  <si>
    <t>Pallets Totales Mier</t>
  </si>
  <si>
    <t>Pallets Totales Mar</t>
  </si>
  <si>
    <t>Pallets Totales Lun</t>
  </si>
  <si>
    <t>Pallets Totales Jue</t>
  </si>
  <si>
    <t>Pallets Totales Vie</t>
  </si>
  <si>
    <t>Pallets Totales Sab</t>
  </si>
  <si>
    <t>Capacidad Camion</t>
  </si>
  <si>
    <t>id</t>
  </si>
  <si>
    <t>local</t>
  </si>
  <si>
    <t>mier</t>
  </si>
  <si>
    <t>jueves</t>
  </si>
  <si>
    <t>viernes</t>
  </si>
  <si>
    <t>sab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</si>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</sst>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[$€-2]\ * #,##0.00_);_([$€-2]\ * \(#,##0.00\);_([$€-2]\ * &quot;-&quot;??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1" fillId="0" borderId="0"/>
    <xf numFmtId="164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2" fontId="0" fillId="0" borderId="0" xfId="0" applyNumberFormat="1"/>
    <xf numFmtId="1" fontId="0" fillId="0" borderId="0" xfId="0" applyNumberFormat="1"/>
    <xf numFmtId="0" fontId="3" fillId="33" borderId="0" xfId="0" applyFont="1" applyFill="1" applyBorder="1"/>
    <xf numFmtId="2" fontId="3" fillId="33" borderId="0" xfId="0" applyNumberFormat="1" applyFont="1" applyFill="1" applyBorder="1"/>
    <xf numFmtId="1" fontId="3" fillId="33" borderId="0" xfId="0" applyNumberFormat="1" applyFont="1" applyFill="1" applyBorder="1"/>
    <xf numFmtId="1" fontId="3" fillId="33" borderId="1" xfId="0" applyNumberFormat="1" applyFont="1" applyFill="1" applyBorder="1"/>
    <xf numFmtId="1" fontId="3" fillId="34" borderId="0" xfId="0" applyNumberFormat="1" applyFont="1" applyFill="1" applyBorder="1"/>
    <xf numFmtId="0" fontId="0" fillId="35" borderId="0" xfId="0" applyFill="1"/>
  </cellXfs>
  <cellStyles count="18">
    <cellStyle name="Millares 35" xfId="4" xr:uid="{00000000-0005-0000-0000-000000000000}"/>
    <cellStyle name="Millares 36" xfId="5" xr:uid="{00000000-0005-0000-0000-000001000000}"/>
    <cellStyle name="Millares 37" xfId="6" xr:uid="{00000000-0005-0000-0000-000002000000}"/>
    <cellStyle name="Millares 38" xfId="7" xr:uid="{00000000-0005-0000-0000-000003000000}"/>
    <cellStyle name="Millares 40" xfId="8" xr:uid="{00000000-0005-0000-0000-000004000000}"/>
    <cellStyle name="Millares 42" xfId="9" xr:uid="{00000000-0005-0000-0000-000005000000}"/>
    <cellStyle name="Millares 43" xfId="10" xr:uid="{00000000-0005-0000-0000-000006000000}"/>
    <cellStyle name="Millares 44" xfId="11" xr:uid="{00000000-0005-0000-0000-000007000000}"/>
    <cellStyle name="Millares 46" xfId="12" xr:uid="{00000000-0005-0000-0000-000008000000}"/>
    <cellStyle name="Millares 47" xfId="13" xr:uid="{00000000-0005-0000-0000-000009000000}"/>
    <cellStyle name="Millares 48" xfId="14" xr:uid="{00000000-0005-0000-0000-00000A000000}"/>
    <cellStyle name="Millares 49" xfId="15" xr:uid="{00000000-0005-0000-0000-00000B000000}"/>
    <cellStyle name="Millares 50" xfId="16" xr:uid="{00000000-0005-0000-0000-00000C000000}"/>
    <cellStyle name="Millares 51" xfId="17" xr:uid="{00000000-0005-0000-0000-00000D000000}"/>
    <cellStyle name="Normal" xfId="0" builtinId="0"/>
    <cellStyle name="Normal 12" xfId="2" xr:uid="{00000000-0005-0000-0000-00000F000000}"/>
    <cellStyle name="Normal 2" xfId="1" xr:uid="{00000000-0005-0000-0000-000010000000}"/>
    <cellStyle name="Normal 24" xfId="3" xr:uid="{00000000-0005-0000-0000-000011000000}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993300"/>
      <color rgb="FF99FF66"/>
      <color rgb="FF99CCFF"/>
      <color rgb="FF000099"/>
      <color rgb="FFFFCC00"/>
      <color rgb="FFFF0066"/>
      <color rgb="FF00FFFF"/>
      <color rgb="FFFF3300"/>
      <color rgb="FF9966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a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9"/>
      <sheetName val="Hoja1"/>
    </sheetNames>
    <sheetDataSet>
      <sheetData sheetId="0">
        <row r="5">
          <cell r="A5">
            <v>71</v>
          </cell>
          <cell r="B5">
            <v>12.618181818181819</v>
          </cell>
          <cell r="C5">
            <v>1</v>
          </cell>
          <cell r="D5">
            <v>15.76923076923077</v>
          </cell>
          <cell r="E5">
            <v>16.25</v>
          </cell>
          <cell r="F5">
            <v>13</v>
          </cell>
          <cell r="G5">
            <v>8</v>
          </cell>
        </row>
        <row r="6">
          <cell r="A6">
            <v>73</v>
          </cell>
          <cell r="B6">
            <v>32</v>
          </cell>
          <cell r="C6">
            <v>31.5</v>
          </cell>
          <cell r="E6">
            <v>13</v>
          </cell>
        </row>
        <row r="7">
          <cell r="A7">
            <v>74</v>
          </cell>
          <cell r="D7">
            <v>69.174603174603178</v>
          </cell>
          <cell r="E7">
            <v>2</v>
          </cell>
          <cell r="F7">
            <v>58</v>
          </cell>
          <cell r="G7">
            <v>44.80952380952381</v>
          </cell>
        </row>
        <row r="8">
          <cell r="A8">
            <v>75</v>
          </cell>
          <cell r="C8">
            <v>37.5</v>
          </cell>
          <cell r="D8">
            <v>78.322580645161295</v>
          </cell>
          <cell r="E8">
            <v>13</v>
          </cell>
          <cell r="F8">
            <v>75.758064516129039</v>
          </cell>
          <cell r="G8">
            <v>76.19047619047619</v>
          </cell>
        </row>
        <row r="9">
          <cell r="A9">
            <v>76</v>
          </cell>
          <cell r="D9">
            <v>52.349206349206348</v>
          </cell>
          <cell r="E9">
            <v>0</v>
          </cell>
          <cell r="F9">
            <v>64.870967741935488</v>
          </cell>
          <cell r="G9">
            <v>60.301587301587304</v>
          </cell>
        </row>
        <row r="10">
          <cell r="A10">
            <v>77</v>
          </cell>
          <cell r="D10">
            <v>66.80952380952381</v>
          </cell>
          <cell r="F10">
            <v>75.032258064516128</v>
          </cell>
          <cell r="G10">
            <v>69.015873015873012</v>
          </cell>
        </row>
        <row r="11">
          <cell r="A11">
            <v>78</v>
          </cell>
          <cell r="B11">
            <v>68.75</v>
          </cell>
          <cell r="C11">
            <v>48.333333333333336</v>
          </cell>
          <cell r="D11">
            <v>2</v>
          </cell>
          <cell r="E11">
            <v>91.63636363636364</v>
          </cell>
        </row>
        <row r="12">
          <cell r="A12">
            <v>79</v>
          </cell>
          <cell r="B12">
            <v>64.677966101694921</v>
          </cell>
          <cell r="C12">
            <v>58.7</v>
          </cell>
          <cell r="E12">
            <v>96.873015873015873</v>
          </cell>
          <cell r="F12">
            <v>28.5</v>
          </cell>
        </row>
        <row r="13">
          <cell r="A13">
            <v>81</v>
          </cell>
          <cell r="C13">
            <v>134.24137931034483</v>
          </cell>
          <cell r="D13">
            <v>69.117647058823536</v>
          </cell>
          <cell r="E13">
            <v>32</v>
          </cell>
          <cell r="F13">
            <v>71.787878787878782</v>
          </cell>
          <cell r="G13">
            <v>108.50793650793651</v>
          </cell>
        </row>
        <row r="14">
          <cell r="A14">
            <v>336</v>
          </cell>
          <cell r="B14">
            <v>122.62711864406779</v>
          </cell>
          <cell r="C14">
            <v>115.87096774193549</v>
          </cell>
          <cell r="D14">
            <v>13</v>
          </cell>
          <cell r="E14">
            <v>182.25396825396825</v>
          </cell>
          <cell r="F14">
            <v>54</v>
          </cell>
          <cell r="G14">
            <v>0</v>
          </cell>
        </row>
        <row r="15">
          <cell r="A15">
            <v>345</v>
          </cell>
          <cell r="B15">
            <v>118.23728813559322</v>
          </cell>
          <cell r="C15">
            <v>57.37777777777778</v>
          </cell>
          <cell r="D15">
            <v>8</v>
          </cell>
          <cell r="E15">
            <v>155.96825396825398</v>
          </cell>
          <cell r="F15">
            <v>93</v>
          </cell>
        </row>
        <row r="16">
          <cell r="A16">
            <v>374</v>
          </cell>
          <cell r="B16">
            <v>5</v>
          </cell>
          <cell r="C16">
            <v>118.3225806451613</v>
          </cell>
          <cell r="D16">
            <v>61</v>
          </cell>
          <cell r="E16">
            <v>4.666666666666667</v>
          </cell>
          <cell r="G16">
            <v>129.53968253968253</v>
          </cell>
        </row>
        <row r="17">
          <cell r="A17">
            <v>474</v>
          </cell>
          <cell r="C17">
            <v>29.306451612903224</v>
          </cell>
          <cell r="D17">
            <v>22</v>
          </cell>
          <cell r="E17">
            <v>36.095238095238095</v>
          </cell>
        </row>
        <row r="18">
          <cell r="A18">
            <v>531</v>
          </cell>
          <cell r="C18">
            <v>70.983870967741936</v>
          </cell>
          <cell r="D18">
            <v>151</v>
          </cell>
          <cell r="E18">
            <v>1</v>
          </cell>
          <cell r="G18">
            <v>76.285714285714292</v>
          </cell>
        </row>
        <row r="19">
          <cell r="A19">
            <v>601</v>
          </cell>
          <cell r="B19">
            <v>80.644067796610173</v>
          </cell>
          <cell r="C19">
            <v>67.672131147540981</v>
          </cell>
          <cell r="D19">
            <v>7.666666666666667</v>
          </cell>
          <cell r="E19">
            <v>103.14285714285714</v>
          </cell>
          <cell r="F19">
            <v>50.333333333333336</v>
          </cell>
        </row>
        <row r="20">
          <cell r="A20">
            <v>602</v>
          </cell>
          <cell r="B20">
            <v>96.016949152542367</v>
          </cell>
          <cell r="C20">
            <v>88.161290322580641</v>
          </cell>
          <cell r="D20">
            <v>68</v>
          </cell>
          <cell r="E20">
            <v>141.26984126984127</v>
          </cell>
          <cell r="F20">
            <v>19.75</v>
          </cell>
          <cell r="G20">
            <v>105</v>
          </cell>
        </row>
        <row r="21">
          <cell r="A21">
            <v>685</v>
          </cell>
          <cell r="C21">
            <v>3</v>
          </cell>
          <cell r="D21">
            <v>50.238095238095241</v>
          </cell>
          <cell r="E21">
            <v>30</v>
          </cell>
          <cell r="F21">
            <v>44.62903225806452</v>
          </cell>
          <cell r="G21">
            <v>46.158730158730158</v>
          </cell>
        </row>
        <row r="22">
          <cell r="A22">
            <v>703</v>
          </cell>
          <cell r="B22">
            <v>30</v>
          </cell>
          <cell r="C22">
            <v>3</v>
          </cell>
          <cell r="D22">
            <v>40.333333333333336</v>
          </cell>
          <cell r="E22">
            <v>1</v>
          </cell>
          <cell r="F22">
            <v>34.016129032258064</v>
          </cell>
          <cell r="G22">
            <v>36.523809523809526</v>
          </cell>
        </row>
        <row r="23">
          <cell r="A23">
            <v>709</v>
          </cell>
          <cell r="B23">
            <v>90.237288135593218</v>
          </cell>
          <cell r="C23">
            <v>81.145161290322577</v>
          </cell>
          <cell r="D23">
            <v>1</v>
          </cell>
          <cell r="E23">
            <v>120.66666666666667</v>
          </cell>
          <cell r="F23">
            <v>31</v>
          </cell>
        </row>
        <row r="24">
          <cell r="A24">
            <v>710</v>
          </cell>
          <cell r="B24">
            <v>84.644067796610173</v>
          </cell>
          <cell r="C24">
            <v>78.435483870967744</v>
          </cell>
          <cell r="D24">
            <v>13</v>
          </cell>
          <cell r="E24">
            <v>107.65079365079364</v>
          </cell>
          <cell r="F24">
            <v>62.666666666666664</v>
          </cell>
        </row>
        <row r="25">
          <cell r="A25">
            <v>712</v>
          </cell>
          <cell r="B25">
            <v>114.27118644067797</v>
          </cell>
          <cell r="C25">
            <v>74</v>
          </cell>
          <cell r="D25">
            <v>2</v>
          </cell>
          <cell r="E25">
            <v>94.142857142857139</v>
          </cell>
          <cell r="F25">
            <v>39.75</v>
          </cell>
        </row>
        <row r="26">
          <cell r="A26">
            <v>713</v>
          </cell>
          <cell r="B26">
            <v>117.35593220338983</v>
          </cell>
          <cell r="C26">
            <v>97.290322580645167</v>
          </cell>
          <cell r="D26">
            <v>8.6666666666666661</v>
          </cell>
          <cell r="E26">
            <v>145.01587301587301</v>
          </cell>
          <cell r="F26">
            <v>53.5</v>
          </cell>
        </row>
        <row r="27">
          <cell r="A27">
            <v>715</v>
          </cell>
          <cell r="B27">
            <v>163.54237288135593</v>
          </cell>
          <cell r="C27">
            <v>96.055555555555557</v>
          </cell>
          <cell r="D27">
            <v>1</v>
          </cell>
          <cell r="E27">
            <v>127.9047619047619</v>
          </cell>
          <cell r="F27">
            <v>116.75</v>
          </cell>
        </row>
        <row r="28">
          <cell r="A28">
            <v>716</v>
          </cell>
          <cell r="D28">
            <v>84.19047619047619</v>
          </cell>
          <cell r="F28">
            <v>67.08064516129032</v>
          </cell>
          <cell r="G28">
            <v>80.111111111111114</v>
          </cell>
        </row>
        <row r="29">
          <cell r="A29">
            <v>720</v>
          </cell>
          <cell r="B29">
            <v>160.61016949152543</v>
          </cell>
          <cell r="C29">
            <v>60.5</v>
          </cell>
          <cell r="D29">
            <v>2</v>
          </cell>
          <cell r="E29">
            <v>156.9047619047619</v>
          </cell>
          <cell r="F29">
            <v>143.66666666666666</v>
          </cell>
        </row>
        <row r="30">
          <cell r="A30">
            <v>721</v>
          </cell>
          <cell r="B30">
            <v>15</v>
          </cell>
          <cell r="C30">
            <v>90.129032258064512</v>
          </cell>
          <cell r="D30">
            <v>95</v>
          </cell>
          <cell r="E30">
            <v>2</v>
          </cell>
          <cell r="F30">
            <v>19</v>
          </cell>
          <cell r="G30">
            <v>104.92063492063492</v>
          </cell>
        </row>
        <row r="31">
          <cell r="A31">
            <v>722</v>
          </cell>
          <cell r="B31">
            <v>110.61016949152543</v>
          </cell>
          <cell r="C31">
            <v>67.722222222222229</v>
          </cell>
          <cell r="D31">
            <v>1.5</v>
          </cell>
          <cell r="E31">
            <v>114.7936507936508</v>
          </cell>
          <cell r="F31">
            <v>98.5</v>
          </cell>
        </row>
        <row r="32">
          <cell r="A32">
            <v>723</v>
          </cell>
          <cell r="B32">
            <v>64.5</v>
          </cell>
          <cell r="C32">
            <v>125.33870967741936</v>
          </cell>
          <cell r="D32">
            <v>80</v>
          </cell>
          <cell r="E32">
            <v>1</v>
          </cell>
          <cell r="G32">
            <v>124.50793650793651</v>
          </cell>
        </row>
        <row r="33">
          <cell r="A33">
            <v>724</v>
          </cell>
          <cell r="B33">
            <v>204.33898305084745</v>
          </cell>
          <cell r="C33">
            <v>132.02439024390245</v>
          </cell>
          <cell r="D33">
            <v>3</v>
          </cell>
          <cell r="E33">
            <v>228.82539682539684</v>
          </cell>
          <cell r="F33">
            <v>151</v>
          </cell>
        </row>
        <row r="34">
          <cell r="A34">
            <v>725</v>
          </cell>
          <cell r="B34">
            <v>140.1764705882353</v>
          </cell>
          <cell r="C34">
            <v>149.11290322580646</v>
          </cell>
          <cell r="D34">
            <v>77</v>
          </cell>
          <cell r="E34">
            <v>4</v>
          </cell>
          <cell r="F34">
            <v>1</v>
          </cell>
          <cell r="G34">
            <v>174.26984126984127</v>
          </cell>
        </row>
        <row r="35">
          <cell r="A35">
            <v>726</v>
          </cell>
          <cell r="B35">
            <v>78.610169491525426</v>
          </cell>
          <cell r="C35">
            <v>33</v>
          </cell>
          <cell r="E35">
            <v>79.984126984126988</v>
          </cell>
          <cell r="F35">
            <v>49.333333333333336</v>
          </cell>
        </row>
        <row r="36">
          <cell r="A36">
            <v>732</v>
          </cell>
          <cell r="B36">
            <v>54.235294117647058</v>
          </cell>
          <cell r="C36">
            <v>103.7741935483871</v>
          </cell>
          <cell r="D36">
            <v>52.5</v>
          </cell>
          <cell r="E36">
            <v>2</v>
          </cell>
          <cell r="G36">
            <v>95.031746031746039</v>
          </cell>
        </row>
        <row r="37">
          <cell r="A37">
            <v>733</v>
          </cell>
          <cell r="B37">
            <v>69.220338983050851</v>
          </cell>
          <cell r="C37">
            <v>61.754098360655739</v>
          </cell>
          <cell r="E37">
            <v>98.460317460317455</v>
          </cell>
          <cell r="F37">
            <v>65</v>
          </cell>
        </row>
        <row r="38">
          <cell r="A38">
            <v>734</v>
          </cell>
          <cell r="B38">
            <v>65.235294117647058</v>
          </cell>
          <cell r="C38">
            <v>119.37096774193549</v>
          </cell>
          <cell r="D38">
            <v>127</v>
          </cell>
          <cell r="E38">
            <v>3</v>
          </cell>
          <cell r="F38">
            <v>0</v>
          </cell>
          <cell r="G38">
            <v>121.49206349206349</v>
          </cell>
        </row>
        <row r="39">
          <cell r="A39">
            <v>735</v>
          </cell>
          <cell r="B39">
            <v>77.10526315789474</v>
          </cell>
          <cell r="C39">
            <v>123.88709677419355</v>
          </cell>
          <cell r="D39">
            <v>146</v>
          </cell>
          <cell r="E39">
            <v>2</v>
          </cell>
          <cell r="G39">
            <v>149.42857142857142</v>
          </cell>
        </row>
        <row r="40">
          <cell r="A40">
            <v>736</v>
          </cell>
          <cell r="C40">
            <v>28</v>
          </cell>
          <cell r="D40">
            <v>111.62903225806451</v>
          </cell>
          <cell r="E40">
            <v>25.5</v>
          </cell>
          <cell r="F40">
            <v>110.5</v>
          </cell>
          <cell r="G40">
            <v>126.28571428571429</v>
          </cell>
        </row>
        <row r="41">
          <cell r="A41">
            <v>737</v>
          </cell>
          <cell r="B41">
            <v>98.559322033898312</v>
          </cell>
          <cell r="C41">
            <v>91.016129032258064</v>
          </cell>
          <cell r="D41">
            <v>2</v>
          </cell>
          <cell r="E41">
            <v>120.77777777777777</v>
          </cell>
          <cell r="F41">
            <v>46.25</v>
          </cell>
        </row>
        <row r="42">
          <cell r="A42">
            <v>738</v>
          </cell>
          <cell r="B42">
            <v>86.169491525423723</v>
          </cell>
          <cell r="D42">
            <v>117.98412698412699</v>
          </cell>
          <cell r="F42">
            <v>73.666666666666671</v>
          </cell>
          <cell r="G42">
            <v>66</v>
          </cell>
        </row>
        <row r="43">
          <cell r="A43">
            <v>740</v>
          </cell>
          <cell r="B43">
            <v>79.423728813559322</v>
          </cell>
          <cell r="C43">
            <v>67.774193548387103</v>
          </cell>
          <cell r="E43">
            <v>89.523809523809518</v>
          </cell>
          <cell r="F43">
            <v>48.5</v>
          </cell>
        </row>
        <row r="44">
          <cell r="A44">
            <v>743</v>
          </cell>
          <cell r="B44">
            <v>116.84745762711864</v>
          </cell>
          <cell r="C44">
            <v>112.7258064516129</v>
          </cell>
          <cell r="E44">
            <v>89.539682539682545</v>
          </cell>
          <cell r="F44">
            <v>98.666666666666671</v>
          </cell>
        </row>
        <row r="45">
          <cell r="A45">
            <v>744</v>
          </cell>
          <cell r="C45">
            <v>42</v>
          </cell>
          <cell r="D45">
            <v>86.222222222222229</v>
          </cell>
          <cell r="F45">
            <v>69.08064516129032</v>
          </cell>
          <cell r="G45">
            <v>74.206349206349202</v>
          </cell>
        </row>
        <row r="46">
          <cell r="A46">
            <v>745</v>
          </cell>
          <cell r="B46">
            <v>80.457627118644069</v>
          </cell>
          <cell r="D46">
            <v>102.47619047619048</v>
          </cell>
          <cell r="E46">
            <v>15</v>
          </cell>
          <cell r="F46">
            <v>69.333333333333329</v>
          </cell>
          <cell r="G46">
            <v>63.210526315789473</v>
          </cell>
        </row>
        <row r="47">
          <cell r="A47">
            <v>746</v>
          </cell>
          <cell r="B47">
            <v>41.9375</v>
          </cell>
          <cell r="C47">
            <v>77.079365079365076</v>
          </cell>
          <cell r="D47">
            <v>65</v>
          </cell>
          <cell r="E47">
            <v>3</v>
          </cell>
          <cell r="G47">
            <v>70.793650793650798</v>
          </cell>
        </row>
        <row r="48">
          <cell r="A48">
            <v>747</v>
          </cell>
          <cell r="B48">
            <v>59.881355932203391</v>
          </cell>
          <cell r="C48">
            <v>56.37096774193548</v>
          </cell>
          <cell r="D48">
            <v>25</v>
          </cell>
          <cell r="E48">
            <v>98.650793650793645</v>
          </cell>
          <cell r="F48">
            <v>45</v>
          </cell>
        </row>
        <row r="49">
          <cell r="A49">
            <v>748</v>
          </cell>
          <cell r="B49">
            <v>56.254237288135592</v>
          </cell>
          <cell r="C49">
            <v>50.096774193548384</v>
          </cell>
          <cell r="E49">
            <v>70.111111111111114</v>
          </cell>
          <cell r="F49">
            <v>17.5</v>
          </cell>
        </row>
        <row r="50">
          <cell r="A50">
            <v>749</v>
          </cell>
          <cell r="B50">
            <v>52.235294117647058</v>
          </cell>
          <cell r="C50">
            <v>77.145161290322577</v>
          </cell>
          <cell r="D50">
            <v>107</v>
          </cell>
          <cell r="E50">
            <v>2</v>
          </cell>
          <cell r="F50">
            <v>9</v>
          </cell>
          <cell r="G50">
            <v>75.555555555555557</v>
          </cell>
        </row>
        <row r="51">
          <cell r="A51">
            <v>750</v>
          </cell>
          <cell r="B51">
            <v>170.23728813559322</v>
          </cell>
          <cell r="D51">
            <v>192.39682539682539</v>
          </cell>
          <cell r="E51">
            <v>15</v>
          </cell>
          <cell r="F51">
            <v>126.25</v>
          </cell>
          <cell r="G51">
            <v>130.89473684210526</v>
          </cell>
        </row>
        <row r="52">
          <cell r="A52">
            <v>759</v>
          </cell>
          <cell r="C52">
            <v>14</v>
          </cell>
          <cell r="D52">
            <v>40</v>
          </cell>
          <cell r="F52">
            <v>11.53225806451613</v>
          </cell>
          <cell r="G52">
            <v>10.129032258064516</v>
          </cell>
        </row>
        <row r="53">
          <cell r="A53">
            <v>760</v>
          </cell>
          <cell r="F53">
            <v>7.0983606557377046</v>
          </cell>
          <cell r="G53">
            <v>8.174603174603174</v>
          </cell>
        </row>
        <row r="54">
          <cell r="A54">
            <v>761</v>
          </cell>
          <cell r="C54">
            <v>21</v>
          </cell>
          <cell r="D54">
            <v>114.88888888888889</v>
          </cell>
          <cell r="E54">
            <v>451</v>
          </cell>
          <cell r="F54">
            <v>124.35483870967742</v>
          </cell>
          <cell r="G54">
            <v>130.57142857142858</v>
          </cell>
        </row>
        <row r="55">
          <cell r="A55">
            <v>907</v>
          </cell>
          <cell r="B55">
            <v>79.896551724137936</v>
          </cell>
          <cell r="C55">
            <v>67.322580645161295</v>
          </cell>
          <cell r="E55">
            <v>89.476190476190482</v>
          </cell>
          <cell r="F55">
            <v>82.5</v>
          </cell>
        </row>
        <row r="56">
          <cell r="A56">
            <v>913</v>
          </cell>
          <cell r="B56">
            <v>96.508474576271183</v>
          </cell>
          <cell r="C56">
            <v>84.032258064516128</v>
          </cell>
          <cell r="E56">
            <v>90.365079365079367</v>
          </cell>
          <cell r="F56">
            <v>78</v>
          </cell>
        </row>
        <row r="57">
          <cell r="A57">
            <v>914</v>
          </cell>
          <cell r="B57">
            <v>105.57627118644068</v>
          </cell>
          <cell r="C57">
            <v>93.016129032258064</v>
          </cell>
          <cell r="E57">
            <v>119.14285714285714</v>
          </cell>
          <cell r="F57">
            <v>75.333333333333329</v>
          </cell>
        </row>
        <row r="58">
          <cell r="A58">
            <v>966</v>
          </cell>
          <cell r="D58">
            <v>60</v>
          </cell>
          <cell r="E58">
            <v>1</v>
          </cell>
          <cell r="F58">
            <v>45.91935483870968</v>
          </cell>
          <cell r="G58">
            <v>45.142857142857146</v>
          </cell>
        </row>
        <row r="59">
          <cell r="A59">
            <v>3027</v>
          </cell>
          <cell r="C59">
            <v>3.1538461538461537</v>
          </cell>
          <cell r="D59">
            <v>3</v>
          </cell>
        </row>
        <row r="60">
          <cell r="A60">
            <v>3036</v>
          </cell>
          <cell r="C60">
            <v>144.91935483870967</v>
          </cell>
          <cell r="D60">
            <v>145</v>
          </cell>
          <cell r="G60">
            <v>157.98412698412699</v>
          </cell>
        </row>
        <row r="61">
          <cell r="A61">
            <v>3163</v>
          </cell>
          <cell r="B61">
            <v>3</v>
          </cell>
          <cell r="D61">
            <v>3.0370370370370372</v>
          </cell>
          <cell r="F61">
            <v>3</v>
          </cell>
          <cell r="G61">
            <v>2</v>
          </cell>
        </row>
        <row r="62">
          <cell r="A62">
            <v>3164</v>
          </cell>
          <cell r="C62">
            <v>86.774193548387103</v>
          </cell>
          <cell r="D62">
            <v>56</v>
          </cell>
          <cell r="G62">
            <v>92.968253968253961</v>
          </cell>
        </row>
        <row r="63">
          <cell r="A63">
            <v>3166</v>
          </cell>
          <cell r="C63">
            <v>20.43548387096774</v>
          </cell>
          <cell r="D63">
            <v>14</v>
          </cell>
          <cell r="G63">
            <v>36.18333333333333</v>
          </cell>
        </row>
        <row r="64">
          <cell r="A64">
            <v>3167</v>
          </cell>
          <cell r="B64">
            <v>3.4285714285714284</v>
          </cell>
          <cell r="C64">
            <v>2.6</v>
          </cell>
          <cell r="E64">
            <v>3.25</v>
          </cell>
          <cell r="F64">
            <v>5</v>
          </cell>
        </row>
        <row r="65">
          <cell r="A65" t="str">
            <v>J649</v>
          </cell>
          <cell r="D65">
            <v>148</v>
          </cell>
          <cell r="F65">
            <v>35</v>
          </cell>
          <cell r="G65">
            <v>167</v>
          </cell>
        </row>
        <row r="66">
          <cell r="A66" t="str">
            <v>J676</v>
          </cell>
          <cell r="B66">
            <v>106</v>
          </cell>
          <cell r="C66">
            <v>76.5</v>
          </cell>
          <cell r="E66">
            <v>93</v>
          </cell>
        </row>
        <row r="67">
          <cell r="A67" t="str">
            <v>N569</v>
          </cell>
          <cell r="C67">
            <v>18</v>
          </cell>
          <cell r="D67">
            <v>117.39473684210526</v>
          </cell>
          <cell r="F67">
            <v>106.23684210526316</v>
          </cell>
          <cell r="G67">
            <v>109.02631578947368</v>
          </cell>
        </row>
        <row r="68">
          <cell r="A68" t="str">
            <v>N596</v>
          </cell>
          <cell r="C68">
            <v>2</v>
          </cell>
          <cell r="D68">
            <v>146.60526315789474</v>
          </cell>
          <cell r="E68">
            <v>14.333333333333334</v>
          </cell>
          <cell r="F68">
            <v>145.39473684210526</v>
          </cell>
          <cell r="G68">
            <v>164.28947368421052</v>
          </cell>
        </row>
        <row r="69">
          <cell r="A69" t="str">
            <v>N663</v>
          </cell>
          <cell r="B69">
            <v>97.625</v>
          </cell>
          <cell r="C69">
            <v>93.142857142857139</v>
          </cell>
          <cell r="D69">
            <v>133.66666666666666</v>
          </cell>
          <cell r="E69">
            <v>112.71428571428571</v>
          </cell>
          <cell r="F69">
            <v>143.45454545454547</v>
          </cell>
          <cell r="G69">
            <v>155.91176470588235</v>
          </cell>
        </row>
        <row r="70">
          <cell r="A70" t="str">
            <v>N671</v>
          </cell>
          <cell r="C70">
            <v>10</v>
          </cell>
          <cell r="D70">
            <v>158.71052631578948</v>
          </cell>
          <cell r="E70">
            <v>1</v>
          </cell>
          <cell r="F70">
            <v>158.89473684210526</v>
          </cell>
          <cell r="G70">
            <v>189.2051282051282</v>
          </cell>
        </row>
        <row r="71">
          <cell r="A71" t="str">
            <v>N678</v>
          </cell>
          <cell r="B71">
            <v>152.97222222222223</v>
          </cell>
          <cell r="C71">
            <v>126.15384615384616</v>
          </cell>
          <cell r="D71">
            <v>2</v>
          </cell>
          <cell r="E71">
            <v>198.47368421052633</v>
          </cell>
          <cell r="G71">
            <v>129</v>
          </cell>
        </row>
        <row r="72">
          <cell r="A72" t="str">
            <v>N679</v>
          </cell>
          <cell r="B72">
            <v>79.085714285714289</v>
          </cell>
          <cell r="C72">
            <v>76</v>
          </cell>
          <cell r="E72">
            <v>107.24324324324324</v>
          </cell>
        </row>
        <row r="73">
          <cell r="A73" t="str">
            <v>N680</v>
          </cell>
          <cell r="B73">
            <v>135.97222222222223</v>
          </cell>
          <cell r="C73">
            <v>140.38461538461539</v>
          </cell>
          <cell r="D73">
            <v>60</v>
          </cell>
          <cell r="E73">
            <v>184.18421052631578</v>
          </cell>
          <cell r="F73">
            <v>40</v>
          </cell>
          <cell r="G73">
            <v>101</v>
          </cell>
        </row>
        <row r="74">
          <cell r="A74" t="str">
            <v>N688</v>
          </cell>
          <cell r="B74">
            <v>90.75</v>
          </cell>
          <cell r="C74">
            <v>84.717948717948715</v>
          </cell>
          <cell r="D74">
            <v>30</v>
          </cell>
          <cell r="E74">
            <v>94</v>
          </cell>
          <cell r="F74">
            <v>30</v>
          </cell>
        </row>
        <row r="75">
          <cell r="A75" t="str">
            <v>N737</v>
          </cell>
          <cell r="C75">
            <v>0</v>
          </cell>
          <cell r="D75">
            <v>134.67567567567568</v>
          </cell>
          <cell r="E75">
            <v>30</v>
          </cell>
          <cell r="F75">
            <v>121.76315789473684</v>
          </cell>
          <cell r="G75">
            <v>119.12820512820512</v>
          </cell>
        </row>
        <row r="76">
          <cell r="A76" t="str">
            <v>N742</v>
          </cell>
          <cell r="C76">
            <v>100</v>
          </cell>
          <cell r="D76">
            <v>93.333333333333329</v>
          </cell>
          <cell r="E76">
            <v>262.94594594594594</v>
          </cell>
          <cell r="F76">
            <v>223.05405405405406</v>
          </cell>
        </row>
        <row r="77">
          <cell r="A77" t="str">
            <v>N761</v>
          </cell>
          <cell r="B77">
            <v>0</v>
          </cell>
          <cell r="C77">
            <v>81.5</v>
          </cell>
          <cell r="D77">
            <v>60.5</v>
          </cell>
          <cell r="E77">
            <v>211.78378378378378</v>
          </cell>
          <cell r="F77">
            <v>171.8918918918919</v>
          </cell>
          <cell r="G77">
            <v>120</v>
          </cell>
        </row>
        <row r="78">
          <cell r="A78" t="str">
            <v>N778</v>
          </cell>
          <cell r="B78">
            <v>129.85714285714286</v>
          </cell>
          <cell r="C78">
            <v>130.53846153846155</v>
          </cell>
          <cell r="D78">
            <v>30</v>
          </cell>
          <cell r="E78">
            <v>156.21052631578948</v>
          </cell>
          <cell r="G78">
            <v>134</v>
          </cell>
        </row>
        <row r="79">
          <cell r="A79" t="str">
            <v>N783</v>
          </cell>
          <cell r="D79">
            <v>129.81578947368422</v>
          </cell>
          <cell r="F79">
            <v>133.28947368421052</v>
          </cell>
          <cell r="G79">
            <v>162.84615384615384</v>
          </cell>
        </row>
        <row r="80">
          <cell r="A80" t="str">
            <v>N801</v>
          </cell>
          <cell r="C80">
            <v>35</v>
          </cell>
          <cell r="D80">
            <v>135</v>
          </cell>
          <cell r="E80">
            <v>30</v>
          </cell>
          <cell r="F80">
            <v>118.5</v>
          </cell>
          <cell r="G80">
            <v>152.23684210526315</v>
          </cell>
        </row>
        <row r="81">
          <cell r="A81" t="str">
            <v>N835</v>
          </cell>
          <cell r="B81">
            <v>101.28571428571429</v>
          </cell>
          <cell r="C81">
            <v>106.05128205128206</v>
          </cell>
          <cell r="D81">
            <v>54</v>
          </cell>
          <cell r="E81">
            <v>146.94736842105263</v>
          </cell>
          <cell r="G81">
            <v>84.75</v>
          </cell>
        </row>
        <row r="82">
          <cell r="A82" t="str">
            <v>N903</v>
          </cell>
          <cell r="D82">
            <v>43.526315789473685</v>
          </cell>
          <cell r="E82">
            <v>18</v>
          </cell>
          <cell r="F82">
            <v>35.89473684210526</v>
          </cell>
          <cell r="G82">
            <v>44.342105263157897</v>
          </cell>
        </row>
        <row r="83">
          <cell r="A83" t="str">
            <v>N907</v>
          </cell>
          <cell r="B83">
            <v>62.428571428571431</v>
          </cell>
          <cell r="C83">
            <v>51.285714285714285</v>
          </cell>
          <cell r="E83">
            <v>106.5</v>
          </cell>
        </row>
        <row r="84">
          <cell r="A84" t="str">
            <v>N927</v>
          </cell>
          <cell r="D84">
            <v>59</v>
          </cell>
          <cell r="F84">
            <v>84.86486486486487</v>
          </cell>
          <cell r="G84">
            <v>71</v>
          </cell>
        </row>
        <row r="85">
          <cell r="A85" t="str">
            <v>N977</v>
          </cell>
          <cell r="C85">
            <v>120</v>
          </cell>
          <cell r="D85">
            <v>100</v>
          </cell>
          <cell r="F85">
            <v>111.43243243243244</v>
          </cell>
          <cell r="G85">
            <v>105.24324324324324</v>
          </cell>
        </row>
        <row r="86">
          <cell r="A86" t="str">
            <v>N983</v>
          </cell>
          <cell r="B86">
            <v>67.909090909090907</v>
          </cell>
          <cell r="C86">
            <v>62.243243243243242</v>
          </cell>
          <cell r="D86">
            <v>60</v>
          </cell>
          <cell r="E86">
            <v>78.305555555555557</v>
          </cell>
          <cell r="G86">
            <v>26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sqref="A1:G4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1</v>
      </c>
      <c r="E2" t="s">
        <v>2</v>
      </c>
      <c r="F2" t="s">
        <v>3</v>
      </c>
      <c r="G2" t="s">
        <v>6</v>
      </c>
    </row>
    <row r="3" spans="1:7" x14ac:dyDescent="0.25">
      <c r="A3" t="s">
        <v>7</v>
      </c>
      <c r="B3" t="s">
        <v>1</v>
      </c>
      <c r="E3" t="s">
        <v>2</v>
      </c>
      <c r="F3" t="s">
        <v>3</v>
      </c>
      <c r="G3" t="s">
        <v>6</v>
      </c>
    </row>
    <row r="4" spans="1:7" x14ac:dyDescent="0.25">
      <c r="A4" t="s">
        <v>8</v>
      </c>
      <c r="B4" t="s">
        <v>1</v>
      </c>
      <c r="E4" t="s">
        <v>2</v>
      </c>
      <c r="F4" t="s">
        <v>3</v>
      </c>
      <c r="G4" t="s">
        <v>6</v>
      </c>
    </row>
    <row r="5" spans="1:7" x14ac:dyDescent="0.25">
      <c r="A5" t="s">
        <v>9</v>
      </c>
      <c r="B5" t="s">
        <v>1</v>
      </c>
      <c r="E5" t="s">
        <v>2</v>
      </c>
      <c r="F5" t="s">
        <v>3</v>
      </c>
      <c r="G5" t="s">
        <v>4</v>
      </c>
    </row>
    <row r="6" spans="1:7" x14ac:dyDescent="0.25">
      <c r="A6" t="s">
        <v>10</v>
      </c>
      <c r="B6" t="s">
        <v>1</v>
      </c>
      <c r="E6" t="s">
        <v>11</v>
      </c>
      <c r="F6" t="s">
        <v>12</v>
      </c>
      <c r="G6" t="s">
        <v>13</v>
      </c>
    </row>
    <row r="7" spans="1:7" x14ac:dyDescent="0.25">
      <c r="A7" t="s">
        <v>14</v>
      </c>
      <c r="B7" t="s">
        <v>1</v>
      </c>
      <c r="E7" t="s">
        <v>2</v>
      </c>
      <c r="F7" t="s">
        <v>3</v>
      </c>
      <c r="G7" t="s">
        <v>6</v>
      </c>
    </row>
    <row r="8" spans="1:7" x14ac:dyDescent="0.25">
      <c r="A8" t="s">
        <v>15</v>
      </c>
      <c r="B8" t="s">
        <v>1</v>
      </c>
      <c r="E8" t="s">
        <v>2</v>
      </c>
      <c r="F8" t="s">
        <v>3</v>
      </c>
      <c r="G8" t="s">
        <v>4</v>
      </c>
    </row>
    <row r="9" spans="1:7" x14ac:dyDescent="0.25">
      <c r="A9" t="s">
        <v>16</v>
      </c>
      <c r="B9" t="s">
        <v>1</v>
      </c>
      <c r="E9" t="s">
        <v>2</v>
      </c>
      <c r="F9" t="s">
        <v>3</v>
      </c>
      <c r="G9" t="s">
        <v>4</v>
      </c>
    </row>
    <row r="10" spans="1:7" x14ac:dyDescent="0.25">
      <c r="A10" t="s">
        <v>17</v>
      </c>
      <c r="B10" t="s">
        <v>1</v>
      </c>
      <c r="E10" t="s">
        <v>2</v>
      </c>
      <c r="F10" t="s">
        <v>3</v>
      </c>
      <c r="G10" t="s">
        <v>6</v>
      </c>
    </row>
    <row r="11" spans="1:7" x14ac:dyDescent="0.25">
      <c r="A11" t="s">
        <v>18</v>
      </c>
      <c r="B11" t="s">
        <v>1</v>
      </c>
      <c r="E11" t="s">
        <v>2</v>
      </c>
      <c r="F11" t="s">
        <v>3</v>
      </c>
      <c r="G11" t="s">
        <v>19</v>
      </c>
    </row>
    <row r="12" spans="1:7" x14ac:dyDescent="0.25">
      <c r="A12" t="s">
        <v>20</v>
      </c>
      <c r="B12" t="s">
        <v>1</v>
      </c>
      <c r="E12" t="s">
        <v>2</v>
      </c>
      <c r="F12" t="s">
        <v>3</v>
      </c>
      <c r="G12" t="s">
        <v>4</v>
      </c>
    </row>
    <row r="13" spans="1:7" x14ac:dyDescent="0.25">
      <c r="A13" t="s">
        <v>21</v>
      </c>
      <c r="B13" t="s">
        <v>1</v>
      </c>
      <c r="E13" t="s">
        <v>2</v>
      </c>
      <c r="F13" t="s">
        <v>3</v>
      </c>
      <c r="G13" t="s">
        <v>19</v>
      </c>
    </row>
    <row r="14" spans="1:7" x14ac:dyDescent="0.25">
      <c r="A14" t="s">
        <v>22</v>
      </c>
      <c r="B14" t="s">
        <v>1</v>
      </c>
      <c r="E14" t="s">
        <v>2</v>
      </c>
      <c r="F14" t="s">
        <v>3</v>
      </c>
      <c r="G14" t="s">
        <v>13</v>
      </c>
    </row>
    <row r="15" spans="1:7" x14ac:dyDescent="0.25">
      <c r="A15" t="s">
        <v>23</v>
      </c>
      <c r="B15" t="s">
        <v>1</v>
      </c>
      <c r="E15" t="s">
        <v>2</v>
      </c>
      <c r="F15" t="s">
        <v>3</v>
      </c>
      <c r="G15" t="s">
        <v>24</v>
      </c>
    </row>
    <row r="16" spans="1:7" x14ac:dyDescent="0.25">
      <c r="A16" t="s">
        <v>25</v>
      </c>
      <c r="B16" t="s">
        <v>1</v>
      </c>
      <c r="E16" t="s">
        <v>2</v>
      </c>
      <c r="F16" t="s">
        <v>3</v>
      </c>
      <c r="G16" t="s">
        <v>6</v>
      </c>
    </row>
    <row r="17" spans="1:7" x14ac:dyDescent="0.25">
      <c r="A17" t="s">
        <v>26</v>
      </c>
      <c r="B17" t="s">
        <v>1</v>
      </c>
      <c r="E17" t="s">
        <v>2</v>
      </c>
      <c r="F17" t="s">
        <v>3</v>
      </c>
      <c r="G17" t="s">
        <v>13</v>
      </c>
    </row>
    <row r="18" spans="1:7" x14ac:dyDescent="0.25">
      <c r="A18" t="s">
        <v>27</v>
      </c>
      <c r="B18" t="s">
        <v>1</v>
      </c>
      <c r="E18" t="s">
        <v>11</v>
      </c>
      <c r="F18" t="s">
        <v>12</v>
      </c>
      <c r="G18" t="s">
        <v>6</v>
      </c>
    </row>
    <row r="19" spans="1:7" x14ac:dyDescent="0.25">
      <c r="A19" t="s">
        <v>28</v>
      </c>
      <c r="B19" t="s">
        <v>1</v>
      </c>
      <c r="E19" t="s">
        <v>11</v>
      </c>
      <c r="F19" t="s">
        <v>12</v>
      </c>
      <c r="G19" t="s">
        <v>13</v>
      </c>
    </row>
    <row r="20" spans="1:7" x14ac:dyDescent="0.25">
      <c r="A20" t="s">
        <v>29</v>
      </c>
      <c r="B20" t="s">
        <v>1</v>
      </c>
      <c r="E20" t="s">
        <v>11</v>
      </c>
      <c r="F20" t="s">
        <v>12</v>
      </c>
      <c r="G20" t="s">
        <v>6</v>
      </c>
    </row>
    <row r="21" spans="1:7" x14ac:dyDescent="0.25">
      <c r="A21" t="s">
        <v>30</v>
      </c>
      <c r="B21" t="s">
        <v>1</v>
      </c>
      <c r="E21" t="s">
        <v>2</v>
      </c>
      <c r="F21" t="s">
        <v>3</v>
      </c>
      <c r="G21" t="s">
        <v>6</v>
      </c>
    </row>
    <row r="22" spans="1:7" x14ac:dyDescent="0.25">
      <c r="A22" t="s">
        <v>31</v>
      </c>
      <c r="B22" t="s">
        <v>1</v>
      </c>
      <c r="E22" t="s">
        <v>11</v>
      </c>
      <c r="F22" t="s">
        <v>12</v>
      </c>
      <c r="G22" t="s">
        <v>6</v>
      </c>
    </row>
    <row r="23" spans="1:7" x14ac:dyDescent="0.25">
      <c r="A23" t="s">
        <v>32</v>
      </c>
      <c r="B23" t="s">
        <v>1</v>
      </c>
      <c r="E23" t="s">
        <v>11</v>
      </c>
      <c r="F23" t="s">
        <v>12</v>
      </c>
      <c r="G23" t="s">
        <v>6</v>
      </c>
    </row>
    <row r="24" spans="1:7" x14ac:dyDescent="0.25">
      <c r="A24" t="s">
        <v>33</v>
      </c>
      <c r="B24" t="s">
        <v>1</v>
      </c>
      <c r="E24" t="s">
        <v>11</v>
      </c>
      <c r="F24" t="s">
        <v>12</v>
      </c>
      <c r="G24" t="s">
        <v>13</v>
      </c>
    </row>
    <row r="25" spans="1:7" x14ac:dyDescent="0.25">
      <c r="A25" t="s">
        <v>34</v>
      </c>
      <c r="B25" t="s">
        <v>1</v>
      </c>
      <c r="E25" t="s">
        <v>2</v>
      </c>
      <c r="F25" t="s">
        <v>3</v>
      </c>
      <c r="G25" t="s">
        <v>13</v>
      </c>
    </row>
    <row r="26" spans="1:7" x14ac:dyDescent="0.25">
      <c r="A26" t="s">
        <v>35</v>
      </c>
      <c r="B26" t="s">
        <v>1</v>
      </c>
      <c r="E26" t="s">
        <v>11</v>
      </c>
      <c r="F26" t="s">
        <v>12</v>
      </c>
      <c r="G26" t="s">
        <v>4</v>
      </c>
    </row>
    <row r="27" spans="1:7" x14ac:dyDescent="0.25">
      <c r="A27" t="s">
        <v>36</v>
      </c>
      <c r="B27" t="s">
        <v>1</v>
      </c>
      <c r="E27" t="s">
        <v>2</v>
      </c>
      <c r="F27" t="s">
        <v>3</v>
      </c>
      <c r="G27" t="s">
        <v>37</v>
      </c>
    </row>
    <row r="28" spans="1:7" x14ac:dyDescent="0.25">
      <c r="A28" t="s">
        <v>38</v>
      </c>
      <c r="B28" t="s">
        <v>1</v>
      </c>
      <c r="E28" t="s">
        <v>2</v>
      </c>
      <c r="F28" t="s">
        <v>3</v>
      </c>
      <c r="G28" t="s">
        <v>6</v>
      </c>
    </row>
    <row r="29" spans="1:7" x14ac:dyDescent="0.25">
      <c r="A29" t="s">
        <v>39</v>
      </c>
      <c r="B29" t="s">
        <v>1</v>
      </c>
      <c r="E29" t="s">
        <v>2</v>
      </c>
      <c r="F29" t="s">
        <v>3</v>
      </c>
      <c r="G29" t="s">
        <v>6</v>
      </c>
    </row>
    <row r="30" spans="1:7" x14ac:dyDescent="0.25">
      <c r="A30" t="s">
        <v>40</v>
      </c>
      <c r="B30" t="s">
        <v>1</v>
      </c>
      <c r="E30" t="s">
        <v>2</v>
      </c>
      <c r="F30" t="s">
        <v>3</v>
      </c>
      <c r="G30" t="s">
        <v>6</v>
      </c>
    </row>
    <row r="31" spans="1:7" x14ac:dyDescent="0.25">
      <c r="A31" t="s">
        <v>41</v>
      </c>
      <c r="B31" t="s">
        <v>1</v>
      </c>
      <c r="E31" t="s">
        <v>2</v>
      </c>
      <c r="F31" t="s">
        <v>3</v>
      </c>
      <c r="G31" t="s">
        <v>42</v>
      </c>
    </row>
    <row r="32" spans="1:7" x14ac:dyDescent="0.25">
      <c r="A32" t="s">
        <v>43</v>
      </c>
      <c r="B32" t="s">
        <v>1</v>
      </c>
      <c r="E32" t="s">
        <v>44</v>
      </c>
      <c r="F32" t="s">
        <v>12</v>
      </c>
      <c r="G32" t="s">
        <v>4</v>
      </c>
    </row>
    <row r="33" spans="1:7" x14ac:dyDescent="0.25">
      <c r="A33" t="s">
        <v>45</v>
      </c>
      <c r="B33" t="s">
        <v>1</v>
      </c>
      <c r="E33" t="s">
        <v>2</v>
      </c>
      <c r="F33" t="s">
        <v>3</v>
      </c>
      <c r="G33" t="s">
        <v>4</v>
      </c>
    </row>
    <row r="34" spans="1:7" x14ac:dyDescent="0.25">
      <c r="A34" t="s">
        <v>46</v>
      </c>
      <c r="B34" t="s">
        <v>1</v>
      </c>
      <c r="E34" t="s">
        <v>44</v>
      </c>
      <c r="F34" t="s">
        <v>44</v>
      </c>
      <c r="G34" t="s">
        <v>6</v>
      </c>
    </row>
    <row r="35" spans="1:7" x14ac:dyDescent="0.25">
      <c r="A35" t="s">
        <v>47</v>
      </c>
      <c r="B35" t="s">
        <v>1</v>
      </c>
      <c r="E35" t="s">
        <v>44</v>
      </c>
      <c r="F35" t="s">
        <v>44</v>
      </c>
      <c r="G35" t="s">
        <v>6</v>
      </c>
    </row>
    <row r="36" spans="1:7" x14ac:dyDescent="0.25">
      <c r="A36" t="s">
        <v>48</v>
      </c>
      <c r="B36" t="s">
        <v>1</v>
      </c>
      <c r="E36" t="s">
        <v>44</v>
      </c>
      <c r="F36" t="s">
        <v>44</v>
      </c>
      <c r="G36" t="s">
        <v>13</v>
      </c>
    </row>
    <row r="37" spans="1:7" x14ac:dyDescent="0.25">
      <c r="A37" t="s">
        <v>49</v>
      </c>
      <c r="B37" t="s">
        <v>1</v>
      </c>
      <c r="E37" t="s">
        <v>44</v>
      </c>
      <c r="F37" t="s">
        <v>44</v>
      </c>
      <c r="G37" t="s">
        <v>6</v>
      </c>
    </row>
    <row r="38" spans="1:7" x14ac:dyDescent="0.25">
      <c r="A38" t="s">
        <v>50</v>
      </c>
      <c r="B38" t="s">
        <v>1</v>
      </c>
      <c r="E38" t="s">
        <v>44</v>
      </c>
      <c r="F38" t="s">
        <v>44</v>
      </c>
      <c r="G38" t="s">
        <v>6</v>
      </c>
    </row>
    <row r="39" spans="1:7" x14ac:dyDescent="0.25">
      <c r="A39" t="s">
        <v>51</v>
      </c>
      <c r="B39" t="s">
        <v>1</v>
      </c>
      <c r="E39" t="s">
        <v>44</v>
      </c>
      <c r="F39" t="s">
        <v>44</v>
      </c>
      <c r="G39" t="s">
        <v>4</v>
      </c>
    </row>
    <row r="40" spans="1:7" x14ac:dyDescent="0.25">
      <c r="A40" t="s">
        <v>52</v>
      </c>
      <c r="B40" t="s">
        <v>1</v>
      </c>
      <c r="E40" t="s">
        <v>44</v>
      </c>
      <c r="F40" t="s">
        <v>44</v>
      </c>
      <c r="G40" t="s">
        <v>13</v>
      </c>
    </row>
    <row r="41" spans="1:7" x14ac:dyDescent="0.25">
      <c r="A41" t="s">
        <v>53</v>
      </c>
      <c r="B41" t="s">
        <v>1</v>
      </c>
      <c r="E41" t="s">
        <v>2</v>
      </c>
      <c r="F41" t="s">
        <v>3</v>
      </c>
      <c r="G41" t="s">
        <v>6</v>
      </c>
    </row>
    <row r="42" spans="1:7" x14ac:dyDescent="0.25">
      <c r="A42" t="s">
        <v>54</v>
      </c>
      <c r="B42" t="s">
        <v>1</v>
      </c>
      <c r="E42" t="s">
        <v>2</v>
      </c>
      <c r="F42" t="s">
        <v>3</v>
      </c>
      <c r="G42" t="s">
        <v>4</v>
      </c>
    </row>
    <row r="43" spans="1:7" x14ac:dyDescent="0.25">
      <c r="A43" t="s">
        <v>55</v>
      </c>
      <c r="B43" s="1" t="s">
        <v>1</v>
      </c>
      <c r="E43" t="s">
        <v>2</v>
      </c>
      <c r="F43" t="s">
        <v>3</v>
      </c>
      <c r="G43" t="s">
        <v>19</v>
      </c>
    </row>
    <row r="44" spans="1:7" x14ac:dyDescent="0.25">
      <c r="A44" t="s">
        <v>56</v>
      </c>
      <c r="B44" t="s">
        <v>1</v>
      </c>
      <c r="E44" t="s">
        <v>11</v>
      </c>
      <c r="F44" t="s">
        <v>12</v>
      </c>
      <c r="G44" t="s">
        <v>6</v>
      </c>
    </row>
    <row r="45" spans="1:7" x14ac:dyDescent="0.25">
      <c r="A45" t="s">
        <v>57</v>
      </c>
      <c r="B45" t="s">
        <v>1</v>
      </c>
      <c r="E45" t="s">
        <v>11</v>
      </c>
      <c r="F45" t="s">
        <v>12</v>
      </c>
      <c r="G45" t="s">
        <v>6</v>
      </c>
    </row>
    <row r="46" spans="1:7" x14ac:dyDescent="0.25">
      <c r="A46" t="s">
        <v>58</v>
      </c>
      <c r="B46" t="s">
        <v>1</v>
      </c>
      <c r="E46" t="s">
        <v>59</v>
      </c>
      <c r="F46" t="s">
        <v>12</v>
      </c>
      <c r="G4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1"/>
  <sheetViews>
    <sheetView topLeftCell="T1" workbookViewId="0">
      <selection activeCell="AC2" sqref="AC2"/>
    </sheetView>
  </sheetViews>
  <sheetFormatPr baseColWidth="10" defaultRowHeight="15" outlineLevelCol="1" x14ac:dyDescent="0.25"/>
  <cols>
    <col min="2" max="2" width="22.7109375" customWidth="1"/>
    <col min="3" max="3" width="42" bestFit="1" customWidth="1"/>
    <col min="4" max="4" width="11.42578125" customWidth="1" outlineLevel="1"/>
    <col min="5" max="5" width="19.7109375" customWidth="1" outlineLevel="1"/>
    <col min="6" max="6" width="15.85546875" customWidth="1" outlineLevel="1"/>
    <col min="7" max="8" width="11.42578125" customWidth="1" outlineLevel="1"/>
    <col min="9" max="9" width="21" customWidth="1" outlineLevel="1"/>
    <col min="10" max="14" width="11.42578125" customWidth="1" outlineLevel="1"/>
    <col min="15" max="15" width="25.5703125" customWidth="1" outlineLevel="1"/>
    <col min="16" max="17" width="11.42578125" customWidth="1" outlineLevel="1"/>
    <col min="18" max="18" width="17.42578125" customWidth="1" outlineLevel="1"/>
    <col min="19" max="24" width="11.42578125" style="34" customWidth="1" outlineLevel="1"/>
    <col min="25" max="25" width="11.42578125" style="34"/>
    <col min="26" max="26" width="22" bestFit="1" customWidth="1"/>
    <col min="27" max="27" width="11.42578125" style="33"/>
    <col min="29" max="30" width="14.5703125" bestFit="1" customWidth="1"/>
  </cols>
  <sheetData>
    <row r="1" spans="1:30" x14ac:dyDescent="0.25">
      <c r="A1" t="s">
        <v>318</v>
      </c>
      <c r="B1" t="s">
        <v>317</v>
      </c>
      <c r="C1" t="s">
        <v>293</v>
      </c>
      <c r="D1" t="s">
        <v>176</v>
      </c>
      <c r="E1" s="3" t="s">
        <v>294</v>
      </c>
      <c r="F1" s="3" t="s">
        <v>295</v>
      </c>
      <c r="G1" s="3" t="s">
        <v>296</v>
      </c>
      <c r="H1" s="3" t="s">
        <v>297</v>
      </c>
      <c r="I1" t="s">
        <v>290</v>
      </c>
      <c r="J1" t="s">
        <v>175</v>
      </c>
      <c r="K1" t="s">
        <v>174</v>
      </c>
      <c r="L1" t="s">
        <v>245</v>
      </c>
      <c r="M1" t="s">
        <v>247</v>
      </c>
      <c r="N1" t="s">
        <v>291</v>
      </c>
      <c r="O1" t="s">
        <v>246</v>
      </c>
      <c r="P1" t="s">
        <v>292</v>
      </c>
      <c r="Q1" t="s">
        <v>253</v>
      </c>
      <c r="R1" t="s">
        <v>254</v>
      </c>
      <c r="S1" s="38" t="s">
        <v>319</v>
      </c>
      <c r="T1" s="38" t="s">
        <v>320</v>
      </c>
      <c r="U1" s="38" t="s">
        <v>321</v>
      </c>
      <c r="V1" s="38" t="s">
        <v>322</v>
      </c>
      <c r="W1" s="38" t="s">
        <v>323</v>
      </c>
      <c r="X1" s="38" t="s">
        <v>324</v>
      </c>
      <c r="Y1" s="37" t="s">
        <v>327</v>
      </c>
      <c r="Z1" s="35" t="s">
        <v>325</v>
      </c>
      <c r="AA1" s="36" t="s">
        <v>326</v>
      </c>
      <c r="AB1" s="37" t="s">
        <v>328</v>
      </c>
      <c r="AC1" s="35" t="s">
        <v>330</v>
      </c>
      <c r="AD1" t="s">
        <v>331</v>
      </c>
    </row>
    <row r="2" spans="1:30" x14ac:dyDescent="0.25">
      <c r="A2" s="6">
        <v>50</v>
      </c>
      <c r="B2" s="6">
        <v>740</v>
      </c>
      <c r="C2" s="6" t="s">
        <v>127</v>
      </c>
      <c r="D2" s="6" t="s">
        <v>61</v>
      </c>
      <c r="E2" s="6" t="s">
        <v>249</v>
      </c>
      <c r="F2" s="6" t="s">
        <v>249</v>
      </c>
      <c r="G2" s="6">
        <v>45000</v>
      </c>
      <c r="H2" s="6" t="s">
        <v>249</v>
      </c>
      <c r="I2" s="6" t="s">
        <v>289</v>
      </c>
      <c r="J2" s="6" t="s">
        <v>3</v>
      </c>
      <c r="K2" s="6" t="s">
        <v>76</v>
      </c>
      <c r="L2" s="6" t="s">
        <v>76</v>
      </c>
      <c r="M2" s="6" t="s">
        <v>178</v>
      </c>
      <c r="N2" s="6" t="s">
        <v>180</v>
      </c>
      <c r="O2" s="6" t="s">
        <v>179</v>
      </c>
      <c r="P2" s="6">
        <v>1</v>
      </c>
      <c r="Q2" s="6" t="s">
        <v>251</v>
      </c>
      <c r="R2" s="6" t="s">
        <v>252</v>
      </c>
      <c r="S2" s="34">
        <v>48.5</v>
      </c>
      <c r="T2" s="34">
        <v>79.423728813559322</v>
      </c>
      <c r="U2" s="34">
        <v>67.774193548387103</v>
      </c>
      <c r="V2" s="34">
        <v>0</v>
      </c>
      <c r="W2" s="34">
        <v>89.523809523809518</v>
      </c>
      <c r="X2" s="34">
        <v>0</v>
      </c>
      <c r="Y2" s="34">
        <f>IF(O2="", 0, LEN(O2)-LEN(SUBSTITUTE(O2,"-","")) +1)</f>
        <v>3</v>
      </c>
      <c r="Z2" s="34">
        <f>SUM(S2:X2)</f>
        <v>285.22173188575596</v>
      </c>
      <c r="AA2" s="33">
        <f>IFERROR(Z2/Y2, Z2)</f>
        <v>95.073910628585324</v>
      </c>
      <c r="AB2" s="34">
        <f>AA2/25</f>
        <v>3.8029564251434129</v>
      </c>
      <c r="AC2">
        <f>IF(P1&lt;&gt;P2,P2,"")</f>
        <v>1</v>
      </c>
      <c r="AD2" s="34">
        <f>SUMIFS($AB2:$AB$91, $P2:$P$91, "="&amp;AC2)</f>
        <v>6.389118059714014</v>
      </c>
    </row>
    <row r="3" spans="1:30" x14ac:dyDescent="0.25">
      <c r="A3" s="6">
        <v>58</v>
      </c>
      <c r="B3" s="6">
        <v>748</v>
      </c>
      <c r="C3" s="6" t="s">
        <v>135</v>
      </c>
      <c r="D3" s="6" t="s">
        <v>61</v>
      </c>
      <c r="E3" s="6" t="s">
        <v>249</v>
      </c>
      <c r="F3" s="6" t="s">
        <v>249</v>
      </c>
      <c r="G3" s="6">
        <v>45000</v>
      </c>
      <c r="H3" s="6" t="s">
        <v>249</v>
      </c>
      <c r="I3" s="6" t="s">
        <v>275</v>
      </c>
      <c r="J3" s="6" t="s">
        <v>3</v>
      </c>
      <c r="K3" s="6" t="s">
        <v>136</v>
      </c>
      <c r="L3" s="6" t="s">
        <v>177</v>
      </c>
      <c r="M3" s="6" t="s">
        <v>178</v>
      </c>
      <c r="N3" s="6" t="s">
        <v>136</v>
      </c>
      <c r="O3" s="6" t="s">
        <v>179</v>
      </c>
      <c r="P3" s="6">
        <v>1</v>
      </c>
      <c r="Q3" s="6" t="s">
        <v>251</v>
      </c>
      <c r="R3" s="6" t="s">
        <v>252</v>
      </c>
      <c r="S3" s="34">
        <v>17.5</v>
      </c>
      <c r="T3" s="34">
        <v>56.254237288135592</v>
      </c>
      <c r="U3" s="34">
        <v>50.096774193548384</v>
      </c>
      <c r="V3" s="34">
        <v>0</v>
      </c>
      <c r="W3" s="34">
        <v>70.111111111111114</v>
      </c>
      <c r="X3" s="34">
        <v>0</v>
      </c>
      <c r="Y3" s="34">
        <f>IF(O3="", 0, LEN(O3)-LEN(SUBSTITUTE(O3,"-","")) +1)</f>
        <v>3</v>
      </c>
      <c r="Z3" s="34">
        <f>SUM(S3:X3)</f>
        <v>193.96212259279508</v>
      </c>
      <c r="AA3" s="33">
        <f>IFERROR(Z3/Y3, Z3)</f>
        <v>64.654040864265028</v>
      </c>
      <c r="AB3" s="34">
        <f>AA3/25</f>
        <v>2.5861616345706011</v>
      </c>
      <c r="AC3" t="str">
        <f>IF(P2&lt;&gt;P3,P3,"")</f>
        <v/>
      </c>
      <c r="AD3" s="34">
        <f>SUMIFS($AB3:$AB$91, $P3:$P$91, "="&amp;AC3)</f>
        <v>0</v>
      </c>
    </row>
    <row r="4" spans="1:30" ht="16.5" customHeight="1" x14ac:dyDescent="0.25">
      <c r="A4" s="5">
        <v>89</v>
      </c>
      <c r="B4" s="5">
        <v>336</v>
      </c>
      <c r="C4" s="5" t="s">
        <v>168</v>
      </c>
      <c r="D4" s="5" t="s">
        <v>61</v>
      </c>
      <c r="E4" s="5" t="s">
        <v>249</v>
      </c>
      <c r="F4" s="5" t="s">
        <v>249</v>
      </c>
      <c r="G4" s="5">
        <v>40000</v>
      </c>
      <c r="H4" s="5" t="s">
        <v>249</v>
      </c>
      <c r="I4" s="5" t="s">
        <v>289</v>
      </c>
      <c r="J4" s="5" t="s">
        <v>3</v>
      </c>
      <c r="K4" s="5" t="s">
        <v>62</v>
      </c>
      <c r="L4" s="5" t="s">
        <v>177</v>
      </c>
      <c r="M4" s="5" t="s">
        <v>178</v>
      </c>
      <c r="N4" s="5" t="s">
        <v>181</v>
      </c>
      <c r="O4" s="5" t="s">
        <v>179</v>
      </c>
      <c r="P4" s="5">
        <v>2</v>
      </c>
      <c r="Q4" s="5" t="s">
        <v>251</v>
      </c>
      <c r="R4" s="5" t="s">
        <v>252</v>
      </c>
      <c r="S4" s="34">
        <v>54</v>
      </c>
      <c r="T4" s="34">
        <v>122.62711864406779</v>
      </c>
      <c r="U4" s="34">
        <v>115.87096774193549</v>
      </c>
      <c r="V4" s="34">
        <v>13</v>
      </c>
      <c r="W4" s="34">
        <v>182.25396825396825</v>
      </c>
      <c r="X4" s="34">
        <v>0</v>
      </c>
      <c r="Y4" s="34">
        <f>IF(O4="", 0, LEN(O4)-LEN(SUBSTITUTE(O4,"-","")) +1)</f>
        <v>3</v>
      </c>
      <c r="Z4" s="34">
        <f>SUM(S4:X4)</f>
        <v>487.7520546399715</v>
      </c>
      <c r="AA4" s="33">
        <f>IFERROR(Z4/Y4, Z4)</f>
        <v>162.58401821332384</v>
      </c>
      <c r="AB4" s="34">
        <f>AA4/25</f>
        <v>6.5033607285329538</v>
      </c>
      <c r="AC4">
        <f t="shared" ref="AC4:AC67" si="0">IF(P3&lt;&gt;P4,P4,"")</f>
        <v>2</v>
      </c>
      <c r="AD4" s="34">
        <f>SUMIFS($AB4:$AB$91, $P4:$P$91, "="&amp;AC4)</f>
        <v>32.395731787399363</v>
      </c>
    </row>
    <row r="5" spans="1:30" ht="16.5" customHeight="1" x14ac:dyDescent="0.25">
      <c r="A5" s="5">
        <v>14</v>
      </c>
      <c r="B5" s="5">
        <v>336</v>
      </c>
      <c r="C5" s="5" t="s">
        <v>83</v>
      </c>
      <c r="D5" s="5" t="s">
        <v>61</v>
      </c>
      <c r="E5" s="5" t="s">
        <v>249</v>
      </c>
      <c r="F5" s="5" t="s">
        <v>249</v>
      </c>
      <c r="G5" s="5">
        <v>40000</v>
      </c>
      <c r="H5" s="5" t="s">
        <v>249</v>
      </c>
      <c r="I5" s="5" t="s">
        <v>289</v>
      </c>
      <c r="J5" s="5" t="s">
        <v>3</v>
      </c>
      <c r="K5" s="5" t="s">
        <v>62</v>
      </c>
      <c r="L5" s="5" t="s">
        <v>177</v>
      </c>
      <c r="M5" s="5" t="s">
        <v>178</v>
      </c>
      <c r="N5" s="5" t="s">
        <v>181</v>
      </c>
      <c r="O5" s="5" t="s">
        <v>179</v>
      </c>
      <c r="P5" s="5">
        <v>2</v>
      </c>
      <c r="Q5" s="5" t="s">
        <v>251</v>
      </c>
      <c r="R5" s="5" t="s">
        <v>252</v>
      </c>
      <c r="S5" s="34">
        <v>54</v>
      </c>
      <c r="T5" s="34">
        <v>122.62711864406779</v>
      </c>
      <c r="U5" s="34">
        <v>115.87096774193549</v>
      </c>
      <c r="V5" s="34">
        <v>13</v>
      </c>
      <c r="W5" s="34">
        <v>182.25396825396825</v>
      </c>
      <c r="X5" s="34">
        <v>0</v>
      </c>
      <c r="Y5" s="34">
        <f>IF(O5="", 0, LEN(O5)-LEN(SUBSTITUTE(O5,"-","")) +1)</f>
        <v>3</v>
      </c>
      <c r="Z5" s="34">
        <f>SUM(S5:X5)</f>
        <v>487.7520546399715</v>
      </c>
      <c r="AA5" s="33">
        <f>IFERROR(Z5/Y5, Z5)</f>
        <v>162.58401821332384</v>
      </c>
      <c r="AB5" s="34">
        <f>AA5/25</f>
        <v>6.5033607285329538</v>
      </c>
      <c r="AC5" t="str">
        <f t="shared" si="0"/>
        <v/>
      </c>
      <c r="AD5" s="34">
        <f>SUMIFS($AB5:$AB$91, $P5:$P$91, "="&amp;AC5)</f>
        <v>0</v>
      </c>
    </row>
    <row r="6" spans="1:30" x14ac:dyDescent="0.25">
      <c r="A6" s="5">
        <v>85</v>
      </c>
      <c r="B6" s="5">
        <v>602</v>
      </c>
      <c r="C6" s="5" t="s">
        <v>165</v>
      </c>
      <c r="D6" s="5" t="s">
        <v>61</v>
      </c>
      <c r="E6" s="5" t="s">
        <v>249</v>
      </c>
      <c r="F6" s="5" t="s">
        <v>249</v>
      </c>
      <c r="G6" s="5">
        <v>40000</v>
      </c>
      <c r="H6" s="5" t="s">
        <v>249</v>
      </c>
      <c r="I6" s="5" t="s">
        <v>274</v>
      </c>
      <c r="J6" s="5" t="s">
        <v>3</v>
      </c>
      <c r="K6" s="5" t="s">
        <v>62</v>
      </c>
      <c r="L6" s="5" t="s">
        <v>177</v>
      </c>
      <c r="M6" s="5" t="s">
        <v>178</v>
      </c>
      <c r="N6" s="5" t="s">
        <v>97</v>
      </c>
      <c r="O6" s="5" t="s">
        <v>179</v>
      </c>
      <c r="P6" s="5">
        <v>2</v>
      </c>
      <c r="Q6" s="5" t="s">
        <v>251</v>
      </c>
      <c r="R6" s="5" t="s">
        <v>252</v>
      </c>
      <c r="S6" s="34">
        <v>19.75</v>
      </c>
      <c r="T6" s="34">
        <v>96.016949152542367</v>
      </c>
      <c r="U6" s="34">
        <v>88.161290322580641</v>
      </c>
      <c r="V6" s="34">
        <v>68</v>
      </c>
      <c r="W6" s="34">
        <v>141.26984126984127</v>
      </c>
      <c r="X6" s="34">
        <v>105</v>
      </c>
      <c r="Y6" s="34">
        <f>IF(O6="", 0, LEN(O6)-LEN(SUBSTITUTE(O6,"-","")) +1)</f>
        <v>3</v>
      </c>
      <c r="Z6" s="34">
        <f>SUM(S6:X6)</f>
        <v>518.19808074496427</v>
      </c>
      <c r="AA6" s="33">
        <f>IFERROR(Z6/Y6, Z6)</f>
        <v>172.73269358165476</v>
      </c>
      <c r="AB6" s="34">
        <f>AA6/25</f>
        <v>6.90930774326619</v>
      </c>
      <c r="AC6" t="str">
        <f t="shared" si="0"/>
        <v/>
      </c>
      <c r="AD6" s="34">
        <f>SUMIFS($AB6:$AB$91, $P6:$P$91, "="&amp;AC6)</f>
        <v>0</v>
      </c>
    </row>
    <row r="7" spans="1:30" x14ac:dyDescent="0.25">
      <c r="A7" s="5">
        <v>52</v>
      </c>
      <c r="B7" s="5">
        <v>743</v>
      </c>
      <c r="C7" s="5" t="s">
        <v>129</v>
      </c>
      <c r="D7" s="5" t="s">
        <v>61</v>
      </c>
      <c r="E7" s="5" t="s">
        <v>249</v>
      </c>
      <c r="F7" s="5" t="s">
        <v>249</v>
      </c>
      <c r="G7" s="5">
        <v>40000</v>
      </c>
      <c r="H7" s="5" t="s">
        <v>249</v>
      </c>
      <c r="I7" s="5" t="s">
        <v>289</v>
      </c>
      <c r="J7" s="5" t="s">
        <v>3</v>
      </c>
      <c r="K7" s="5" t="s">
        <v>62</v>
      </c>
      <c r="L7" s="5" t="s">
        <v>182</v>
      </c>
      <c r="M7" s="5" t="s">
        <v>178</v>
      </c>
      <c r="N7" s="5" t="s">
        <v>183</v>
      </c>
      <c r="O7" s="5" t="s">
        <v>179</v>
      </c>
      <c r="P7" s="5">
        <v>2</v>
      </c>
      <c r="Q7" s="5" t="s">
        <v>251</v>
      </c>
      <c r="R7" s="5" t="s">
        <v>252</v>
      </c>
      <c r="S7" s="34">
        <v>98.666666666666671</v>
      </c>
      <c r="T7" s="34">
        <v>116.84745762711864</v>
      </c>
      <c r="U7" s="34">
        <v>112.7258064516129</v>
      </c>
      <c r="V7" s="34">
        <v>0</v>
      </c>
      <c r="W7" s="34">
        <v>89.539682539682545</v>
      </c>
      <c r="X7" s="34">
        <v>0</v>
      </c>
      <c r="Y7" s="34">
        <f>IF(O7="", 0, LEN(O7)-LEN(SUBSTITUTE(O7,"-","")) +1)</f>
        <v>3</v>
      </c>
      <c r="Z7" s="34">
        <f>SUM(S7:X7)</f>
        <v>417.7796132850807</v>
      </c>
      <c r="AA7" s="33">
        <f>IFERROR(Z7/Y7, Z7)</f>
        <v>139.25987109502691</v>
      </c>
      <c r="AB7" s="34">
        <f>AA7/25</f>
        <v>5.5703948438010764</v>
      </c>
      <c r="AC7" t="str">
        <f t="shared" si="0"/>
        <v/>
      </c>
      <c r="AD7" s="34">
        <f>SUMIFS($AB7:$AB$91, $P7:$P$91, "="&amp;AC7)</f>
        <v>0</v>
      </c>
    </row>
    <row r="8" spans="1:30" x14ac:dyDescent="0.25">
      <c r="A8" s="5">
        <v>25</v>
      </c>
      <c r="B8" s="5">
        <v>602</v>
      </c>
      <c r="C8" s="5" t="s">
        <v>96</v>
      </c>
      <c r="D8" s="5" t="s">
        <v>61</v>
      </c>
      <c r="E8" s="5" t="s">
        <v>249</v>
      </c>
      <c r="F8" s="5" t="s">
        <v>249</v>
      </c>
      <c r="G8" s="5">
        <v>40000</v>
      </c>
      <c r="H8" s="5" t="s">
        <v>249</v>
      </c>
      <c r="I8" s="5" t="s">
        <v>274</v>
      </c>
      <c r="J8" s="5" t="s">
        <v>3</v>
      </c>
      <c r="K8" s="5" t="s">
        <v>97</v>
      </c>
      <c r="L8" s="5" t="s">
        <v>177</v>
      </c>
      <c r="M8" s="5" t="s">
        <v>178</v>
      </c>
      <c r="N8" s="5" t="s">
        <v>97</v>
      </c>
      <c r="O8" s="5" t="s">
        <v>179</v>
      </c>
      <c r="P8" s="5">
        <v>2</v>
      </c>
      <c r="Q8" s="5" t="s">
        <v>251</v>
      </c>
      <c r="R8" s="5" t="s">
        <v>252</v>
      </c>
      <c r="S8" s="34">
        <v>19.75</v>
      </c>
      <c r="T8" s="34">
        <v>96.016949152542367</v>
      </c>
      <c r="U8" s="34">
        <v>88.161290322580641</v>
      </c>
      <c r="V8" s="34">
        <v>68</v>
      </c>
      <c r="W8" s="34">
        <v>141.26984126984127</v>
      </c>
      <c r="X8" s="34">
        <v>105</v>
      </c>
      <c r="Y8" s="34">
        <f>IF(O8="", 0, LEN(O8)-LEN(SUBSTITUTE(O8,"-","")) +1)</f>
        <v>3</v>
      </c>
      <c r="Z8" s="34">
        <f>SUM(S8:X8)</f>
        <v>518.19808074496427</v>
      </c>
      <c r="AA8" s="33">
        <f>IFERROR(Z8/Y8, Z8)</f>
        <v>172.73269358165476</v>
      </c>
      <c r="AB8" s="34">
        <f>AA8/25</f>
        <v>6.90930774326619</v>
      </c>
      <c r="AC8" t="str">
        <f t="shared" si="0"/>
        <v/>
      </c>
      <c r="AD8" s="34">
        <f>SUMIFS($AB8:$AB$91, $P8:$P$91, "="&amp;AC8)</f>
        <v>0</v>
      </c>
    </row>
    <row r="9" spans="1:30" x14ac:dyDescent="0.25">
      <c r="A9" s="4">
        <v>74</v>
      </c>
      <c r="B9" s="4">
        <v>914</v>
      </c>
      <c r="C9" s="4" t="s">
        <v>153</v>
      </c>
      <c r="D9" s="4" t="s">
        <v>61</v>
      </c>
      <c r="E9" s="4" t="s">
        <v>249</v>
      </c>
      <c r="F9" s="4" t="s">
        <v>249</v>
      </c>
      <c r="G9" s="4">
        <v>40000</v>
      </c>
      <c r="H9" s="4" t="s">
        <v>249</v>
      </c>
      <c r="I9" s="4" t="s">
        <v>289</v>
      </c>
      <c r="J9" s="4" t="s">
        <v>3</v>
      </c>
      <c r="K9" s="4" t="s">
        <v>154</v>
      </c>
      <c r="L9" s="4" t="s">
        <v>184</v>
      </c>
      <c r="M9" s="4" t="s">
        <v>178</v>
      </c>
      <c r="N9" s="4" t="s">
        <v>154</v>
      </c>
      <c r="O9" s="4" t="s">
        <v>179</v>
      </c>
      <c r="P9" s="4">
        <v>3</v>
      </c>
      <c r="Q9" s="4" t="s">
        <v>250</v>
      </c>
      <c r="R9" s="4"/>
      <c r="S9" s="34">
        <v>75.333333333333329</v>
      </c>
      <c r="T9" s="34">
        <v>105.57627118644068</v>
      </c>
      <c r="U9" s="34">
        <v>93.016129032258064</v>
      </c>
      <c r="V9" s="34">
        <v>0</v>
      </c>
      <c r="W9" s="34">
        <v>119.14285714285714</v>
      </c>
      <c r="X9" s="34">
        <v>0</v>
      </c>
      <c r="Y9" s="34">
        <f>IF(O9="", 0, LEN(O9)-LEN(SUBSTITUTE(O9,"-","")) +1)</f>
        <v>3</v>
      </c>
      <c r="Z9" s="34">
        <f>SUM(S9:X9)</f>
        <v>393.06859069488917</v>
      </c>
      <c r="AA9" s="33">
        <f>IFERROR(Z9/Y9, Z9)</f>
        <v>131.02286356496305</v>
      </c>
      <c r="AB9" s="34">
        <f>AA9/25</f>
        <v>5.2409145425985217</v>
      </c>
      <c r="AC9">
        <f t="shared" si="0"/>
        <v>3</v>
      </c>
      <c r="AD9" s="34">
        <f>SUMIFS($AB9:$AB$91, $P9:$P$91, "="&amp;AC9)</f>
        <v>9.859541369065699</v>
      </c>
    </row>
    <row r="10" spans="1:30" x14ac:dyDescent="0.25">
      <c r="A10" s="4">
        <v>30</v>
      </c>
      <c r="B10" s="4">
        <v>710</v>
      </c>
      <c r="C10" s="4" t="s">
        <v>102</v>
      </c>
      <c r="D10" s="4" t="s">
        <v>61</v>
      </c>
      <c r="E10" s="4" t="s">
        <v>249</v>
      </c>
      <c r="F10" s="4" t="s">
        <v>249</v>
      </c>
      <c r="G10" s="4">
        <v>40000</v>
      </c>
      <c r="H10" s="4" t="s">
        <v>249</v>
      </c>
      <c r="I10" s="4" t="s">
        <v>278</v>
      </c>
      <c r="J10" s="4" t="s">
        <v>3</v>
      </c>
      <c r="K10" s="4" t="s">
        <v>62</v>
      </c>
      <c r="L10" s="4" t="s">
        <v>184</v>
      </c>
      <c r="M10" s="4" t="s">
        <v>178</v>
      </c>
      <c r="N10" s="4" t="s">
        <v>185</v>
      </c>
      <c r="O10" s="4" t="s">
        <v>179</v>
      </c>
      <c r="P10" s="4">
        <v>3</v>
      </c>
      <c r="Q10" s="4" t="s">
        <v>250</v>
      </c>
      <c r="R10" s="4"/>
      <c r="S10" s="34">
        <v>62.666666666666664</v>
      </c>
      <c r="T10" s="34">
        <v>84.644067796610173</v>
      </c>
      <c r="U10" s="34">
        <v>78.435483870967744</v>
      </c>
      <c r="V10" s="34">
        <v>13</v>
      </c>
      <c r="W10" s="34">
        <v>107.65079365079364</v>
      </c>
      <c r="X10" s="34">
        <v>0</v>
      </c>
      <c r="Y10" s="34">
        <f>IF(O10="", 0, LEN(O10)-LEN(SUBSTITUTE(O10,"-","")) +1)</f>
        <v>3</v>
      </c>
      <c r="Z10" s="34">
        <f>SUM(S10:X10)</f>
        <v>346.39701198503826</v>
      </c>
      <c r="AA10" s="33">
        <f>IFERROR(Z10/Y10, Z10)</f>
        <v>115.46567066167943</v>
      </c>
      <c r="AB10" s="34">
        <f>AA10/25</f>
        <v>4.6186268264671773</v>
      </c>
      <c r="AC10" t="str">
        <f t="shared" si="0"/>
        <v/>
      </c>
      <c r="AD10" s="34">
        <f>SUMIFS($AB10:$AB$91, $P10:$P$91, "="&amp;AC10)</f>
        <v>0</v>
      </c>
    </row>
    <row r="11" spans="1:30" x14ac:dyDescent="0.25">
      <c r="A11" s="1">
        <v>57</v>
      </c>
      <c r="B11" s="1">
        <v>747</v>
      </c>
      <c r="C11" s="1" t="s">
        <v>134</v>
      </c>
      <c r="D11" s="1" t="s">
        <v>61</v>
      </c>
      <c r="E11" s="1" t="s">
        <v>249</v>
      </c>
      <c r="F11" s="1" t="s">
        <v>249</v>
      </c>
      <c r="G11" s="1">
        <v>40000</v>
      </c>
      <c r="H11" s="1" t="s">
        <v>249</v>
      </c>
      <c r="I11" s="1" t="s">
        <v>274</v>
      </c>
      <c r="J11" s="1" t="s">
        <v>3</v>
      </c>
      <c r="K11" s="1" t="s">
        <v>97</v>
      </c>
      <c r="L11" s="1" t="s">
        <v>184</v>
      </c>
      <c r="M11" s="1" t="s">
        <v>178</v>
      </c>
      <c r="N11" s="1" t="s">
        <v>186</v>
      </c>
      <c r="O11" s="1" t="s">
        <v>179</v>
      </c>
      <c r="P11" s="1">
        <v>4</v>
      </c>
      <c r="Q11" s="1" t="s">
        <v>250</v>
      </c>
      <c r="R11" s="1"/>
      <c r="S11" s="34">
        <v>45</v>
      </c>
      <c r="T11" s="34">
        <v>59.881355932203391</v>
      </c>
      <c r="U11" s="34">
        <v>56.37096774193548</v>
      </c>
      <c r="V11" s="34">
        <v>25</v>
      </c>
      <c r="W11" s="34">
        <v>98.650793650793645</v>
      </c>
      <c r="X11" s="34">
        <v>0</v>
      </c>
      <c r="Y11" s="34">
        <f>IF(O11="", 0, LEN(O11)-LEN(SUBSTITUTE(O11,"-","")) +1)</f>
        <v>3</v>
      </c>
      <c r="Z11" s="34">
        <f>SUM(S11:X11)</f>
        <v>284.90311732493251</v>
      </c>
      <c r="AA11" s="33">
        <f>IFERROR(Z11/Y11, Z11)</f>
        <v>94.967705774977503</v>
      </c>
      <c r="AB11" s="34">
        <f>AA11/25</f>
        <v>3.7987082309991003</v>
      </c>
      <c r="AC11">
        <f t="shared" si="0"/>
        <v>4</v>
      </c>
      <c r="AD11" s="34">
        <f>SUMIFS($AB11:$AB$91, $P11:$P$91, "="&amp;AC11)</f>
        <v>12.111805064298775</v>
      </c>
    </row>
    <row r="12" spans="1:30" x14ac:dyDescent="0.25">
      <c r="A12" s="1">
        <v>70</v>
      </c>
      <c r="B12" s="1">
        <v>81</v>
      </c>
      <c r="C12" s="1" t="s">
        <v>149</v>
      </c>
      <c r="D12" s="1" t="s">
        <v>61</v>
      </c>
      <c r="E12" s="1" t="s">
        <v>249</v>
      </c>
      <c r="F12" s="1" t="s">
        <v>249</v>
      </c>
      <c r="G12" s="1">
        <v>40000</v>
      </c>
      <c r="H12" s="1" t="s">
        <v>249</v>
      </c>
      <c r="I12" s="1" t="s">
        <v>275</v>
      </c>
      <c r="J12" s="1" t="s">
        <v>3</v>
      </c>
      <c r="K12" s="1" t="s">
        <v>69</v>
      </c>
      <c r="L12" s="1" t="s">
        <v>187</v>
      </c>
      <c r="M12" s="1" t="s">
        <v>178</v>
      </c>
      <c r="N12" s="1" t="s">
        <v>69</v>
      </c>
      <c r="O12" s="1" t="s">
        <v>188</v>
      </c>
      <c r="P12" s="1">
        <v>4</v>
      </c>
      <c r="Q12" s="1" t="s">
        <v>250</v>
      </c>
      <c r="R12" s="1"/>
      <c r="S12" s="34">
        <v>71.787878787878782</v>
      </c>
      <c r="T12" s="34">
        <v>0</v>
      </c>
      <c r="U12" s="34">
        <v>134.24137931034483</v>
      </c>
      <c r="V12" s="34">
        <v>69.117647058823536</v>
      </c>
      <c r="W12" s="34">
        <v>32</v>
      </c>
      <c r="X12" s="34">
        <v>108.50793650793651</v>
      </c>
      <c r="Y12" s="34">
        <f>IF(O12="", 0, LEN(O12)-LEN(SUBSTITUTE(O12,"-","")) +1)</f>
        <v>2</v>
      </c>
      <c r="Z12" s="34">
        <f>SUM(S12:X12)</f>
        <v>415.65484166498368</v>
      </c>
      <c r="AA12" s="33">
        <f>IFERROR(Z12/Y12, Z12)</f>
        <v>207.82742083249184</v>
      </c>
      <c r="AB12" s="34">
        <f>AA12/25</f>
        <v>8.3130968332996744</v>
      </c>
      <c r="AC12" t="str">
        <f t="shared" si="0"/>
        <v/>
      </c>
      <c r="AD12" s="34">
        <f>SUMIFS($AB12:$AB$91, $P12:$P$91, "="&amp;AC12)</f>
        <v>0</v>
      </c>
    </row>
    <row r="13" spans="1:30" x14ac:dyDescent="0.25">
      <c r="A13" s="7">
        <v>60</v>
      </c>
      <c r="B13" s="7">
        <v>75</v>
      </c>
      <c r="C13" s="7" t="s">
        <v>138</v>
      </c>
      <c r="D13" s="7" t="s">
        <v>61</v>
      </c>
      <c r="E13" s="7" t="s">
        <v>249</v>
      </c>
      <c r="F13" s="7" t="s">
        <v>249</v>
      </c>
      <c r="G13" s="7">
        <v>40000</v>
      </c>
      <c r="H13" s="7" t="s">
        <v>249</v>
      </c>
      <c r="I13" s="7" t="s">
        <v>289</v>
      </c>
      <c r="J13" s="7" t="s">
        <v>3</v>
      </c>
      <c r="K13" s="7" t="s">
        <v>62</v>
      </c>
      <c r="L13" s="7" t="s">
        <v>177</v>
      </c>
      <c r="M13" s="7" t="s">
        <v>178</v>
      </c>
      <c r="N13" s="7" t="s">
        <v>189</v>
      </c>
      <c r="O13" s="7" t="s">
        <v>190</v>
      </c>
      <c r="P13" s="7">
        <v>5</v>
      </c>
      <c r="Q13" s="7" t="s">
        <v>251</v>
      </c>
      <c r="R13" s="7" t="s">
        <v>252</v>
      </c>
      <c r="S13" s="34">
        <v>75.758064516129039</v>
      </c>
      <c r="T13" s="34">
        <v>0</v>
      </c>
      <c r="U13" s="34">
        <v>37.5</v>
      </c>
      <c r="V13" s="34">
        <v>78.322580645161295</v>
      </c>
      <c r="W13" s="34">
        <v>13</v>
      </c>
      <c r="X13" s="34">
        <v>76.19047619047619</v>
      </c>
      <c r="Y13" s="34">
        <f>IF(O13="", 0, LEN(O13)-LEN(SUBSTITUTE(O13,"-","")) +1)</f>
        <v>3</v>
      </c>
      <c r="Z13" s="34">
        <f>SUM(S13:X13)</f>
        <v>280.77112135176651</v>
      </c>
      <c r="AA13" s="33">
        <f>IFERROR(Z13/Y13, Z13)</f>
        <v>93.590373783922175</v>
      </c>
      <c r="AB13" s="34">
        <f>AA13/25</f>
        <v>3.743614951356887</v>
      </c>
      <c r="AC13">
        <f t="shared" si="0"/>
        <v>5</v>
      </c>
      <c r="AD13" s="34">
        <f>SUMIFS($AB13:$AB$91, $P13:$P$91, "="&amp;AC13)</f>
        <v>6.0634033111452474</v>
      </c>
    </row>
    <row r="14" spans="1:30" x14ac:dyDescent="0.25">
      <c r="A14" s="7">
        <v>48</v>
      </c>
      <c r="B14" s="7">
        <v>74</v>
      </c>
      <c r="C14" s="7" t="s">
        <v>125</v>
      </c>
      <c r="D14" s="7" t="s">
        <v>61</v>
      </c>
      <c r="E14" s="7" t="s">
        <v>249</v>
      </c>
      <c r="F14" s="7" t="s">
        <v>249</v>
      </c>
      <c r="G14" s="7">
        <v>45000</v>
      </c>
      <c r="H14" s="7" t="s">
        <v>249</v>
      </c>
      <c r="I14" s="7" t="s">
        <v>289</v>
      </c>
      <c r="J14" s="7" t="s">
        <v>3</v>
      </c>
      <c r="K14" s="7" t="s">
        <v>66</v>
      </c>
      <c r="L14" s="7" t="s">
        <v>66</v>
      </c>
      <c r="M14" s="7" t="s">
        <v>178</v>
      </c>
      <c r="N14" s="7" t="s">
        <v>191</v>
      </c>
      <c r="O14" s="7" t="s">
        <v>190</v>
      </c>
      <c r="P14" s="7">
        <v>5</v>
      </c>
      <c r="Q14" s="7" t="s">
        <v>250</v>
      </c>
      <c r="R14" s="7"/>
      <c r="S14" s="34">
        <v>58</v>
      </c>
      <c r="T14" s="34">
        <v>0</v>
      </c>
      <c r="U14" s="34">
        <v>0</v>
      </c>
      <c r="V14" s="34">
        <v>69.174603174603178</v>
      </c>
      <c r="W14" s="34">
        <v>2</v>
      </c>
      <c r="X14" s="34">
        <v>44.80952380952381</v>
      </c>
      <c r="Y14" s="34">
        <f>IF(O14="", 0, LEN(O14)-LEN(SUBSTITUTE(O14,"-","")) +1)</f>
        <v>3</v>
      </c>
      <c r="Z14" s="34">
        <f>SUM(S14:X14)</f>
        <v>173.98412698412699</v>
      </c>
      <c r="AA14" s="33">
        <f>IFERROR(Z14/Y14, Z14)</f>
        <v>57.994708994708994</v>
      </c>
      <c r="AB14" s="34">
        <f>AA14/25</f>
        <v>2.31978835978836</v>
      </c>
      <c r="AC14" t="str">
        <f t="shared" si="0"/>
        <v/>
      </c>
      <c r="AD14" s="34">
        <f>SUMIFS($AB14:$AB$91, $P14:$P$91, "="&amp;AC14)</f>
        <v>0</v>
      </c>
    </row>
    <row r="15" spans="1:30" x14ac:dyDescent="0.25">
      <c r="A15" s="9">
        <v>11</v>
      </c>
      <c r="B15" s="9">
        <v>3164</v>
      </c>
      <c r="C15" s="9" t="s">
        <v>79</v>
      </c>
      <c r="D15" s="9" t="s">
        <v>61</v>
      </c>
      <c r="E15" s="9" t="s">
        <v>249</v>
      </c>
      <c r="F15" s="9" t="s">
        <v>249</v>
      </c>
      <c r="G15" s="9">
        <v>40000</v>
      </c>
      <c r="H15" s="9" t="s">
        <v>249</v>
      </c>
      <c r="I15" s="9" t="s">
        <v>275</v>
      </c>
      <c r="J15" s="9" t="s">
        <v>3</v>
      </c>
      <c r="K15" s="9" t="s">
        <v>62</v>
      </c>
      <c r="L15" s="9" t="s">
        <v>177</v>
      </c>
      <c r="M15" s="9" t="s">
        <v>178</v>
      </c>
      <c r="N15" s="9" t="s">
        <v>192</v>
      </c>
      <c r="O15" s="9" t="s">
        <v>188</v>
      </c>
      <c r="P15" s="9">
        <v>6</v>
      </c>
      <c r="Q15" s="9" t="s">
        <v>251</v>
      </c>
      <c r="R15" s="9" t="s">
        <v>252</v>
      </c>
      <c r="S15" s="34">
        <v>0</v>
      </c>
      <c r="T15" s="34">
        <v>0</v>
      </c>
      <c r="U15" s="34">
        <v>86.774193548387103</v>
      </c>
      <c r="V15" s="34">
        <v>56</v>
      </c>
      <c r="W15" s="34">
        <v>0</v>
      </c>
      <c r="X15" s="34">
        <v>92.968253968253961</v>
      </c>
      <c r="Y15" s="34">
        <f>IF(O15="", 0, LEN(O15)-LEN(SUBSTITUTE(O15,"-","")) +1)</f>
        <v>2</v>
      </c>
      <c r="Z15" s="34">
        <f>SUM(S15:X15)</f>
        <v>235.74244751664105</v>
      </c>
      <c r="AA15" s="33">
        <f>IFERROR(Z15/Y15, Z15)</f>
        <v>117.87122375832053</v>
      </c>
      <c r="AB15" s="34">
        <f>AA15/25</f>
        <v>4.7148489503328213</v>
      </c>
      <c r="AC15">
        <f t="shared" si="0"/>
        <v>6</v>
      </c>
      <c r="AD15" s="34">
        <f>SUMIFS($AB15:$AB$91, $P15:$P$91, "="&amp;AC15)</f>
        <v>30.164498207885295</v>
      </c>
    </row>
    <row r="16" spans="1:30" x14ac:dyDescent="0.25">
      <c r="A16" s="9">
        <v>90</v>
      </c>
      <c r="B16" s="9">
        <v>3164</v>
      </c>
      <c r="C16" s="9" t="s">
        <v>169</v>
      </c>
      <c r="D16" s="9" t="s">
        <v>61</v>
      </c>
      <c r="E16" s="9" t="s">
        <v>249</v>
      </c>
      <c r="F16" s="9" t="s">
        <v>249</v>
      </c>
      <c r="G16" s="9">
        <v>40000</v>
      </c>
      <c r="H16" s="9" t="s">
        <v>249</v>
      </c>
      <c r="I16" s="9" t="s">
        <v>289</v>
      </c>
      <c r="J16" s="9" t="s">
        <v>3</v>
      </c>
      <c r="K16" s="9" t="s">
        <v>62</v>
      </c>
      <c r="L16" s="9" t="s">
        <v>177</v>
      </c>
      <c r="M16" s="9" t="s">
        <v>178</v>
      </c>
      <c r="N16" s="9" t="s">
        <v>192</v>
      </c>
      <c r="O16" s="9" t="s">
        <v>188</v>
      </c>
      <c r="P16" s="9">
        <v>6</v>
      </c>
      <c r="Q16" s="9" t="s">
        <v>251</v>
      </c>
      <c r="R16" s="9" t="s">
        <v>252</v>
      </c>
      <c r="S16" s="34">
        <v>0</v>
      </c>
      <c r="T16" s="34">
        <v>0</v>
      </c>
      <c r="U16" s="34">
        <v>86.774193548387103</v>
      </c>
      <c r="V16" s="34">
        <v>56</v>
      </c>
      <c r="W16" s="34">
        <v>0</v>
      </c>
      <c r="X16" s="34">
        <v>92.968253968253961</v>
      </c>
      <c r="Y16" s="34">
        <f>IF(O16="", 0, LEN(O16)-LEN(SUBSTITUTE(O16,"-","")) +1)</f>
        <v>2</v>
      </c>
      <c r="Z16" s="34">
        <f>SUM(S16:X16)</f>
        <v>235.74244751664105</v>
      </c>
      <c r="AA16" s="33">
        <f>IFERROR(Z16/Y16, Z16)</f>
        <v>117.87122375832053</v>
      </c>
      <c r="AB16" s="34">
        <f>AA16/25</f>
        <v>4.7148489503328213</v>
      </c>
      <c r="AC16" t="str">
        <f t="shared" si="0"/>
        <v/>
      </c>
      <c r="AD16" s="34">
        <f>SUMIFS($AB16:$AB$91, $P16:$P$91, "="&amp;AC16)</f>
        <v>0</v>
      </c>
    </row>
    <row r="17" spans="1:30" ht="21" customHeight="1" x14ac:dyDescent="0.25">
      <c r="A17" s="9">
        <v>78</v>
      </c>
      <c r="B17" s="9">
        <v>3164</v>
      </c>
      <c r="C17" s="9" t="s">
        <v>158</v>
      </c>
      <c r="D17" s="9" t="s">
        <v>61</v>
      </c>
      <c r="E17" s="9" t="s">
        <v>249</v>
      </c>
      <c r="F17" s="9" t="s">
        <v>249</v>
      </c>
      <c r="G17" s="9">
        <v>40000</v>
      </c>
      <c r="H17" s="9" t="s">
        <v>249</v>
      </c>
      <c r="I17" s="9" t="s">
        <v>275</v>
      </c>
      <c r="J17" s="9" t="s">
        <v>3</v>
      </c>
      <c r="K17" s="9" t="s">
        <v>62</v>
      </c>
      <c r="L17" s="9" t="s">
        <v>177</v>
      </c>
      <c r="M17" s="9" t="s">
        <v>178</v>
      </c>
      <c r="N17" s="9" t="s">
        <v>192</v>
      </c>
      <c r="O17" s="9" t="s">
        <v>188</v>
      </c>
      <c r="P17" s="9">
        <v>6</v>
      </c>
      <c r="Q17" s="9" t="s">
        <v>251</v>
      </c>
      <c r="R17" s="9" t="s">
        <v>252</v>
      </c>
      <c r="S17" s="34">
        <v>0</v>
      </c>
      <c r="T17" s="34">
        <v>0</v>
      </c>
      <c r="U17" s="34">
        <v>86.774193548387103</v>
      </c>
      <c r="V17" s="34">
        <v>56</v>
      </c>
      <c r="W17" s="34">
        <v>0</v>
      </c>
      <c r="X17" s="34">
        <v>92.968253968253961</v>
      </c>
      <c r="Y17" s="34">
        <f>IF(O17="", 0, LEN(O17)-LEN(SUBSTITUTE(O17,"-","")) +1)</f>
        <v>2</v>
      </c>
      <c r="Z17" s="34">
        <f>SUM(S17:X17)</f>
        <v>235.74244751664105</v>
      </c>
      <c r="AA17" s="33">
        <f>IFERROR(Z17/Y17, Z17)</f>
        <v>117.87122375832053</v>
      </c>
      <c r="AB17" s="34">
        <f>AA17/25</f>
        <v>4.7148489503328213</v>
      </c>
      <c r="AC17" t="str">
        <f t="shared" si="0"/>
        <v/>
      </c>
      <c r="AD17" s="34">
        <f>SUMIFS($AB17:$AB$91, $P17:$P$91, "="&amp;AC17)</f>
        <v>0</v>
      </c>
    </row>
    <row r="18" spans="1:30" ht="16.5" customHeight="1" x14ac:dyDescent="0.25">
      <c r="A18" s="9">
        <v>9</v>
      </c>
      <c r="B18" s="9">
        <v>3036</v>
      </c>
      <c r="C18" s="9" t="s">
        <v>75</v>
      </c>
      <c r="D18" s="9" t="s">
        <v>61</v>
      </c>
      <c r="E18" s="9" t="s">
        <v>249</v>
      </c>
      <c r="F18" s="9" t="s">
        <v>249</v>
      </c>
      <c r="G18" s="9">
        <v>45000</v>
      </c>
      <c r="H18" s="9" t="s">
        <v>249</v>
      </c>
      <c r="I18" s="9" t="s">
        <v>289</v>
      </c>
      <c r="J18" s="9" t="s">
        <v>3</v>
      </c>
      <c r="K18" s="9" t="s">
        <v>76</v>
      </c>
      <c r="L18" s="9" t="s">
        <v>177</v>
      </c>
      <c r="M18" s="9" t="s">
        <v>178</v>
      </c>
      <c r="N18" s="9" t="s">
        <v>194</v>
      </c>
      <c r="O18" s="9" t="s">
        <v>188</v>
      </c>
      <c r="P18" s="9">
        <v>6</v>
      </c>
      <c r="Q18" s="9" t="s">
        <v>251</v>
      </c>
      <c r="R18" s="9" t="s">
        <v>252</v>
      </c>
      <c r="S18" s="34">
        <v>0</v>
      </c>
      <c r="T18" s="34">
        <v>0</v>
      </c>
      <c r="U18" s="34">
        <v>144.91935483870967</v>
      </c>
      <c r="V18" s="34">
        <v>145</v>
      </c>
      <c r="W18" s="34">
        <v>0</v>
      </c>
      <c r="X18" s="34">
        <v>157.98412698412699</v>
      </c>
      <c r="Y18" s="34">
        <f>IF(O18="", 0, LEN(O18)-LEN(SUBSTITUTE(O18,"-","")) +1)</f>
        <v>2</v>
      </c>
      <c r="Z18" s="34">
        <f>SUM(S18:X18)</f>
        <v>447.90348182283662</v>
      </c>
      <c r="AA18" s="33">
        <f>IFERROR(Z18/Y18, Z18)</f>
        <v>223.95174091141831</v>
      </c>
      <c r="AB18" s="34">
        <f>AA18/25</f>
        <v>8.9580696364567327</v>
      </c>
      <c r="AC18" t="str">
        <f t="shared" si="0"/>
        <v/>
      </c>
      <c r="AD18" s="34">
        <f>SUMIFS($AB18:$AB$91, $P18:$P$91, "="&amp;AC18)</f>
        <v>0</v>
      </c>
    </row>
    <row r="19" spans="1:30" x14ac:dyDescent="0.25">
      <c r="A19" s="9">
        <v>12</v>
      </c>
      <c r="B19" s="9">
        <v>3166</v>
      </c>
      <c r="C19" s="9" t="s">
        <v>80</v>
      </c>
      <c r="D19" s="9" t="s">
        <v>61</v>
      </c>
      <c r="E19" s="9" t="s">
        <v>249</v>
      </c>
      <c r="F19" s="9" t="s">
        <v>249</v>
      </c>
      <c r="G19" s="9">
        <v>45000</v>
      </c>
      <c r="H19" s="9" t="s">
        <v>249</v>
      </c>
      <c r="I19" s="9" t="s">
        <v>289</v>
      </c>
      <c r="J19" s="9" t="s">
        <v>3</v>
      </c>
      <c r="K19" s="9" t="s">
        <v>76</v>
      </c>
      <c r="L19" s="9" t="s">
        <v>177</v>
      </c>
      <c r="M19" s="9" t="s">
        <v>178</v>
      </c>
      <c r="N19" s="9" t="s">
        <v>193</v>
      </c>
      <c r="O19" s="9" t="s">
        <v>188</v>
      </c>
      <c r="P19" s="9">
        <v>6</v>
      </c>
      <c r="Q19" s="9" t="s">
        <v>251</v>
      </c>
      <c r="R19" s="9" t="s">
        <v>252</v>
      </c>
      <c r="S19" s="34">
        <v>0</v>
      </c>
      <c r="T19" s="34">
        <v>0</v>
      </c>
      <c r="U19" s="34">
        <v>20.43548387096774</v>
      </c>
      <c r="V19" s="34">
        <v>14</v>
      </c>
      <c r="W19" s="34">
        <v>0</v>
      </c>
      <c r="X19" s="34">
        <v>36.18333333333333</v>
      </c>
      <c r="Y19" s="34">
        <f>IF(O19="", 0, LEN(O19)-LEN(SUBSTITUTE(O19,"-","")) +1)</f>
        <v>2</v>
      </c>
      <c r="Z19" s="34">
        <f>SUM(S19:X19)</f>
        <v>70.618817204301081</v>
      </c>
      <c r="AA19" s="33">
        <f>IFERROR(Z19/Y19, Z19)</f>
        <v>35.30940860215054</v>
      </c>
      <c r="AB19" s="34">
        <f>AA19/25</f>
        <v>1.4123763440860215</v>
      </c>
      <c r="AC19" t="str">
        <f t="shared" si="0"/>
        <v/>
      </c>
      <c r="AD19" s="34">
        <f>SUMIFS($AB19:$AB$91, $P19:$P$91, "="&amp;AC19)</f>
        <v>0</v>
      </c>
    </row>
    <row r="20" spans="1:30" x14ac:dyDescent="0.25">
      <c r="A20" s="9">
        <v>84</v>
      </c>
      <c r="B20" s="9">
        <v>3166</v>
      </c>
      <c r="C20" s="9" t="s">
        <v>164</v>
      </c>
      <c r="D20" s="9" t="s">
        <v>61</v>
      </c>
      <c r="E20" s="9" t="s">
        <v>249</v>
      </c>
      <c r="F20" s="9" t="s">
        <v>249</v>
      </c>
      <c r="G20" s="9">
        <v>45000</v>
      </c>
      <c r="H20" s="9" t="s">
        <v>249</v>
      </c>
      <c r="I20" s="9" t="s">
        <v>289</v>
      </c>
      <c r="J20" s="9" t="s">
        <v>3</v>
      </c>
      <c r="K20" s="9" t="s">
        <v>76</v>
      </c>
      <c r="L20" s="9" t="s">
        <v>177</v>
      </c>
      <c r="M20" s="9" t="s">
        <v>178</v>
      </c>
      <c r="N20" s="9" t="s">
        <v>193</v>
      </c>
      <c r="O20" s="9" t="s">
        <v>188</v>
      </c>
      <c r="P20" s="9">
        <v>6</v>
      </c>
      <c r="Q20" s="9" t="s">
        <v>251</v>
      </c>
      <c r="R20" s="9" t="s">
        <v>252</v>
      </c>
      <c r="S20" s="34">
        <v>0</v>
      </c>
      <c r="T20" s="34">
        <v>0</v>
      </c>
      <c r="U20" s="34">
        <v>20.43548387096774</v>
      </c>
      <c r="V20" s="34">
        <v>14</v>
      </c>
      <c r="W20" s="34">
        <v>0</v>
      </c>
      <c r="X20" s="34">
        <v>36.18333333333333</v>
      </c>
      <c r="Y20" s="34">
        <f>IF(O20="", 0, LEN(O20)-LEN(SUBSTITUTE(O20,"-","")) +1)</f>
        <v>2</v>
      </c>
      <c r="Z20" s="34">
        <f>SUM(S20:X20)</f>
        <v>70.618817204301081</v>
      </c>
      <c r="AA20" s="33">
        <f>IFERROR(Z20/Y20, Z20)</f>
        <v>35.30940860215054</v>
      </c>
      <c r="AB20" s="34">
        <f>AA20/25</f>
        <v>1.4123763440860215</v>
      </c>
      <c r="AC20" t="str">
        <f t="shared" si="0"/>
        <v/>
      </c>
      <c r="AD20" s="34">
        <f>SUMIFS($AB20:$AB$91, $P20:$P$91, "="&amp;AC20)</f>
        <v>0</v>
      </c>
    </row>
    <row r="21" spans="1:30" x14ac:dyDescent="0.25">
      <c r="A21" s="9">
        <v>23</v>
      </c>
      <c r="B21" s="9">
        <v>3166</v>
      </c>
      <c r="C21" s="9" t="s">
        <v>93</v>
      </c>
      <c r="D21" s="9" t="s">
        <v>61</v>
      </c>
      <c r="E21" s="9" t="s">
        <v>249</v>
      </c>
      <c r="F21" s="9" t="s">
        <v>249</v>
      </c>
      <c r="G21" s="9">
        <v>45000</v>
      </c>
      <c r="H21" s="9" t="s">
        <v>249</v>
      </c>
      <c r="I21" s="9" t="s">
        <v>289</v>
      </c>
      <c r="J21" s="9" t="s">
        <v>3</v>
      </c>
      <c r="K21" s="9" t="s">
        <v>76</v>
      </c>
      <c r="L21" s="9" t="s">
        <v>177</v>
      </c>
      <c r="M21" s="9" t="s">
        <v>178</v>
      </c>
      <c r="N21" s="9" t="s">
        <v>193</v>
      </c>
      <c r="O21" s="9" t="s">
        <v>188</v>
      </c>
      <c r="P21" s="9">
        <v>6</v>
      </c>
      <c r="Q21" s="9" t="s">
        <v>251</v>
      </c>
      <c r="R21" s="9" t="s">
        <v>252</v>
      </c>
      <c r="S21" s="34">
        <v>0</v>
      </c>
      <c r="T21" s="34">
        <v>0</v>
      </c>
      <c r="U21" s="34">
        <v>20.43548387096774</v>
      </c>
      <c r="V21" s="34">
        <v>14</v>
      </c>
      <c r="W21" s="34">
        <v>0</v>
      </c>
      <c r="X21" s="34">
        <v>36.18333333333333</v>
      </c>
      <c r="Y21" s="34">
        <f>IF(O21="", 0, LEN(O21)-LEN(SUBSTITUTE(O21,"-","")) +1)</f>
        <v>2</v>
      </c>
      <c r="Z21" s="34">
        <f>SUM(S21:X21)</f>
        <v>70.618817204301081</v>
      </c>
      <c r="AA21" s="33">
        <f>IFERROR(Z21/Y21, Z21)</f>
        <v>35.30940860215054</v>
      </c>
      <c r="AB21" s="34">
        <f>AA21/25</f>
        <v>1.4123763440860215</v>
      </c>
      <c r="AC21" t="str">
        <f t="shared" si="0"/>
        <v/>
      </c>
      <c r="AD21" s="34">
        <f>SUMIFS($AB21:$AB$91, $P21:$P$91, "="&amp;AC21)</f>
        <v>0</v>
      </c>
    </row>
    <row r="22" spans="1:30" x14ac:dyDescent="0.25">
      <c r="A22" s="9">
        <v>79</v>
      </c>
      <c r="B22" s="9">
        <v>3166</v>
      </c>
      <c r="C22" s="9" t="s">
        <v>159</v>
      </c>
      <c r="D22" s="9" t="s">
        <v>61</v>
      </c>
      <c r="E22" s="9" t="s">
        <v>249</v>
      </c>
      <c r="F22" s="9" t="s">
        <v>249</v>
      </c>
      <c r="G22" s="9">
        <v>45000</v>
      </c>
      <c r="H22" s="9" t="s">
        <v>249</v>
      </c>
      <c r="I22" s="9" t="s">
        <v>289</v>
      </c>
      <c r="J22" s="9" t="s">
        <v>3</v>
      </c>
      <c r="K22" s="9" t="s">
        <v>76</v>
      </c>
      <c r="L22" s="9" t="s">
        <v>177</v>
      </c>
      <c r="M22" s="9" t="s">
        <v>178</v>
      </c>
      <c r="N22" s="9" t="s">
        <v>193</v>
      </c>
      <c r="O22" s="9" t="s">
        <v>188</v>
      </c>
      <c r="P22" s="9">
        <v>6</v>
      </c>
      <c r="Q22" s="9" t="s">
        <v>251</v>
      </c>
      <c r="R22" s="9" t="s">
        <v>252</v>
      </c>
      <c r="S22" s="34">
        <v>0</v>
      </c>
      <c r="T22" s="34">
        <v>0</v>
      </c>
      <c r="U22" s="34">
        <v>20.43548387096774</v>
      </c>
      <c r="V22" s="34">
        <v>14</v>
      </c>
      <c r="W22" s="34">
        <v>0</v>
      </c>
      <c r="X22" s="34">
        <v>36.18333333333333</v>
      </c>
      <c r="Y22" s="34">
        <f>IF(O22="", 0, LEN(O22)-LEN(SUBSTITUTE(O22,"-","")) +1)</f>
        <v>2</v>
      </c>
      <c r="Z22" s="34">
        <f>SUM(S22:X22)</f>
        <v>70.618817204301081</v>
      </c>
      <c r="AA22" s="33">
        <f>IFERROR(Z22/Y22, Z22)</f>
        <v>35.30940860215054</v>
      </c>
      <c r="AB22" s="34">
        <f>AA22/25</f>
        <v>1.4123763440860215</v>
      </c>
      <c r="AC22" t="str">
        <f t="shared" si="0"/>
        <v/>
      </c>
      <c r="AD22" s="34">
        <f>SUMIFS($AB22:$AB$91, $P22:$P$91, "="&amp;AC22)</f>
        <v>0</v>
      </c>
    </row>
    <row r="23" spans="1:30" x14ac:dyDescent="0.25">
      <c r="A23" s="9">
        <v>83</v>
      </c>
      <c r="B23" s="9">
        <v>3166</v>
      </c>
      <c r="C23" s="9" t="s">
        <v>163</v>
      </c>
      <c r="D23" s="9" t="s">
        <v>61</v>
      </c>
      <c r="E23" s="9" t="s">
        <v>249</v>
      </c>
      <c r="F23" s="9" t="s">
        <v>249</v>
      </c>
      <c r="G23" s="9">
        <v>45000</v>
      </c>
      <c r="H23" s="9" t="s">
        <v>249</v>
      </c>
      <c r="I23" s="9" t="s">
        <v>289</v>
      </c>
      <c r="J23" s="9" t="s">
        <v>3</v>
      </c>
      <c r="K23" s="9" t="s">
        <v>66</v>
      </c>
      <c r="L23" s="9" t="s">
        <v>177</v>
      </c>
      <c r="M23" s="9" t="s">
        <v>178</v>
      </c>
      <c r="N23" s="9" t="s">
        <v>193</v>
      </c>
      <c r="O23" s="9" t="s">
        <v>188</v>
      </c>
      <c r="P23" s="9">
        <v>6</v>
      </c>
      <c r="Q23" s="9" t="s">
        <v>251</v>
      </c>
      <c r="R23" s="9" t="s">
        <v>252</v>
      </c>
      <c r="S23" s="34">
        <v>0</v>
      </c>
      <c r="T23" s="34">
        <v>0</v>
      </c>
      <c r="U23" s="34">
        <v>20.43548387096774</v>
      </c>
      <c r="V23" s="34">
        <v>14</v>
      </c>
      <c r="W23" s="34">
        <v>0</v>
      </c>
      <c r="X23" s="34">
        <v>36.18333333333333</v>
      </c>
      <c r="Y23" s="34">
        <f>IF(O23="", 0, LEN(O23)-LEN(SUBSTITUTE(O23,"-","")) +1)</f>
        <v>2</v>
      </c>
      <c r="Z23" s="34">
        <f>SUM(S23:X23)</f>
        <v>70.618817204301081</v>
      </c>
      <c r="AA23" s="33">
        <f>IFERROR(Z23/Y23, Z23)</f>
        <v>35.30940860215054</v>
      </c>
      <c r="AB23" s="34">
        <f>AA23/25</f>
        <v>1.4123763440860215</v>
      </c>
      <c r="AC23" t="str">
        <f t="shared" si="0"/>
        <v/>
      </c>
      <c r="AD23" s="34">
        <f>SUMIFS($AB23:$AB$91, $P23:$P$91, "="&amp;AC23)</f>
        <v>0</v>
      </c>
    </row>
    <row r="24" spans="1:30" x14ac:dyDescent="0.25">
      <c r="A24" s="12">
        <v>24</v>
      </c>
      <c r="B24" s="12">
        <v>601</v>
      </c>
      <c r="C24" s="12" t="s">
        <v>94</v>
      </c>
      <c r="D24" s="12" t="s">
        <v>61</v>
      </c>
      <c r="E24" s="12" t="s">
        <v>249</v>
      </c>
      <c r="F24" s="12" t="s">
        <v>249</v>
      </c>
      <c r="G24" s="12">
        <v>45000</v>
      </c>
      <c r="H24" s="12" t="s">
        <v>249</v>
      </c>
      <c r="I24" s="12" t="s">
        <v>274</v>
      </c>
      <c r="J24" s="12" t="s">
        <v>3</v>
      </c>
      <c r="K24" s="12" t="s">
        <v>95</v>
      </c>
      <c r="L24" s="12" t="s">
        <v>95</v>
      </c>
      <c r="M24" s="12" t="s">
        <v>178</v>
      </c>
      <c r="N24" s="12" t="s">
        <v>195</v>
      </c>
      <c r="O24" s="12" t="s">
        <v>179</v>
      </c>
      <c r="P24" s="12">
        <v>7</v>
      </c>
      <c r="Q24" s="12" t="s">
        <v>249</v>
      </c>
      <c r="R24" s="12" t="s">
        <v>252</v>
      </c>
      <c r="S24" s="34">
        <v>50.333333333333336</v>
      </c>
      <c r="T24" s="34">
        <v>80.644067796610173</v>
      </c>
      <c r="U24" s="34">
        <v>67.672131147540981</v>
      </c>
      <c r="V24" s="34">
        <v>7.666666666666667</v>
      </c>
      <c r="W24" s="34">
        <v>103.14285714285714</v>
      </c>
      <c r="X24" s="34">
        <v>0</v>
      </c>
      <c r="Y24" s="34">
        <f>IF(O24="", 0, LEN(O24)-LEN(SUBSTITUTE(O24,"-","")) +1)</f>
        <v>3</v>
      </c>
      <c r="Z24" s="34">
        <f>SUM(S24:X24)</f>
        <v>309.45905608700826</v>
      </c>
      <c r="AA24" s="33">
        <f>IFERROR(Z24/Y24, Z24)</f>
        <v>103.15301869566942</v>
      </c>
      <c r="AB24" s="34">
        <f>AA24/25</f>
        <v>4.1261207478267767</v>
      </c>
      <c r="AC24">
        <f t="shared" si="0"/>
        <v>7</v>
      </c>
      <c r="AD24" s="34">
        <f>SUMIFS($AB24:$AB$91, $P24:$P$91, "="&amp;AC24)</f>
        <v>8.4467756290612108</v>
      </c>
    </row>
    <row r="25" spans="1:30" x14ac:dyDescent="0.25">
      <c r="A25" s="12">
        <v>28</v>
      </c>
      <c r="B25" s="12">
        <v>709</v>
      </c>
      <c r="C25" s="12" t="s">
        <v>100</v>
      </c>
      <c r="D25" s="12" t="s">
        <v>61</v>
      </c>
      <c r="E25" s="12" t="s">
        <v>249</v>
      </c>
      <c r="F25" s="12" t="s">
        <v>249</v>
      </c>
      <c r="G25" s="12">
        <v>45000</v>
      </c>
      <c r="H25" s="12" t="s">
        <v>249</v>
      </c>
      <c r="I25" s="12" t="s">
        <v>274</v>
      </c>
      <c r="J25" s="12" t="s">
        <v>3</v>
      </c>
      <c r="K25" s="12" t="s">
        <v>95</v>
      </c>
      <c r="L25" s="12" t="s">
        <v>95</v>
      </c>
      <c r="M25" s="12" t="s">
        <v>178</v>
      </c>
      <c r="N25" s="12" t="s">
        <v>196</v>
      </c>
      <c r="O25" s="12" t="s">
        <v>179</v>
      </c>
      <c r="P25" s="12">
        <v>7</v>
      </c>
      <c r="Q25" s="12" t="s">
        <v>249</v>
      </c>
      <c r="R25" s="12" t="s">
        <v>252</v>
      </c>
      <c r="S25" s="34">
        <v>31</v>
      </c>
      <c r="T25" s="34">
        <v>90.237288135593218</v>
      </c>
      <c r="U25" s="34">
        <v>81.145161290322577</v>
      </c>
      <c r="V25" s="34">
        <v>1</v>
      </c>
      <c r="W25" s="34">
        <v>120.66666666666667</v>
      </c>
      <c r="X25" s="34">
        <v>0</v>
      </c>
      <c r="Y25" s="34">
        <f>IF(O25="", 0, LEN(O25)-LEN(SUBSTITUTE(O25,"-","")) +1)</f>
        <v>3</v>
      </c>
      <c r="Z25" s="34">
        <f>SUM(S25:X25)</f>
        <v>324.04911609258249</v>
      </c>
      <c r="AA25" s="33">
        <f>IFERROR(Z25/Y25, Z25)</f>
        <v>108.01637203086084</v>
      </c>
      <c r="AB25" s="34">
        <f>AA25/25</f>
        <v>4.3206548812344332</v>
      </c>
      <c r="AC25" t="str">
        <f t="shared" si="0"/>
        <v/>
      </c>
      <c r="AD25" s="34">
        <f>SUMIFS($AB25:$AB$91, $P25:$P$91, "="&amp;AC25)</f>
        <v>0</v>
      </c>
    </row>
    <row r="26" spans="1:30" x14ac:dyDescent="0.25">
      <c r="A26" s="10">
        <v>68</v>
      </c>
      <c r="B26" s="10">
        <v>79</v>
      </c>
      <c r="C26" s="10" t="s">
        <v>147</v>
      </c>
      <c r="D26" s="10" t="s">
        <v>61</v>
      </c>
      <c r="E26" s="10" t="s">
        <v>249</v>
      </c>
      <c r="F26" s="10" t="s">
        <v>249</v>
      </c>
      <c r="G26" s="10">
        <v>45000</v>
      </c>
      <c r="H26" s="10" t="s">
        <v>249</v>
      </c>
      <c r="I26" s="10" t="s">
        <v>289</v>
      </c>
      <c r="J26" s="10" t="s">
        <v>3</v>
      </c>
      <c r="K26" s="10" t="s">
        <v>95</v>
      </c>
      <c r="L26" s="10" t="s">
        <v>95</v>
      </c>
      <c r="M26" s="10" t="s">
        <v>178</v>
      </c>
      <c r="N26" s="10" t="s">
        <v>197</v>
      </c>
      <c r="O26" s="10" t="s">
        <v>179</v>
      </c>
      <c r="P26" s="10">
        <v>8</v>
      </c>
      <c r="Q26" s="10" t="s">
        <v>249</v>
      </c>
      <c r="R26" s="10" t="s">
        <v>252</v>
      </c>
      <c r="S26" s="34">
        <v>28.5</v>
      </c>
      <c r="T26" s="34">
        <v>64.644067796610173</v>
      </c>
      <c r="U26" s="34">
        <v>58.7</v>
      </c>
      <c r="V26" s="34">
        <v>0</v>
      </c>
      <c r="W26" s="34">
        <v>96.873015873015873</v>
      </c>
      <c r="X26" s="34">
        <v>0</v>
      </c>
      <c r="Y26" s="34">
        <f>IF(O26="", 0, LEN(O26)-LEN(SUBSTITUTE(O26,"-","")) +1)</f>
        <v>3</v>
      </c>
      <c r="Z26" s="34">
        <f>SUM(S26:X26)</f>
        <v>248.71708366962605</v>
      </c>
      <c r="AA26" s="33">
        <f>IFERROR(Z26/Y26, Z26)</f>
        <v>82.905694556542016</v>
      </c>
      <c r="AB26" s="34">
        <f>AA26/25</f>
        <v>3.3162277822616808</v>
      </c>
      <c r="AC26">
        <f t="shared" si="0"/>
        <v>8</v>
      </c>
      <c r="AD26" s="34">
        <f>SUMIFS($AB26:$AB$91, $P26:$P$91, "="&amp;AC26)</f>
        <v>8.0976041668474679</v>
      </c>
    </row>
    <row r="27" spans="1:30" x14ac:dyDescent="0.25">
      <c r="A27" s="10">
        <v>44</v>
      </c>
      <c r="B27" s="10">
        <v>737</v>
      </c>
      <c r="C27" s="10" t="s">
        <v>119</v>
      </c>
      <c r="D27" s="10" t="s">
        <v>61</v>
      </c>
      <c r="E27" s="10" t="s">
        <v>249</v>
      </c>
      <c r="F27" s="10" t="s">
        <v>249</v>
      </c>
      <c r="G27" s="10">
        <v>45000</v>
      </c>
      <c r="H27" s="10" t="s">
        <v>249</v>
      </c>
      <c r="I27" s="10" t="s">
        <v>274</v>
      </c>
      <c r="J27" s="10" t="s">
        <v>3</v>
      </c>
      <c r="K27" s="10" t="s">
        <v>120</v>
      </c>
      <c r="L27" s="10" t="s">
        <v>120</v>
      </c>
      <c r="M27" s="10" t="s">
        <v>178</v>
      </c>
      <c r="N27" s="10" t="s">
        <v>120</v>
      </c>
      <c r="O27" s="10" t="s">
        <v>179</v>
      </c>
      <c r="P27" s="10">
        <v>8</v>
      </c>
      <c r="Q27" s="10" t="s">
        <v>251</v>
      </c>
      <c r="R27" s="10" t="s">
        <v>252</v>
      </c>
      <c r="S27" s="34">
        <v>46.25</v>
      </c>
      <c r="T27" s="34">
        <v>98.559322033898312</v>
      </c>
      <c r="U27" s="34">
        <v>91.016129032258064</v>
      </c>
      <c r="V27" s="34">
        <v>2</v>
      </c>
      <c r="W27" s="34">
        <v>120.77777777777777</v>
      </c>
      <c r="X27" s="34">
        <v>0</v>
      </c>
      <c r="Y27" s="34">
        <f>IF(O27="", 0, LEN(O27)-LEN(SUBSTITUTE(O27,"-","")) +1)</f>
        <v>3</v>
      </c>
      <c r="Z27" s="34">
        <f>SUM(S27:X27)</f>
        <v>358.60322884393412</v>
      </c>
      <c r="AA27" s="33">
        <f>IFERROR(Z27/Y27, Z27)</f>
        <v>119.5344096146447</v>
      </c>
      <c r="AB27" s="34">
        <f>AA27/25</f>
        <v>4.781376384585788</v>
      </c>
      <c r="AC27" t="str">
        <f t="shared" si="0"/>
        <v/>
      </c>
      <c r="AD27" s="34">
        <f>SUMIFS($AB27:$AB$91, $P27:$P$91, "="&amp;AC27)</f>
        <v>0</v>
      </c>
    </row>
    <row r="28" spans="1:30" x14ac:dyDescent="0.25">
      <c r="A28" s="8">
        <v>82</v>
      </c>
      <c r="B28" s="8">
        <v>73</v>
      </c>
      <c r="C28" s="8" t="s">
        <v>162</v>
      </c>
      <c r="D28" s="8" t="s">
        <v>61</v>
      </c>
      <c r="E28" s="8" t="s">
        <v>249</v>
      </c>
      <c r="F28" s="8" t="s">
        <v>249</v>
      </c>
      <c r="G28" s="8">
        <v>45000</v>
      </c>
      <c r="H28" s="8" t="s">
        <v>249</v>
      </c>
      <c r="I28" s="8" t="s">
        <v>289</v>
      </c>
      <c r="J28" s="8" t="s">
        <v>3</v>
      </c>
      <c r="K28" s="8" t="s">
        <v>66</v>
      </c>
      <c r="L28" s="8" t="s">
        <v>66</v>
      </c>
      <c r="M28" s="8" t="s">
        <v>178</v>
      </c>
      <c r="N28" s="8" t="s">
        <v>198</v>
      </c>
      <c r="O28" s="8" t="s">
        <v>179</v>
      </c>
      <c r="P28" s="8">
        <v>9</v>
      </c>
      <c r="Q28" s="8" t="s">
        <v>250</v>
      </c>
      <c r="R28" s="8"/>
      <c r="S28" s="34">
        <v>0</v>
      </c>
      <c r="T28" s="34">
        <v>32</v>
      </c>
      <c r="U28" s="34">
        <v>31.5</v>
      </c>
      <c r="V28" s="34">
        <v>0</v>
      </c>
      <c r="W28" s="34">
        <v>13</v>
      </c>
      <c r="X28" s="34">
        <v>0</v>
      </c>
      <c r="Y28" s="34">
        <f>IF(O28="", 0, LEN(O28)-LEN(SUBSTITUTE(O28,"-","")) +1)</f>
        <v>3</v>
      </c>
      <c r="Z28" s="34">
        <f>SUM(S28:X28)</f>
        <v>76.5</v>
      </c>
      <c r="AA28" s="33">
        <f>IFERROR(Z28/Y28, Z28)</f>
        <v>25.5</v>
      </c>
      <c r="AB28" s="34">
        <f>AA28/25</f>
        <v>1.02</v>
      </c>
      <c r="AC28">
        <f t="shared" si="0"/>
        <v>9</v>
      </c>
      <c r="AD28" s="34">
        <f>SUMIFS($AB28:$AB$91, $P28:$P$91, "="&amp;AC28)</f>
        <v>10.900321564160858</v>
      </c>
    </row>
    <row r="29" spans="1:30" x14ac:dyDescent="0.25">
      <c r="A29" s="8">
        <v>32</v>
      </c>
      <c r="B29" s="8">
        <v>713</v>
      </c>
      <c r="C29" s="8" t="s">
        <v>104</v>
      </c>
      <c r="D29" s="8" t="s">
        <v>61</v>
      </c>
      <c r="E29" s="8" t="s">
        <v>249</v>
      </c>
      <c r="F29" s="8" t="s">
        <v>249</v>
      </c>
      <c r="G29" s="8">
        <v>45000</v>
      </c>
      <c r="H29" s="8" t="s">
        <v>249</v>
      </c>
      <c r="I29" s="8" t="s">
        <v>275</v>
      </c>
      <c r="J29" s="8" t="s">
        <v>3</v>
      </c>
      <c r="K29" s="8" t="s">
        <v>66</v>
      </c>
      <c r="L29" s="8" t="s">
        <v>66</v>
      </c>
      <c r="M29" s="8" t="s">
        <v>178</v>
      </c>
      <c r="N29" s="8" t="s">
        <v>199</v>
      </c>
      <c r="O29" s="8" t="s">
        <v>179</v>
      </c>
      <c r="P29" s="8">
        <v>9</v>
      </c>
      <c r="Q29" s="8" t="s">
        <v>250</v>
      </c>
      <c r="R29" s="8"/>
      <c r="S29" s="34">
        <v>53.5</v>
      </c>
      <c r="T29" s="34">
        <v>117.35593220338983</v>
      </c>
      <c r="U29" s="34">
        <v>97.290322580645167</v>
      </c>
      <c r="V29" s="34">
        <v>8.6666666666666661</v>
      </c>
      <c r="W29" s="34">
        <v>145.01587301587301</v>
      </c>
      <c r="X29" s="34">
        <v>0</v>
      </c>
      <c r="Y29" s="34">
        <f>IF(O29="", 0, LEN(O29)-LEN(SUBSTITUTE(O29,"-","")) +1)</f>
        <v>3</v>
      </c>
      <c r="Z29" s="34">
        <f>SUM(S29:X29)</f>
        <v>421.82879446657472</v>
      </c>
      <c r="AA29" s="33">
        <f>IFERROR(Z29/Y29, Z29)</f>
        <v>140.60959815552491</v>
      </c>
      <c r="AB29" s="34">
        <f>AA29/25</f>
        <v>5.6243839262209967</v>
      </c>
      <c r="AC29" t="str">
        <f t="shared" si="0"/>
        <v/>
      </c>
      <c r="AD29" s="34">
        <f>SUMIFS($AB29:$AB$91, $P29:$P$91, "="&amp;AC29)</f>
        <v>0</v>
      </c>
    </row>
    <row r="30" spans="1:30" ht="16.5" customHeight="1" x14ac:dyDescent="0.25">
      <c r="A30" s="8">
        <v>72</v>
      </c>
      <c r="B30" s="8">
        <v>907</v>
      </c>
      <c r="C30" s="8" t="s">
        <v>151</v>
      </c>
      <c r="D30" s="8" t="s">
        <v>61</v>
      </c>
      <c r="E30" s="8" t="s">
        <v>249</v>
      </c>
      <c r="F30" s="8" t="s">
        <v>249</v>
      </c>
      <c r="G30" s="8">
        <v>45000</v>
      </c>
      <c r="H30" s="8" t="s">
        <v>249</v>
      </c>
      <c r="I30" s="8" t="s">
        <v>289</v>
      </c>
      <c r="J30" s="8" t="s">
        <v>3</v>
      </c>
      <c r="K30" s="8" t="s">
        <v>66</v>
      </c>
      <c r="L30" s="8" t="s">
        <v>66</v>
      </c>
      <c r="M30" s="8" t="s">
        <v>178</v>
      </c>
      <c r="N30" s="8" t="s">
        <v>198</v>
      </c>
      <c r="O30" s="8" t="s">
        <v>179</v>
      </c>
      <c r="P30" s="8">
        <v>9</v>
      </c>
      <c r="Q30" s="8" t="s">
        <v>250</v>
      </c>
      <c r="R30" s="8"/>
      <c r="S30" s="34">
        <v>82.5</v>
      </c>
      <c r="T30" s="34">
        <v>79.896551724137936</v>
      </c>
      <c r="U30" s="34">
        <v>67.322580645161295</v>
      </c>
      <c r="V30" s="34">
        <v>0</v>
      </c>
      <c r="W30" s="34">
        <v>89.476190476190482</v>
      </c>
      <c r="X30" s="34">
        <v>0</v>
      </c>
      <c r="Y30" s="34">
        <f>IF(O30="", 0, LEN(O30)-LEN(SUBSTITUTE(O30,"-","")) +1)</f>
        <v>3</v>
      </c>
      <c r="Z30" s="34">
        <f>SUM(S30:X30)</f>
        <v>319.19532284548973</v>
      </c>
      <c r="AA30" s="33">
        <f>IFERROR(Z30/Y30, Z30)</f>
        <v>106.39844094849657</v>
      </c>
      <c r="AB30" s="34">
        <f>AA30/25</f>
        <v>4.255937637939863</v>
      </c>
      <c r="AC30" t="str">
        <f t="shared" si="0"/>
        <v/>
      </c>
      <c r="AD30" s="34">
        <f>SUMIFS($AB30:$AB$91, $P30:$P$91, "="&amp;AC30)</f>
        <v>0</v>
      </c>
    </row>
    <row r="31" spans="1:30" ht="16.5" customHeight="1" x14ac:dyDescent="0.25">
      <c r="A31" s="11">
        <v>27</v>
      </c>
      <c r="B31" s="11">
        <v>703</v>
      </c>
      <c r="C31" s="11" t="s">
        <v>99</v>
      </c>
      <c r="D31" s="11" t="s">
        <v>61</v>
      </c>
      <c r="E31" s="11" t="s">
        <v>249</v>
      </c>
      <c r="F31" s="11">
        <v>45000</v>
      </c>
      <c r="G31" s="11" t="s">
        <v>249</v>
      </c>
      <c r="H31" s="11">
        <v>40000</v>
      </c>
      <c r="I31" s="11" t="s">
        <v>289</v>
      </c>
      <c r="J31" s="11" t="s">
        <v>3</v>
      </c>
      <c r="K31" s="11" t="s">
        <v>64</v>
      </c>
      <c r="L31" s="11" t="s">
        <v>64</v>
      </c>
      <c r="M31" s="11" t="s">
        <v>178</v>
      </c>
      <c r="N31" s="11" t="s">
        <v>201</v>
      </c>
      <c r="O31" s="11" t="s">
        <v>190</v>
      </c>
      <c r="P31" s="11">
        <v>10</v>
      </c>
      <c r="Q31" s="11" t="s">
        <v>251</v>
      </c>
      <c r="R31" s="11" t="s">
        <v>252</v>
      </c>
      <c r="S31" s="34">
        <v>34.016129032258064</v>
      </c>
      <c r="T31" s="34">
        <v>30</v>
      </c>
      <c r="U31" s="34">
        <v>3</v>
      </c>
      <c r="V31" s="34">
        <v>40.333333333333336</v>
      </c>
      <c r="W31" s="34">
        <v>1</v>
      </c>
      <c r="X31" s="34">
        <v>36.523809523809526</v>
      </c>
      <c r="Y31" s="34">
        <f>IF(O31="", 0, LEN(O31)-LEN(SUBSTITUTE(O31,"-","")) +1)</f>
        <v>3</v>
      </c>
      <c r="Z31" s="34">
        <f>SUM(S31:X31)</f>
        <v>144.87327188940091</v>
      </c>
      <c r="AA31" s="33">
        <f>IFERROR(Z31/Y31, Z31)</f>
        <v>48.291090629800301</v>
      </c>
      <c r="AB31" s="34">
        <f>AA31/25</f>
        <v>1.9316436251920122</v>
      </c>
      <c r="AC31">
        <f t="shared" si="0"/>
        <v>10</v>
      </c>
      <c r="AD31" s="34">
        <f>SUMIFS($AB31:$AB$91, $P31:$P$91, "="&amp;AC31)</f>
        <v>11.684959890766343</v>
      </c>
    </row>
    <row r="32" spans="1:30" x14ac:dyDescent="0.25">
      <c r="A32" s="11">
        <v>42</v>
      </c>
      <c r="B32" s="11">
        <v>736</v>
      </c>
      <c r="C32" s="11" t="s">
        <v>117</v>
      </c>
      <c r="D32" s="11" t="s">
        <v>61</v>
      </c>
      <c r="E32" s="11" t="s">
        <v>249</v>
      </c>
      <c r="F32" s="11">
        <v>45000</v>
      </c>
      <c r="G32" s="11" t="s">
        <v>249</v>
      </c>
      <c r="H32" s="11">
        <v>40000</v>
      </c>
      <c r="I32" s="11" t="s">
        <v>289</v>
      </c>
      <c r="J32" s="11" t="s">
        <v>3</v>
      </c>
      <c r="K32" s="11" t="s">
        <v>64</v>
      </c>
      <c r="L32" s="11" t="s">
        <v>64</v>
      </c>
      <c r="M32" s="11" t="s">
        <v>178</v>
      </c>
      <c r="N32" s="11" t="s">
        <v>200</v>
      </c>
      <c r="O32" s="11" t="s">
        <v>190</v>
      </c>
      <c r="P32" s="11">
        <v>10</v>
      </c>
      <c r="Q32" s="11" t="s">
        <v>251</v>
      </c>
      <c r="R32" s="11" t="s">
        <v>252</v>
      </c>
      <c r="S32" s="34">
        <v>110.5</v>
      </c>
      <c r="T32" s="34">
        <v>0</v>
      </c>
      <c r="U32" s="34">
        <v>28</v>
      </c>
      <c r="V32" s="34">
        <v>111.62903225806451</v>
      </c>
      <c r="W32" s="34">
        <v>25.5</v>
      </c>
      <c r="X32" s="34">
        <v>126.28571428571429</v>
      </c>
      <c r="Y32" s="34">
        <f>IF(O32="", 0, LEN(O32)-LEN(SUBSTITUTE(O32,"-","")) +1)</f>
        <v>3</v>
      </c>
      <c r="Z32" s="34">
        <f>SUM(S32:X32)</f>
        <v>401.91474654377879</v>
      </c>
      <c r="AA32" s="33">
        <f>IFERROR(Z32/Y32, Z32)</f>
        <v>133.97158218125961</v>
      </c>
      <c r="AB32" s="34">
        <f>AA32/25</f>
        <v>5.3588632872503839</v>
      </c>
      <c r="AC32" t="str">
        <f t="shared" si="0"/>
        <v/>
      </c>
      <c r="AD32" s="34">
        <f>SUMIFS($AB32:$AB$91, $P32:$P$91, "="&amp;AC32)</f>
        <v>0</v>
      </c>
    </row>
    <row r="33" spans="1:30" x14ac:dyDescent="0.25">
      <c r="A33" s="11">
        <v>62</v>
      </c>
      <c r="B33" s="11">
        <v>76</v>
      </c>
      <c r="C33" s="11" t="s">
        <v>140</v>
      </c>
      <c r="D33" s="11" t="s">
        <v>61</v>
      </c>
      <c r="E33" s="11" t="s">
        <v>249</v>
      </c>
      <c r="F33" s="11">
        <v>45000</v>
      </c>
      <c r="G33" s="11" t="s">
        <v>249</v>
      </c>
      <c r="H33" s="11">
        <v>40000</v>
      </c>
      <c r="I33" s="11" t="s">
        <v>276</v>
      </c>
      <c r="J33" s="11" t="s">
        <v>3</v>
      </c>
      <c r="K33" s="11" t="s">
        <v>64</v>
      </c>
      <c r="L33" s="11" t="s">
        <v>64</v>
      </c>
      <c r="M33" s="11" t="s">
        <v>178</v>
      </c>
      <c r="N33" s="11" t="s">
        <v>64</v>
      </c>
      <c r="O33" s="11" t="s">
        <v>190</v>
      </c>
      <c r="P33" s="11">
        <v>10</v>
      </c>
      <c r="Q33" s="11" t="s">
        <v>251</v>
      </c>
      <c r="R33" s="11" t="s">
        <v>252</v>
      </c>
      <c r="S33" s="34">
        <v>64.870967741935488</v>
      </c>
      <c r="T33" s="34">
        <v>0</v>
      </c>
      <c r="U33" s="34">
        <v>0</v>
      </c>
      <c r="V33" s="34">
        <v>52.349206349206348</v>
      </c>
      <c r="W33" s="34">
        <v>0</v>
      </c>
      <c r="X33" s="34">
        <v>60.301587301587304</v>
      </c>
      <c r="Y33" s="34">
        <f>IF(O33="", 0, LEN(O33)-LEN(SUBSTITUTE(O33,"-","")) +1)</f>
        <v>3</v>
      </c>
      <c r="Z33" s="34">
        <f>SUM(S33:X33)</f>
        <v>177.52176139272916</v>
      </c>
      <c r="AA33" s="33">
        <f>IFERROR(Z33/Y33, Z33)</f>
        <v>59.173920464243054</v>
      </c>
      <c r="AB33" s="34">
        <f>AA33/25</f>
        <v>2.3669568185697223</v>
      </c>
      <c r="AC33" t="str">
        <f t="shared" si="0"/>
        <v/>
      </c>
      <c r="AD33" s="34">
        <f>SUMIFS($AB33:$AB$91, $P33:$P$91, "="&amp;AC33)</f>
        <v>0</v>
      </c>
    </row>
    <row r="34" spans="1:30" x14ac:dyDescent="0.25">
      <c r="A34" s="11">
        <v>76</v>
      </c>
      <c r="B34" s="11">
        <v>966</v>
      </c>
      <c r="C34" s="11" t="s">
        <v>156</v>
      </c>
      <c r="D34" s="11" t="s">
        <v>61</v>
      </c>
      <c r="E34" s="11" t="s">
        <v>249</v>
      </c>
      <c r="F34" s="11">
        <v>45000</v>
      </c>
      <c r="G34" s="11" t="s">
        <v>249</v>
      </c>
      <c r="H34" s="11">
        <v>40000</v>
      </c>
      <c r="I34" s="11" t="s">
        <v>274</v>
      </c>
      <c r="J34" s="11" t="s">
        <v>3</v>
      </c>
      <c r="K34" s="11" t="s">
        <v>64</v>
      </c>
      <c r="L34" s="11" t="s">
        <v>64</v>
      </c>
      <c r="M34" s="11" t="s">
        <v>178</v>
      </c>
      <c r="N34" s="11" t="s">
        <v>202</v>
      </c>
      <c r="O34" s="11" t="s">
        <v>190</v>
      </c>
      <c r="P34" s="11">
        <v>10</v>
      </c>
      <c r="Q34" s="11" t="s">
        <v>251</v>
      </c>
      <c r="R34" s="11" t="s">
        <v>252</v>
      </c>
      <c r="S34" s="34">
        <v>45.91935483870968</v>
      </c>
      <c r="T34" s="34">
        <v>0</v>
      </c>
      <c r="U34" s="34">
        <v>0</v>
      </c>
      <c r="V34" s="34">
        <v>60</v>
      </c>
      <c r="W34" s="34">
        <v>1</v>
      </c>
      <c r="X34" s="34">
        <v>45.142857142857146</v>
      </c>
      <c r="Y34" s="34">
        <f>IF(O34="", 0, LEN(O34)-LEN(SUBSTITUTE(O34,"-","")) +1)</f>
        <v>3</v>
      </c>
      <c r="Z34" s="34">
        <f>SUM(S34:X34)</f>
        <v>152.06221198156683</v>
      </c>
      <c r="AA34" s="33">
        <f>IFERROR(Z34/Y34, Z34)</f>
        <v>50.687403993855611</v>
      </c>
      <c r="AB34" s="34">
        <f>AA34/25</f>
        <v>2.0274961597542243</v>
      </c>
      <c r="AC34" t="str">
        <f t="shared" si="0"/>
        <v/>
      </c>
      <c r="AD34" s="34">
        <f>SUMIFS($AB34:$AB$91, $P34:$P$91, "="&amp;AC34)</f>
        <v>0</v>
      </c>
    </row>
    <row r="35" spans="1:30" x14ac:dyDescent="0.25">
      <c r="A35" s="16">
        <v>34</v>
      </c>
      <c r="B35" s="16">
        <v>716</v>
      </c>
      <c r="C35" s="16" t="s">
        <v>107</v>
      </c>
      <c r="D35" s="16" t="s">
        <v>61</v>
      </c>
      <c r="E35" s="16" t="s">
        <v>249</v>
      </c>
      <c r="F35" s="16">
        <v>45000</v>
      </c>
      <c r="G35" s="16" t="s">
        <v>249</v>
      </c>
      <c r="H35" s="16">
        <v>40000</v>
      </c>
      <c r="I35" s="16" t="s">
        <v>289</v>
      </c>
      <c r="J35" s="16" t="s">
        <v>3</v>
      </c>
      <c r="K35" s="16" t="s">
        <v>64</v>
      </c>
      <c r="L35" s="16" t="s">
        <v>203</v>
      </c>
      <c r="M35" s="16" t="s">
        <v>178</v>
      </c>
      <c r="N35" s="16" t="s">
        <v>204</v>
      </c>
      <c r="O35" s="16" t="s">
        <v>190</v>
      </c>
      <c r="P35" s="16">
        <v>11</v>
      </c>
      <c r="Q35" s="16" t="s">
        <v>250</v>
      </c>
      <c r="R35" s="16"/>
      <c r="S35" s="34">
        <v>67.08064516129032</v>
      </c>
      <c r="T35" s="34">
        <v>0</v>
      </c>
      <c r="U35" s="34">
        <v>0</v>
      </c>
      <c r="V35" s="34">
        <v>84.19047619047619</v>
      </c>
      <c r="W35" s="34">
        <v>0</v>
      </c>
      <c r="X35" s="34">
        <v>80.111111111111114</v>
      </c>
      <c r="Y35" s="34">
        <f>IF(O35="", 0, LEN(O35)-LEN(SUBSTITUTE(O35,"-","")) +1)</f>
        <v>3</v>
      </c>
      <c r="Z35" s="34">
        <f>SUM(S35:X35)</f>
        <v>231.38223246287762</v>
      </c>
      <c r="AA35" s="33">
        <f>IFERROR(Z35/Y35, Z35)</f>
        <v>77.127410820959213</v>
      </c>
      <c r="AB35" s="34">
        <f>AA35/25</f>
        <v>3.0850964328383683</v>
      </c>
      <c r="AC35">
        <f t="shared" si="0"/>
        <v>11</v>
      </c>
      <c r="AD35" s="34">
        <f>SUMIFS($AB35:$AB$91, $P35:$P$91, "="&amp;AC35)</f>
        <v>5.8965318313705417</v>
      </c>
    </row>
    <row r="36" spans="1:30" x14ac:dyDescent="0.25">
      <c r="A36" s="16">
        <v>66</v>
      </c>
      <c r="B36" s="16">
        <v>77</v>
      </c>
      <c r="C36" s="16" t="s">
        <v>144</v>
      </c>
      <c r="D36" s="16" t="s">
        <v>61</v>
      </c>
      <c r="E36" s="16" t="s">
        <v>249</v>
      </c>
      <c r="F36" s="16">
        <v>45000</v>
      </c>
      <c r="G36" s="16"/>
      <c r="H36" s="16" t="s">
        <v>249</v>
      </c>
      <c r="I36" s="16" t="s">
        <v>276</v>
      </c>
      <c r="J36" s="16" t="s">
        <v>3</v>
      </c>
      <c r="K36" s="16" t="s">
        <v>145</v>
      </c>
      <c r="L36" s="16" t="s">
        <v>145</v>
      </c>
      <c r="M36" s="16" t="s">
        <v>178</v>
      </c>
      <c r="N36" s="16" t="s">
        <v>205</v>
      </c>
      <c r="O36" s="16" t="s">
        <v>190</v>
      </c>
      <c r="P36" s="16">
        <v>11</v>
      </c>
      <c r="Q36" s="16" t="s">
        <v>250</v>
      </c>
      <c r="R36" s="16"/>
      <c r="S36" s="34">
        <v>75.032258064516128</v>
      </c>
      <c r="T36" s="34">
        <v>0</v>
      </c>
      <c r="U36" s="34">
        <v>0</v>
      </c>
      <c r="V36" s="34">
        <v>66.80952380952381</v>
      </c>
      <c r="W36" s="34">
        <v>0</v>
      </c>
      <c r="X36" s="34">
        <v>69.015873015873012</v>
      </c>
      <c r="Y36" s="34">
        <f>IF(O36="", 0, LEN(O36)-LEN(SUBSTITUTE(O36,"-","")) +1)</f>
        <v>3</v>
      </c>
      <c r="Z36" s="34">
        <f>SUM(S36:X36)</f>
        <v>210.85765488991296</v>
      </c>
      <c r="AA36" s="33">
        <f>IFERROR(Z36/Y36, Z36)</f>
        <v>70.285884963304326</v>
      </c>
      <c r="AB36" s="34">
        <f>AA36/25</f>
        <v>2.8114353985321729</v>
      </c>
      <c r="AC36" t="str">
        <f t="shared" si="0"/>
        <v/>
      </c>
      <c r="AD36" s="34">
        <f>SUMIFS($AB36:$AB$91, $P36:$P$91, "="&amp;AC36)</f>
        <v>0</v>
      </c>
    </row>
    <row r="37" spans="1:30" x14ac:dyDescent="0.25">
      <c r="A37" s="13">
        <v>15</v>
      </c>
      <c r="B37" s="13">
        <v>345</v>
      </c>
      <c r="C37" s="13" t="s">
        <v>84</v>
      </c>
      <c r="D37" s="13" t="s">
        <v>61</v>
      </c>
      <c r="E37" s="13">
        <v>200000</v>
      </c>
      <c r="F37" s="13" t="s">
        <v>249</v>
      </c>
      <c r="G37" s="13" t="s">
        <v>249</v>
      </c>
      <c r="H37" s="13">
        <v>260000</v>
      </c>
      <c r="I37" s="13" t="s">
        <v>280</v>
      </c>
      <c r="J37" s="13" t="s">
        <v>3</v>
      </c>
      <c r="K37" s="13" t="s">
        <v>74</v>
      </c>
      <c r="L37" s="13" t="s">
        <v>206</v>
      </c>
      <c r="M37" s="13" t="s">
        <v>248</v>
      </c>
      <c r="N37" s="13" t="s">
        <v>208</v>
      </c>
      <c r="O37" s="13" t="s">
        <v>179</v>
      </c>
      <c r="P37" s="13">
        <v>12</v>
      </c>
      <c r="Q37" s="13" t="s">
        <v>250</v>
      </c>
      <c r="R37" s="13" t="s">
        <v>252</v>
      </c>
      <c r="S37" s="34">
        <v>93</v>
      </c>
      <c r="T37" s="34">
        <v>118.23728813559322</v>
      </c>
      <c r="U37" s="34">
        <v>57.37777777777778</v>
      </c>
      <c r="V37" s="34">
        <v>8</v>
      </c>
      <c r="W37" s="34">
        <v>155.96825396825398</v>
      </c>
      <c r="X37" s="34">
        <v>0</v>
      </c>
      <c r="Y37" s="34">
        <f>IF(O37="", 0, LEN(O37)-LEN(SUBSTITUTE(O37,"-","")) +1)</f>
        <v>3</v>
      </c>
      <c r="Z37" s="34">
        <f>SUM(S37:X37)</f>
        <v>432.58331988162496</v>
      </c>
      <c r="AA37" s="33">
        <f>IFERROR(Z37/Y37, Z37)</f>
        <v>144.19443996054164</v>
      </c>
      <c r="AB37" s="34">
        <f>AA37/25</f>
        <v>5.7677775984216657</v>
      </c>
      <c r="AC37">
        <f t="shared" si="0"/>
        <v>12</v>
      </c>
      <c r="AD37" s="34">
        <f>SUMIFS($AB37:$AB$91, $P37:$P$91, "="&amp;AC37)</f>
        <v>12.167888885996046</v>
      </c>
    </row>
    <row r="38" spans="1:30" ht="16.5" customHeight="1" x14ac:dyDescent="0.25">
      <c r="A38" s="13">
        <v>73</v>
      </c>
      <c r="B38" s="13">
        <v>913</v>
      </c>
      <c r="C38" s="13" t="s">
        <v>152</v>
      </c>
      <c r="D38" s="13" t="s">
        <v>61</v>
      </c>
      <c r="E38" s="13">
        <v>200000</v>
      </c>
      <c r="F38" s="13" t="s">
        <v>249</v>
      </c>
      <c r="G38" s="13" t="s">
        <v>249</v>
      </c>
      <c r="H38" s="13">
        <v>260000</v>
      </c>
      <c r="I38" s="13" t="s">
        <v>274</v>
      </c>
      <c r="J38" s="13" t="s">
        <v>3</v>
      </c>
      <c r="K38" s="13" t="s">
        <v>74</v>
      </c>
      <c r="L38" s="13" t="s">
        <v>206</v>
      </c>
      <c r="M38" s="13" t="s">
        <v>207</v>
      </c>
      <c r="N38" s="13" t="s">
        <v>206</v>
      </c>
      <c r="O38" s="13" t="s">
        <v>179</v>
      </c>
      <c r="P38" s="13">
        <v>12</v>
      </c>
      <c r="Q38" s="13" t="s">
        <v>250</v>
      </c>
      <c r="R38" s="13" t="s">
        <v>252</v>
      </c>
      <c r="S38" s="34">
        <v>78</v>
      </c>
      <c r="T38" s="34">
        <v>96.508474576271183</v>
      </c>
      <c r="U38" s="34">
        <v>84.032258064516128</v>
      </c>
      <c r="V38" s="34">
        <v>0</v>
      </c>
      <c r="W38" s="34">
        <v>90.365079365079367</v>
      </c>
      <c r="X38" s="34">
        <v>0</v>
      </c>
      <c r="Y38" s="34">
        <f>IF(O38="", 0, LEN(O38)-LEN(SUBSTITUTE(O38,"-","")) +1)</f>
        <v>3</v>
      </c>
      <c r="Z38" s="34">
        <f>SUM(S38:X38)</f>
        <v>348.90581200586666</v>
      </c>
      <c r="AA38" s="33">
        <f>IFERROR(Z38/Y38, Z38)</f>
        <v>116.30193733528888</v>
      </c>
      <c r="AB38" s="34">
        <f>AA38/25</f>
        <v>4.6520774934115554</v>
      </c>
      <c r="AC38" t="str">
        <f t="shared" si="0"/>
        <v/>
      </c>
      <c r="AD38" s="34">
        <f>SUMIFS($AB38:$AB$91, $P38:$P$91, "="&amp;AC38)</f>
        <v>0</v>
      </c>
    </row>
    <row r="39" spans="1:30" ht="16.5" customHeight="1" x14ac:dyDescent="0.25">
      <c r="A39" s="13">
        <v>18</v>
      </c>
      <c r="B39" s="13">
        <v>474</v>
      </c>
      <c r="C39" s="13" t="s">
        <v>88</v>
      </c>
      <c r="D39" s="13" t="s">
        <v>61</v>
      </c>
      <c r="E39" s="13">
        <v>200000</v>
      </c>
      <c r="F39" s="13" t="s">
        <v>249</v>
      </c>
      <c r="G39" s="13" t="s">
        <v>249</v>
      </c>
      <c r="H39" s="13">
        <v>260000</v>
      </c>
      <c r="I39" s="13" t="s">
        <v>277</v>
      </c>
      <c r="J39" s="13" t="s">
        <v>3</v>
      </c>
      <c r="K39" s="13" t="s">
        <v>74</v>
      </c>
      <c r="L39" s="13" t="s">
        <v>206</v>
      </c>
      <c r="M39" s="13" t="s">
        <v>248</v>
      </c>
      <c r="N39" s="13" t="s">
        <v>209</v>
      </c>
      <c r="O39" s="13" t="s">
        <v>210</v>
      </c>
      <c r="P39" s="13">
        <v>12</v>
      </c>
      <c r="Q39" s="13" t="s">
        <v>250</v>
      </c>
      <c r="R39" s="13" t="s">
        <v>252</v>
      </c>
      <c r="S39" s="34">
        <v>0</v>
      </c>
      <c r="T39" s="34">
        <v>0</v>
      </c>
      <c r="U39" s="34">
        <v>29.306451612903224</v>
      </c>
      <c r="V39" s="34">
        <v>22</v>
      </c>
      <c r="W39" s="34">
        <v>36.095238095238095</v>
      </c>
      <c r="X39" s="34">
        <v>0</v>
      </c>
      <c r="Y39" s="34">
        <f>IF(O39="", 0, LEN(O39)-LEN(SUBSTITUTE(O39,"-","")) +1)</f>
        <v>2</v>
      </c>
      <c r="Z39" s="34">
        <f>SUM(S39:X39)</f>
        <v>87.401689708141319</v>
      </c>
      <c r="AA39" s="33">
        <f>IFERROR(Z39/Y39, Z39)</f>
        <v>43.70084485407066</v>
      </c>
      <c r="AB39" s="34">
        <f>AA39/25</f>
        <v>1.7480337941628263</v>
      </c>
      <c r="AC39" t="str">
        <f t="shared" si="0"/>
        <v/>
      </c>
      <c r="AD39" s="34">
        <f>SUMIFS($AB39:$AB$91, $P39:$P$91, "="&amp;AC39)</f>
        <v>0</v>
      </c>
    </row>
    <row r="40" spans="1:30" x14ac:dyDescent="0.25">
      <c r="A40" s="14">
        <v>40</v>
      </c>
      <c r="B40" s="14">
        <v>726</v>
      </c>
      <c r="C40" s="14" t="s">
        <v>115</v>
      </c>
      <c r="D40" s="14" t="s">
        <v>61</v>
      </c>
      <c r="E40" s="14">
        <v>200000</v>
      </c>
      <c r="F40" s="14" t="s">
        <v>249</v>
      </c>
      <c r="G40" s="14" t="s">
        <v>249</v>
      </c>
      <c r="H40" s="14">
        <v>260000</v>
      </c>
      <c r="I40" s="14" t="s">
        <v>274</v>
      </c>
      <c r="J40" s="14" t="s">
        <v>3</v>
      </c>
      <c r="K40" s="14" t="s">
        <v>74</v>
      </c>
      <c r="L40" s="14" t="s">
        <v>212</v>
      </c>
      <c r="M40" s="14" t="s">
        <v>248</v>
      </c>
      <c r="N40" s="14" t="s">
        <v>212</v>
      </c>
      <c r="O40" s="14" t="s">
        <v>213</v>
      </c>
      <c r="P40" s="14">
        <v>13</v>
      </c>
      <c r="Q40" s="14" t="s">
        <v>251</v>
      </c>
      <c r="R40" s="14" t="s">
        <v>252</v>
      </c>
      <c r="S40" s="34">
        <v>49.333333333333336</v>
      </c>
      <c r="T40" s="34">
        <v>78.610169491525426</v>
      </c>
      <c r="U40" s="34">
        <v>33</v>
      </c>
      <c r="V40" s="34">
        <v>0</v>
      </c>
      <c r="W40" s="34">
        <v>79.984126984126988</v>
      </c>
      <c r="X40" s="34">
        <v>0</v>
      </c>
      <c r="Y40" s="34">
        <f>IF(O40="", 0, LEN(O40)-LEN(SUBSTITUTE(O40,"-","")) +1)</f>
        <v>2</v>
      </c>
      <c r="Z40" s="34">
        <f>SUM(S40:Y40)</f>
        <v>242.92762980898576</v>
      </c>
      <c r="AA40" s="33">
        <f>IFERROR(Z40/Y40, Z40)</f>
        <v>121.46381490449288</v>
      </c>
      <c r="AB40" s="34">
        <f>AA40/25</f>
        <v>4.8585525961797149</v>
      </c>
      <c r="AC40">
        <f t="shared" si="0"/>
        <v>13</v>
      </c>
      <c r="AD40" s="34">
        <f>SUMIFS($AB40:$AB$91, $P40:$P$91, "="&amp;AC40)</f>
        <v>9.0305031730538818</v>
      </c>
    </row>
    <row r="41" spans="1:30" x14ac:dyDescent="0.25">
      <c r="A41" s="14">
        <v>41</v>
      </c>
      <c r="B41" s="14">
        <v>733</v>
      </c>
      <c r="C41" s="14" t="s">
        <v>116</v>
      </c>
      <c r="D41" s="14" t="s">
        <v>61</v>
      </c>
      <c r="E41" s="14">
        <v>200000</v>
      </c>
      <c r="F41" s="14" t="s">
        <v>249</v>
      </c>
      <c r="G41" s="14" t="s">
        <v>249</v>
      </c>
      <c r="H41" s="14">
        <v>260000</v>
      </c>
      <c r="I41" s="14" t="s">
        <v>274</v>
      </c>
      <c r="J41" s="14" t="s">
        <v>3</v>
      </c>
      <c r="K41" s="14" t="s">
        <v>74</v>
      </c>
      <c r="L41" s="14" t="s">
        <v>206</v>
      </c>
      <c r="M41" s="14" t="s">
        <v>207</v>
      </c>
      <c r="N41" s="14" t="s">
        <v>211</v>
      </c>
      <c r="O41" s="14" t="s">
        <v>179</v>
      </c>
      <c r="P41" s="14">
        <v>13</v>
      </c>
      <c r="Q41" s="14" t="s">
        <v>250</v>
      </c>
      <c r="R41" s="14" t="s">
        <v>252</v>
      </c>
      <c r="S41" s="34">
        <v>65</v>
      </c>
      <c r="T41" s="34">
        <v>69.220338983050851</v>
      </c>
      <c r="U41" s="34">
        <v>61.754098360655739</v>
      </c>
      <c r="V41" s="34">
        <v>0</v>
      </c>
      <c r="W41" s="34">
        <v>98.460317460317455</v>
      </c>
      <c r="X41" s="34">
        <v>0</v>
      </c>
      <c r="Y41" s="34">
        <f>IF(O41="", 0, LEN(O41)-LEN(SUBSTITUTE(O41,"-","")) +1)</f>
        <v>3</v>
      </c>
      <c r="Z41" s="34">
        <f>SUM(S41:X41)</f>
        <v>294.43475480402407</v>
      </c>
      <c r="AA41" s="33">
        <f>IFERROR(Z41/Y41, Z41)</f>
        <v>98.144918268008027</v>
      </c>
      <c r="AB41" s="34">
        <f>AA41/25</f>
        <v>3.9257967307203212</v>
      </c>
      <c r="AC41" t="str">
        <f t="shared" si="0"/>
        <v/>
      </c>
      <c r="AD41" s="34">
        <f>SUMIFS($AB41:$AB$91, $P41:$P$91, "="&amp;AC41)</f>
        <v>0</v>
      </c>
    </row>
    <row r="42" spans="1:30" x14ac:dyDescent="0.25">
      <c r="A42" s="14">
        <v>8</v>
      </c>
      <c r="B42" s="14">
        <v>3027</v>
      </c>
      <c r="C42" s="14" t="s">
        <v>73</v>
      </c>
      <c r="D42" s="14" t="s">
        <v>61</v>
      </c>
      <c r="E42" s="14">
        <v>200000</v>
      </c>
      <c r="F42" s="14" t="s">
        <v>249</v>
      </c>
      <c r="G42" s="14" t="s">
        <v>249</v>
      </c>
      <c r="H42" s="14">
        <v>260000</v>
      </c>
      <c r="I42" s="14" t="s">
        <v>274</v>
      </c>
      <c r="J42" s="14" t="s">
        <v>3</v>
      </c>
      <c r="K42" s="14" t="s">
        <v>74</v>
      </c>
      <c r="L42" s="14" t="s">
        <v>214</v>
      </c>
      <c r="M42" s="14" t="s">
        <v>248</v>
      </c>
      <c r="N42" s="14" t="s">
        <v>206</v>
      </c>
      <c r="O42" s="14" t="s">
        <v>215</v>
      </c>
      <c r="P42" s="14">
        <v>13</v>
      </c>
      <c r="Q42" s="14" t="s">
        <v>251</v>
      </c>
      <c r="R42" s="14" t="s">
        <v>252</v>
      </c>
      <c r="S42" s="34">
        <v>0</v>
      </c>
      <c r="T42" s="34">
        <v>0</v>
      </c>
      <c r="U42" s="34">
        <v>3.1538461538461537</v>
      </c>
      <c r="V42" s="34">
        <v>3</v>
      </c>
      <c r="W42" s="34">
        <v>0</v>
      </c>
      <c r="X42" s="34">
        <v>0</v>
      </c>
      <c r="Y42" s="34">
        <f>IF(O42="", 0, LEN(O42)-LEN(SUBSTITUTE(O42,"-","")) +1)</f>
        <v>1</v>
      </c>
      <c r="Z42" s="34">
        <f>SUM(S42:X42)</f>
        <v>6.1538461538461533</v>
      </c>
      <c r="AA42" s="33">
        <f>IFERROR(Z42/Y42, Z42)</f>
        <v>6.1538461538461533</v>
      </c>
      <c r="AB42" s="34">
        <f>AA42/25</f>
        <v>0.24615384615384614</v>
      </c>
      <c r="AC42" t="str">
        <f t="shared" si="0"/>
        <v/>
      </c>
      <c r="AD42" s="34">
        <f>SUMIFS($AB42:$AB$91, $P42:$P$91, "="&amp;AC42)</f>
        <v>0</v>
      </c>
    </row>
    <row r="43" spans="1:30" x14ac:dyDescent="0.25">
      <c r="A43" s="17">
        <v>10</v>
      </c>
      <c r="B43" s="17">
        <v>3163</v>
      </c>
      <c r="C43" s="17" t="s">
        <v>77</v>
      </c>
      <c r="D43" s="17" t="s">
        <v>61</v>
      </c>
      <c r="E43" s="17" t="s">
        <v>249</v>
      </c>
      <c r="F43" s="17">
        <v>180000</v>
      </c>
      <c r="G43" s="17" t="s">
        <v>249</v>
      </c>
      <c r="H43" s="17">
        <v>230000</v>
      </c>
      <c r="I43" s="17" t="s">
        <v>274</v>
      </c>
      <c r="J43" s="17" t="s">
        <v>3</v>
      </c>
      <c r="K43" s="17" t="s">
        <v>78</v>
      </c>
      <c r="L43" s="17" t="s">
        <v>78</v>
      </c>
      <c r="M43" s="17" t="s">
        <v>248</v>
      </c>
      <c r="N43" s="17" t="s">
        <v>78</v>
      </c>
      <c r="O43" s="17" t="s">
        <v>216</v>
      </c>
      <c r="P43" s="17">
        <v>14</v>
      </c>
      <c r="Q43" s="17" t="s">
        <v>249</v>
      </c>
      <c r="R43" s="17" t="s">
        <v>252</v>
      </c>
      <c r="S43" s="34">
        <v>3</v>
      </c>
      <c r="T43" s="34">
        <v>3</v>
      </c>
      <c r="U43" s="34">
        <v>0</v>
      </c>
      <c r="V43" s="34">
        <v>3.0370370370370372</v>
      </c>
      <c r="W43" s="34">
        <v>0</v>
      </c>
      <c r="X43" s="34">
        <v>2</v>
      </c>
      <c r="Y43" s="34">
        <f>IF(O43="", 0, LEN(O43)-LEN(SUBSTITUTE(O43,"-","")) +1)</f>
        <v>2</v>
      </c>
      <c r="Z43" s="34">
        <f>SUM(S43:Y43)</f>
        <v>13.037037037037038</v>
      </c>
      <c r="AA43" s="33">
        <f>IFERROR(Z43/Y43, Z43)</f>
        <v>6.518518518518519</v>
      </c>
      <c r="AB43" s="34">
        <f>AA43/25</f>
        <v>0.26074074074074077</v>
      </c>
      <c r="AC43">
        <f t="shared" si="0"/>
        <v>14</v>
      </c>
      <c r="AD43" s="34">
        <f>SUMIFS($AB43:$AB$91, $P43:$P$91, "="&amp;AC43)</f>
        <v>19.565871293110366</v>
      </c>
    </row>
    <row r="44" spans="1:30" x14ac:dyDescent="0.25">
      <c r="A44" s="17">
        <v>55</v>
      </c>
      <c r="B44" s="17">
        <v>745</v>
      </c>
      <c r="C44" s="17" t="s">
        <v>132</v>
      </c>
      <c r="D44" s="17" t="s">
        <v>61</v>
      </c>
      <c r="E44" s="17" t="s">
        <v>249</v>
      </c>
      <c r="F44" s="17">
        <v>180000</v>
      </c>
      <c r="G44" s="17" t="s">
        <v>249</v>
      </c>
      <c r="H44" s="17">
        <v>230000</v>
      </c>
      <c r="I44" s="17" t="s">
        <v>274</v>
      </c>
      <c r="J44" s="17" t="s">
        <v>3</v>
      </c>
      <c r="K44" s="17" t="s">
        <v>78</v>
      </c>
      <c r="L44" s="17" t="s">
        <v>78</v>
      </c>
      <c r="M44" s="17" t="s">
        <v>207</v>
      </c>
      <c r="N44" s="17" t="s">
        <v>78</v>
      </c>
      <c r="O44" s="17" t="s">
        <v>216</v>
      </c>
      <c r="P44" s="17">
        <v>14</v>
      </c>
      <c r="Q44" s="17" t="s">
        <v>249</v>
      </c>
      <c r="R44" s="17" t="s">
        <v>252</v>
      </c>
      <c r="S44" s="34">
        <v>69.333333333333329</v>
      </c>
      <c r="T44" s="34">
        <v>80.457627118644069</v>
      </c>
      <c r="U44" s="34">
        <v>0</v>
      </c>
      <c r="V44" s="34">
        <v>102.47619047619048</v>
      </c>
      <c r="W44" s="34">
        <v>15</v>
      </c>
      <c r="X44" s="34">
        <v>63.210526315789473</v>
      </c>
      <c r="Y44" s="34">
        <f>IF(O44="", 0, LEN(O44)-LEN(SUBSTITUTE(O44,"-","")) +1)</f>
        <v>2</v>
      </c>
      <c r="Z44" s="34">
        <f>SUM(S44:X44)</f>
        <v>330.47767724395737</v>
      </c>
      <c r="AA44" s="33">
        <f>IFERROR(Z44/Y44, Z44)</f>
        <v>165.23883862197869</v>
      </c>
      <c r="AB44" s="34">
        <f>AA44/25</f>
        <v>6.6095535448791471</v>
      </c>
      <c r="AC44" t="str">
        <f t="shared" si="0"/>
        <v/>
      </c>
      <c r="AD44" s="34">
        <f>SUMIFS($AB44:$AB$91, $P44:$P$91, "="&amp;AC44)</f>
        <v>0</v>
      </c>
    </row>
    <row r="45" spans="1:30" x14ac:dyDescent="0.25">
      <c r="A45" s="17">
        <v>53</v>
      </c>
      <c r="B45" s="17">
        <v>750</v>
      </c>
      <c r="C45" s="17" t="s">
        <v>130</v>
      </c>
      <c r="D45" s="17" t="s">
        <v>61</v>
      </c>
      <c r="E45" s="17" t="s">
        <v>249</v>
      </c>
      <c r="F45" s="17">
        <v>180000</v>
      </c>
      <c r="G45" s="17" t="s">
        <v>249</v>
      </c>
      <c r="H45" s="17">
        <v>230000</v>
      </c>
      <c r="I45" s="17" t="s">
        <v>274</v>
      </c>
      <c r="J45" s="17" t="s">
        <v>3</v>
      </c>
      <c r="K45" s="17" t="s">
        <v>78</v>
      </c>
      <c r="L45" s="17" t="s">
        <v>78</v>
      </c>
      <c r="M45" s="17" t="s">
        <v>248</v>
      </c>
      <c r="N45" s="17" t="s">
        <v>78</v>
      </c>
      <c r="O45" s="17" t="s">
        <v>216</v>
      </c>
      <c r="P45" s="17">
        <v>14</v>
      </c>
      <c r="Q45" s="17" t="s">
        <v>249</v>
      </c>
      <c r="R45" s="17" t="s">
        <v>252</v>
      </c>
      <c r="S45" s="34">
        <v>126.25</v>
      </c>
      <c r="T45" s="34">
        <v>170.23728813559322</v>
      </c>
      <c r="U45" s="34">
        <v>0</v>
      </c>
      <c r="V45" s="34">
        <v>192.39682539682539</v>
      </c>
      <c r="W45" s="34">
        <v>15</v>
      </c>
      <c r="X45" s="34">
        <v>130.89473684210526</v>
      </c>
      <c r="Y45" s="34">
        <f>IF(O45="", 0, LEN(O45)-LEN(SUBSTITUTE(O45,"-","")) +1)</f>
        <v>2</v>
      </c>
      <c r="Z45" s="34">
        <f>SUM(S45:X45)</f>
        <v>634.77885037452393</v>
      </c>
      <c r="AA45" s="33">
        <f>IFERROR(Z45/Y45, Z45)</f>
        <v>317.38942518726196</v>
      </c>
      <c r="AB45" s="34">
        <f>AA45/25</f>
        <v>12.695577007490478</v>
      </c>
      <c r="AC45" t="str">
        <f t="shared" si="0"/>
        <v/>
      </c>
      <c r="AD45" s="34">
        <f>SUMIFS($AB45:$AB$91, $P45:$P$91, "="&amp;AC45)</f>
        <v>0</v>
      </c>
    </row>
    <row r="46" spans="1:30" x14ac:dyDescent="0.25">
      <c r="A46" s="18">
        <v>29</v>
      </c>
      <c r="B46" s="18">
        <v>71</v>
      </c>
      <c r="C46" s="18" t="s">
        <v>101</v>
      </c>
      <c r="D46" s="18" t="s">
        <v>61</v>
      </c>
      <c r="E46" s="18">
        <v>140000</v>
      </c>
      <c r="F46" s="18" t="s">
        <v>249</v>
      </c>
      <c r="G46" s="18" t="s">
        <v>249</v>
      </c>
      <c r="H46" s="18" t="s">
        <v>249</v>
      </c>
      <c r="I46" s="18" t="s">
        <v>289</v>
      </c>
      <c r="J46" s="18" t="s">
        <v>3</v>
      </c>
      <c r="K46" s="18" t="s">
        <v>82</v>
      </c>
      <c r="L46" s="18" t="s">
        <v>219</v>
      </c>
      <c r="M46" s="18" t="s">
        <v>248</v>
      </c>
      <c r="N46" s="18" t="s">
        <v>219</v>
      </c>
      <c r="O46" s="18" t="s">
        <v>216</v>
      </c>
      <c r="P46" s="18">
        <v>15</v>
      </c>
      <c r="Q46" s="18" t="s">
        <v>250</v>
      </c>
      <c r="R46" s="18"/>
      <c r="S46" s="34">
        <v>13</v>
      </c>
      <c r="T46" s="34">
        <v>12.618181818181819</v>
      </c>
      <c r="U46" s="34">
        <v>1</v>
      </c>
      <c r="V46" s="34">
        <v>15.76923076923077</v>
      </c>
      <c r="W46" s="34">
        <v>16.25</v>
      </c>
      <c r="X46" s="34">
        <v>8</v>
      </c>
      <c r="Y46" s="34">
        <f>IF(O46="", 0, LEN(O46)-LEN(SUBSTITUTE(O46,"-","")) +1)</f>
        <v>2</v>
      </c>
      <c r="Z46" s="34">
        <f>SUM(S46:X46)</f>
        <v>66.637412587412584</v>
      </c>
      <c r="AA46" s="33">
        <f>IFERROR(Z46/Y46, Z46)</f>
        <v>33.318706293706292</v>
      </c>
      <c r="AB46" s="34">
        <f>AA46/25</f>
        <v>1.3327482517482516</v>
      </c>
      <c r="AC46">
        <f t="shared" si="0"/>
        <v>15</v>
      </c>
      <c r="AD46" s="34">
        <f>SUMIFS($AB46:$AB$91, $P46:$P$91, "="&amp;AC46)</f>
        <v>8.2091539552725994</v>
      </c>
    </row>
    <row r="47" spans="1:30" x14ac:dyDescent="0.25">
      <c r="A47" s="18">
        <v>46</v>
      </c>
      <c r="B47" s="18">
        <v>738</v>
      </c>
      <c r="C47" s="18" t="s">
        <v>123</v>
      </c>
      <c r="D47" s="18" t="s">
        <v>61</v>
      </c>
      <c r="E47" s="18">
        <v>140000</v>
      </c>
      <c r="F47" s="18" t="s">
        <v>249</v>
      </c>
      <c r="G47" s="18" t="s">
        <v>249</v>
      </c>
      <c r="H47" s="18" t="s">
        <v>249</v>
      </c>
      <c r="I47" s="18" t="s">
        <v>289</v>
      </c>
      <c r="J47" s="18" t="s">
        <v>3</v>
      </c>
      <c r="K47" s="18" t="s">
        <v>82</v>
      </c>
      <c r="L47" s="18" t="s">
        <v>217</v>
      </c>
      <c r="M47" s="18" t="s">
        <v>207</v>
      </c>
      <c r="N47" s="18" t="s">
        <v>218</v>
      </c>
      <c r="O47" s="18" t="s">
        <v>216</v>
      </c>
      <c r="P47" s="18">
        <v>15</v>
      </c>
      <c r="Q47" s="18" t="s">
        <v>251</v>
      </c>
      <c r="R47" s="18" t="s">
        <v>252</v>
      </c>
      <c r="S47" s="34">
        <v>73.666666666666671</v>
      </c>
      <c r="T47" s="34">
        <v>86.169491525423723</v>
      </c>
      <c r="U47" s="34">
        <v>0</v>
      </c>
      <c r="V47" s="34">
        <v>117.98412698412699</v>
      </c>
      <c r="W47" s="34">
        <v>0</v>
      </c>
      <c r="X47" s="34">
        <v>66</v>
      </c>
      <c r="Y47" s="34">
        <f>IF(O47="", 0, LEN(O47)-LEN(SUBSTITUTE(O47,"-","")) +1)</f>
        <v>2</v>
      </c>
      <c r="Z47" s="34">
        <f>SUM(S47:X47)</f>
        <v>343.8202851762174</v>
      </c>
      <c r="AA47" s="33">
        <f>IFERROR(Z47/Y47, Z47)</f>
        <v>171.9101425881087</v>
      </c>
      <c r="AB47" s="34">
        <f>AA47/25</f>
        <v>6.8764057035243482</v>
      </c>
      <c r="AC47" t="str">
        <f t="shared" si="0"/>
        <v/>
      </c>
      <c r="AD47" s="34">
        <f>SUMIFS($AB47:$AB$91, $P47:$P$91, "="&amp;AC47)</f>
        <v>0</v>
      </c>
    </row>
    <row r="48" spans="1:30" x14ac:dyDescent="0.25">
      <c r="A48" s="19">
        <v>33</v>
      </c>
      <c r="B48" s="19">
        <v>715</v>
      </c>
      <c r="C48" s="19" t="s">
        <v>105</v>
      </c>
      <c r="D48" s="19" t="s">
        <v>61</v>
      </c>
      <c r="E48" s="19">
        <v>190000</v>
      </c>
      <c r="F48" s="19" t="s">
        <v>249</v>
      </c>
      <c r="G48" s="19" t="s">
        <v>249</v>
      </c>
      <c r="H48" s="19" t="s">
        <v>249</v>
      </c>
      <c r="I48" s="19" t="s">
        <v>289</v>
      </c>
      <c r="J48" s="19" t="s">
        <v>3</v>
      </c>
      <c r="K48" s="19" t="s">
        <v>106</v>
      </c>
      <c r="L48" s="19" t="s">
        <v>220</v>
      </c>
      <c r="M48" s="19" t="s">
        <v>207</v>
      </c>
      <c r="N48" s="19" t="s">
        <v>220</v>
      </c>
      <c r="O48" s="19" t="s">
        <v>221</v>
      </c>
      <c r="P48" s="19">
        <v>16</v>
      </c>
      <c r="Q48" s="19" t="s">
        <v>249</v>
      </c>
      <c r="R48" s="19" t="s">
        <v>249</v>
      </c>
      <c r="S48" s="34">
        <v>116.75</v>
      </c>
      <c r="T48" s="34">
        <v>163.54237288135593</v>
      </c>
      <c r="U48" s="34">
        <v>96.055555555555557</v>
      </c>
      <c r="V48" s="34">
        <v>1</v>
      </c>
      <c r="W48" s="34">
        <v>127.9047619047619</v>
      </c>
      <c r="X48" s="34">
        <v>0</v>
      </c>
      <c r="Y48" s="34">
        <f>IF(O48="", 0, LEN(O48)-LEN(SUBSTITUTE(O48,"-","")) +1)</f>
        <v>2</v>
      </c>
      <c r="Z48" s="34">
        <f>SUM(S48:X48)</f>
        <v>505.25269034167343</v>
      </c>
      <c r="AA48" s="33">
        <f>IFERROR(Z48/Y48, Z48)</f>
        <v>252.62634517083671</v>
      </c>
      <c r="AB48" s="34">
        <f>AA48/25</f>
        <v>10.105053806833469</v>
      </c>
      <c r="AC48">
        <f t="shared" si="0"/>
        <v>16</v>
      </c>
      <c r="AD48" s="34">
        <f>SUMIFS($AB48:$AB$91, $P48:$P$91, "="&amp;AC48)</f>
        <v>17.967574656981437</v>
      </c>
    </row>
    <row r="49" spans="1:30" x14ac:dyDescent="0.25">
      <c r="A49" s="19">
        <v>37</v>
      </c>
      <c r="B49" s="19">
        <v>722</v>
      </c>
      <c r="C49" s="19" t="s">
        <v>111</v>
      </c>
      <c r="D49" s="19" t="s">
        <v>61</v>
      </c>
      <c r="E49" s="19">
        <v>190000</v>
      </c>
      <c r="F49" s="19" t="s">
        <v>249</v>
      </c>
      <c r="G49" s="19" t="s">
        <v>249</v>
      </c>
      <c r="H49" s="19" t="s">
        <v>249</v>
      </c>
      <c r="I49" s="19" t="s">
        <v>274</v>
      </c>
      <c r="J49" s="19" t="s">
        <v>3</v>
      </c>
      <c r="K49" s="19" t="s">
        <v>106</v>
      </c>
      <c r="L49" s="19" t="s">
        <v>222</v>
      </c>
      <c r="M49" s="19" t="s">
        <v>248</v>
      </c>
      <c r="N49" s="19" t="s">
        <v>222</v>
      </c>
      <c r="O49" s="19" t="s">
        <v>223</v>
      </c>
      <c r="P49" s="19">
        <v>16</v>
      </c>
      <c r="Q49" s="19" t="s">
        <v>250</v>
      </c>
      <c r="R49" s="19"/>
      <c r="S49" s="34">
        <v>98.5</v>
      </c>
      <c r="T49" s="34">
        <v>110.61016949152543</v>
      </c>
      <c r="U49" s="34">
        <v>67.722222222222229</v>
      </c>
      <c r="V49" s="34">
        <v>1.5</v>
      </c>
      <c r="W49" s="34">
        <v>114.7936507936508</v>
      </c>
      <c r="X49" s="34">
        <v>0</v>
      </c>
      <c r="Y49" s="34">
        <f>IF(O49="", 0, LEN(O49)-LEN(SUBSTITUTE(O49,"-","")) +1)</f>
        <v>2</v>
      </c>
      <c r="Z49" s="34">
        <f>SUM(S49:X49)</f>
        <v>393.12604250739844</v>
      </c>
      <c r="AA49" s="33">
        <f>IFERROR(Z49/Y49, Z49)</f>
        <v>196.56302125369922</v>
      </c>
      <c r="AB49" s="34">
        <f>AA49/25</f>
        <v>7.8625208501479689</v>
      </c>
      <c r="AC49" t="str">
        <f t="shared" si="0"/>
        <v/>
      </c>
      <c r="AD49" s="34">
        <f>SUMIFS($AB49:$AB$91, $P49:$P$91, "="&amp;AC49)</f>
        <v>0</v>
      </c>
    </row>
    <row r="50" spans="1:30" x14ac:dyDescent="0.25">
      <c r="A50" s="22">
        <v>35</v>
      </c>
      <c r="B50" s="22">
        <v>720</v>
      </c>
      <c r="C50" s="22" t="s">
        <v>108</v>
      </c>
      <c r="D50" s="22" t="s">
        <v>61</v>
      </c>
      <c r="E50" s="22" t="s">
        <v>249</v>
      </c>
      <c r="F50" s="22" t="s">
        <v>249</v>
      </c>
      <c r="G50" s="22" t="s">
        <v>249</v>
      </c>
      <c r="H50" s="22" t="s">
        <v>249</v>
      </c>
      <c r="I50" s="22" t="s">
        <v>274</v>
      </c>
      <c r="J50" s="22" t="s">
        <v>3</v>
      </c>
      <c r="K50" s="22" t="s">
        <v>106</v>
      </c>
      <c r="L50" s="22" t="s">
        <v>224</v>
      </c>
      <c r="M50" s="22" t="s">
        <v>207</v>
      </c>
      <c r="N50" s="22" t="s">
        <v>224</v>
      </c>
      <c r="O50" s="22" t="s">
        <v>223</v>
      </c>
      <c r="P50" s="22">
        <v>17</v>
      </c>
      <c r="Q50" s="22" t="s">
        <v>251</v>
      </c>
      <c r="R50" s="22" t="s">
        <v>252</v>
      </c>
      <c r="S50" s="34">
        <v>143.66666666666666</v>
      </c>
      <c r="T50" s="34">
        <v>160.61016949152543</v>
      </c>
      <c r="U50" s="34">
        <v>60.5</v>
      </c>
      <c r="V50" s="34">
        <v>2</v>
      </c>
      <c r="W50" s="34">
        <v>156.9047619047619</v>
      </c>
      <c r="X50" s="34">
        <v>0</v>
      </c>
      <c r="Y50" s="34">
        <f>IF(O50="", 0, LEN(O50)-LEN(SUBSTITUTE(O50,"-","")) +1)</f>
        <v>2</v>
      </c>
      <c r="Z50" s="34">
        <f>SUM(S50:X50)</f>
        <v>523.68159806295398</v>
      </c>
      <c r="AA50" s="33">
        <f>IFERROR(Z50/Y50, Z50)</f>
        <v>261.84079903147699</v>
      </c>
      <c r="AB50" s="34">
        <f>AA50/25</f>
        <v>10.47363196125908</v>
      </c>
      <c r="AC50">
        <f t="shared" si="0"/>
        <v>17</v>
      </c>
      <c r="AD50" s="34">
        <f>SUMIFS($AB50:$AB$91, $P50:$P$91, "="&amp;AC50)</f>
        <v>10.47363196125908</v>
      </c>
    </row>
    <row r="51" spans="1:30" x14ac:dyDescent="0.25">
      <c r="A51" s="20">
        <v>13</v>
      </c>
      <c r="B51" s="20">
        <v>3167</v>
      </c>
      <c r="C51" s="20" t="s">
        <v>81</v>
      </c>
      <c r="D51" s="20" t="s">
        <v>61</v>
      </c>
      <c r="E51" s="20">
        <v>110000</v>
      </c>
      <c r="F51" s="20" t="s">
        <v>249</v>
      </c>
      <c r="G51" s="20" t="s">
        <v>249</v>
      </c>
      <c r="H51" s="20" t="s">
        <v>249</v>
      </c>
      <c r="I51" s="20" t="s">
        <v>274</v>
      </c>
      <c r="J51" s="20" t="s">
        <v>3</v>
      </c>
      <c r="K51" s="20" t="s">
        <v>82</v>
      </c>
      <c r="L51" s="20" t="s">
        <v>225</v>
      </c>
      <c r="M51" s="20" t="s">
        <v>207</v>
      </c>
      <c r="N51" s="20" t="s">
        <v>226</v>
      </c>
      <c r="O51" s="20" t="s">
        <v>221</v>
      </c>
      <c r="P51" s="20">
        <v>18</v>
      </c>
      <c r="Q51" s="20" t="s">
        <v>251</v>
      </c>
      <c r="R51" s="20"/>
      <c r="S51" s="34">
        <v>5</v>
      </c>
      <c r="T51" s="34">
        <v>3.4285714285714284</v>
      </c>
      <c r="U51" s="34">
        <v>2.6</v>
      </c>
      <c r="V51" s="34">
        <v>0</v>
      </c>
      <c r="W51" s="34">
        <v>3.25</v>
      </c>
      <c r="X51" s="34">
        <v>0</v>
      </c>
      <c r="Y51" s="34">
        <f>IF(O51="", 0, LEN(O51)-LEN(SUBSTITUTE(O51,"-","")) +1)</f>
        <v>2</v>
      </c>
      <c r="Z51" s="34">
        <f>SUM(S51:X51)</f>
        <v>14.278571428571428</v>
      </c>
      <c r="AA51" s="33">
        <f>IFERROR(Z51/Y51, Z51)</f>
        <v>7.1392857142857142</v>
      </c>
      <c r="AB51" s="34">
        <f>AA51/25</f>
        <v>0.28557142857142859</v>
      </c>
      <c r="AC51">
        <f t="shared" si="0"/>
        <v>18</v>
      </c>
      <c r="AD51" s="34">
        <f>SUMIFS($AB51:$AB$91, $P51:$P$91, "="&amp;AC51)</f>
        <v>14.669346830974362</v>
      </c>
    </row>
    <row r="52" spans="1:30" x14ac:dyDescent="0.25">
      <c r="A52" s="20">
        <v>39</v>
      </c>
      <c r="B52" s="20">
        <v>724</v>
      </c>
      <c r="C52" s="20" t="s">
        <v>114</v>
      </c>
      <c r="D52" s="20" t="s">
        <v>61</v>
      </c>
      <c r="E52" s="20">
        <v>110000</v>
      </c>
      <c r="F52" s="20" t="s">
        <v>249</v>
      </c>
      <c r="G52" s="20" t="s">
        <v>249</v>
      </c>
      <c r="H52" s="20" t="s">
        <v>249</v>
      </c>
      <c r="I52" s="20" t="s">
        <v>274</v>
      </c>
      <c r="J52" s="20" t="s">
        <v>3</v>
      </c>
      <c r="K52" s="20" t="s">
        <v>82</v>
      </c>
      <c r="L52" s="20" t="s">
        <v>225</v>
      </c>
      <c r="M52" s="20" t="s">
        <v>207</v>
      </c>
      <c r="N52" s="20" t="s">
        <v>226</v>
      </c>
      <c r="O52" s="20" t="s">
        <v>221</v>
      </c>
      <c r="P52" s="20">
        <v>18</v>
      </c>
      <c r="Q52" s="20" t="s">
        <v>251</v>
      </c>
      <c r="R52" s="20"/>
      <c r="S52" s="34">
        <v>151</v>
      </c>
      <c r="T52" s="34">
        <v>204.33898305084745</v>
      </c>
      <c r="U52" s="34">
        <v>132.02439024390245</v>
      </c>
      <c r="V52" s="34">
        <v>3</v>
      </c>
      <c r="W52" s="34">
        <v>228.82539682539684</v>
      </c>
      <c r="X52" s="34">
        <v>0</v>
      </c>
      <c r="Y52" s="34">
        <f>IF(O52="", 0, LEN(O52)-LEN(SUBSTITUTE(O52,"-","")) +1)</f>
        <v>2</v>
      </c>
      <c r="Z52" s="34">
        <f>SUM(S52:X52)</f>
        <v>719.18877012014673</v>
      </c>
      <c r="AA52" s="33">
        <f>IFERROR(Z52/Y52, Z52)</f>
        <v>359.59438506007336</v>
      </c>
      <c r="AB52" s="34">
        <f>AA52/25</f>
        <v>14.383775402402934</v>
      </c>
      <c r="AC52" t="str">
        <f t="shared" si="0"/>
        <v/>
      </c>
      <c r="AD52" s="34">
        <f>SUMIFS($AB52:$AB$91, $P52:$P$91, "="&amp;AC52)</f>
        <v>0</v>
      </c>
    </row>
    <row r="53" spans="1:30" x14ac:dyDescent="0.25">
      <c r="A53" s="21">
        <v>31</v>
      </c>
      <c r="B53" s="21">
        <v>712</v>
      </c>
      <c r="C53" s="21" t="s">
        <v>103</v>
      </c>
      <c r="D53" s="21" t="s">
        <v>61</v>
      </c>
      <c r="E53" s="21">
        <v>200000</v>
      </c>
      <c r="F53" s="21" t="s">
        <v>249</v>
      </c>
      <c r="G53" s="21" t="s">
        <v>249</v>
      </c>
      <c r="H53" s="21">
        <v>260000</v>
      </c>
      <c r="I53" s="21" t="s">
        <v>278</v>
      </c>
      <c r="J53" s="21" t="s">
        <v>3</v>
      </c>
      <c r="K53" s="21" t="s">
        <v>74</v>
      </c>
      <c r="L53" s="21" t="s">
        <v>227</v>
      </c>
      <c r="M53" s="21" t="s">
        <v>207</v>
      </c>
      <c r="N53" s="21" t="s">
        <v>228</v>
      </c>
      <c r="O53" s="21" t="s">
        <v>223</v>
      </c>
      <c r="P53" s="21">
        <v>19</v>
      </c>
      <c r="Q53" s="21" t="s">
        <v>250</v>
      </c>
      <c r="R53" s="21"/>
      <c r="S53" s="34">
        <v>39.75</v>
      </c>
      <c r="T53" s="34">
        <v>114.27118644067797</v>
      </c>
      <c r="U53" s="34">
        <v>74</v>
      </c>
      <c r="V53" s="34">
        <v>2</v>
      </c>
      <c r="W53" s="34">
        <v>94.142857142857139</v>
      </c>
      <c r="X53" s="34">
        <v>0</v>
      </c>
      <c r="Y53" s="34">
        <f>IF(O53="", 0, LEN(O53)-LEN(SUBSTITUTE(O53,"-","")) +1)</f>
        <v>2</v>
      </c>
      <c r="Z53" s="34">
        <f>SUM(S53:X53)</f>
        <v>324.16404358353509</v>
      </c>
      <c r="AA53" s="33">
        <f>IFERROR(Z53/Y53, Z53)</f>
        <v>162.08202179176754</v>
      </c>
      <c r="AB53" s="34">
        <f>AA53/25</f>
        <v>6.4832808716707016</v>
      </c>
      <c r="AC53">
        <f t="shared" si="0"/>
        <v>19</v>
      </c>
      <c r="AD53" s="34">
        <f>SUMIFS($AB53:$AB$91, $P53:$P$91, "="&amp;AC53)</f>
        <v>6.4832808716707016</v>
      </c>
    </row>
    <row r="54" spans="1:30" x14ac:dyDescent="0.25">
      <c r="A54" s="23">
        <v>36</v>
      </c>
      <c r="B54" s="23">
        <v>721</v>
      </c>
      <c r="C54" s="23" t="s">
        <v>109</v>
      </c>
      <c r="D54" s="23" t="s">
        <v>61</v>
      </c>
      <c r="E54" s="23">
        <v>150000</v>
      </c>
      <c r="F54" s="23" t="s">
        <v>249</v>
      </c>
      <c r="G54" s="23" t="s">
        <v>249</v>
      </c>
      <c r="H54" s="23" t="s">
        <v>249</v>
      </c>
      <c r="I54" s="23" t="s">
        <v>274</v>
      </c>
      <c r="J54" s="23" t="s">
        <v>3</v>
      </c>
      <c r="K54" s="23" t="s">
        <v>110</v>
      </c>
      <c r="L54" s="23" t="s">
        <v>229</v>
      </c>
      <c r="M54" s="23" t="s">
        <v>207</v>
      </c>
      <c r="N54" s="23" t="s">
        <v>229</v>
      </c>
      <c r="O54" s="23" t="s">
        <v>188</v>
      </c>
      <c r="P54" s="23">
        <v>20</v>
      </c>
      <c r="Q54" s="23" t="s">
        <v>249</v>
      </c>
      <c r="R54" s="23" t="s">
        <v>249</v>
      </c>
      <c r="S54" s="34">
        <v>19</v>
      </c>
      <c r="T54" s="34">
        <v>15</v>
      </c>
      <c r="U54" s="34">
        <v>90.129032258064512</v>
      </c>
      <c r="V54" s="34">
        <v>95</v>
      </c>
      <c r="W54" s="34">
        <v>2</v>
      </c>
      <c r="X54" s="34">
        <v>104.92063492063492</v>
      </c>
      <c r="Y54" s="34">
        <f>IF(O54="", 0, LEN(O54)-LEN(SUBSTITUTE(O54,"-","")) +1)</f>
        <v>2</v>
      </c>
      <c r="Z54" s="34">
        <f>SUM(S54:X54)</f>
        <v>326.04966717869945</v>
      </c>
      <c r="AA54" s="33">
        <f>IFERROR(Z54/Y54, Z54)</f>
        <v>163.02483358934973</v>
      </c>
      <c r="AB54" s="34">
        <f>AA54/25</f>
        <v>6.5209933435739886</v>
      </c>
      <c r="AC54">
        <f t="shared" si="0"/>
        <v>20</v>
      </c>
      <c r="AD54" s="34">
        <f>SUMIFS($AB54:$AB$91, $P54:$P$91, "="&amp;AC54)</f>
        <v>17.432177645251649</v>
      </c>
    </row>
    <row r="55" spans="1:30" x14ac:dyDescent="0.25">
      <c r="A55" s="23">
        <v>43</v>
      </c>
      <c r="B55" s="23">
        <v>725</v>
      </c>
      <c r="C55" s="23" t="s">
        <v>118</v>
      </c>
      <c r="D55" s="23" t="s">
        <v>61</v>
      </c>
      <c r="E55" s="23">
        <v>150000</v>
      </c>
      <c r="F55" s="23" t="s">
        <v>249</v>
      </c>
      <c r="G55" s="23" t="s">
        <v>249</v>
      </c>
      <c r="H55" s="23" t="s">
        <v>249</v>
      </c>
      <c r="I55" s="23" t="s">
        <v>274</v>
      </c>
      <c r="J55" s="23" t="s">
        <v>3</v>
      </c>
      <c r="K55" s="23" t="s">
        <v>110</v>
      </c>
      <c r="L55" s="23" t="s">
        <v>230</v>
      </c>
      <c r="M55" s="23" t="s">
        <v>248</v>
      </c>
      <c r="N55" s="23" t="s">
        <v>230</v>
      </c>
      <c r="O55" s="23" t="s">
        <v>188</v>
      </c>
      <c r="P55" s="23">
        <v>20</v>
      </c>
      <c r="Q55" s="23" t="s">
        <v>250</v>
      </c>
      <c r="R55" s="23"/>
      <c r="S55" s="34">
        <v>1</v>
      </c>
      <c r="T55" s="34">
        <v>140.1764705882353</v>
      </c>
      <c r="U55" s="34">
        <v>149.11290322580646</v>
      </c>
      <c r="V55" s="34">
        <v>77</v>
      </c>
      <c r="W55" s="34">
        <v>4</v>
      </c>
      <c r="X55" s="34">
        <v>174.26984126984127</v>
      </c>
      <c r="Y55" s="34">
        <f>IF(O55="", 0, LEN(O55)-LEN(SUBSTITUTE(O55,"-","")) +1)</f>
        <v>2</v>
      </c>
      <c r="Z55" s="34">
        <f>SUM(S55:X55)</f>
        <v>545.55921508388303</v>
      </c>
      <c r="AA55" s="33">
        <f>IFERROR(Z55/Y55, Z55)</f>
        <v>272.77960754194152</v>
      </c>
      <c r="AB55" s="34">
        <f>AA55/25</f>
        <v>10.911184301677661</v>
      </c>
      <c r="AC55" t="str">
        <f t="shared" si="0"/>
        <v/>
      </c>
      <c r="AD55" s="34">
        <f>SUMIFS($AB55:$AB$91, $P55:$P$91, "="&amp;AC55)</f>
        <v>0</v>
      </c>
    </row>
    <row r="56" spans="1:30" x14ac:dyDescent="0.25">
      <c r="A56" s="24">
        <v>38</v>
      </c>
      <c r="B56" s="24">
        <v>723</v>
      </c>
      <c r="C56" s="24" t="s">
        <v>112</v>
      </c>
      <c r="D56" s="24" t="s">
        <v>61</v>
      </c>
      <c r="E56" s="24">
        <v>180000</v>
      </c>
      <c r="F56" s="24" t="s">
        <v>249</v>
      </c>
      <c r="G56" s="24" t="s">
        <v>249</v>
      </c>
      <c r="H56" s="24" t="s">
        <v>249</v>
      </c>
      <c r="I56" s="24" t="s">
        <v>274</v>
      </c>
      <c r="J56" s="24" t="s">
        <v>3</v>
      </c>
      <c r="K56" s="24" t="s">
        <v>113</v>
      </c>
      <c r="L56" s="24" t="s">
        <v>232</v>
      </c>
      <c r="M56" s="24" t="s">
        <v>248</v>
      </c>
      <c r="N56" s="24" t="s">
        <v>232</v>
      </c>
      <c r="O56" s="24" t="s">
        <v>188</v>
      </c>
      <c r="P56" s="24">
        <v>21</v>
      </c>
      <c r="Q56" s="24" t="s">
        <v>251</v>
      </c>
      <c r="R56" s="24" t="s">
        <v>252</v>
      </c>
      <c r="S56" s="34">
        <v>0</v>
      </c>
      <c r="T56" s="34">
        <v>64.5</v>
      </c>
      <c r="U56" s="34">
        <v>125.33870967741936</v>
      </c>
      <c r="V56" s="34">
        <v>80</v>
      </c>
      <c r="W56" s="34">
        <v>1</v>
      </c>
      <c r="X56" s="34">
        <v>124.50793650793651</v>
      </c>
      <c r="Y56" s="34">
        <f>IF(O56="", 0, LEN(O56)-LEN(SUBSTITUTE(O56,"-","")) +1)</f>
        <v>2</v>
      </c>
      <c r="Z56" s="34">
        <f>SUM(S56:X56)</f>
        <v>395.34664618535589</v>
      </c>
      <c r="AA56" s="33">
        <f>IFERROR(Z56/Y56, Z56)</f>
        <v>197.67332309267795</v>
      </c>
      <c r="AB56" s="34">
        <f>AA56/25</f>
        <v>7.9069329237071182</v>
      </c>
      <c r="AC56">
        <f t="shared" si="0"/>
        <v>21</v>
      </c>
      <c r="AD56" s="34">
        <f>SUMIFS($AB56:$AB$91, $P56:$P$91, "="&amp;AC56)</f>
        <v>26.597318057953231</v>
      </c>
    </row>
    <row r="57" spans="1:30" x14ac:dyDescent="0.25">
      <c r="A57" s="24">
        <v>47</v>
      </c>
      <c r="B57" s="24">
        <v>734</v>
      </c>
      <c r="C57" s="24" t="s">
        <v>124</v>
      </c>
      <c r="D57" s="24" t="s">
        <v>61</v>
      </c>
      <c r="E57" s="24">
        <v>180000</v>
      </c>
      <c r="F57" s="24" t="s">
        <v>249</v>
      </c>
      <c r="G57" s="24" t="s">
        <v>249</v>
      </c>
      <c r="H57" s="24" t="s">
        <v>249</v>
      </c>
      <c r="I57" s="24" t="s">
        <v>275</v>
      </c>
      <c r="J57" s="24" t="s">
        <v>3</v>
      </c>
      <c r="K57" s="24" t="s">
        <v>113</v>
      </c>
      <c r="L57" s="24" t="s">
        <v>233</v>
      </c>
      <c r="M57" s="24" t="s">
        <v>248</v>
      </c>
      <c r="N57" s="24" t="s">
        <v>233</v>
      </c>
      <c r="O57" s="24" t="s">
        <v>188</v>
      </c>
      <c r="P57" s="24">
        <v>21</v>
      </c>
      <c r="Q57" s="24" t="s">
        <v>251</v>
      </c>
      <c r="R57" s="24"/>
      <c r="S57" s="34">
        <v>0</v>
      </c>
      <c r="T57" s="34">
        <v>65.235294117647058</v>
      </c>
      <c r="U57" s="34">
        <v>119.37096774193549</v>
      </c>
      <c r="V57" s="34">
        <v>127</v>
      </c>
      <c r="W57" s="34">
        <v>3</v>
      </c>
      <c r="X57" s="34">
        <v>121.49206349206349</v>
      </c>
      <c r="Y57" s="34">
        <f>IF(O57="", 0, LEN(O57)-LEN(SUBSTITUTE(O57,"-","")) +1)</f>
        <v>2</v>
      </c>
      <c r="Z57" s="34">
        <f>SUM(S57:X57)</f>
        <v>436.09832535164605</v>
      </c>
      <c r="AA57" s="33">
        <f>IFERROR(Z57/Y57, Z57)</f>
        <v>218.04916267582303</v>
      </c>
      <c r="AB57" s="34">
        <f>AA57/25</f>
        <v>8.7219665070329206</v>
      </c>
      <c r="AC57" t="str">
        <f t="shared" si="0"/>
        <v/>
      </c>
      <c r="AD57" s="34">
        <f>SUMIFS($AB57:$AB$91, $P57:$P$91, "="&amp;AC57)</f>
        <v>0</v>
      </c>
    </row>
    <row r="58" spans="1:30" x14ac:dyDescent="0.25">
      <c r="A58" s="24">
        <v>49</v>
      </c>
      <c r="B58" s="24">
        <v>735</v>
      </c>
      <c r="C58" s="24" t="s">
        <v>126</v>
      </c>
      <c r="D58" s="24" t="s">
        <v>61</v>
      </c>
      <c r="E58" s="24">
        <v>180000</v>
      </c>
      <c r="F58" s="24" t="s">
        <v>249</v>
      </c>
      <c r="G58" s="24" t="s">
        <v>249</v>
      </c>
      <c r="H58" s="24" t="s">
        <v>249</v>
      </c>
      <c r="I58" s="24" t="s">
        <v>274</v>
      </c>
      <c r="J58" s="24" t="s">
        <v>3</v>
      </c>
      <c r="K58" s="24" t="s">
        <v>113</v>
      </c>
      <c r="L58" s="24" t="s">
        <v>231</v>
      </c>
      <c r="M58" s="24" t="s">
        <v>207</v>
      </c>
      <c r="N58" s="24" t="s">
        <v>231</v>
      </c>
      <c r="O58" s="24" t="s">
        <v>188</v>
      </c>
      <c r="P58" s="24">
        <v>21</v>
      </c>
      <c r="Q58" s="24" t="s">
        <v>249</v>
      </c>
      <c r="R58" s="24"/>
      <c r="S58" s="34">
        <v>0</v>
      </c>
      <c r="T58" s="34">
        <v>77.10526315789474</v>
      </c>
      <c r="U58" s="34">
        <v>123.88709677419355</v>
      </c>
      <c r="V58" s="34">
        <v>146</v>
      </c>
      <c r="W58" s="34">
        <v>2</v>
      </c>
      <c r="X58" s="34">
        <v>149.42857142857142</v>
      </c>
      <c r="Y58" s="34">
        <f>IF(O58="", 0, LEN(O58)-LEN(SUBSTITUTE(O58,"-","")) +1)</f>
        <v>2</v>
      </c>
      <c r="Z58" s="34">
        <f>SUM(S58:X58)</f>
        <v>498.42093136065967</v>
      </c>
      <c r="AA58" s="33">
        <f>IFERROR(Z58/Y58, Z58)</f>
        <v>249.21046568032983</v>
      </c>
      <c r="AB58" s="34">
        <f>AA58/25</f>
        <v>9.9684186272131932</v>
      </c>
      <c r="AC58" t="str">
        <f t="shared" si="0"/>
        <v/>
      </c>
      <c r="AD58" s="34">
        <f>SUMIFS($AB58:$AB$91, $P58:$P$91, "="&amp;AC58)</f>
        <v>0</v>
      </c>
    </row>
    <row r="59" spans="1:30" x14ac:dyDescent="0.25">
      <c r="A59" s="25">
        <v>45</v>
      </c>
      <c r="B59" s="25">
        <v>732</v>
      </c>
      <c r="C59" s="25" t="s">
        <v>121</v>
      </c>
      <c r="D59" s="25" t="s">
        <v>61</v>
      </c>
      <c r="E59" s="25">
        <v>200000</v>
      </c>
      <c r="F59" s="25" t="s">
        <v>249</v>
      </c>
      <c r="G59" s="25" t="s">
        <v>249</v>
      </c>
      <c r="H59" s="25" t="s">
        <v>249</v>
      </c>
      <c r="I59" s="25" t="s">
        <v>274</v>
      </c>
      <c r="J59" s="25" t="s">
        <v>3</v>
      </c>
      <c r="K59" s="25" t="s">
        <v>122</v>
      </c>
      <c r="L59" s="25" t="s">
        <v>236</v>
      </c>
      <c r="M59" s="25" t="s">
        <v>248</v>
      </c>
      <c r="N59" s="25" t="s">
        <v>236</v>
      </c>
      <c r="O59" s="25" t="s">
        <v>188</v>
      </c>
      <c r="P59" s="25">
        <v>22</v>
      </c>
      <c r="Q59" s="25" t="s">
        <v>251</v>
      </c>
      <c r="R59" s="25"/>
      <c r="S59" s="34">
        <v>0</v>
      </c>
      <c r="T59" s="34">
        <v>54.235294117647058</v>
      </c>
      <c r="U59" s="34">
        <v>103.7741935483871</v>
      </c>
      <c r="V59" s="34">
        <v>52.5</v>
      </c>
      <c r="W59" s="34">
        <v>2</v>
      </c>
      <c r="X59" s="34">
        <v>95.031746031746039</v>
      </c>
      <c r="Y59" s="34">
        <f>IF(O59="", 0, LEN(O59)-LEN(SUBSTITUTE(O59,"-","")) +1)</f>
        <v>2</v>
      </c>
      <c r="Z59" s="34">
        <f>SUM(S59:X59)</f>
        <v>307.54123369778017</v>
      </c>
      <c r="AA59" s="33">
        <f>IFERROR(Z59/Y59, Z59)</f>
        <v>153.77061684889009</v>
      </c>
      <c r="AB59" s="34">
        <f>AA59/25</f>
        <v>6.1508246739556034</v>
      </c>
      <c r="AC59">
        <f t="shared" si="0"/>
        <v>22</v>
      </c>
      <c r="AD59" s="34">
        <f>SUMIFS($AB59:$AB$91, $P59:$P$91, "="&amp;AC59)</f>
        <v>17.765755210686425</v>
      </c>
    </row>
    <row r="60" spans="1:30" x14ac:dyDescent="0.25">
      <c r="A60" s="25">
        <v>51</v>
      </c>
      <c r="B60" s="25">
        <v>746</v>
      </c>
      <c r="C60" s="25" t="s">
        <v>128</v>
      </c>
      <c r="D60" s="25" t="s">
        <v>61</v>
      </c>
      <c r="E60" s="25">
        <v>200000</v>
      </c>
      <c r="F60" s="25" t="s">
        <v>249</v>
      </c>
      <c r="G60" s="25" t="s">
        <v>249</v>
      </c>
      <c r="H60" s="25" t="s">
        <v>249</v>
      </c>
      <c r="I60" s="25" t="s">
        <v>274</v>
      </c>
      <c r="J60" s="25" t="s">
        <v>3</v>
      </c>
      <c r="K60" s="25" t="s">
        <v>122</v>
      </c>
      <c r="L60" s="25" t="s">
        <v>235</v>
      </c>
      <c r="M60" s="25" t="s">
        <v>248</v>
      </c>
      <c r="N60" s="25" t="s">
        <v>235</v>
      </c>
      <c r="O60" s="25" t="s">
        <v>188</v>
      </c>
      <c r="P60" s="25">
        <v>22</v>
      </c>
      <c r="Q60" s="25" t="s">
        <v>251</v>
      </c>
      <c r="R60" s="25" t="s">
        <v>252</v>
      </c>
      <c r="S60" s="34">
        <v>0</v>
      </c>
      <c r="T60" s="34">
        <v>41.9375</v>
      </c>
      <c r="U60" s="34">
        <v>77.079365079365076</v>
      </c>
      <c r="V60" s="34">
        <v>65</v>
      </c>
      <c r="W60" s="34">
        <v>3</v>
      </c>
      <c r="X60" s="34">
        <v>70.793650793650798</v>
      </c>
      <c r="Y60" s="34">
        <f>IF(O60="", 0, LEN(O60)-LEN(SUBSTITUTE(O60,"-","")) +1)</f>
        <v>2</v>
      </c>
      <c r="Z60" s="34">
        <f>SUM(S60:X60)</f>
        <v>257.81051587301585</v>
      </c>
      <c r="AA60" s="33">
        <f>IFERROR(Z60/Y60, Z60)</f>
        <v>128.90525793650792</v>
      </c>
      <c r="AB60" s="34">
        <f>AA60/25</f>
        <v>5.1562103174603173</v>
      </c>
      <c r="AC60" t="str">
        <f t="shared" si="0"/>
        <v/>
      </c>
      <c r="AD60" s="34">
        <f>SUMIFS($AB60:$AB$91, $P60:$P$91, "="&amp;AC60)</f>
        <v>0</v>
      </c>
    </row>
    <row r="61" spans="1:30" x14ac:dyDescent="0.25">
      <c r="A61" s="25">
        <v>59</v>
      </c>
      <c r="B61" s="25">
        <v>749</v>
      </c>
      <c r="C61" s="25" t="s">
        <v>137</v>
      </c>
      <c r="D61" s="25" t="s">
        <v>61</v>
      </c>
      <c r="E61" s="25">
        <v>200000</v>
      </c>
      <c r="F61" s="25" t="s">
        <v>249</v>
      </c>
      <c r="G61" s="25" t="s">
        <v>249</v>
      </c>
      <c r="H61" s="25" t="s">
        <v>249</v>
      </c>
      <c r="I61" s="25" t="s">
        <v>274</v>
      </c>
      <c r="J61" s="25" t="s">
        <v>3</v>
      </c>
      <c r="K61" s="25" t="s">
        <v>122</v>
      </c>
      <c r="L61" s="25" t="s">
        <v>234</v>
      </c>
      <c r="M61" s="25" t="s">
        <v>207</v>
      </c>
      <c r="N61" s="25" t="s">
        <v>234</v>
      </c>
      <c r="O61" s="25" t="s">
        <v>188</v>
      </c>
      <c r="P61" s="25">
        <v>22</v>
      </c>
      <c r="Q61" s="25" t="s">
        <v>251</v>
      </c>
      <c r="R61" s="25" t="s">
        <v>252</v>
      </c>
      <c r="S61" s="34">
        <v>9</v>
      </c>
      <c r="T61" s="34">
        <v>52.235294117647058</v>
      </c>
      <c r="U61" s="34">
        <v>77.145161290322577</v>
      </c>
      <c r="V61" s="34">
        <v>107</v>
      </c>
      <c r="W61" s="34">
        <v>2</v>
      </c>
      <c r="X61" s="34">
        <v>75.555555555555557</v>
      </c>
      <c r="Y61" s="34">
        <f>IF(O61="", 0, LEN(O61)-LEN(SUBSTITUTE(O61,"-","")) +1)</f>
        <v>2</v>
      </c>
      <c r="Z61" s="34">
        <f>SUM(S61:X61)</f>
        <v>322.93601096352518</v>
      </c>
      <c r="AA61" s="33">
        <f>IFERROR(Z61/Y61, Z61)</f>
        <v>161.46800548176259</v>
      </c>
      <c r="AB61" s="34">
        <f>AA61/25</f>
        <v>6.4587202192705035</v>
      </c>
      <c r="AC61" t="str">
        <f t="shared" si="0"/>
        <v/>
      </c>
      <c r="AD61" s="34">
        <f>SUMIFS($AB61:$AB$91, $P61:$P$91, "="&amp;AC61)</f>
        <v>0</v>
      </c>
    </row>
    <row r="62" spans="1:30" x14ac:dyDescent="0.25">
      <c r="A62" s="26">
        <v>16</v>
      </c>
      <c r="B62" s="26">
        <v>374</v>
      </c>
      <c r="C62" s="26" t="s">
        <v>85</v>
      </c>
      <c r="D62" s="26" t="s">
        <v>61</v>
      </c>
      <c r="E62" s="26" t="s">
        <v>249</v>
      </c>
      <c r="F62" s="26" t="s">
        <v>249</v>
      </c>
      <c r="G62" s="26" t="s">
        <v>249</v>
      </c>
      <c r="H62" s="26">
        <v>200000</v>
      </c>
      <c r="I62" s="26" t="s">
        <v>273</v>
      </c>
      <c r="J62" s="26" t="s">
        <v>3</v>
      </c>
      <c r="K62" s="26" t="s">
        <v>86</v>
      </c>
      <c r="L62" s="26" t="s">
        <v>238</v>
      </c>
      <c r="M62" s="26" t="s">
        <v>248</v>
      </c>
      <c r="N62" s="26" t="s">
        <v>238</v>
      </c>
      <c r="O62" s="26" t="s">
        <v>188</v>
      </c>
      <c r="P62" s="26">
        <v>23</v>
      </c>
      <c r="Q62" s="26" t="s">
        <v>250</v>
      </c>
      <c r="R62" s="26"/>
      <c r="S62" s="34">
        <v>0</v>
      </c>
      <c r="T62" s="34">
        <v>5</v>
      </c>
      <c r="U62" s="34">
        <v>118.3225806451613</v>
      </c>
      <c r="V62" s="34">
        <v>61</v>
      </c>
      <c r="W62" s="34">
        <v>4.666666666666667</v>
      </c>
      <c r="X62" s="34">
        <v>129.53968253968253</v>
      </c>
      <c r="Y62" s="34">
        <f>IF(O62="", 0, LEN(O62)-LEN(SUBSTITUTE(O62,"-","")) +1)</f>
        <v>2</v>
      </c>
      <c r="Z62" s="34">
        <f>SUM(S62:X62)</f>
        <v>318.5289298515105</v>
      </c>
      <c r="AA62" s="33">
        <f>IFERROR(Z62/Y62, Z62)</f>
        <v>159.26446492575525</v>
      </c>
      <c r="AB62" s="34">
        <f>AA62/25</f>
        <v>6.3705785970302102</v>
      </c>
      <c r="AC62">
        <f t="shared" si="0"/>
        <v>23</v>
      </c>
      <c r="AD62" s="34">
        <f>SUMIFS($AB62:$AB$91, $P62:$P$91, "="&amp;AC62)</f>
        <v>12.355970302099335</v>
      </c>
    </row>
    <row r="63" spans="1:30" x14ac:dyDescent="0.25">
      <c r="A63" s="26">
        <v>20</v>
      </c>
      <c r="B63" s="26">
        <v>531</v>
      </c>
      <c r="C63" s="26" t="s">
        <v>90</v>
      </c>
      <c r="D63" s="26" t="s">
        <v>61</v>
      </c>
      <c r="E63" s="26" t="s">
        <v>249</v>
      </c>
      <c r="F63" s="26" t="s">
        <v>249</v>
      </c>
      <c r="G63" s="26" t="s">
        <v>249</v>
      </c>
      <c r="H63" s="26">
        <v>200000</v>
      </c>
      <c r="I63" s="26" t="s">
        <v>281</v>
      </c>
      <c r="J63" s="26" t="s">
        <v>3</v>
      </c>
      <c r="K63" s="26" t="s">
        <v>86</v>
      </c>
      <c r="L63" s="26" t="s">
        <v>237</v>
      </c>
      <c r="M63" s="26" t="s">
        <v>207</v>
      </c>
      <c r="N63" s="26" t="s">
        <v>237</v>
      </c>
      <c r="O63" s="26" t="s">
        <v>188</v>
      </c>
      <c r="P63" s="26">
        <v>23</v>
      </c>
      <c r="Q63" s="26" t="s">
        <v>250</v>
      </c>
      <c r="R63" s="26"/>
      <c r="S63" s="34">
        <v>0</v>
      </c>
      <c r="T63" s="34">
        <v>0</v>
      </c>
      <c r="U63" s="34">
        <v>70.983870967741936</v>
      </c>
      <c r="V63" s="34">
        <v>151</v>
      </c>
      <c r="W63" s="34">
        <v>1</v>
      </c>
      <c r="X63" s="34">
        <v>76.285714285714292</v>
      </c>
      <c r="Y63" s="34">
        <f>IF(O63="", 0, LEN(O63)-LEN(SUBSTITUTE(O63,"-","")) +1)</f>
        <v>2</v>
      </c>
      <c r="Z63" s="34">
        <f>SUM(S63:X63)</f>
        <v>299.26958525345623</v>
      </c>
      <c r="AA63" s="33">
        <f>IFERROR(Z63/Y63, Z63)</f>
        <v>149.63479262672811</v>
      </c>
      <c r="AB63" s="34">
        <f>AA63/25</f>
        <v>5.9853917050691248</v>
      </c>
      <c r="AC63" t="str">
        <f t="shared" si="0"/>
        <v/>
      </c>
      <c r="AD63" s="34">
        <f>SUMIFS($AB63:$AB$91, $P63:$P$91, "="&amp;AC63)</f>
        <v>0</v>
      </c>
    </row>
    <row r="64" spans="1:30" x14ac:dyDescent="0.25">
      <c r="A64" s="27">
        <v>26</v>
      </c>
      <c r="B64" s="27">
        <v>685</v>
      </c>
      <c r="C64" s="27" t="s">
        <v>98</v>
      </c>
      <c r="D64" s="27" t="s">
        <v>61</v>
      </c>
      <c r="E64" s="27">
        <v>170000</v>
      </c>
      <c r="F64" s="27" t="s">
        <v>249</v>
      </c>
      <c r="G64" s="27" t="s">
        <v>249</v>
      </c>
      <c r="H64" s="27" t="s">
        <v>249</v>
      </c>
      <c r="I64" s="27" t="s">
        <v>289</v>
      </c>
      <c r="J64" s="27" t="s">
        <v>3</v>
      </c>
      <c r="K64" s="27" t="s">
        <v>72</v>
      </c>
      <c r="L64" s="27" t="s">
        <v>72</v>
      </c>
      <c r="M64" s="27" t="s">
        <v>207</v>
      </c>
      <c r="N64" s="27" t="s">
        <v>239</v>
      </c>
      <c r="O64" s="27" t="s">
        <v>190</v>
      </c>
      <c r="P64" s="27">
        <v>24</v>
      </c>
      <c r="Q64" s="27" t="s">
        <v>250</v>
      </c>
      <c r="R64" s="27"/>
      <c r="S64" s="34">
        <v>44.62903225806452</v>
      </c>
      <c r="T64" s="34">
        <v>0</v>
      </c>
      <c r="U64" s="34">
        <v>3</v>
      </c>
      <c r="V64" s="34">
        <v>50.238095238095241</v>
      </c>
      <c r="W64" s="34">
        <v>30</v>
      </c>
      <c r="X64" s="34">
        <v>46.158730158730158</v>
      </c>
      <c r="Y64" s="34">
        <f>IF(O64="", 0, LEN(O64)-LEN(SUBSTITUTE(O64,"-","")) +1)</f>
        <v>3</v>
      </c>
      <c r="Z64" s="34">
        <f>SUM(S64:X64)</f>
        <v>174.0258576548899</v>
      </c>
      <c r="AA64" s="33">
        <f>IFERROR(Z64/Y64, Z64)</f>
        <v>58.008619218296637</v>
      </c>
      <c r="AB64" s="34">
        <f>AA64/25</f>
        <v>2.3203447687318657</v>
      </c>
      <c r="AC64">
        <f t="shared" si="0"/>
        <v>24</v>
      </c>
      <c r="AD64" s="34">
        <f>SUMIFS($AB64:$AB$91, $P64:$P$91, "="&amp;AC64)</f>
        <v>17.164669738863289</v>
      </c>
    </row>
    <row r="65" spans="1:30" x14ac:dyDescent="0.25">
      <c r="A65" s="27">
        <v>54</v>
      </c>
      <c r="B65" s="27">
        <v>744</v>
      </c>
      <c r="C65" s="27" t="s">
        <v>131</v>
      </c>
      <c r="D65" s="27" t="s">
        <v>61</v>
      </c>
      <c r="E65" s="27">
        <v>170000</v>
      </c>
      <c r="F65" s="27" t="s">
        <v>249</v>
      </c>
      <c r="G65" s="27" t="s">
        <v>249</v>
      </c>
      <c r="H65" s="27" t="s">
        <v>249</v>
      </c>
      <c r="I65" s="27" t="s">
        <v>289</v>
      </c>
      <c r="J65" s="27" t="s">
        <v>3</v>
      </c>
      <c r="K65" s="27" t="s">
        <v>72</v>
      </c>
      <c r="L65" s="27" t="s">
        <v>72</v>
      </c>
      <c r="M65" s="27" t="s">
        <v>248</v>
      </c>
      <c r="N65" s="27" t="s">
        <v>240</v>
      </c>
      <c r="O65" s="27" t="s">
        <v>190</v>
      </c>
      <c r="P65" s="27">
        <v>24</v>
      </c>
      <c r="Q65" s="27" t="s">
        <v>250</v>
      </c>
      <c r="R65" s="27"/>
      <c r="S65" s="34">
        <v>69.08064516129032</v>
      </c>
      <c r="T65" s="34">
        <v>0</v>
      </c>
      <c r="U65" s="34">
        <v>42</v>
      </c>
      <c r="V65" s="34">
        <v>86.222222222222229</v>
      </c>
      <c r="W65" s="34">
        <v>0</v>
      </c>
      <c r="X65" s="34">
        <v>74.206349206349202</v>
      </c>
      <c r="Y65" s="34">
        <f>IF(O65="", 0, LEN(O65)-LEN(SUBSTITUTE(O65,"-","")) +1)</f>
        <v>3</v>
      </c>
      <c r="Z65" s="34">
        <f>SUM(S65:X65)</f>
        <v>271.50921658986175</v>
      </c>
      <c r="AA65" s="33">
        <f>IFERROR(Z65/Y65, Z65)</f>
        <v>90.503072196620579</v>
      </c>
      <c r="AB65" s="34">
        <f>AA65/25</f>
        <v>3.6201228878648233</v>
      </c>
      <c r="AC65" t="str">
        <f t="shared" si="0"/>
        <v/>
      </c>
      <c r="AD65" s="34">
        <f>SUMIFS($AB65:$AB$91, $P65:$P$91, "="&amp;AC65)</f>
        <v>0</v>
      </c>
    </row>
    <row r="66" spans="1:30" x14ac:dyDescent="0.25">
      <c r="A66" s="27">
        <v>65</v>
      </c>
      <c r="B66" s="27">
        <v>761</v>
      </c>
      <c r="C66" s="27" t="s">
        <v>143</v>
      </c>
      <c r="D66" s="27" t="s">
        <v>61</v>
      </c>
      <c r="E66" s="27">
        <v>170000</v>
      </c>
      <c r="F66" s="27" t="s">
        <v>249</v>
      </c>
      <c r="G66" s="27" t="s">
        <v>249</v>
      </c>
      <c r="H66" s="27" t="s">
        <v>249</v>
      </c>
      <c r="I66" s="27" t="s">
        <v>274</v>
      </c>
      <c r="J66" s="27" t="s">
        <v>3</v>
      </c>
      <c r="K66" s="27" t="s">
        <v>72</v>
      </c>
      <c r="L66" s="27" t="s">
        <v>72</v>
      </c>
      <c r="M66" s="27" t="s">
        <v>248</v>
      </c>
      <c r="N66" s="27" t="s">
        <v>241</v>
      </c>
      <c r="O66" s="27" t="s">
        <v>190</v>
      </c>
      <c r="P66" s="27">
        <v>24</v>
      </c>
      <c r="Q66" s="27" t="s">
        <v>250</v>
      </c>
      <c r="R66" s="27"/>
      <c r="S66" s="34">
        <v>124.35483870967742</v>
      </c>
      <c r="T66" s="34">
        <v>0</v>
      </c>
      <c r="U66" s="34">
        <v>21</v>
      </c>
      <c r="V66" s="34">
        <v>114.88888888888889</v>
      </c>
      <c r="W66" s="34">
        <v>451</v>
      </c>
      <c r="X66" s="34">
        <v>130.57142857142858</v>
      </c>
      <c r="Y66" s="34">
        <f>IF(O66="", 0, LEN(O66)-LEN(SUBSTITUTE(O66,"-","")) +1)</f>
        <v>3</v>
      </c>
      <c r="Z66" s="34">
        <f>SUM(S66:X66)</f>
        <v>841.81515616999491</v>
      </c>
      <c r="AA66" s="33">
        <f>IFERROR(Z66/Y66, Z66)</f>
        <v>280.60505205666499</v>
      </c>
      <c r="AB66" s="34">
        <f>AA66/25</f>
        <v>11.224202082266599</v>
      </c>
      <c r="AC66" t="str">
        <f t="shared" si="0"/>
        <v/>
      </c>
      <c r="AD66" s="34">
        <f>SUMIFS($AB66:$AB$91, $P66:$P$91, "="&amp;AC66)</f>
        <v>0</v>
      </c>
    </row>
    <row r="67" spans="1:30" x14ac:dyDescent="0.25">
      <c r="A67" s="28">
        <v>61</v>
      </c>
      <c r="B67" s="28">
        <v>759</v>
      </c>
      <c r="C67" s="28" t="s">
        <v>139</v>
      </c>
      <c r="D67" s="28" t="s">
        <v>61</v>
      </c>
      <c r="E67" s="28">
        <v>170000</v>
      </c>
      <c r="F67" s="28" t="s">
        <v>249</v>
      </c>
      <c r="G67" s="28" t="s">
        <v>249</v>
      </c>
      <c r="H67" s="28" t="s">
        <v>249</v>
      </c>
      <c r="I67" s="28" t="s">
        <v>289</v>
      </c>
      <c r="J67" s="28" t="s">
        <v>3</v>
      </c>
      <c r="K67" s="28" t="s">
        <v>72</v>
      </c>
      <c r="L67" s="28" t="s">
        <v>72</v>
      </c>
      <c r="M67" s="28" t="s">
        <v>207</v>
      </c>
      <c r="N67" s="28" t="s">
        <v>242</v>
      </c>
      <c r="O67" s="28" t="s">
        <v>243</v>
      </c>
      <c r="P67" s="28">
        <v>25</v>
      </c>
      <c r="Q67" s="28" t="s">
        <v>250</v>
      </c>
      <c r="R67" s="28"/>
      <c r="S67" s="34">
        <v>11.53225806451613</v>
      </c>
      <c r="T67" s="34">
        <v>0</v>
      </c>
      <c r="U67" s="34">
        <v>14</v>
      </c>
      <c r="V67" s="34">
        <v>40</v>
      </c>
      <c r="W67" s="34">
        <v>0</v>
      </c>
      <c r="X67" s="34">
        <v>10.129032258064516</v>
      </c>
      <c r="Y67" s="34">
        <f>IF(O67="", 0, LEN(O67)-LEN(SUBSTITUTE(O67,"-","")) +1)</f>
        <v>2</v>
      </c>
      <c r="Z67" s="34">
        <f>SUM(S67:X67)</f>
        <v>75.661290322580641</v>
      </c>
      <c r="AA67" s="33">
        <f>IFERROR(Z67/Y67, Z67)</f>
        <v>37.83064516129032</v>
      </c>
      <c r="AB67" s="34">
        <f>AA67/25</f>
        <v>1.5132258064516129</v>
      </c>
      <c r="AC67">
        <f t="shared" si="0"/>
        <v>25</v>
      </c>
      <c r="AD67" s="34">
        <f>SUMIFS($AB67:$AB$91, $P67:$P$91, "="&amp;AC67)</f>
        <v>1.8186850830584305</v>
      </c>
    </row>
    <row r="68" spans="1:30" x14ac:dyDescent="0.25">
      <c r="A68" s="28">
        <v>63</v>
      </c>
      <c r="B68" s="28">
        <v>760</v>
      </c>
      <c r="C68" s="28" t="s">
        <v>141</v>
      </c>
      <c r="D68" s="28" t="s">
        <v>61</v>
      </c>
      <c r="E68" s="28">
        <v>170000</v>
      </c>
      <c r="F68" s="28" t="s">
        <v>249</v>
      </c>
      <c r="G68" s="28" t="s">
        <v>249</v>
      </c>
      <c r="H68" s="28" t="s">
        <v>249</v>
      </c>
      <c r="I68" s="28" t="s">
        <v>281</v>
      </c>
      <c r="J68" s="28" t="s">
        <v>3</v>
      </c>
      <c r="K68" s="28" t="s">
        <v>72</v>
      </c>
      <c r="L68" s="28" t="s">
        <v>72</v>
      </c>
      <c r="M68" s="28" t="s">
        <v>248</v>
      </c>
      <c r="N68" s="28" t="s">
        <v>244</v>
      </c>
      <c r="O68" s="28" t="s">
        <v>243</v>
      </c>
      <c r="P68" s="28">
        <v>25</v>
      </c>
      <c r="Q68" s="28" t="s">
        <v>250</v>
      </c>
      <c r="R68" s="28"/>
      <c r="S68" s="34">
        <v>7.0983606557377046</v>
      </c>
      <c r="T68" s="34">
        <v>0</v>
      </c>
      <c r="U68" s="34">
        <v>0</v>
      </c>
      <c r="V68" s="34">
        <v>0</v>
      </c>
      <c r="W68" s="34">
        <v>0</v>
      </c>
      <c r="X68" s="34">
        <v>8.174603174603174</v>
      </c>
      <c r="Y68" s="34">
        <f>IF(O68="", 0, LEN(O68)-LEN(SUBSTITUTE(O68,"-","")) +1)</f>
        <v>2</v>
      </c>
      <c r="Z68" s="34">
        <f>SUM(S68:X68)</f>
        <v>15.272963830340878</v>
      </c>
      <c r="AA68" s="33">
        <f>IFERROR(Z68/Y68, Z68)</f>
        <v>7.6364819151704388</v>
      </c>
      <c r="AB68" s="34">
        <f>AA68/25</f>
        <v>0.30545927660681754</v>
      </c>
      <c r="AC68" t="str">
        <f t="shared" ref="AC68:AC91" si="1">IF(P67&lt;&gt;P68,P68,"")</f>
        <v/>
      </c>
      <c r="AD68" s="34">
        <f>SUMIFS($AB68:$AB$91, $P68:$P$91, "="&amp;AC68)</f>
        <v>0</v>
      </c>
    </row>
    <row r="69" spans="1:30" x14ac:dyDescent="0.25">
      <c r="A69" s="29">
        <v>1</v>
      </c>
      <c r="B69" s="29" t="s">
        <v>298</v>
      </c>
      <c r="C69" s="29" t="s">
        <v>60</v>
      </c>
      <c r="D69" s="29" t="s">
        <v>61</v>
      </c>
      <c r="E69" s="29" t="s">
        <v>249</v>
      </c>
      <c r="F69" s="29" t="s">
        <v>249</v>
      </c>
      <c r="G69" s="29">
        <v>40000</v>
      </c>
      <c r="H69" s="29" t="s">
        <v>249</v>
      </c>
      <c r="I69" s="29" t="s">
        <v>281</v>
      </c>
      <c r="J69" s="29" t="s">
        <v>12</v>
      </c>
      <c r="K69" s="29" t="s">
        <v>62</v>
      </c>
      <c r="L69" s="29" t="s">
        <v>177</v>
      </c>
      <c r="M69" s="29" t="s">
        <v>255</v>
      </c>
      <c r="N69" s="29" t="s">
        <v>283</v>
      </c>
      <c r="O69" s="29" t="s">
        <v>179</v>
      </c>
      <c r="P69" s="29">
        <v>26</v>
      </c>
      <c r="Q69" s="29" t="s">
        <v>266</v>
      </c>
      <c r="R69" s="29" t="s">
        <v>267</v>
      </c>
      <c r="T69" s="34">
        <v>150.95454545454547</v>
      </c>
      <c r="U69" s="34">
        <v>126.27659574468085</v>
      </c>
      <c r="V69" s="34">
        <v>2</v>
      </c>
      <c r="W69" s="34">
        <v>201.32608695652175</v>
      </c>
      <c r="X69" s="34">
        <v>129</v>
      </c>
      <c r="Y69" s="34">
        <f>IF(O69="", 0, LEN(O69)-LEN(SUBSTITUTE(O69,"-","")) +1)</f>
        <v>3</v>
      </c>
      <c r="Z69" s="34">
        <f>SUM(S69:X69)</f>
        <v>609.55722815574813</v>
      </c>
      <c r="AA69" s="33">
        <f>IFERROR(Z69/Y69, Z69)</f>
        <v>203.1857427185827</v>
      </c>
      <c r="AB69" s="34">
        <f>AA69/25</f>
        <v>8.1274297087433087</v>
      </c>
      <c r="AC69">
        <f t="shared" si="1"/>
        <v>26</v>
      </c>
      <c r="AD69" s="34">
        <f>SUMIFS($AB69:$AB$91, $P69:$P$91, "="&amp;AC69)</f>
        <v>21.452196338967848</v>
      </c>
    </row>
    <row r="70" spans="1:30" x14ac:dyDescent="0.25">
      <c r="A70" s="29">
        <v>4</v>
      </c>
      <c r="B70" s="29" t="s">
        <v>300</v>
      </c>
      <c r="C70" s="29" t="s">
        <v>67</v>
      </c>
      <c r="D70" s="29" t="s">
        <v>61</v>
      </c>
      <c r="E70" s="29" t="s">
        <v>249</v>
      </c>
      <c r="F70" s="29" t="s">
        <v>249</v>
      </c>
      <c r="G70" s="29">
        <v>40000</v>
      </c>
      <c r="H70" s="29" t="s">
        <v>249</v>
      </c>
      <c r="I70" s="29" t="s">
        <v>281</v>
      </c>
      <c r="J70" s="29" t="s">
        <v>12</v>
      </c>
      <c r="K70" s="29" t="s">
        <v>62</v>
      </c>
      <c r="L70" s="29" t="s">
        <v>177</v>
      </c>
      <c r="M70" s="29" t="s">
        <v>255</v>
      </c>
      <c r="N70" s="29" t="s">
        <v>284</v>
      </c>
      <c r="O70" s="29" t="s">
        <v>179</v>
      </c>
      <c r="P70" s="29">
        <v>26</v>
      </c>
      <c r="Q70" s="29" t="s">
        <v>266</v>
      </c>
      <c r="R70" s="29" t="s">
        <v>267</v>
      </c>
      <c r="S70" s="34">
        <v>30</v>
      </c>
      <c r="T70" s="34">
        <v>93.977272727272734</v>
      </c>
      <c r="U70" s="34">
        <v>85.574468085106389</v>
      </c>
      <c r="V70" s="34">
        <v>30</v>
      </c>
      <c r="W70" s="34">
        <v>95.5</v>
      </c>
      <c r="Y70" s="34">
        <f>IF(O70="", 0, LEN(O70)-LEN(SUBSTITUTE(O70,"-","")) +1)</f>
        <v>3</v>
      </c>
      <c r="Z70" s="34">
        <f>SUM(S70:X70)</f>
        <v>335.05174081237914</v>
      </c>
      <c r="AA70" s="33">
        <f>IFERROR(Z70/Y70, Z70)</f>
        <v>111.68391360412637</v>
      </c>
      <c r="AB70" s="34">
        <f>AA70/25</f>
        <v>4.4673565441650549</v>
      </c>
      <c r="AC70" t="str">
        <f t="shared" si="1"/>
        <v/>
      </c>
      <c r="AD70" s="34">
        <f>SUMIFS($AB70:$AB$91, $P70:$P$91, "="&amp;AC70)</f>
        <v>0</v>
      </c>
    </row>
    <row r="71" spans="1:30" x14ac:dyDescent="0.25">
      <c r="A71" s="29">
        <v>3</v>
      </c>
      <c r="B71" s="29" t="s">
        <v>299</v>
      </c>
      <c r="C71" s="29" t="s">
        <v>65</v>
      </c>
      <c r="D71" s="29" t="s">
        <v>61</v>
      </c>
      <c r="E71" s="29" t="s">
        <v>249</v>
      </c>
      <c r="F71" s="29" t="s">
        <v>249</v>
      </c>
      <c r="G71" s="29">
        <v>45000</v>
      </c>
      <c r="H71" s="29" t="s">
        <v>249</v>
      </c>
      <c r="I71" s="29" t="s">
        <v>281</v>
      </c>
      <c r="J71" s="29" t="s">
        <v>12</v>
      </c>
      <c r="K71" s="29" t="s">
        <v>66</v>
      </c>
      <c r="L71" s="29" t="s">
        <v>177</v>
      </c>
      <c r="M71" s="29" t="s">
        <v>255</v>
      </c>
      <c r="N71" s="29" t="s">
        <v>244</v>
      </c>
      <c r="O71" s="29" t="s">
        <v>179</v>
      </c>
      <c r="P71" s="29">
        <v>26</v>
      </c>
      <c r="Q71" s="29" t="s">
        <v>266</v>
      </c>
      <c r="R71" s="29" t="s">
        <v>265</v>
      </c>
      <c r="S71" s="34">
        <v>40</v>
      </c>
      <c r="T71" s="34">
        <v>135.34090909090909</v>
      </c>
      <c r="U71" s="34">
        <v>140.61702127659575</v>
      </c>
      <c r="V71" s="34">
        <v>60</v>
      </c>
      <c r="W71" s="34">
        <v>187.34782608695653</v>
      </c>
      <c r="X71" s="34">
        <v>101</v>
      </c>
      <c r="Y71" s="34">
        <f>IF(O71="", 0, LEN(O71)-LEN(SUBSTITUTE(O71,"-","")) +1)</f>
        <v>3</v>
      </c>
      <c r="Z71" s="34">
        <f>SUM(S71:X71)</f>
        <v>664.3057564544614</v>
      </c>
      <c r="AA71" s="33">
        <f>IFERROR(Z71/Y71, Z71)</f>
        <v>221.43525215148713</v>
      </c>
      <c r="AB71" s="34">
        <f>AA71/25</f>
        <v>8.8574100860594847</v>
      </c>
      <c r="AC71" t="str">
        <f t="shared" si="1"/>
        <v/>
      </c>
      <c r="AD71" s="34">
        <f>SUMIFS($AB71:$AB$91, $P71:$P$91, "="&amp;AC71)</f>
        <v>0</v>
      </c>
    </row>
    <row r="72" spans="1:30" x14ac:dyDescent="0.25">
      <c r="A72">
        <v>56</v>
      </c>
      <c r="B72" t="s">
        <v>301</v>
      </c>
      <c r="C72" t="s">
        <v>133</v>
      </c>
      <c r="D72" t="s">
        <v>61</v>
      </c>
      <c r="E72" t="s">
        <v>249</v>
      </c>
      <c r="F72" t="s">
        <v>249</v>
      </c>
      <c r="G72">
        <v>45000</v>
      </c>
      <c r="H72" t="s">
        <v>249</v>
      </c>
      <c r="I72" t="s">
        <v>274</v>
      </c>
      <c r="J72" t="s">
        <v>12</v>
      </c>
      <c r="K72" t="s">
        <v>95</v>
      </c>
      <c r="L72" t="s">
        <v>177</v>
      </c>
      <c r="M72" t="s">
        <v>255</v>
      </c>
      <c r="N72" t="s">
        <v>95</v>
      </c>
      <c r="O72" t="s">
        <v>179</v>
      </c>
      <c r="P72">
        <v>27</v>
      </c>
      <c r="Q72" t="s">
        <v>266</v>
      </c>
      <c r="R72" t="s">
        <v>267</v>
      </c>
      <c r="S72" s="34">
        <v>0</v>
      </c>
      <c r="T72" s="34">
        <v>100.62790697674419</v>
      </c>
      <c r="U72" s="34">
        <v>103.80851063829788</v>
      </c>
      <c r="V72" s="34">
        <v>54</v>
      </c>
      <c r="W72" s="34">
        <v>148.93478260869566</v>
      </c>
      <c r="X72" s="34">
        <v>84.75</v>
      </c>
      <c r="Y72" s="34">
        <f>IF(O72="", 0, LEN(O72)-LEN(SUBSTITUTE(O72,"-","")) +1)</f>
        <v>3</v>
      </c>
      <c r="Z72" s="34">
        <f>SUM(S72:X72)</f>
        <v>492.12120022373767</v>
      </c>
      <c r="AA72" s="33">
        <f>IFERROR(Z72/Y72, Z72)</f>
        <v>164.04040007457922</v>
      </c>
      <c r="AB72" s="34">
        <f>AA72/25</f>
        <v>6.5616160029831692</v>
      </c>
      <c r="AC72">
        <f t="shared" si="1"/>
        <v>27</v>
      </c>
      <c r="AD72" s="34">
        <f>SUMIFS($AB72:$AB$91, $P72:$P$91, "="&amp;AC72)</f>
        <v>14.841235050602215</v>
      </c>
    </row>
    <row r="73" spans="1:30" x14ac:dyDescent="0.25">
      <c r="A73">
        <v>80</v>
      </c>
      <c r="B73" t="s">
        <v>302</v>
      </c>
      <c r="C73" t="s">
        <v>160</v>
      </c>
      <c r="D73" t="s">
        <v>61</v>
      </c>
      <c r="E73" t="s">
        <v>249</v>
      </c>
      <c r="F73" t="s">
        <v>249</v>
      </c>
      <c r="G73">
        <v>45000</v>
      </c>
      <c r="H73" t="s">
        <v>249</v>
      </c>
      <c r="I73" t="s">
        <v>274</v>
      </c>
      <c r="J73" t="s">
        <v>12</v>
      </c>
      <c r="K73" t="s">
        <v>95</v>
      </c>
      <c r="L73" t="s">
        <v>177</v>
      </c>
      <c r="M73" t="s">
        <v>255</v>
      </c>
      <c r="N73" t="s">
        <v>95</v>
      </c>
      <c r="O73" t="s">
        <v>179</v>
      </c>
      <c r="P73">
        <v>27</v>
      </c>
      <c r="Q73" t="s">
        <v>266</v>
      </c>
      <c r="R73" t="s">
        <v>265</v>
      </c>
      <c r="S73" s="34">
        <v>0</v>
      </c>
      <c r="T73" s="34">
        <v>59.2</v>
      </c>
      <c r="U73" s="34">
        <v>50.533333333333331</v>
      </c>
      <c r="W73" s="34">
        <v>85.571428571428569</v>
      </c>
      <c r="Y73" s="34">
        <f>IF(O73="", 0, LEN(O73)-LEN(SUBSTITUTE(O73,"-","")) +1)</f>
        <v>3</v>
      </c>
      <c r="Z73" s="34">
        <f>SUM(S73:X73)</f>
        <v>195.3047619047619</v>
      </c>
      <c r="AA73" s="33">
        <f>IFERROR(Z73/Y73, Z73)</f>
        <v>65.101587301587301</v>
      </c>
      <c r="AB73" s="34">
        <f>AA73/25</f>
        <v>2.6040634920634922</v>
      </c>
      <c r="AC73" t="str">
        <f t="shared" si="1"/>
        <v/>
      </c>
      <c r="AD73" s="34">
        <f>SUMIFS($AB73:$AB$91, $P73:$P$91, "="&amp;AC73)</f>
        <v>0</v>
      </c>
    </row>
    <row r="74" spans="1:30" x14ac:dyDescent="0.25">
      <c r="A74">
        <v>88</v>
      </c>
      <c r="B74" t="s">
        <v>172</v>
      </c>
      <c r="C74" t="s">
        <v>167</v>
      </c>
      <c r="D74" s="1" t="s">
        <v>61</v>
      </c>
      <c r="E74" t="s">
        <v>249</v>
      </c>
      <c r="F74" t="s">
        <v>249</v>
      </c>
      <c r="G74">
        <v>40000</v>
      </c>
      <c r="H74" t="s">
        <v>249</v>
      </c>
      <c r="I74" t="s">
        <v>281</v>
      </c>
      <c r="J74" t="s">
        <v>12</v>
      </c>
      <c r="K74" t="s">
        <v>62</v>
      </c>
      <c r="L74" t="s">
        <v>177</v>
      </c>
      <c r="M74" t="s">
        <v>255</v>
      </c>
      <c r="N74" t="s">
        <v>256</v>
      </c>
      <c r="O74" t="s">
        <v>179</v>
      </c>
      <c r="P74">
        <v>27</v>
      </c>
      <c r="Q74" t="s">
        <v>266</v>
      </c>
      <c r="R74" t="s">
        <v>265</v>
      </c>
      <c r="S74" s="34">
        <v>0</v>
      </c>
      <c r="T74" s="34">
        <v>103.4</v>
      </c>
      <c r="U74" s="34">
        <v>101.6</v>
      </c>
      <c r="W74" s="34">
        <v>145.66666666666666</v>
      </c>
      <c r="X74" s="34">
        <v>75</v>
      </c>
      <c r="Y74" s="34">
        <f>IF(O74="", 0, LEN(O74)-LEN(SUBSTITUTE(O74,"-","")) +1)</f>
        <v>3</v>
      </c>
      <c r="Z74" s="34">
        <f>SUM(S74:X74)</f>
        <v>425.66666666666663</v>
      </c>
      <c r="AA74" s="33">
        <f>IFERROR(Z74/Y74, Z74)</f>
        <v>141.88888888888889</v>
      </c>
      <c r="AB74" s="34">
        <f>AA74/25</f>
        <v>5.6755555555555555</v>
      </c>
      <c r="AC74" t="str">
        <f t="shared" si="1"/>
        <v/>
      </c>
      <c r="AD74" s="34">
        <f>SUMIFS($AB74:$AB$91, $P74:$P$91, "="&amp;AC74)</f>
        <v>0</v>
      </c>
    </row>
    <row r="75" spans="1:30" x14ac:dyDescent="0.25">
      <c r="A75" s="15">
        <v>2</v>
      </c>
      <c r="B75" s="15" t="s">
        <v>304</v>
      </c>
      <c r="C75" s="15" t="s">
        <v>63</v>
      </c>
      <c r="D75" s="15" t="s">
        <v>61</v>
      </c>
      <c r="E75" s="15" t="s">
        <v>249</v>
      </c>
      <c r="F75" s="15">
        <v>45000</v>
      </c>
      <c r="G75" s="15" t="s">
        <v>249</v>
      </c>
      <c r="H75" s="15">
        <v>40000</v>
      </c>
      <c r="I75" s="15" t="s">
        <v>281</v>
      </c>
      <c r="J75" s="15" t="s">
        <v>12</v>
      </c>
      <c r="K75" s="15" t="s">
        <v>64</v>
      </c>
      <c r="L75" s="15" t="s">
        <v>257</v>
      </c>
      <c r="M75" s="15" t="s">
        <v>255</v>
      </c>
      <c r="N75" s="15" t="s">
        <v>257</v>
      </c>
      <c r="O75" s="15" t="s">
        <v>179</v>
      </c>
      <c r="P75" s="15">
        <v>29</v>
      </c>
      <c r="Q75" s="15" t="s">
        <v>266</v>
      </c>
      <c r="R75" s="15" t="s">
        <v>265</v>
      </c>
      <c r="S75" s="34">
        <v>0</v>
      </c>
      <c r="T75" s="34">
        <v>78.558139534883722</v>
      </c>
      <c r="U75" s="34">
        <v>75.260869565217391</v>
      </c>
      <c r="V75" s="34">
        <v>1</v>
      </c>
      <c r="W75" s="34">
        <v>107.55555555555556</v>
      </c>
      <c r="Y75" s="34">
        <f>IF(O75="", 0, LEN(O75)-LEN(SUBSTITUTE(O75,"-","")) +1)</f>
        <v>3</v>
      </c>
      <c r="Z75" s="34">
        <f>SUM(S75:X75)</f>
        <v>262.37456465565668</v>
      </c>
      <c r="AA75" s="33">
        <f>IFERROR(Z75/Y75, Z75)</f>
        <v>87.458188218552223</v>
      </c>
      <c r="AB75" s="34">
        <f>AA75/25</f>
        <v>3.498327528742089</v>
      </c>
      <c r="AC75">
        <f t="shared" si="1"/>
        <v>29</v>
      </c>
      <c r="AD75" s="34">
        <f>SUMIFS($AB75:$AB$91, $P75:$P$91, "="&amp;AC75)</f>
        <v>7.4179982193883891</v>
      </c>
    </row>
    <row r="76" spans="1:30" x14ac:dyDescent="0.25">
      <c r="A76" s="15">
        <v>77</v>
      </c>
      <c r="B76" s="15" t="s">
        <v>305</v>
      </c>
      <c r="C76" s="15" t="s">
        <v>157</v>
      </c>
      <c r="D76" s="15" t="s">
        <v>61</v>
      </c>
      <c r="E76" s="15" t="s">
        <v>249</v>
      </c>
      <c r="F76" s="15">
        <v>45000</v>
      </c>
      <c r="G76" s="15" t="s">
        <v>249</v>
      </c>
      <c r="H76" s="15">
        <v>40000</v>
      </c>
      <c r="I76" s="15" t="s">
        <v>281</v>
      </c>
      <c r="J76" s="15" t="s">
        <v>12</v>
      </c>
      <c r="K76" s="15" t="s">
        <v>64</v>
      </c>
      <c r="L76" s="15" t="s">
        <v>257</v>
      </c>
      <c r="M76" s="15" t="s">
        <v>255</v>
      </c>
      <c r="N76" s="15" t="s">
        <v>257</v>
      </c>
      <c r="O76" s="15" t="s">
        <v>179</v>
      </c>
      <c r="P76" s="15">
        <v>29</v>
      </c>
      <c r="Q76" s="15" t="s">
        <v>266</v>
      </c>
      <c r="R76" s="15" t="s">
        <v>267</v>
      </c>
      <c r="S76" s="34">
        <v>0</v>
      </c>
      <c r="T76" s="34">
        <v>69.341463414634148</v>
      </c>
      <c r="U76" s="34">
        <v>61.111111111111114</v>
      </c>
      <c r="V76" s="34">
        <v>60</v>
      </c>
      <c r="W76" s="34">
        <v>77.522727272727266</v>
      </c>
      <c r="X76" s="34">
        <v>26</v>
      </c>
      <c r="Y76" s="34">
        <f>IF(O76="", 0, LEN(O76)-LEN(SUBSTITUTE(O76,"-","")) +1)</f>
        <v>3</v>
      </c>
      <c r="Z76" s="34">
        <f>SUM(S76:X76)</f>
        <v>293.97530179847251</v>
      </c>
      <c r="AA76" s="33">
        <f>IFERROR(Z76/Y76, Z76)</f>
        <v>97.99176726615751</v>
      </c>
      <c r="AB76" s="34">
        <f>AA76/25</f>
        <v>3.9196706906463006</v>
      </c>
      <c r="AC76" t="str">
        <f t="shared" si="1"/>
        <v/>
      </c>
      <c r="AD76" s="34">
        <f>SUMIFS($AB76:$AB$91, $P76:$P$91, "="&amp;AC76)</f>
        <v>0</v>
      </c>
    </row>
    <row r="77" spans="1:30" x14ac:dyDescent="0.25">
      <c r="A77" s="1">
        <v>67</v>
      </c>
      <c r="B77" s="1" t="s">
        <v>306</v>
      </c>
      <c r="C77" s="1" t="s">
        <v>146</v>
      </c>
      <c r="D77" s="1" t="s">
        <v>61</v>
      </c>
      <c r="E77" s="1" t="s">
        <v>249</v>
      </c>
      <c r="F77" s="1" t="s">
        <v>249</v>
      </c>
      <c r="G77" s="1">
        <v>40000</v>
      </c>
      <c r="H77" s="1" t="s">
        <v>249</v>
      </c>
      <c r="I77" s="1" t="s">
        <v>274</v>
      </c>
      <c r="J77" s="1" t="s">
        <v>12</v>
      </c>
      <c r="K77" s="1" t="s">
        <v>97</v>
      </c>
      <c r="L77" s="1" t="s">
        <v>177</v>
      </c>
      <c r="M77" s="1" t="s">
        <v>255</v>
      </c>
      <c r="N77" s="1" t="s">
        <v>97</v>
      </c>
      <c r="O77" s="1" t="s">
        <v>190</v>
      </c>
      <c r="P77" s="1">
        <v>30</v>
      </c>
      <c r="Q77" s="1" t="s">
        <v>266</v>
      </c>
      <c r="R77" s="1" t="s">
        <v>265</v>
      </c>
      <c r="S77" s="34">
        <v>133.28260869565219</v>
      </c>
      <c r="T77" s="34">
        <v>111</v>
      </c>
      <c r="V77" s="34">
        <v>129.13043478260869</v>
      </c>
      <c r="X77" s="34">
        <v>163.51063829787233</v>
      </c>
      <c r="Y77" s="34">
        <f>IF(O77="", 0, LEN(O77)-LEN(SUBSTITUTE(O77,"-","")) +1)</f>
        <v>3</v>
      </c>
      <c r="Z77" s="34">
        <f>SUM(S77:X77)</f>
        <v>536.92368177613321</v>
      </c>
      <c r="AA77" s="33">
        <f>IFERROR(Z77/Y77, Z77)</f>
        <v>178.97456059204441</v>
      </c>
      <c r="AB77" s="34">
        <f>AA77/25</f>
        <v>7.1589824236817767</v>
      </c>
      <c r="AC77">
        <f t="shared" si="1"/>
        <v>30</v>
      </c>
      <c r="AD77" s="34">
        <f>SUMIFS($AB77:$AB$91, $P77:$P$91, "="&amp;AC77)</f>
        <v>16.07354918285538</v>
      </c>
    </row>
    <row r="78" spans="1:30" x14ac:dyDescent="0.25">
      <c r="A78" s="1">
        <v>19</v>
      </c>
      <c r="B78" s="1" t="s">
        <v>299</v>
      </c>
      <c r="C78" s="1" t="s">
        <v>89</v>
      </c>
      <c r="D78" s="1" t="s">
        <v>61</v>
      </c>
      <c r="E78" s="1" t="s">
        <v>249</v>
      </c>
      <c r="F78" s="1" t="s">
        <v>249</v>
      </c>
      <c r="G78" s="1">
        <v>45000</v>
      </c>
      <c r="H78" s="1" t="s">
        <v>249</v>
      </c>
      <c r="I78" s="1" t="s">
        <v>281</v>
      </c>
      <c r="J78" s="1" t="s">
        <v>12</v>
      </c>
      <c r="K78" s="1" t="s">
        <v>66</v>
      </c>
      <c r="L78" s="1" t="s">
        <v>177</v>
      </c>
      <c r="M78" s="1" t="s">
        <v>255</v>
      </c>
      <c r="N78" s="1" t="s">
        <v>272</v>
      </c>
      <c r="O78" s="1" t="s">
        <v>190</v>
      </c>
      <c r="P78" s="1">
        <v>30</v>
      </c>
      <c r="Q78" s="1" t="s">
        <v>264</v>
      </c>
      <c r="R78" s="1" t="s">
        <v>265</v>
      </c>
      <c r="S78" s="34">
        <v>155.97826086956522</v>
      </c>
      <c r="T78" s="34">
        <v>155</v>
      </c>
      <c r="U78" s="34">
        <v>10</v>
      </c>
      <c r="V78" s="34">
        <v>154.86956521739131</v>
      </c>
      <c r="W78" s="34">
        <v>1</v>
      </c>
      <c r="X78" s="34">
        <v>191.74468085106383</v>
      </c>
      <c r="Y78" s="34">
        <f>IF(O78="", 0, LEN(O78)-LEN(SUBSTITUTE(O78,"-","")) +1)</f>
        <v>3</v>
      </c>
      <c r="Z78" s="34">
        <f>SUM(S78:X78)</f>
        <v>668.59250693802039</v>
      </c>
      <c r="AA78" s="33">
        <f>IFERROR(Z78/Y78, Z78)</f>
        <v>222.86416897934012</v>
      </c>
      <c r="AB78" s="34">
        <f>AA78/25</f>
        <v>8.9145667591736046</v>
      </c>
      <c r="AC78" t="str">
        <f t="shared" si="1"/>
        <v/>
      </c>
      <c r="AD78" s="34">
        <f>SUMIFS($AB78:$AB$91, $P78:$P$91, "="&amp;AC78)</f>
        <v>0</v>
      </c>
    </row>
    <row r="79" spans="1:30" x14ac:dyDescent="0.25">
      <c r="A79" s="32">
        <v>6</v>
      </c>
      <c r="B79" s="32" t="s">
        <v>307</v>
      </c>
      <c r="C79" s="32" t="s">
        <v>70</v>
      </c>
      <c r="D79" s="32" t="s">
        <v>61</v>
      </c>
      <c r="E79" s="32" t="s">
        <v>249</v>
      </c>
      <c r="F79" s="32" t="s">
        <v>249</v>
      </c>
      <c r="G79" s="32">
        <v>40000</v>
      </c>
      <c r="H79" s="32" t="s">
        <v>249</v>
      </c>
      <c r="I79" s="32" t="s">
        <v>281</v>
      </c>
      <c r="J79" s="32" t="s">
        <v>12</v>
      </c>
      <c r="K79" s="32" t="s">
        <v>62</v>
      </c>
      <c r="L79" s="32" t="s">
        <v>177</v>
      </c>
      <c r="M79" s="32" t="s">
        <v>255</v>
      </c>
      <c r="N79" s="32" t="s">
        <v>282</v>
      </c>
      <c r="O79" s="32" t="s">
        <v>190</v>
      </c>
      <c r="P79" s="32">
        <v>31</v>
      </c>
      <c r="Q79" s="32" t="s">
        <v>266</v>
      </c>
      <c r="R79" s="32" t="s">
        <v>265</v>
      </c>
      <c r="S79" s="34">
        <v>121.08695652173913</v>
      </c>
      <c r="T79" s="34">
        <v>185</v>
      </c>
      <c r="U79" s="34">
        <v>0</v>
      </c>
      <c r="V79" s="34">
        <v>131.66666666666666</v>
      </c>
      <c r="W79" s="34">
        <v>30</v>
      </c>
      <c r="X79" s="34">
        <v>120.44680851063829</v>
      </c>
      <c r="Y79" s="34">
        <f>IF(O79="", 0, LEN(O79)-LEN(SUBSTITUTE(O79,"-","")) +1)</f>
        <v>3</v>
      </c>
      <c r="Z79" s="34">
        <f>SUM(S79:X79)</f>
        <v>588.20043169904409</v>
      </c>
      <c r="AA79" s="33">
        <f>IFERROR(Z79/Y79, Z79)</f>
        <v>196.06681056634804</v>
      </c>
      <c r="AB79" s="34">
        <f>AA79/25</f>
        <v>7.8426724226539219</v>
      </c>
      <c r="AC79">
        <f t="shared" si="1"/>
        <v>31</v>
      </c>
      <c r="AD79" s="34">
        <f>SUMIFS($AB79:$AB$91, $P79:$P$91, "="&amp;AC79)</f>
        <v>14.474556480624937</v>
      </c>
    </row>
    <row r="80" spans="1:30" x14ac:dyDescent="0.25">
      <c r="A80" s="32">
        <v>21</v>
      </c>
      <c r="B80" s="32" t="s">
        <v>308</v>
      </c>
      <c r="C80" s="32" t="s">
        <v>91</v>
      </c>
      <c r="D80" s="32" t="s">
        <v>61</v>
      </c>
      <c r="E80" s="32" t="s">
        <v>249</v>
      </c>
      <c r="F80" s="32" t="s">
        <v>249</v>
      </c>
      <c r="G80" s="32">
        <v>40000</v>
      </c>
      <c r="H80" s="32" t="s">
        <v>249</v>
      </c>
      <c r="I80" s="32" t="s">
        <v>281</v>
      </c>
      <c r="J80" s="32" t="s">
        <v>12</v>
      </c>
      <c r="K80" s="32" t="s">
        <v>62</v>
      </c>
      <c r="L80" s="32" t="s">
        <v>177</v>
      </c>
      <c r="M80" s="32" t="s">
        <v>255</v>
      </c>
      <c r="N80" s="32" t="s">
        <v>285</v>
      </c>
      <c r="O80" s="32" t="s">
        <v>190</v>
      </c>
      <c r="P80" s="32">
        <v>31</v>
      </c>
      <c r="Q80" s="32" t="s">
        <v>266</v>
      </c>
      <c r="R80" s="32" t="s">
        <v>268</v>
      </c>
      <c r="S80" s="34">
        <v>109.60869565217391</v>
      </c>
      <c r="T80" s="34">
        <v>142</v>
      </c>
      <c r="U80" s="34">
        <v>18</v>
      </c>
      <c r="V80" s="34">
        <v>115.04347826086956</v>
      </c>
      <c r="X80" s="34">
        <v>112.73913043478261</v>
      </c>
      <c r="Y80" s="34">
        <f>IF(O80="", 0, LEN(O80)-LEN(SUBSTITUTE(O80,"-","")) +1)</f>
        <v>3</v>
      </c>
      <c r="Z80" s="34">
        <f>SUM(S80:X80)</f>
        <v>497.39130434782606</v>
      </c>
      <c r="AA80" s="33">
        <f>IFERROR(Z80/Y80, Z80)</f>
        <v>165.79710144927535</v>
      </c>
      <c r="AB80" s="34">
        <f>AA80/25</f>
        <v>6.6318840579710141</v>
      </c>
      <c r="AC80" t="str">
        <f t="shared" si="1"/>
        <v/>
      </c>
      <c r="AD80" s="34">
        <f>SUMIFS($AB80:$AB$91, $P80:$P$91, "="&amp;AC80)</f>
        <v>0</v>
      </c>
    </row>
    <row r="81" spans="1:30" x14ac:dyDescent="0.25">
      <c r="A81" s="31">
        <v>22</v>
      </c>
      <c r="B81" s="31" t="s">
        <v>310</v>
      </c>
      <c r="C81" s="31" t="s">
        <v>92</v>
      </c>
      <c r="D81" s="31" t="s">
        <v>61</v>
      </c>
      <c r="E81" s="31" t="s">
        <v>249</v>
      </c>
      <c r="F81" s="31" t="s">
        <v>249</v>
      </c>
      <c r="G81" s="31">
        <v>40000</v>
      </c>
      <c r="H81" s="31" t="s">
        <v>249</v>
      </c>
      <c r="I81" s="31" t="s">
        <v>274</v>
      </c>
      <c r="J81" s="31" t="s">
        <v>12</v>
      </c>
      <c r="K81" s="31" t="s">
        <v>62</v>
      </c>
      <c r="L81" s="31" t="s">
        <v>177</v>
      </c>
      <c r="M81" s="31" t="s">
        <v>255</v>
      </c>
      <c r="N81" s="31" t="s">
        <v>279</v>
      </c>
      <c r="O81" s="31" t="s">
        <v>190</v>
      </c>
      <c r="P81" s="31">
        <v>32</v>
      </c>
      <c r="Q81" s="31" t="s">
        <v>266</v>
      </c>
      <c r="R81" s="31" t="s">
        <v>265</v>
      </c>
      <c r="S81" s="34">
        <v>146.95652173913044</v>
      </c>
      <c r="T81" s="34">
        <v>314</v>
      </c>
      <c r="U81" s="34">
        <v>2</v>
      </c>
      <c r="V81" s="34">
        <v>144.69565217391303</v>
      </c>
      <c r="W81" s="34">
        <v>14.333333333333334</v>
      </c>
      <c r="X81" s="34">
        <v>167.36956521739131</v>
      </c>
      <c r="Y81" s="34">
        <f>IF(O81="", 0, LEN(O81)-LEN(SUBSTITUTE(O81,"-","")) +1)</f>
        <v>3</v>
      </c>
      <c r="Z81" s="34">
        <f>SUM(S81:X81)</f>
        <v>789.35507246376824</v>
      </c>
      <c r="AA81" s="33">
        <f>IFERROR(Z81/Y81, Z81)</f>
        <v>263.11835748792276</v>
      </c>
      <c r="AB81" s="34">
        <f>AA81/25</f>
        <v>10.524734299516911</v>
      </c>
      <c r="AC81">
        <f t="shared" si="1"/>
        <v>32</v>
      </c>
      <c r="AD81" s="34">
        <f>SUMIFS($AB81:$AB$91, $P81:$P$91, "="&amp;AC81)</f>
        <v>28.074793747773981</v>
      </c>
    </row>
    <row r="82" spans="1:30" x14ac:dyDescent="0.25">
      <c r="A82" s="31">
        <v>69</v>
      </c>
      <c r="B82" s="31" t="s">
        <v>311</v>
      </c>
      <c r="C82" s="31" t="s">
        <v>148</v>
      </c>
      <c r="D82" s="31" t="s">
        <v>61</v>
      </c>
      <c r="E82" s="31" t="s">
        <v>249</v>
      </c>
      <c r="F82" s="31" t="s">
        <v>249</v>
      </c>
      <c r="G82" s="31">
        <v>40000</v>
      </c>
      <c r="H82" s="31" t="s">
        <v>249</v>
      </c>
      <c r="I82" s="31" t="s">
        <v>281</v>
      </c>
      <c r="J82" s="31" t="s">
        <v>12</v>
      </c>
      <c r="K82" s="31" t="s">
        <v>62</v>
      </c>
      <c r="L82" s="31" t="s">
        <v>177</v>
      </c>
      <c r="M82" s="31" t="s">
        <v>255</v>
      </c>
      <c r="N82" s="31" t="s">
        <v>258</v>
      </c>
      <c r="O82" s="31" t="s">
        <v>190</v>
      </c>
      <c r="P82" s="31">
        <v>32</v>
      </c>
      <c r="Q82" s="31" t="s">
        <v>266</v>
      </c>
      <c r="R82" s="31" t="s">
        <v>265</v>
      </c>
      <c r="S82" s="34">
        <v>118.67391304347827</v>
      </c>
      <c r="T82" s="34">
        <v>42</v>
      </c>
      <c r="U82" s="34">
        <v>35</v>
      </c>
      <c r="V82" s="34">
        <v>135.39130434782609</v>
      </c>
      <c r="W82" s="34">
        <v>30</v>
      </c>
      <c r="X82" s="34">
        <v>154.7391304347826</v>
      </c>
      <c r="Y82" s="34">
        <f>IF(O82="", 0, LEN(O82)-LEN(SUBSTITUTE(O82,"-","")) +1)</f>
        <v>3</v>
      </c>
      <c r="Z82" s="34">
        <f>SUM(S82:X82)</f>
        <v>515.804347826087</v>
      </c>
      <c r="AA82" s="33">
        <f>IFERROR(Z82/Y82, Z82)</f>
        <v>171.93478260869566</v>
      </c>
      <c r="AB82" s="34">
        <f>AA82/25</f>
        <v>6.8773913043478263</v>
      </c>
      <c r="AC82" t="str">
        <f t="shared" si="1"/>
        <v/>
      </c>
      <c r="AD82" s="34">
        <f>SUMIFS($AB82:$AB$91, $P82:$P$91, "="&amp;AC82)</f>
        <v>0</v>
      </c>
    </row>
    <row r="83" spans="1:30" x14ac:dyDescent="0.25">
      <c r="A83" s="31">
        <v>71</v>
      </c>
      <c r="B83" s="31" t="s">
        <v>312</v>
      </c>
      <c r="C83" s="31" t="s">
        <v>150</v>
      </c>
      <c r="D83" s="31" t="s">
        <v>61</v>
      </c>
      <c r="E83" s="31" t="s">
        <v>249</v>
      </c>
      <c r="F83" s="31" t="s">
        <v>249</v>
      </c>
      <c r="G83" s="31">
        <v>40000</v>
      </c>
      <c r="H83" s="31" t="s">
        <v>249</v>
      </c>
      <c r="I83" s="31" t="s">
        <v>281</v>
      </c>
      <c r="J83" s="31" t="s">
        <v>12</v>
      </c>
      <c r="K83" s="31" t="s">
        <v>62</v>
      </c>
      <c r="L83" s="31" t="s">
        <v>177</v>
      </c>
      <c r="M83" s="31" t="s">
        <v>255</v>
      </c>
      <c r="N83" s="31" t="s">
        <v>286</v>
      </c>
      <c r="O83" s="31" t="s">
        <v>190</v>
      </c>
      <c r="P83" s="31">
        <v>32</v>
      </c>
      <c r="Q83" s="31" t="s">
        <v>266</v>
      </c>
      <c r="R83" s="31" t="s">
        <v>267</v>
      </c>
      <c r="S83" s="34">
        <v>37.913043478260867</v>
      </c>
      <c r="T83" s="34">
        <v>78</v>
      </c>
      <c r="V83" s="34">
        <v>43.391304347826086</v>
      </c>
      <c r="W83" s="34">
        <v>18</v>
      </c>
      <c r="X83" s="34">
        <v>44.304347826086953</v>
      </c>
      <c r="Y83" s="34">
        <f>IF(O83="", 0, LEN(O83)-LEN(SUBSTITUTE(O83,"-","")) +1)</f>
        <v>3</v>
      </c>
      <c r="Z83" s="34">
        <f>SUM(S83:X83)</f>
        <v>221.60869565217394</v>
      </c>
      <c r="AA83" s="33">
        <f>IFERROR(Z83/Y83, Z83)</f>
        <v>73.869565217391312</v>
      </c>
      <c r="AB83" s="34">
        <f>AA83/25</f>
        <v>2.9547826086956523</v>
      </c>
      <c r="AC83" t="str">
        <f t="shared" si="1"/>
        <v/>
      </c>
      <c r="AD83" s="34">
        <f>SUMIFS($AB83:$AB$91, $P83:$P$91, "="&amp;AC83)</f>
        <v>0</v>
      </c>
    </row>
    <row r="84" spans="1:30" x14ac:dyDescent="0.25">
      <c r="A84" s="31">
        <v>5</v>
      </c>
      <c r="B84" s="31" t="s">
        <v>309</v>
      </c>
      <c r="C84" s="31" t="s">
        <v>68</v>
      </c>
      <c r="D84" s="31" t="s">
        <v>61</v>
      </c>
      <c r="E84" s="31" t="s">
        <v>249</v>
      </c>
      <c r="F84" s="31" t="s">
        <v>249</v>
      </c>
      <c r="G84" s="31">
        <v>40000</v>
      </c>
      <c r="H84" s="31" t="s">
        <v>249</v>
      </c>
      <c r="I84" s="31" t="s">
        <v>274</v>
      </c>
      <c r="J84" s="31" t="s">
        <v>12</v>
      </c>
      <c r="K84" s="31" t="s">
        <v>69</v>
      </c>
      <c r="L84" s="31" t="s">
        <v>177</v>
      </c>
      <c r="M84" s="31" t="s">
        <v>255</v>
      </c>
      <c r="N84" s="31" t="s">
        <v>279</v>
      </c>
      <c r="O84" s="31" t="s">
        <v>190</v>
      </c>
      <c r="P84" s="31">
        <v>32</v>
      </c>
      <c r="Q84" s="31" t="s">
        <v>269</v>
      </c>
      <c r="R84" s="31" t="s">
        <v>265</v>
      </c>
      <c r="T84" s="34">
        <v>126.51162790697674</v>
      </c>
      <c r="U84" s="34">
        <v>128.82978723404256</v>
      </c>
      <c r="V84" s="34">
        <v>30</v>
      </c>
      <c r="W84" s="34">
        <v>159.5</v>
      </c>
      <c r="X84" s="34">
        <v>134</v>
      </c>
      <c r="Y84" s="34">
        <f>IF(O84="", 0, LEN(O84)-LEN(SUBSTITUTE(O84,"-","")) +1)</f>
        <v>3</v>
      </c>
      <c r="Z84" s="34">
        <f>SUM(S84:X84)</f>
        <v>578.8414151410193</v>
      </c>
      <c r="AA84" s="33">
        <f>IFERROR(Z84/Y84, Z84)</f>
        <v>192.94713838033977</v>
      </c>
      <c r="AB84" s="34">
        <f>AA84/25</f>
        <v>7.7178855352135907</v>
      </c>
      <c r="AC84" t="str">
        <f t="shared" si="1"/>
        <v/>
      </c>
      <c r="AD84" s="34">
        <f>SUMIFS($AB84:$AB$91, $P84:$P$91, "="&amp;AC84)</f>
        <v>0</v>
      </c>
    </row>
    <row r="85" spans="1:30" x14ac:dyDescent="0.25">
      <c r="A85" s="30">
        <v>87</v>
      </c>
      <c r="B85" s="30" t="s">
        <v>173</v>
      </c>
      <c r="C85" s="30" t="s">
        <v>166</v>
      </c>
      <c r="D85" s="30" t="s">
        <v>61</v>
      </c>
      <c r="E85" s="30">
        <v>200000</v>
      </c>
      <c r="F85" s="30" t="s">
        <v>249</v>
      </c>
      <c r="G85" s="30" t="s">
        <v>249</v>
      </c>
      <c r="H85" s="30">
        <v>260000</v>
      </c>
      <c r="I85" s="30" t="s">
        <v>281</v>
      </c>
      <c r="J85" s="30" t="s">
        <v>12</v>
      </c>
      <c r="K85" s="30" t="s">
        <v>74</v>
      </c>
      <c r="L85" s="30" t="s">
        <v>214</v>
      </c>
      <c r="M85" s="30" t="s">
        <v>260</v>
      </c>
      <c r="N85" s="30" t="s">
        <v>262</v>
      </c>
      <c r="O85" s="30" t="s">
        <v>263</v>
      </c>
      <c r="P85" s="30">
        <v>33</v>
      </c>
      <c r="Q85" s="30" t="s">
        <v>266</v>
      </c>
      <c r="R85" s="30" t="s">
        <v>265</v>
      </c>
      <c r="S85" s="34">
        <v>87.8</v>
      </c>
      <c r="V85" s="34">
        <v>108.77777777777777</v>
      </c>
      <c r="X85" s="34">
        <v>139.5</v>
      </c>
      <c r="Y85" s="34">
        <f>IF(O85="", 0, LEN(O85)-LEN(SUBSTITUTE(O85,"-","")) +1)</f>
        <v>3</v>
      </c>
      <c r="Z85" s="34">
        <f>SUM(S85:X85)</f>
        <v>336.07777777777778</v>
      </c>
      <c r="AA85" s="33">
        <f>IFERROR(Z85/Y85, Z85)</f>
        <v>112.02592592592593</v>
      </c>
      <c r="AB85" s="34">
        <f>AA85/25</f>
        <v>4.4810370370370372</v>
      </c>
      <c r="AC85">
        <f t="shared" si="1"/>
        <v>33</v>
      </c>
      <c r="AD85" s="34">
        <f>SUMIFS($AB85:$AB$91, $P85:$P$91, "="&amp;AC85)</f>
        <v>27.043687291283788</v>
      </c>
    </row>
    <row r="86" spans="1:30" x14ac:dyDescent="0.25">
      <c r="A86" s="30">
        <v>75</v>
      </c>
      <c r="B86" s="30" t="s">
        <v>314</v>
      </c>
      <c r="C86" s="30" t="s">
        <v>155</v>
      </c>
      <c r="D86" s="30" t="s">
        <v>61</v>
      </c>
      <c r="E86" s="30">
        <v>200000</v>
      </c>
      <c r="F86" s="30" t="s">
        <v>249</v>
      </c>
      <c r="G86" s="30" t="s">
        <v>249</v>
      </c>
      <c r="H86" s="30" t="s">
        <v>249</v>
      </c>
      <c r="I86" s="30" t="s">
        <v>281</v>
      </c>
      <c r="J86" s="30" t="s">
        <v>12</v>
      </c>
      <c r="K86" s="30" t="s">
        <v>86</v>
      </c>
      <c r="L86" s="30" t="s">
        <v>259</v>
      </c>
      <c r="M86" s="30" t="s">
        <v>260</v>
      </c>
      <c r="N86" s="30" t="s">
        <v>237</v>
      </c>
      <c r="O86" s="30" t="s">
        <v>261</v>
      </c>
      <c r="P86" s="30">
        <v>33</v>
      </c>
      <c r="Q86" s="30" t="s">
        <v>270</v>
      </c>
      <c r="R86" s="30" t="s">
        <v>267</v>
      </c>
      <c r="S86" s="34">
        <v>84.577777777777783</v>
      </c>
      <c r="V86" s="34">
        <v>59</v>
      </c>
      <c r="X86" s="34">
        <v>69.326086956521735</v>
      </c>
      <c r="Y86" s="34">
        <f>IF(O86="", 0, LEN(O86)-LEN(SUBSTITUTE(O86,"-","")) +1)</f>
        <v>2</v>
      </c>
      <c r="Z86" s="34">
        <f>SUM(S86:X86)</f>
        <v>212.90386473429953</v>
      </c>
      <c r="AA86" s="33">
        <f>IFERROR(Z86/Y86, Z86)</f>
        <v>106.45193236714977</v>
      </c>
      <c r="AB86" s="34">
        <f>AA86/25</f>
        <v>4.2580772946859904</v>
      </c>
      <c r="AC86" t="str">
        <f t="shared" si="1"/>
        <v/>
      </c>
      <c r="AD86" s="34">
        <f>SUMIFS($AB86:$AB$91, $P86:$P$91, "="&amp;AC86)</f>
        <v>0</v>
      </c>
    </row>
    <row r="87" spans="1:30" x14ac:dyDescent="0.25">
      <c r="A87" s="30">
        <v>17</v>
      </c>
      <c r="B87" s="30" t="s">
        <v>313</v>
      </c>
      <c r="C87" s="30" t="s">
        <v>87</v>
      </c>
      <c r="D87" s="30" t="s">
        <v>61</v>
      </c>
      <c r="E87" s="30">
        <v>200000</v>
      </c>
      <c r="F87" s="30" t="s">
        <v>249</v>
      </c>
      <c r="G87" s="30" t="s">
        <v>249</v>
      </c>
      <c r="H87" s="30">
        <v>260000</v>
      </c>
      <c r="I87" s="30" t="s">
        <v>281</v>
      </c>
      <c r="J87" s="30" t="s">
        <v>12</v>
      </c>
      <c r="K87" s="30" t="s">
        <v>74</v>
      </c>
      <c r="L87" s="30" t="s">
        <v>214</v>
      </c>
      <c r="M87" s="30" t="s">
        <v>260</v>
      </c>
      <c r="N87" s="30" t="s">
        <v>288</v>
      </c>
      <c r="O87" s="30" t="s">
        <v>190</v>
      </c>
      <c r="P87" s="30">
        <v>33</v>
      </c>
      <c r="Q87" s="30" t="s">
        <v>266</v>
      </c>
      <c r="R87" s="30" t="s">
        <v>268</v>
      </c>
      <c r="S87" s="34">
        <v>132.51219512195121</v>
      </c>
      <c r="T87" s="34">
        <v>98.0625</v>
      </c>
      <c r="U87" s="34">
        <v>98.533333333333331</v>
      </c>
      <c r="V87" s="34">
        <v>124.65853658536585</v>
      </c>
      <c r="W87" s="34">
        <v>117.86666666666666</v>
      </c>
      <c r="X87" s="34">
        <v>147.21428571428572</v>
      </c>
      <c r="Y87" s="34">
        <f>IF(O87="", 0, LEN(O87)-LEN(SUBSTITUTE(O87,"-","")) +1)</f>
        <v>3</v>
      </c>
      <c r="Z87" s="34">
        <f>SUM(S87:X87)</f>
        <v>718.84751742160279</v>
      </c>
      <c r="AA87" s="33">
        <f>IFERROR(Z87/Y87, Z87)</f>
        <v>239.61583914053426</v>
      </c>
      <c r="AB87" s="34">
        <f>AA87/25</f>
        <v>9.5846335656213704</v>
      </c>
      <c r="AC87" t="str">
        <f t="shared" si="1"/>
        <v/>
      </c>
      <c r="AD87" s="34">
        <f>SUMIFS($AB87:$AB$91, $P87:$P$91, "="&amp;AC87)</f>
        <v>0</v>
      </c>
    </row>
    <row r="88" spans="1:30" x14ac:dyDescent="0.25">
      <c r="A88" s="30">
        <v>81</v>
      </c>
      <c r="B88" s="30" t="s">
        <v>171</v>
      </c>
      <c r="C88" s="30" t="s">
        <v>161</v>
      </c>
      <c r="D88" s="30" t="s">
        <v>61</v>
      </c>
      <c r="E88" s="30">
        <v>200000</v>
      </c>
      <c r="F88" s="30" t="s">
        <v>249</v>
      </c>
      <c r="G88" s="30" t="s">
        <v>249</v>
      </c>
      <c r="H88" s="30">
        <v>260000</v>
      </c>
      <c r="I88" s="30" t="s">
        <v>281</v>
      </c>
      <c r="J88" s="30" t="s">
        <v>12</v>
      </c>
      <c r="K88" s="30" t="s">
        <v>74</v>
      </c>
      <c r="L88" s="30" t="s">
        <v>214</v>
      </c>
      <c r="M88" s="30" t="s">
        <v>260</v>
      </c>
      <c r="N88" s="30" t="s">
        <v>287</v>
      </c>
      <c r="O88" s="30" t="s">
        <v>243</v>
      </c>
      <c r="P88" s="30">
        <v>33</v>
      </c>
      <c r="Q88" s="30" t="s">
        <v>271</v>
      </c>
      <c r="R88" s="30" t="s">
        <v>265</v>
      </c>
      <c r="S88" s="34">
        <v>111.86363636363636</v>
      </c>
      <c r="U88" s="34">
        <v>120</v>
      </c>
      <c r="V88" s="34">
        <v>100</v>
      </c>
      <c r="X88" s="34">
        <v>104.13333333333334</v>
      </c>
      <c r="Y88" s="34">
        <f>IF(O88="", 0, LEN(O88)-LEN(SUBSTITUTE(O88,"-","")) +1)</f>
        <v>2</v>
      </c>
      <c r="Z88" s="34">
        <f>SUM(S88:X88)</f>
        <v>435.9969696969697</v>
      </c>
      <c r="AA88" s="33">
        <f>IFERROR(Z88/Y88, Z88)</f>
        <v>217.99848484848485</v>
      </c>
      <c r="AB88" s="34">
        <f>AA88/25</f>
        <v>8.7199393939393932</v>
      </c>
      <c r="AC88" t="str">
        <f t="shared" si="1"/>
        <v/>
      </c>
      <c r="AD88" s="34">
        <f>SUMIFS($AB88:$AB$91, $P88:$P$91, "="&amp;AC88)</f>
        <v>0</v>
      </c>
    </row>
    <row r="89" spans="1:30" x14ac:dyDescent="0.25">
      <c r="A89" s="2">
        <v>91</v>
      </c>
      <c r="B89" s="2" t="s">
        <v>303</v>
      </c>
      <c r="C89" s="2" t="s">
        <v>170</v>
      </c>
      <c r="D89" s="2" t="s">
        <v>61</v>
      </c>
      <c r="E89" s="2" t="s">
        <v>249</v>
      </c>
      <c r="F89" s="2" t="s">
        <v>249</v>
      </c>
      <c r="G89" s="2"/>
      <c r="H89" s="2" t="s">
        <v>249</v>
      </c>
      <c r="I89" s="2"/>
      <c r="J89" s="2" t="s">
        <v>12</v>
      </c>
      <c r="K89" s="2" t="s">
        <v>62</v>
      </c>
      <c r="L89" s="2"/>
      <c r="M89" s="2" t="s">
        <v>249</v>
      </c>
      <c r="N89" s="2" t="s">
        <v>249</v>
      </c>
      <c r="O89" s="2" t="s">
        <v>249</v>
      </c>
      <c r="P89" s="2" t="s">
        <v>329</v>
      </c>
      <c r="Q89" s="2"/>
      <c r="R89" s="2"/>
      <c r="T89" s="34">
        <v>69.341463414634148</v>
      </c>
      <c r="U89" s="34">
        <v>61.111111111111114</v>
      </c>
      <c r="V89" s="34">
        <v>60</v>
      </c>
      <c r="W89" s="34">
        <v>77.522727272727266</v>
      </c>
      <c r="X89" s="34">
        <v>26</v>
      </c>
      <c r="Y89" s="34">
        <f>IF(O89="", 0, LEN(O89)-LEN(SUBSTITUTE(O89,"-","")) +1)</f>
        <v>0</v>
      </c>
      <c r="Z89" s="34">
        <f>SUM(S89:X89)</f>
        <v>293.97530179847251</v>
      </c>
      <c r="AA89" s="33">
        <f>IFERROR(Z89/Y89, Z89)</f>
        <v>293.97530179847251</v>
      </c>
      <c r="AB89" s="34">
        <f>AA89/25</f>
        <v>11.759012071938901</v>
      </c>
      <c r="AC89" t="str">
        <f t="shared" si="1"/>
        <v>X</v>
      </c>
      <c r="AD89" s="34">
        <f>SUMIFS($AB89:$AB$91, $P89:$P$91, "="&amp;AC89)</f>
        <v>75.059012071938895</v>
      </c>
    </row>
    <row r="90" spans="1:30" x14ac:dyDescent="0.25">
      <c r="A90" s="2">
        <v>7</v>
      </c>
      <c r="B90" s="2" t="s">
        <v>316</v>
      </c>
      <c r="C90" s="2" t="s">
        <v>71</v>
      </c>
      <c r="D90" s="2" t="s">
        <v>61</v>
      </c>
      <c r="E90" s="2">
        <v>170000</v>
      </c>
      <c r="F90" s="2" t="s">
        <v>249</v>
      </c>
      <c r="G90" s="2" t="s">
        <v>249</v>
      </c>
      <c r="H90" s="2" t="s">
        <v>249</v>
      </c>
      <c r="I90" s="2"/>
      <c r="J90" s="2" t="s">
        <v>12</v>
      </c>
      <c r="K90" s="2" t="s">
        <v>72</v>
      </c>
      <c r="L90" s="2"/>
      <c r="M90" s="2"/>
      <c r="N90" s="2"/>
      <c r="O90" s="2"/>
      <c r="P90" s="2" t="s">
        <v>329</v>
      </c>
      <c r="Q90" s="2"/>
      <c r="R90" s="2"/>
      <c r="S90" s="34">
        <v>218.77777777777777</v>
      </c>
      <c r="T90" s="34">
        <v>218</v>
      </c>
      <c r="U90" s="34">
        <v>50.5</v>
      </c>
      <c r="V90" s="34">
        <v>93.333333333333329</v>
      </c>
      <c r="W90" s="34">
        <v>256.48888888888888</v>
      </c>
      <c r="Y90" s="34">
        <f>IF(O90="", 0, LEN(O90)-LEN(SUBSTITUTE(O90,"-","")) +1)</f>
        <v>0</v>
      </c>
      <c r="Z90" s="34">
        <f>SUM(S90:X90)</f>
        <v>837.09999999999991</v>
      </c>
      <c r="AA90" s="33">
        <f>IFERROR(Z90/Y90, Z90)</f>
        <v>837.09999999999991</v>
      </c>
      <c r="AB90" s="34">
        <f>AA90/25</f>
        <v>33.483999999999995</v>
      </c>
      <c r="AC90" t="str">
        <f t="shared" si="1"/>
        <v/>
      </c>
      <c r="AD90" s="34">
        <f>SUMIFS($AB90:$AB$91, $P90:$P$91, "="&amp;AC90)</f>
        <v>0</v>
      </c>
    </row>
    <row r="91" spans="1:30" x14ac:dyDescent="0.25">
      <c r="A91" s="2">
        <v>64</v>
      </c>
      <c r="B91" s="2" t="s">
        <v>315</v>
      </c>
      <c r="C91" s="2" t="s">
        <v>142</v>
      </c>
      <c r="D91" s="2" t="s">
        <v>61</v>
      </c>
      <c r="E91" s="2">
        <v>170000</v>
      </c>
      <c r="F91" s="2" t="s">
        <v>249</v>
      </c>
      <c r="G91" s="2" t="s">
        <v>249</v>
      </c>
      <c r="H91" s="2" t="s">
        <v>249</v>
      </c>
      <c r="I91" s="2"/>
      <c r="J91" s="2" t="s">
        <v>12</v>
      </c>
      <c r="K91" s="2" t="s">
        <v>72</v>
      </c>
      <c r="L91" s="2"/>
      <c r="M91" s="2"/>
      <c r="N91" s="2"/>
      <c r="O91" s="2"/>
      <c r="P91" s="2" t="s">
        <v>329</v>
      </c>
      <c r="Q91" s="2"/>
      <c r="R91" s="2"/>
      <c r="S91" s="34">
        <v>170.82222222222222</v>
      </c>
      <c r="T91" s="34">
        <v>101</v>
      </c>
      <c r="U91" s="34">
        <v>81.5</v>
      </c>
      <c r="V91" s="34">
        <v>60.5</v>
      </c>
      <c r="W91" s="34">
        <v>211.57777777777778</v>
      </c>
      <c r="X91" s="34">
        <v>120</v>
      </c>
      <c r="Y91" s="34">
        <f>IF(O91="", 0, LEN(O91)-LEN(SUBSTITUTE(O91,"-","")) +1)</f>
        <v>0</v>
      </c>
      <c r="Z91" s="34">
        <f>SUM(S91:X91)</f>
        <v>745.4</v>
      </c>
      <c r="AA91" s="33">
        <f>IFERROR(Z91/Y91, Z91)</f>
        <v>745.4</v>
      </c>
      <c r="AB91" s="34">
        <f>AA91/25</f>
        <v>29.815999999999999</v>
      </c>
      <c r="AC91" t="str">
        <f t="shared" si="1"/>
        <v/>
      </c>
      <c r="AD91" s="34">
        <f>SUMIFS($AB91:$AB$91, $P91:$P$91, "="&amp;AC91)</f>
        <v>0</v>
      </c>
    </row>
  </sheetData>
  <conditionalFormatting sqref="B2:B9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064E-BE2B-408C-9799-4F750D5B77D3}">
  <dimension ref="A1:AY91"/>
  <sheetViews>
    <sheetView tabSelected="1" topLeftCell="AT1" workbookViewId="0">
      <pane ySplit="1" topLeftCell="A2" activePane="bottomLeft" state="frozen"/>
      <selection activeCell="V1" sqref="V1"/>
      <selection pane="bottomLeft" activeCell="V10" sqref="V10"/>
    </sheetView>
  </sheetViews>
  <sheetFormatPr baseColWidth="10" defaultRowHeight="15" outlineLevelCol="1" x14ac:dyDescent="0.25"/>
  <cols>
    <col min="9" max="9" width="42.42578125" bestFit="1" customWidth="1"/>
    <col min="15" max="15" width="25.5703125" bestFit="1" customWidth="1"/>
    <col min="26" max="31" width="11.42578125" hidden="1" customWidth="1" outlineLevel="1"/>
    <col min="32" max="32" width="11.42578125" hidden="1" customWidth="1" outlineLevel="1" collapsed="1"/>
    <col min="33" max="33" width="11.42578125" hidden="1" customWidth="1" outlineLevel="1"/>
    <col min="34" max="34" width="16.7109375" hidden="1" customWidth="1" outlineLevel="1"/>
    <col min="35" max="37" width="11.42578125" hidden="1" customWidth="1" outlineLevel="1"/>
    <col min="38" max="38" width="11.42578125" hidden="1" customWidth="1" outlineLevel="1" collapsed="1"/>
    <col min="39" max="42" width="11.42578125" hidden="1" customWidth="1" outlineLevel="1"/>
    <col min="43" max="43" width="13.85546875" hidden="1" customWidth="1" outlineLevel="1"/>
    <col min="44" max="44" width="11.42578125" style="40" collapsed="1"/>
    <col min="45" max="45" width="11.42578125" style="40"/>
    <col min="46" max="46" width="17.5703125" bestFit="1" customWidth="1"/>
    <col min="47" max="47" width="18" bestFit="1" customWidth="1"/>
    <col min="48" max="48" width="18.7109375" bestFit="1" customWidth="1"/>
    <col min="49" max="50" width="17.42578125" bestFit="1" customWidth="1"/>
    <col min="51" max="51" width="17.5703125" bestFit="1" customWidth="1"/>
  </cols>
  <sheetData>
    <row r="1" spans="1:51" x14ac:dyDescent="0.25">
      <c r="A1" t="s">
        <v>318</v>
      </c>
      <c r="B1" t="s">
        <v>317</v>
      </c>
      <c r="C1" t="s">
        <v>293</v>
      </c>
      <c r="D1" t="s">
        <v>176</v>
      </c>
      <c r="E1" s="3" t="s">
        <v>294</v>
      </c>
      <c r="F1" s="3" t="s">
        <v>295</v>
      </c>
      <c r="G1" s="3" t="s">
        <v>296</v>
      </c>
      <c r="H1" s="3" t="s">
        <v>297</v>
      </c>
      <c r="I1" t="s">
        <v>290</v>
      </c>
      <c r="J1" t="s">
        <v>175</v>
      </c>
      <c r="K1" t="s">
        <v>174</v>
      </c>
      <c r="L1" t="s">
        <v>245</v>
      </c>
      <c r="M1" t="s">
        <v>247</v>
      </c>
      <c r="N1" t="s">
        <v>291</v>
      </c>
      <c r="O1" t="s">
        <v>246</v>
      </c>
      <c r="P1" t="s">
        <v>292</v>
      </c>
      <c r="Q1" t="s">
        <v>253</v>
      </c>
      <c r="R1" t="s">
        <v>254</v>
      </c>
      <c r="S1" s="38" t="s">
        <v>319</v>
      </c>
      <c r="T1" s="38" t="s">
        <v>320</v>
      </c>
      <c r="U1" s="38" t="s">
        <v>321</v>
      </c>
      <c r="V1" s="38" t="s">
        <v>322</v>
      </c>
      <c r="W1" s="38" t="s">
        <v>323</v>
      </c>
      <c r="X1" s="38" t="s">
        <v>324</v>
      </c>
      <c r="Y1" s="37" t="s">
        <v>327</v>
      </c>
      <c r="Z1" s="37" t="s">
        <v>332</v>
      </c>
      <c r="AA1" s="37" t="s">
        <v>333</v>
      </c>
      <c r="AB1" s="37" t="s">
        <v>334</v>
      </c>
      <c r="AC1" s="37" t="s">
        <v>335</v>
      </c>
      <c r="AD1" s="37" t="s">
        <v>336</v>
      </c>
      <c r="AE1" s="37" t="s">
        <v>337</v>
      </c>
      <c r="AF1" s="37" t="s">
        <v>338</v>
      </c>
      <c r="AG1" s="37" t="s">
        <v>339</v>
      </c>
      <c r="AH1" s="37" t="s">
        <v>340</v>
      </c>
      <c r="AI1" s="37" t="s">
        <v>341</v>
      </c>
      <c r="AJ1" s="37" t="s">
        <v>342</v>
      </c>
      <c r="AK1" s="37" t="s">
        <v>343</v>
      </c>
      <c r="AL1" s="37" t="s">
        <v>348</v>
      </c>
      <c r="AM1" s="37" t="s">
        <v>349</v>
      </c>
      <c r="AN1" s="37" t="s">
        <v>350</v>
      </c>
      <c r="AO1" s="37" t="s">
        <v>351</v>
      </c>
      <c r="AP1" s="37" t="s">
        <v>352</v>
      </c>
      <c r="AQ1" s="37" t="s">
        <v>353</v>
      </c>
      <c r="AR1" s="39" t="s">
        <v>354</v>
      </c>
      <c r="AS1" s="39" t="s">
        <v>361</v>
      </c>
      <c r="AT1" s="37" t="s">
        <v>357</v>
      </c>
      <c r="AU1" s="37" t="s">
        <v>356</v>
      </c>
      <c r="AV1" s="37" t="s">
        <v>355</v>
      </c>
      <c r="AW1" s="37" t="s">
        <v>358</v>
      </c>
      <c r="AX1" s="37" t="s">
        <v>359</v>
      </c>
      <c r="AY1" s="37" t="s">
        <v>360</v>
      </c>
    </row>
    <row r="2" spans="1:51" x14ac:dyDescent="0.25">
      <c r="A2" s="6">
        <v>50</v>
      </c>
      <c r="B2" s="6">
        <v>740</v>
      </c>
      <c r="C2" s="6" t="s">
        <v>127</v>
      </c>
      <c r="D2" s="6" t="s">
        <v>61</v>
      </c>
      <c r="E2" s="6" t="s">
        <v>249</v>
      </c>
      <c r="F2" s="6" t="s">
        <v>249</v>
      </c>
      <c r="G2" s="6">
        <v>45000</v>
      </c>
      <c r="H2" s="6" t="s">
        <v>249</v>
      </c>
      <c r="I2" s="6" t="s">
        <v>289</v>
      </c>
      <c r="J2" s="6" t="s">
        <v>3</v>
      </c>
      <c r="K2" s="6" t="s">
        <v>76</v>
      </c>
      <c r="L2" s="6" t="s">
        <v>76</v>
      </c>
      <c r="M2" s="6" t="s">
        <v>178</v>
      </c>
      <c r="N2" s="6" t="s">
        <v>180</v>
      </c>
      <c r="O2" s="6" t="s">
        <v>179</v>
      </c>
      <c r="P2" s="6">
        <v>1</v>
      </c>
      <c r="Q2" s="6" t="s">
        <v>251</v>
      </c>
      <c r="R2" s="6" t="s">
        <v>252</v>
      </c>
      <c r="S2" s="34">
        <f>Hoja2!D2</f>
        <v>48.5</v>
      </c>
      <c r="T2" s="34">
        <f>Hoja2!C2</f>
        <v>79.423728813559322</v>
      </c>
      <c r="U2" s="34">
        <f>Hoja2!E2</f>
        <v>67.774193548387103</v>
      </c>
      <c r="V2" s="34">
        <f>Hoja2!F2</f>
        <v>0</v>
      </c>
      <c r="W2" s="34">
        <f>Hoja2!G2</f>
        <v>89.523809523809518</v>
      </c>
      <c r="X2" s="34">
        <f>Hoja2!H2</f>
        <v>0</v>
      </c>
      <c r="Y2" s="34">
        <f>IF(O2="", 0, LEN(O2)-LEN(SUBSTITUTE(O2,"-","")) +1)</f>
        <v>3</v>
      </c>
      <c r="Z2">
        <f>IF(ISNUMBER(FIND("Lunes",O2,1)),1,0)</f>
        <v>1</v>
      </c>
      <c r="AA2">
        <f>IF(ISNUMBER(FIND("Martes",O2,1)),1,0)</f>
        <v>0</v>
      </c>
      <c r="AB2">
        <f>IF(ISNUMBER(FIND("Miercoles",O2,1)),1,0)</f>
        <v>1</v>
      </c>
      <c r="AC2">
        <f>IF(ISNUMBER(FIND("Jueves",O2,1)),1,0)</f>
        <v>0</v>
      </c>
      <c r="AD2">
        <f>IF(ISNUMBER(FIND("Viernes",O2,1)),1,0)</f>
        <v>1</v>
      </c>
      <c r="AE2">
        <f>IF(ISNUMBER(FIND("Sabado",O2,1)),1,0)</f>
        <v>0</v>
      </c>
      <c r="AF2" s="34">
        <f>W2+X2</f>
        <v>89.523809523809518</v>
      </c>
      <c r="AH2" s="34">
        <f>T2+S2</f>
        <v>127.92372881355932</v>
      </c>
      <c r="AI2" s="34"/>
      <c r="AJ2" s="34">
        <f>U2+V2</f>
        <v>67.774193548387103</v>
      </c>
      <c r="AK2" s="34"/>
      <c r="AL2" s="34">
        <f>AF2/25</f>
        <v>3.5809523809523807</v>
      </c>
      <c r="AM2" s="34">
        <f t="shared" ref="AM2:AQ2" si="0">AG2/25</f>
        <v>0</v>
      </c>
      <c r="AN2" s="34">
        <f t="shared" si="0"/>
        <v>5.1169491525423725</v>
      </c>
      <c r="AO2" s="34">
        <f t="shared" si="0"/>
        <v>0</v>
      </c>
      <c r="AP2" s="34">
        <f t="shared" si="0"/>
        <v>2.7109677419354843</v>
      </c>
      <c r="AQ2" s="34">
        <f t="shared" si="0"/>
        <v>0</v>
      </c>
      <c r="AR2" s="40">
        <f>IF(P1&lt;&gt;P2,P2,"")</f>
        <v>1</v>
      </c>
      <c r="AT2" s="34">
        <f>IF(SUMIFS(AL2:AL91,$P2:$P91,"="&amp;$AR2)=0, "", SUMIFS(AL2:AL91,$P2:$P91,"="&amp;$AR2))</f>
        <v>6.3853968253968247</v>
      </c>
      <c r="AU2" s="34" t="str">
        <f t="shared" ref="AU2:AY2" si="1">IF(SUMIFS(AM2:AM91,$P2:$P91,"="&amp;$AR2)=0, "", SUMIFS(AM2:AM91,$P2:$P91,"="&amp;$AR2))</f>
        <v/>
      </c>
      <c r="AV2" s="34">
        <f t="shared" si="1"/>
        <v>8.0671186440677953</v>
      </c>
      <c r="AW2" s="34" t="str">
        <f t="shared" si="1"/>
        <v/>
      </c>
      <c r="AX2" s="34">
        <f t="shared" si="1"/>
        <v>4.7148387096774194</v>
      </c>
      <c r="AY2" s="34" t="str">
        <f t="shared" si="1"/>
        <v/>
      </c>
    </row>
    <row r="3" spans="1:51" x14ac:dyDescent="0.25">
      <c r="A3" s="6">
        <v>58</v>
      </c>
      <c r="B3" s="6">
        <v>748</v>
      </c>
      <c r="C3" s="6" t="s">
        <v>135</v>
      </c>
      <c r="D3" s="6" t="s">
        <v>61</v>
      </c>
      <c r="E3" s="6" t="s">
        <v>249</v>
      </c>
      <c r="F3" s="6" t="s">
        <v>249</v>
      </c>
      <c r="G3" s="6">
        <v>45000</v>
      </c>
      <c r="H3" s="6" t="s">
        <v>249</v>
      </c>
      <c r="I3" s="6" t="s">
        <v>275</v>
      </c>
      <c r="J3" s="6" t="s">
        <v>3</v>
      </c>
      <c r="K3" s="6" t="s">
        <v>136</v>
      </c>
      <c r="L3" s="6" t="s">
        <v>177</v>
      </c>
      <c r="M3" s="6" t="s">
        <v>178</v>
      </c>
      <c r="N3" s="6" t="s">
        <v>136</v>
      </c>
      <c r="O3" s="6" t="s">
        <v>179</v>
      </c>
      <c r="P3" s="6">
        <v>1</v>
      </c>
      <c r="Q3" s="6" t="s">
        <v>251</v>
      </c>
      <c r="R3" s="6" t="s">
        <v>252</v>
      </c>
      <c r="S3" s="34">
        <f>Hoja2!D3</f>
        <v>17.5</v>
      </c>
      <c r="T3" s="34">
        <f>Hoja2!C3</f>
        <v>56.254237288135592</v>
      </c>
      <c r="U3" s="34">
        <f>Hoja2!E3</f>
        <v>50.096774193548384</v>
      </c>
      <c r="V3" s="34">
        <f>Hoja2!F3</f>
        <v>0</v>
      </c>
      <c r="W3" s="34">
        <f>Hoja2!G3</f>
        <v>70.111111111111114</v>
      </c>
      <c r="X3" s="34">
        <f>Hoja2!H3</f>
        <v>0</v>
      </c>
      <c r="Y3" s="34">
        <f>IF(O3="", 0, LEN(O3)-LEN(SUBSTITUTE(O3,"-","")) +1)</f>
        <v>3</v>
      </c>
      <c r="Z3">
        <f>IF(ISNUMBER(FIND("Lunes",O3,1)),1,0)</f>
        <v>1</v>
      </c>
      <c r="AA3">
        <f>IF(ISNUMBER(FIND("Martes",O3,1)),1,0)</f>
        <v>0</v>
      </c>
      <c r="AB3">
        <f>IF(ISNUMBER(FIND("Miercoles",O3,1)),1,0)</f>
        <v>1</v>
      </c>
      <c r="AC3">
        <f>IF(ISNUMBER(FIND("Jueves",O3,1)),1,0)</f>
        <v>0</v>
      </c>
      <c r="AD3">
        <f>IF(ISNUMBER(FIND("Viernes",O3,1)),1,0)</f>
        <v>1</v>
      </c>
      <c r="AE3">
        <f>IF(ISNUMBER(FIND("Sabado",O3,1)),1,0)</f>
        <v>0</v>
      </c>
      <c r="AF3" s="34">
        <f>W3+X3</f>
        <v>70.111111111111114</v>
      </c>
      <c r="AH3" s="34">
        <f>T3+S3</f>
        <v>73.754237288135585</v>
      </c>
      <c r="AI3" s="34"/>
      <c r="AJ3" s="34">
        <f>U3+V3</f>
        <v>50.096774193548384</v>
      </c>
      <c r="AK3" s="34"/>
      <c r="AL3" s="34">
        <f t="shared" ref="AL3:AL66" si="2">AF3/25</f>
        <v>2.8044444444444445</v>
      </c>
      <c r="AM3" s="34">
        <f t="shared" ref="AM3:AM66" si="3">AG3/25</f>
        <v>0</v>
      </c>
      <c r="AN3" s="34">
        <f t="shared" ref="AN3:AN66" si="4">AH3/25</f>
        <v>2.9501694915254233</v>
      </c>
      <c r="AO3" s="34">
        <f t="shared" ref="AO3:AO66" si="5">AI3/25</f>
        <v>0</v>
      </c>
      <c r="AP3" s="34">
        <f t="shared" ref="AP3:AP66" si="6">AJ3/25</f>
        <v>2.0038709677419355</v>
      </c>
      <c r="AQ3" s="34">
        <f t="shared" ref="AQ3:AQ66" si="7">AK3/25</f>
        <v>0</v>
      </c>
      <c r="AR3" s="40" t="str">
        <f t="shared" ref="AR3:AR66" si="8">IF(P2&lt;&gt;P3,P3,"")</f>
        <v/>
      </c>
      <c r="AT3" s="34" t="str">
        <f t="shared" ref="AT3:AT66" si="9">IF(SUMIFS(AL3:AL92,$P3:$P92,"="&amp;$AR3)=0, "", SUMIFS(AL3:AL92,$P3:$P92,"="&amp;$AR3))</f>
        <v/>
      </c>
      <c r="AU3" s="34" t="str">
        <f t="shared" ref="AU3:AU66" si="10">IF(SUMIFS(AM3:AM92,$P3:$P92,"="&amp;$AR3)=0, "", SUMIFS(AM3:AM92,$P3:$P92,"="&amp;$AR3))</f>
        <v/>
      </c>
      <c r="AV3" s="34" t="str">
        <f t="shared" ref="AV3:AV66" si="11">IF(SUMIFS(AN3:AN92,$P3:$P92,"="&amp;$AR3)=0, "", SUMIFS(AN3:AN92,$P3:$P92,"="&amp;$AR3))</f>
        <v/>
      </c>
      <c r="AW3" s="34" t="str">
        <f t="shared" ref="AW3:AW66" si="12">IF(SUMIFS(AO3:AO92,$P3:$P92,"="&amp;$AR3)=0, "", SUMIFS(AO3:AO92,$P3:$P92,"="&amp;$AR3))</f>
        <v/>
      </c>
      <c r="AX3" s="34" t="str">
        <f t="shared" ref="AX3:AX66" si="13">IF(SUMIFS(AP3:AP92,$P3:$P92,"="&amp;$AR3)=0, "", SUMIFS(AP3:AP92,$P3:$P92,"="&amp;$AR3))</f>
        <v/>
      </c>
      <c r="AY3" s="34" t="str">
        <f t="shared" ref="AY3:AY66" si="14">IF(SUMIFS(AQ3:AQ92,$P3:$P92,"="&amp;$AR3)=0, "", SUMIFS(AQ3:AQ92,$P3:$P92,"="&amp;$AR3))</f>
        <v/>
      </c>
    </row>
    <row r="4" spans="1:51" x14ac:dyDescent="0.25">
      <c r="A4" s="5">
        <v>89</v>
      </c>
      <c r="B4" s="5">
        <v>336</v>
      </c>
      <c r="C4" s="5" t="s">
        <v>168</v>
      </c>
      <c r="D4" s="5" t="s">
        <v>61</v>
      </c>
      <c r="E4" s="5" t="s">
        <v>249</v>
      </c>
      <c r="F4" s="5" t="s">
        <v>249</v>
      </c>
      <c r="G4" s="5">
        <v>40000</v>
      </c>
      <c r="H4" s="5" t="s">
        <v>249</v>
      </c>
      <c r="I4" s="5" t="s">
        <v>289</v>
      </c>
      <c r="J4" s="5" t="s">
        <v>3</v>
      </c>
      <c r="K4" s="5" t="s">
        <v>62</v>
      </c>
      <c r="L4" s="5" t="s">
        <v>177</v>
      </c>
      <c r="M4" s="5" t="s">
        <v>178</v>
      </c>
      <c r="N4" s="5" t="s">
        <v>181</v>
      </c>
      <c r="O4" s="5" t="s">
        <v>179</v>
      </c>
      <c r="P4" s="5">
        <v>2</v>
      </c>
      <c r="Q4" s="5" t="s">
        <v>251</v>
      </c>
      <c r="R4" s="5" t="s">
        <v>252</v>
      </c>
      <c r="S4" s="34">
        <f>Hoja2!D4</f>
        <v>54</v>
      </c>
      <c r="T4" s="34">
        <f>Hoja2!C4</f>
        <v>122.62711864406779</v>
      </c>
      <c r="U4" s="34">
        <f>Hoja2!E4</f>
        <v>115.87096774193549</v>
      </c>
      <c r="V4" s="34">
        <f>Hoja2!F4</f>
        <v>13</v>
      </c>
      <c r="W4" s="34">
        <f>Hoja2!G4</f>
        <v>182.25396825396825</v>
      </c>
      <c r="X4" s="34">
        <f>Hoja2!H4</f>
        <v>0</v>
      </c>
      <c r="Y4" s="34">
        <f>IF(O4="", 0, LEN(O4)-LEN(SUBSTITUTE(O4,"-","")) +1)</f>
        <v>3</v>
      </c>
      <c r="Z4">
        <f>IF(ISNUMBER(FIND("Lunes",O4,1)),1,0)</f>
        <v>1</v>
      </c>
      <c r="AA4">
        <f>IF(ISNUMBER(FIND("Martes",O4,1)),1,0)</f>
        <v>0</v>
      </c>
      <c r="AB4">
        <f>IF(ISNUMBER(FIND("Miercoles",O4,1)),1,0)</f>
        <v>1</v>
      </c>
      <c r="AC4">
        <f>IF(ISNUMBER(FIND("Jueves",O4,1)),1,0)</f>
        <v>0</v>
      </c>
      <c r="AD4">
        <f>IF(ISNUMBER(FIND("Viernes",O4,1)),1,0)</f>
        <v>1</v>
      </c>
      <c r="AE4">
        <f>IF(ISNUMBER(FIND("Sabado",O4,1)),1,0)</f>
        <v>0</v>
      </c>
      <c r="AF4" s="34">
        <f>W4+X4</f>
        <v>182.25396825396825</v>
      </c>
      <c r="AH4" s="34">
        <f>T4+S4</f>
        <v>176.62711864406779</v>
      </c>
      <c r="AI4" s="34"/>
      <c r="AJ4" s="34">
        <f>U4+V4</f>
        <v>128.87096774193549</v>
      </c>
      <c r="AK4" s="34"/>
      <c r="AL4" s="34">
        <f t="shared" si="2"/>
        <v>7.2901587301587298</v>
      </c>
      <c r="AM4" s="34">
        <f t="shared" si="3"/>
        <v>0</v>
      </c>
      <c r="AN4" s="34">
        <f t="shared" si="4"/>
        <v>7.0650847457627117</v>
      </c>
      <c r="AO4" s="34">
        <f t="shared" si="5"/>
        <v>0</v>
      </c>
      <c r="AP4" s="34">
        <f t="shared" si="6"/>
        <v>5.1548387096774198</v>
      </c>
      <c r="AQ4" s="34">
        <f t="shared" si="7"/>
        <v>0</v>
      </c>
      <c r="AR4" s="40">
        <f t="shared" si="8"/>
        <v>2</v>
      </c>
      <c r="AT4" s="34">
        <f t="shared" si="9"/>
        <v>37.86349206349206</v>
      </c>
      <c r="AU4" s="34" t="str">
        <f t="shared" si="10"/>
        <v/>
      </c>
      <c r="AV4" s="34">
        <f t="shared" si="11"/>
        <v>32.012090395480222</v>
      </c>
      <c r="AW4" s="34" t="str">
        <f t="shared" si="12"/>
        <v/>
      </c>
      <c r="AX4" s="34">
        <f t="shared" si="13"/>
        <v>27.311612903225804</v>
      </c>
      <c r="AY4" s="34" t="str">
        <f t="shared" si="14"/>
        <v/>
      </c>
    </row>
    <row r="5" spans="1:51" x14ac:dyDescent="0.25">
      <c r="A5" s="5">
        <v>14</v>
      </c>
      <c r="B5" s="5">
        <v>336</v>
      </c>
      <c r="C5" s="5" t="s">
        <v>83</v>
      </c>
      <c r="D5" s="5" t="s">
        <v>61</v>
      </c>
      <c r="E5" s="5" t="s">
        <v>249</v>
      </c>
      <c r="F5" s="5" t="s">
        <v>249</v>
      </c>
      <c r="G5" s="5">
        <v>40000</v>
      </c>
      <c r="H5" s="5" t="s">
        <v>249</v>
      </c>
      <c r="I5" s="5" t="s">
        <v>289</v>
      </c>
      <c r="J5" s="5" t="s">
        <v>3</v>
      </c>
      <c r="K5" s="5" t="s">
        <v>62</v>
      </c>
      <c r="L5" s="5" t="s">
        <v>177</v>
      </c>
      <c r="M5" s="5" t="s">
        <v>178</v>
      </c>
      <c r="N5" s="5" t="s">
        <v>181</v>
      </c>
      <c r="O5" s="5" t="s">
        <v>179</v>
      </c>
      <c r="P5" s="5">
        <v>2</v>
      </c>
      <c r="Q5" s="5" t="s">
        <v>251</v>
      </c>
      <c r="R5" s="5" t="s">
        <v>252</v>
      </c>
      <c r="S5" s="34">
        <f>Hoja2!D5</f>
        <v>54</v>
      </c>
      <c r="T5" s="34">
        <f>Hoja2!C5</f>
        <v>122.62711864406779</v>
      </c>
      <c r="U5" s="34">
        <f>Hoja2!E5</f>
        <v>115.87096774193549</v>
      </c>
      <c r="V5" s="34">
        <f>Hoja2!F5</f>
        <v>13</v>
      </c>
      <c r="W5" s="34">
        <f>Hoja2!G5</f>
        <v>182.25396825396825</v>
      </c>
      <c r="X5" s="34">
        <f>Hoja2!H5</f>
        <v>0</v>
      </c>
      <c r="Y5" s="34">
        <f>IF(O5="", 0, LEN(O5)-LEN(SUBSTITUTE(O5,"-","")) +1)</f>
        <v>3</v>
      </c>
      <c r="Z5">
        <f>IF(ISNUMBER(FIND("Lunes",O5,1)),1,0)</f>
        <v>1</v>
      </c>
      <c r="AA5">
        <f>IF(ISNUMBER(FIND("Martes",O5,1)),1,0)</f>
        <v>0</v>
      </c>
      <c r="AB5">
        <f>IF(ISNUMBER(FIND("Miercoles",O5,1)),1,0)</f>
        <v>1</v>
      </c>
      <c r="AC5">
        <f>IF(ISNUMBER(FIND("Jueves",O5,1)),1,0)</f>
        <v>0</v>
      </c>
      <c r="AD5">
        <f>IF(ISNUMBER(FIND("Viernes",O5,1)),1,0)</f>
        <v>1</v>
      </c>
      <c r="AE5">
        <f>IF(ISNUMBER(FIND("Sabado",O5,1)),1,0)</f>
        <v>0</v>
      </c>
      <c r="AF5" s="34">
        <f>W5+X5</f>
        <v>182.25396825396825</v>
      </c>
      <c r="AH5" s="34">
        <f>T5+S5</f>
        <v>176.62711864406779</v>
      </c>
      <c r="AI5" s="34"/>
      <c r="AJ5" s="34">
        <f>U5+V5</f>
        <v>128.87096774193549</v>
      </c>
      <c r="AK5" s="34"/>
      <c r="AL5" s="34">
        <f t="shared" si="2"/>
        <v>7.2901587301587298</v>
      </c>
      <c r="AM5" s="34">
        <f t="shared" si="3"/>
        <v>0</v>
      </c>
      <c r="AN5" s="34">
        <f t="shared" si="4"/>
        <v>7.0650847457627117</v>
      </c>
      <c r="AO5" s="34">
        <f t="shared" si="5"/>
        <v>0</v>
      </c>
      <c r="AP5" s="34">
        <f t="shared" si="6"/>
        <v>5.1548387096774198</v>
      </c>
      <c r="AQ5" s="34">
        <f t="shared" si="7"/>
        <v>0</v>
      </c>
      <c r="AR5" s="40" t="str">
        <f t="shared" si="8"/>
        <v/>
      </c>
      <c r="AT5" s="34" t="str">
        <f t="shared" si="9"/>
        <v/>
      </c>
      <c r="AU5" s="34" t="str">
        <f t="shared" si="10"/>
        <v/>
      </c>
      <c r="AV5" s="34" t="str">
        <f t="shared" si="11"/>
        <v/>
      </c>
      <c r="AW5" s="34" t="str">
        <f t="shared" si="12"/>
        <v/>
      </c>
      <c r="AX5" s="34" t="str">
        <f t="shared" si="13"/>
        <v/>
      </c>
      <c r="AY5" s="34" t="str">
        <f t="shared" si="14"/>
        <v/>
      </c>
    </row>
    <row r="6" spans="1:51" x14ac:dyDescent="0.25">
      <c r="A6" s="5">
        <v>85</v>
      </c>
      <c r="B6" s="5">
        <v>602</v>
      </c>
      <c r="C6" s="5" t="s">
        <v>165</v>
      </c>
      <c r="D6" s="5" t="s">
        <v>61</v>
      </c>
      <c r="E6" s="5" t="s">
        <v>249</v>
      </c>
      <c r="F6" s="5" t="s">
        <v>249</v>
      </c>
      <c r="G6" s="5">
        <v>40000</v>
      </c>
      <c r="H6" s="5" t="s">
        <v>249</v>
      </c>
      <c r="I6" s="5" t="s">
        <v>274</v>
      </c>
      <c r="J6" s="5" t="s">
        <v>3</v>
      </c>
      <c r="K6" s="5" t="s">
        <v>62</v>
      </c>
      <c r="L6" s="5" t="s">
        <v>177</v>
      </c>
      <c r="M6" s="5" t="s">
        <v>178</v>
      </c>
      <c r="N6" s="5" t="s">
        <v>97</v>
      </c>
      <c r="O6" s="5" t="s">
        <v>179</v>
      </c>
      <c r="P6" s="5">
        <v>2</v>
      </c>
      <c r="Q6" s="5" t="s">
        <v>251</v>
      </c>
      <c r="R6" s="5" t="s">
        <v>252</v>
      </c>
      <c r="S6" s="34">
        <f>Hoja2!D6</f>
        <v>19.75</v>
      </c>
      <c r="T6" s="34">
        <f>Hoja2!C6</f>
        <v>96.016949152542367</v>
      </c>
      <c r="U6" s="34">
        <f>Hoja2!E6</f>
        <v>88.161290322580641</v>
      </c>
      <c r="V6" s="34">
        <f>Hoja2!F6</f>
        <v>68</v>
      </c>
      <c r="W6" s="34">
        <f>Hoja2!G6</f>
        <v>141.26984126984127</v>
      </c>
      <c r="X6" s="34">
        <f>Hoja2!H6</f>
        <v>105</v>
      </c>
      <c r="Y6" s="34">
        <f>IF(O6="", 0, LEN(O6)-LEN(SUBSTITUTE(O6,"-","")) +1)</f>
        <v>3</v>
      </c>
      <c r="Z6">
        <f>IF(ISNUMBER(FIND("Lunes",O6,1)),1,0)</f>
        <v>1</v>
      </c>
      <c r="AA6">
        <f>IF(ISNUMBER(FIND("Martes",O6,1)),1,0)</f>
        <v>0</v>
      </c>
      <c r="AB6">
        <f>IF(ISNUMBER(FIND("Miercoles",O6,1)),1,0)</f>
        <v>1</v>
      </c>
      <c r="AC6">
        <f>IF(ISNUMBER(FIND("Jueves",O6,1)),1,0)</f>
        <v>0</v>
      </c>
      <c r="AD6">
        <f>IF(ISNUMBER(FIND("Viernes",O6,1)),1,0)</f>
        <v>1</v>
      </c>
      <c r="AE6">
        <f>IF(ISNUMBER(FIND("Sabado",O6,1)),1,0)</f>
        <v>0</v>
      </c>
      <c r="AF6" s="34">
        <f>W6+X6</f>
        <v>246.26984126984127</v>
      </c>
      <c r="AH6" s="34">
        <f>T6+S6</f>
        <v>115.76694915254237</v>
      </c>
      <c r="AI6" s="34"/>
      <c r="AJ6" s="34">
        <f>U6+V6</f>
        <v>156.16129032258064</v>
      </c>
      <c r="AK6" s="34"/>
      <c r="AL6" s="34">
        <f t="shared" si="2"/>
        <v>9.8507936507936513</v>
      </c>
      <c r="AM6" s="34">
        <f t="shared" si="3"/>
        <v>0</v>
      </c>
      <c r="AN6" s="34">
        <f t="shared" si="4"/>
        <v>4.630677966101695</v>
      </c>
      <c r="AO6" s="34">
        <f t="shared" si="5"/>
        <v>0</v>
      </c>
      <c r="AP6" s="34">
        <f t="shared" si="6"/>
        <v>6.2464516129032255</v>
      </c>
      <c r="AQ6" s="34">
        <f t="shared" si="7"/>
        <v>0</v>
      </c>
      <c r="AR6" s="40" t="str">
        <f t="shared" si="8"/>
        <v/>
      </c>
      <c r="AT6" s="34" t="str">
        <f t="shared" si="9"/>
        <v/>
      </c>
      <c r="AU6" s="34" t="str">
        <f t="shared" si="10"/>
        <v/>
      </c>
      <c r="AV6" s="34" t="str">
        <f t="shared" si="11"/>
        <v/>
      </c>
      <c r="AW6" s="34" t="str">
        <f t="shared" si="12"/>
        <v/>
      </c>
      <c r="AX6" s="34" t="str">
        <f t="shared" si="13"/>
        <v/>
      </c>
      <c r="AY6" s="34" t="str">
        <f t="shared" si="14"/>
        <v/>
      </c>
    </row>
    <row r="7" spans="1:51" x14ac:dyDescent="0.25">
      <c r="A7" s="5">
        <v>52</v>
      </c>
      <c r="B7" s="5">
        <v>743</v>
      </c>
      <c r="C7" s="5" t="s">
        <v>129</v>
      </c>
      <c r="D7" s="5" t="s">
        <v>61</v>
      </c>
      <c r="E7" s="5" t="s">
        <v>249</v>
      </c>
      <c r="F7" s="5" t="s">
        <v>249</v>
      </c>
      <c r="G7" s="5">
        <v>40000</v>
      </c>
      <c r="H7" s="5" t="s">
        <v>249</v>
      </c>
      <c r="I7" s="5" t="s">
        <v>289</v>
      </c>
      <c r="J7" s="5" t="s">
        <v>3</v>
      </c>
      <c r="K7" s="5" t="s">
        <v>62</v>
      </c>
      <c r="L7" s="5" t="s">
        <v>182</v>
      </c>
      <c r="M7" s="5" t="s">
        <v>178</v>
      </c>
      <c r="N7" s="5" t="s">
        <v>183</v>
      </c>
      <c r="O7" s="5" t="s">
        <v>179</v>
      </c>
      <c r="P7" s="5">
        <v>2</v>
      </c>
      <c r="Q7" s="5" t="s">
        <v>251</v>
      </c>
      <c r="R7" s="5" t="s">
        <v>252</v>
      </c>
      <c r="S7" s="34">
        <f>Hoja2!D7</f>
        <v>98.666666666666671</v>
      </c>
      <c r="T7" s="34">
        <f>Hoja2!C7</f>
        <v>116.84745762711864</v>
      </c>
      <c r="U7" s="34">
        <f>Hoja2!E7</f>
        <v>112.7258064516129</v>
      </c>
      <c r="V7" s="34">
        <f>Hoja2!F7</f>
        <v>0</v>
      </c>
      <c r="W7" s="34">
        <f>Hoja2!G7</f>
        <v>89.539682539682545</v>
      </c>
      <c r="X7" s="34">
        <f>Hoja2!H7</f>
        <v>0</v>
      </c>
      <c r="Y7" s="34">
        <f>IF(O7="", 0, LEN(O7)-LEN(SUBSTITUTE(O7,"-","")) +1)</f>
        <v>3</v>
      </c>
      <c r="Z7">
        <f>IF(ISNUMBER(FIND("Lunes",O7,1)),1,0)</f>
        <v>1</v>
      </c>
      <c r="AA7">
        <f>IF(ISNUMBER(FIND("Martes",O7,1)),1,0)</f>
        <v>0</v>
      </c>
      <c r="AB7">
        <f>IF(ISNUMBER(FIND("Miercoles",O7,1)),1,0)</f>
        <v>1</v>
      </c>
      <c r="AC7">
        <f>IF(ISNUMBER(FIND("Jueves",O7,1)),1,0)</f>
        <v>0</v>
      </c>
      <c r="AD7">
        <f>IF(ISNUMBER(FIND("Viernes",O7,1)),1,0)</f>
        <v>1</v>
      </c>
      <c r="AE7">
        <f>IF(ISNUMBER(FIND("Sabado",O7,1)),1,0)</f>
        <v>0</v>
      </c>
      <c r="AF7" s="34">
        <f>W7+X7</f>
        <v>89.539682539682545</v>
      </c>
      <c r="AH7" s="34">
        <f>T7+S7</f>
        <v>215.5141242937853</v>
      </c>
      <c r="AI7" s="34"/>
      <c r="AJ7" s="34">
        <f>U7+V7</f>
        <v>112.7258064516129</v>
      </c>
      <c r="AK7" s="34"/>
      <c r="AL7" s="34">
        <f t="shared" si="2"/>
        <v>3.5815873015873017</v>
      </c>
      <c r="AM7" s="34">
        <f t="shared" si="3"/>
        <v>0</v>
      </c>
      <c r="AN7" s="34">
        <f t="shared" si="4"/>
        <v>8.6205649717514117</v>
      </c>
      <c r="AO7" s="34">
        <f t="shared" si="5"/>
        <v>0</v>
      </c>
      <c r="AP7" s="34">
        <f t="shared" si="6"/>
        <v>4.5090322580645159</v>
      </c>
      <c r="AQ7" s="34">
        <f t="shared" si="7"/>
        <v>0</v>
      </c>
      <c r="AR7" s="40" t="str">
        <f t="shared" si="8"/>
        <v/>
      </c>
      <c r="AT7" s="34" t="str">
        <f t="shared" si="9"/>
        <v/>
      </c>
      <c r="AU7" s="34" t="str">
        <f t="shared" si="10"/>
        <v/>
      </c>
      <c r="AV7" s="34" t="str">
        <f t="shared" si="11"/>
        <v/>
      </c>
      <c r="AW7" s="34" t="str">
        <f t="shared" si="12"/>
        <v/>
      </c>
      <c r="AX7" s="34" t="str">
        <f t="shared" si="13"/>
        <v/>
      </c>
      <c r="AY7" s="34" t="str">
        <f t="shared" si="14"/>
        <v/>
      </c>
    </row>
    <row r="8" spans="1:51" x14ac:dyDescent="0.25">
      <c r="A8" s="5">
        <v>25</v>
      </c>
      <c r="B8" s="5">
        <v>602</v>
      </c>
      <c r="C8" s="5" t="s">
        <v>96</v>
      </c>
      <c r="D8" s="5" t="s">
        <v>61</v>
      </c>
      <c r="E8" s="5" t="s">
        <v>249</v>
      </c>
      <c r="F8" s="5" t="s">
        <v>249</v>
      </c>
      <c r="G8" s="5">
        <v>40000</v>
      </c>
      <c r="H8" s="5" t="s">
        <v>249</v>
      </c>
      <c r="I8" s="5" t="s">
        <v>274</v>
      </c>
      <c r="J8" s="5" t="s">
        <v>3</v>
      </c>
      <c r="K8" s="5" t="s">
        <v>97</v>
      </c>
      <c r="L8" s="5" t="s">
        <v>177</v>
      </c>
      <c r="M8" s="5" t="s">
        <v>178</v>
      </c>
      <c r="N8" s="5" t="s">
        <v>97</v>
      </c>
      <c r="O8" s="5" t="s">
        <v>179</v>
      </c>
      <c r="P8" s="5">
        <v>2</v>
      </c>
      <c r="Q8" s="5" t="s">
        <v>251</v>
      </c>
      <c r="R8" s="5" t="s">
        <v>252</v>
      </c>
      <c r="S8" s="34">
        <f>Hoja2!D8</f>
        <v>19.75</v>
      </c>
      <c r="T8" s="34">
        <f>Hoja2!C8</f>
        <v>96.016949152542367</v>
      </c>
      <c r="U8" s="34">
        <f>Hoja2!E8</f>
        <v>88.161290322580641</v>
      </c>
      <c r="V8" s="34">
        <f>Hoja2!F8</f>
        <v>68</v>
      </c>
      <c r="W8" s="34">
        <f>Hoja2!G8</f>
        <v>141.26984126984127</v>
      </c>
      <c r="X8" s="34">
        <f>Hoja2!H8</f>
        <v>105</v>
      </c>
      <c r="Y8" s="34">
        <f>IF(O8="", 0, LEN(O8)-LEN(SUBSTITUTE(O8,"-","")) +1)</f>
        <v>3</v>
      </c>
      <c r="Z8">
        <f>IF(ISNUMBER(FIND("Lunes",O8,1)),1,0)</f>
        <v>1</v>
      </c>
      <c r="AA8">
        <f>IF(ISNUMBER(FIND("Martes",O8,1)),1,0)</f>
        <v>0</v>
      </c>
      <c r="AB8">
        <f>IF(ISNUMBER(FIND("Miercoles",O8,1)),1,0)</f>
        <v>1</v>
      </c>
      <c r="AC8">
        <f>IF(ISNUMBER(FIND("Jueves",O8,1)),1,0)</f>
        <v>0</v>
      </c>
      <c r="AD8">
        <f>IF(ISNUMBER(FIND("Viernes",O8,1)),1,0)</f>
        <v>1</v>
      </c>
      <c r="AE8">
        <f>IF(ISNUMBER(FIND("Sabado",O8,1)),1,0)</f>
        <v>0</v>
      </c>
      <c r="AF8" s="34">
        <f>W8+X8</f>
        <v>246.26984126984127</v>
      </c>
      <c r="AH8" s="34">
        <f>T8+S8</f>
        <v>115.76694915254237</v>
      </c>
      <c r="AI8" s="34"/>
      <c r="AJ8" s="34">
        <f>U8+V8</f>
        <v>156.16129032258064</v>
      </c>
      <c r="AK8" s="34"/>
      <c r="AL8" s="34">
        <f t="shared" si="2"/>
        <v>9.8507936507936513</v>
      </c>
      <c r="AM8" s="34">
        <f t="shared" si="3"/>
        <v>0</v>
      </c>
      <c r="AN8" s="34">
        <f t="shared" si="4"/>
        <v>4.630677966101695</v>
      </c>
      <c r="AO8" s="34">
        <f t="shared" si="5"/>
        <v>0</v>
      </c>
      <c r="AP8" s="34">
        <f t="shared" si="6"/>
        <v>6.2464516129032255</v>
      </c>
      <c r="AQ8" s="34">
        <f t="shared" si="7"/>
        <v>0</v>
      </c>
      <c r="AR8" s="40" t="str">
        <f t="shared" si="8"/>
        <v/>
      </c>
      <c r="AT8" s="34" t="str">
        <f t="shared" si="9"/>
        <v/>
      </c>
      <c r="AU8" s="34" t="str">
        <f t="shared" si="10"/>
        <v/>
      </c>
      <c r="AV8" s="34" t="str">
        <f t="shared" si="11"/>
        <v/>
      </c>
      <c r="AW8" s="34" t="str">
        <f t="shared" si="12"/>
        <v/>
      </c>
      <c r="AX8" s="34" t="str">
        <f t="shared" si="13"/>
        <v/>
      </c>
      <c r="AY8" s="34" t="str">
        <f t="shared" si="14"/>
        <v/>
      </c>
    </row>
    <row r="9" spans="1:51" x14ac:dyDescent="0.25">
      <c r="A9" s="4">
        <v>74</v>
      </c>
      <c r="B9" s="4">
        <v>914</v>
      </c>
      <c r="C9" s="4" t="s">
        <v>153</v>
      </c>
      <c r="D9" s="4" t="s">
        <v>61</v>
      </c>
      <c r="E9" s="4" t="s">
        <v>249</v>
      </c>
      <c r="F9" s="4" t="s">
        <v>249</v>
      </c>
      <c r="G9" s="4">
        <v>40000</v>
      </c>
      <c r="H9" s="4" t="s">
        <v>249</v>
      </c>
      <c r="I9" s="4" t="s">
        <v>289</v>
      </c>
      <c r="J9" s="4" t="s">
        <v>3</v>
      </c>
      <c r="K9" s="4" t="s">
        <v>154</v>
      </c>
      <c r="L9" s="4" t="s">
        <v>184</v>
      </c>
      <c r="M9" s="4" t="s">
        <v>178</v>
      </c>
      <c r="N9" s="4" t="s">
        <v>154</v>
      </c>
      <c r="O9" s="4" t="s">
        <v>179</v>
      </c>
      <c r="P9" s="4">
        <v>3</v>
      </c>
      <c r="Q9" s="4" t="s">
        <v>250</v>
      </c>
      <c r="R9" s="4"/>
      <c r="S9" s="34">
        <f>Hoja2!D9</f>
        <v>75.333333333333329</v>
      </c>
      <c r="T9" s="34">
        <f>Hoja2!C9</f>
        <v>105.57627118644068</v>
      </c>
      <c r="U9" s="34">
        <f>Hoja2!E9</f>
        <v>93.016129032258064</v>
      </c>
      <c r="V9" s="34">
        <f>Hoja2!F9</f>
        <v>0</v>
      </c>
      <c r="W9" s="34">
        <f>Hoja2!G9</f>
        <v>119.14285714285714</v>
      </c>
      <c r="X9" s="34">
        <f>Hoja2!H9</f>
        <v>0</v>
      </c>
      <c r="Y9" s="34">
        <f>IF(O9="", 0, LEN(O9)-LEN(SUBSTITUTE(O9,"-","")) +1)</f>
        <v>3</v>
      </c>
      <c r="Z9">
        <f>IF(ISNUMBER(FIND("Lunes",O9,1)),1,0)</f>
        <v>1</v>
      </c>
      <c r="AA9">
        <f>IF(ISNUMBER(FIND("Martes",O9,1)),1,0)</f>
        <v>0</v>
      </c>
      <c r="AB9">
        <f>IF(ISNUMBER(FIND("Miercoles",O9,1)),1,0)</f>
        <v>1</v>
      </c>
      <c r="AC9">
        <f>IF(ISNUMBER(FIND("Jueves",O9,1)),1,0)</f>
        <v>0</v>
      </c>
      <c r="AD9">
        <f>IF(ISNUMBER(FIND("Viernes",O9,1)),1,0)</f>
        <v>1</v>
      </c>
      <c r="AE9">
        <f>IF(ISNUMBER(FIND("Sabado",O9,1)),1,0)</f>
        <v>0</v>
      </c>
      <c r="AF9" s="34">
        <f>W9+X9</f>
        <v>119.14285714285714</v>
      </c>
      <c r="AH9" s="34">
        <f>T9+S9</f>
        <v>180.90960451977401</v>
      </c>
      <c r="AI9" s="34"/>
      <c r="AJ9" s="34">
        <f>U9+V9</f>
        <v>93.016129032258064</v>
      </c>
      <c r="AK9" s="34"/>
      <c r="AL9" s="34">
        <f t="shared" si="2"/>
        <v>4.7657142857142851</v>
      </c>
      <c r="AM9" s="34">
        <f t="shared" si="3"/>
        <v>0</v>
      </c>
      <c r="AN9" s="34">
        <f t="shared" si="4"/>
        <v>7.2363841807909601</v>
      </c>
      <c r="AO9" s="34">
        <f t="shared" si="5"/>
        <v>0</v>
      </c>
      <c r="AP9" s="34">
        <f t="shared" si="6"/>
        <v>3.7206451612903226</v>
      </c>
      <c r="AQ9" s="34">
        <f t="shared" si="7"/>
        <v>0</v>
      </c>
      <c r="AR9" s="40">
        <f t="shared" si="8"/>
        <v>3</v>
      </c>
      <c r="AT9" s="34">
        <f t="shared" si="9"/>
        <v>9.0717460317460308</v>
      </c>
      <c r="AU9" s="34" t="str">
        <f t="shared" si="10"/>
        <v/>
      </c>
      <c r="AV9" s="34">
        <f t="shared" si="11"/>
        <v>13.128813559322033</v>
      </c>
      <c r="AW9" s="34" t="str">
        <f t="shared" si="12"/>
        <v/>
      </c>
      <c r="AX9" s="34">
        <f t="shared" si="13"/>
        <v>7.378064516129033</v>
      </c>
      <c r="AY9" s="34" t="str">
        <f t="shared" si="14"/>
        <v/>
      </c>
    </row>
    <row r="10" spans="1:51" x14ac:dyDescent="0.25">
      <c r="A10" s="4">
        <v>30</v>
      </c>
      <c r="B10" s="4">
        <v>710</v>
      </c>
      <c r="C10" s="4" t="s">
        <v>102</v>
      </c>
      <c r="D10" s="4" t="s">
        <v>61</v>
      </c>
      <c r="E10" s="4" t="s">
        <v>249</v>
      </c>
      <c r="F10" s="4" t="s">
        <v>249</v>
      </c>
      <c r="G10" s="4">
        <v>40000</v>
      </c>
      <c r="H10" s="4" t="s">
        <v>249</v>
      </c>
      <c r="I10" s="4" t="s">
        <v>278</v>
      </c>
      <c r="J10" s="4" t="s">
        <v>3</v>
      </c>
      <c r="K10" s="4" t="s">
        <v>62</v>
      </c>
      <c r="L10" s="4" t="s">
        <v>184</v>
      </c>
      <c r="M10" s="4" t="s">
        <v>178</v>
      </c>
      <c r="N10" s="4" t="s">
        <v>185</v>
      </c>
      <c r="O10" s="4" t="s">
        <v>179</v>
      </c>
      <c r="P10" s="4">
        <v>3</v>
      </c>
      <c r="Q10" s="4" t="s">
        <v>250</v>
      </c>
      <c r="R10" s="4"/>
      <c r="S10" s="34">
        <f>Hoja2!D10</f>
        <v>62.666666666666664</v>
      </c>
      <c r="T10" s="34">
        <f>Hoja2!C10</f>
        <v>84.644067796610173</v>
      </c>
      <c r="U10" s="34">
        <f>Hoja2!E10</f>
        <v>78.435483870967744</v>
      </c>
      <c r="V10" s="34">
        <f>Hoja2!F10</f>
        <v>13</v>
      </c>
      <c r="W10" s="34">
        <f>Hoja2!G10</f>
        <v>107.65079365079364</v>
      </c>
      <c r="X10" s="34">
        <f>Hoja2!H10</f>
        <v>0</v>
      </c>
      <c r="Y10" s="34">
        <f>IF(O10="", 0, LEN(O10)-LEN(SUBSTITUTE(O10,"-","")) +1)</f>
        <v>3</v>
      </c>
      <c r="Z10">
        <f>IF(ISNUMBER(FIND("Lunes",O10,1)),1,0)</f>
        <v>1</v>
      </c>
      <c r="AA10">
        <f>IF(ISNUMBER(FIND("Martes",O10,1)),1,0)</f>
        <v>0</v>
      </c>
      <c r="AB10">
        <f>IF(ISNUMBER(FIND("Miercoles",O10,1)),1,0)</f>
        <v>1</v>
      </c>
      <c r="AC10">
        <f>IF(ISNUMBER(FIND("Jueves",O10,1)),1,0)</f>
        <v>0</v>
      </c>
      <c r="AD10">
        <f>IF(ISNUMBER(FIND("Viernes",O10,1)),1,0)</f>
        <v>1</v>
      </c>
      <c r="AE10">
        <f>IF(ISNUMBER(FIND("Sabado",O10,1)),1,0)</f>
        <v>0</v>
      </c>
      <c r="AF10" s="34">
        <f>W10+X10</f>
        <v>107.65079365079364</v>
      </c>
      <c r="AH10" s="34">
        <f>T10+S10</f>
        <v>147.31073446327684</v>
      </c>
      <c r="AI10" s="34"/>
      <c r="AJ10" s="34">
        <f>U10+V10</f>
        <v>91.435483870967744</v>
      </c>
      <c r="AK10" s="34"/>
      <c r="AL10" s="34">
        <f t="shared" si="2"/>
        <v>4.3060317460317457</v>
      </c>
      <c r="AM10" s="34">
        <f t="shared" si="3"/>
        <v>0</v>
      </c>
      <c r="AN10" s="34">
        <f t="shared" si="4"/>
        <v>5.892429378531074</v>
      </c>
      <c r="AO10" s="34">
        <f t="shared" si="5"/>
        <v>0</v>
      </c>
      <c r="AP10" s="34">
        <f t="shared" si="6"/>
        <v>3.6574193548387099</v>
      </c>
      <c r="AQ10" s="34">
        <f t="shared" si="7"/>
        <v>0</v>
      </c>
      <c r="AR10" s="40" t="str">
        <f t="shared" si="8"/>
        <v/>
      </c>
      <c r="AT10" s="34" t="str">
        <f t="shared" si="9"/>
        <v/>
      </c>
      <c r="AU10" s="34" t="str">
        <f t="shared" si="10"/>
        <v/>
      </c>
      <c r="AV10" s="34" t="str">
        <f t="shared" si="11"/>
        <v/>
      </c>
      <c r="AW10" s="34" t="str">
        <f t="shared" si="12"/>
        <v/>
      </c>
      <c r="AX10" s="34" t="str">
        <f t="shared" si="13"/>
        <v/>
      </c>
      <c r="AY10" s="34" t="str">
        <f t="shared" si="14"/>
        <v/>
      </c>
    </row>
    <row r="11" spans="1:51" x14ac:dyDescent="0.25">
      <c r="A11" s="1">
        <v>70</v>
      </c>
      <c r="B11" s="1">
        <v>81</v>
      </c>
      <c r="C11" s="1" t="s">
        <v>149</v>
      </c>
      <c r="D11" s="1" t="s">
        <v>61</v>
      </c>
      <c r="E11" s="1" t="s">
        <v>249</v>
      </c>
      <c r="F11" s="1" t="s">
        <v>249</v>
      </c>
      <c r="G11" s="1">
        <v>40000</v>
      </c>
      <c r="H11" s="1" t="s">
        <v>249</v>
      </c>
      <c r="I11" s="1" t="s">
        <v>275</v>
      </c>
      <c r="J11" s="1" t="s">
        <v>3</v>
      </c>
      <c r="K11" s="1" t="s">
        <v>69</v>
      </c>
      <c r="L11" s="1" t="s">
        <v>187</v>
      </c>
      <c r="M11" s="1" t="s">
        <v>178</v>
      </c>
      <c r="N11" s="1" t="s">
        <v>69</v>
      </c>
      <c r="O11" s="1" t="s">
        <v>188</v>
      </c>
      <c r="P11" s="1">
        <v>4</v>
      </c>
      <c r="Q11" s="1" t="s">
        <v>250</v>
      </c>
      <c r="R11" s="1"/>
      <c r="S11" s="34">
        <f>Hoja2!D11</f>
        <v>71.787878787878782</v>
      </c>
      <c r="T11" s="34">
        <f>Hoja2!C11</f>
        <v>0</v>
      </c>
      <c r="U11" s="34">
        <f>Hoja2!E11</f>
        <v>134.24137931034483</v>
      </c>
      <c r="V11" s="34">
        <f>Hoja2!F11</f>
        <v>69.117647058823536</v>
      </c>
      <c r="W11" s="34">
        <f>Hoja2!G11</f>
        <v>32</v>
      </c>
      <c r="X11" s="34">
        <f>Hoja2!H11</f>
        <v>108.50793650793651</v>
      </c>
      <c r="Y11" s="34">
        <f>IF(O11="", 0, LEN(O11)-LEN(SUBSTITUTE(O11,"-","")) +1)</f>
        <v>2</v>
      </c>
      <c r="Z11">
        <f>IF(ISNUMBER(FIND("Lunes",O11,1)),1,0)</f>
        <v>0</v>
      </c>
      <c r="AA11">
        <f>IF(ISNUMBER(FIND("Martes",O11,1)),1,0)</f>
        <v>0</v>
      </c>
      <c r="AB11">
        <f>IF(ISNUMBER(FIND("Miercoles",O11,1)),1,0)</f>
        <v>1</v>
      </c>
      <c r="AC11">
        <f>IF(ISNUMBER(FIND("Jueves",O11,1)),1,0)</f>
        <v>0</v>
      </c>
      <c r="AD11">
        <f>IF(ISNUMBER(FIND("Viernes",O11,1)),1,0)</f>
        <v>0</v>
      </c>
      <c r="AE11">
        <f>IF(OR(ISNUMBER(FIND("Sabado",O11,1)),ISNUMBER(FIND("Sábado",O11,1))),1,0)</f>
        <v>1</v>
      </c>
      <c r="AH11" s="34">
        <f>X11+T11+S11</f>
        <v>180.29581529581529</v>
      </c>
      <c r="AI11" s="34"/>
      <c r="AJ11" s="34"/>
      <c r="AK11" s="34">
        <f>W11+V11+U11</f>
        <v>235.35902636916836</v>
      </c>
      <c r="AL11" s="34">
        <f t="shared" si="2"/>
        <v>0</v>
      </c>
      <c r="AM11" s="34">
        <f t="shared" si="3"/>
        <v>0</v>
      </c>
      <c r="AN11" s="34">
        <f t="shared" si="4"/>
        <v>7.2118326118326115</v>
      </c>
      <c r="AO11" s="34">
        <f t="shared" si="5"/>
        <v>0</v>
      </c>
      <c r="AP11" s="34">
        <f t="shared" si="6"/>
        <v>0</v>
      </c>
      <c r="AQ11" s="34">
        <f t="shared" si="7"/>
        <v>9.4143610547667347</v>
      </c>
      <c r="AR11" s="40">
        <f t="shared" si="8"/>
        <v>4</v>
      </c>
      <c r="AT11" s="34">
        <f t="shared" si="9"/>
        <v>3.9460317460317458</v>
      </c>
      <c r="AU11" s="34" t="str">
        <f t="shared" si="10"/>
        <v/>
      </c>
      <c r="AV11" s="34">
        <f t="shared" si="11"/>
        <v>11.407086849120748</v>
      </c>
      <c r="AW11" s="34" t="str">
        <f t="shared" si="12"/>
        <v/>
      </c>
      <c r="AX11" s="34">
        <f t="shared" si="13"/>
        <v>3.2548387096774194</v>
      </c>
      <c r="AY11" s="34">
        <f t="shared" si="14"/>
        <v>9.4143610547667347</v>
      </c>
    </row>
    <row r="12" spans="1:51" x14ac:dyDescent="0.25">
      <c r="A12" s="1">
        <v>57</v>
      </c>
      <c r="B12" s="1">
        <v>747</v>
      </c>
      <c r="C12" s="1" t="s">
        <v>134</v>
      </c>
      <c r="D12" s="1" t="s">
        <v>61</v>
      </c>
      <c r="E12" s="1" t="s">
        <v>249</v>
      </c>
      <c r="F12" s="1" t="s">
        <v>249</v>
      </c>
      <c r="G12" s="1">
        <v>40000</v>
      </c>
      <c r="H12" s="1" t="s">
        <v>249</v>
      </c>
      <c r="I12" s="1" t="s">
        <v>274</v>
      </c>
      <c r="J12" s="1" t="s">
        <v>3</v>
      </c>
      <c r="K12" s="1" t="s">
        <v>97</v>
      </c>
      <c r="L12" s="1" t="s">
        <v>184</v>
      </c>
      <c r="M12" s="1" t="s">
        <v>178</v>
      </c>
      <c r="N12" s="1" t="s">
        <v>186</v>
      </c>
      <c r="O12" s="1" t="s">
        <v>179</v>
      </c>
      <c r="P12" s="1">
        <v>4</v>
      </c>
      <c r="Q12" s="1" t="s">
        <v>250</v>
      </c>
      <c r="R12" s="1"/>
      <c r="S12" s="34">
        <f>Hoja2!D12</f>
        <v>45</v>
      </c>
      <c r="T12" s="34">
        <f>Hoja2!C12</f>
        <v>59.881355932203391</v>
      </c>
      <c r="U12" s="34">
        <f>Hoja2!E12</f>
        <v>56.37096774193548</v>
      </c>
      <c r="V12" s="34">
        <f>Hoja2!F12</f>
        <v>25</v>
      </c>
      <c r="W12" s="34">
        <f>Hoja2!G12</f>
        <v>98.650793650793645</v>
      </c>
      <c r="X12" s="34">
        <f>Hoja2!H12</f>
        <v>0</v>
      </c>
      <c r="Y12" s="34">
        <f>IF(O12="", 0, LEN(O12)-LEN(SUBSTITUTE(O12,"-","")) +1)</f>
        <v>3</v>
      </c>
      <c r="Z12">
        <f>IF(ISNUMBER(FIND("Lunes",O12,1)),1,0)</f>
        <v>1</v>
      </c>
      <c r="AA12">
        <f>IF(ISNUMBER(FIND("Martes",O12,1)),1,0)</f>
        <v>0</v>
      </c>
      <c r="AB12">
        <f>IF(ISNUMBER(FIND("Miercoles",O12,1)),1,0)</f>
        <v>1</v>
      </c>
      <c r="AC12">
        <f>IF(ISNUMBER(FIND("Jueves",O12,1)),1,0)</f>
        <v>0</v>
      </c>
      <c r="AD12">
        <f>IF(ISNUMBER(FIND("Viernes",O12,1)),1,0)</f>
        <v>1</v>
      </c>
      <c r="AE12">
        <f>IF(ISNUMBER(FIND("Sabado",O12,1)),1,0)</f>
        <v>0</v>
      </c>
      <c r="AF12" s="34">
        <f>W12+X12</f>
        <v>98.650793650793645</v>
      </c>
      <c r="AH12" s="34">
        <f>T12+S12</f>
        <v>104.88135593220339</v>
      </c>
      <c r="AI12" s="34"/>
      <c r="AJ12" s="34">
        <f>U12+V12</f>
        <v>81.370967741935488</v>
      </c>
      <c r="AK12" s="34"/>
      <c r="AL12" s="34">
        <f t="shared" si="2"/>
        <v>3.9460317460317458</v>
      </c>
      <c r="AM12" s="34">
        <f t="shared" si="3"/>
        <v>0</v>
      </c>
      <c r="AN12" s="34">
        <f t="shared" si="4"/>
        <v>4.1952542372881361</v>
      </c>
      <c r="AO12" s="34">
        <f t="shared" si="5"/>
        <v>0</v>
      </c>
      <c r="AP12" s="34">
        <f t="shared" si="6"/>
        <v>3.2548387096774194</v>
      </c>
      <c r="AQ12" s="34">
        <f t="shared" si="7"/>
        <v>0</v>
      </c>
      <c r="AR12" s="40" t="str">
        <f t="shared" si="8"/>
        <v/>
      </c>
      <c r="AT12" s="34" t="str">
        <f t="shared" si="9"/>
        <v/>
      </c>
      <c r="AU12" s="34" t="str">
        <f t="shared" si="10"/>
        <v/>
      </c>
      <c r="AV12" s="34" t="str">
        <f t="shared" si="11"/>
        <v/>
      </c>
      <c r="AW12" s="34" t="str">
        <f t="shared" si="12"/>
        <v/>
      </c>
      <c r="AX12" s="34" t="str">
        <f t="shared" si="13"/>
        <v/>
      </c>
      <c r="AY12" s="34" t="str">
        <f t="shared" si="14"/>
        <v/>
      </c>
    </row>
    <row r="13" spans="1:51" x14ac:dyDescent="0.25">
      <c r="A13" s="7">
        <v>60</v>
      </c>
      <c r="B13" s="7">
        <v>75</v>
      </c>
      <c r="C13" s="7" t="s">
        <v>138</v>
      </c>
      <c r="D13" s="7" t="s">
        <v>61</v>
      </c>
      <c r="E13" s="7" t="s">
        <v>249</v>
      </c>
      <c r="F13" s="7" t="s">
        <v>249</v>
      </c>
      <c r="G13" s="7">
        <v>40000</v>
      </c>
      <c r="H13" s="7" t="s">
        <v>249</v>
      </c>
      <c r="I13" s="7" t="s">
        <v>289</v>
      </c>
      <c r="J13" s="7" t="s">
        <v>3</v>
      </c>
      <c r="K13" s="7" t="s">
        <v>62</v>
      </c>
      <c r="L13" s="7" t="s">
        <v>177</v>
      </c>
      <c r="M13" s="7" t="s">
        <v>178</v>
      </c>
      <c r="N13" s="7" t="s">
        <v>189</v>
      </c>
      <c r="O13" s="7" t="s">
        <v>190</v>
      </c>
      <c r="P13" s="7">
        <v>5</v>
      </c>
      <c r="Q13" s="7" t="s">
        <v>251</v>
      </c>
      <c r="R13" s="7" t="s">
        <v>252</v>
      </c>
      <c r="S13" s="34">
        <f>Hoja2!D13</f>
        <v>75.758064516129039</v>
      </c>
      <c r="T13" s="34">
        <f>Hoja2!C13</f>
        <v>0</v>
      </c>
      <c r="U13" s="34">
        <f>Hoja2!E13</f>
        <v>37.5</v>
      </c>
      <c r="V13" s="34">
        <f>Hoja2!F13</f>
        <v>78.322580645161295</v>
      </c>
      <c r="W13" s="34">
        <f>Hoja2!G13</f>
        <v>13</v>
      </c>
      <c r="X13" s="34">
        <f>Hoja2!H13</f>
        <v>76.19047619047619</v>
      </c>
      <c r="Y13" s="34">
        <f>IF(O13="", 0, LEN(O13)-LEN(SUBSTITUTE(O13,"-","")) +1)</f>
        <v>3</v>
      </c>
      <c r="Z13">
        <f>IF(ISNUMBER(FIND("Lunes",O13,1)),1,0)</f>
        <v>0</v>
      </c>
      <c r="AA13">
        <f>IF(ISNUMBER(FIND("Martes",O13,1)),1,0)</f>
        <v>1</v>
      </c>
      <c r="AB13">
        <f>IF(ISNUMBER(FIND("Miercoles",O13,1)),1,0)</f>
        <v>0</v>
      </c>
      <c r="AC13">
        <f>IF(ISNUMBER(FIND("Jueves",O13,1)),1,0)</f>
        <v>1</v>
      </c>
      <c r="AD13">
        <f>IF(ISNUMBER(FIND("Viernes",O13,1)),1,0)</f>
        <v>0</v>
      </c>
      <c r="AE13">
        <f>IF(ISNUMBER(FIND("Sabado",O13,1)),1,0)</f>
        <v>1</v>
      </c>
      <c r="AF13" s="34"/>
      <c r="AG13" s="34">
        <f>X13+T13</f>
        <v>76.19047619047619</v>
      </c>
      <c r="AI13" s="34">
        <f>U13+S13</f>
        <v>113.25806451612904</v>
      </c>
      <c r="AJ13" s="34"/>
      <c r="AK13" s="34">
        <f>V13+W13</f>
        <v>91.322580645161295</v>
      </c>
      <c r="AL13" s="34">
        <f t="shared" si="2"/>
        <v>0</v>
      </c>
      <c r="AM13" s="34">
        <f t="shared" si="3"/>
        <v>3.0476190476190474</v>
      </c>
      <c r="AN13" s="34">
        <f t="shared" si="4"/>
        <v>0</v>
      </c>
      <c r="AO13" s="34">
        <f t="shared" si="5"/>
        <v>4.5303225806451612</v>
      </c>
      <c r="AP13" s="34">
        <f t="shared" si="6"/>
        <v>0</v>
      </c>
      <c r="AQ13" s="34">
        <f t="shared" si="7"/>
        <v>3.652903225806452</v>
      </c>
      <c r="AR13" s="40">
        <f t="shared" si="8"/>
        <v>5</v>
      </c>
      <c r="AT13" s="34" t="str">
        <f t="shared" si="9"/>
        <v/>
      </c>
      <c r="AU13" s="34">
        <f t="shared" si="10"/>
        <v>4.84</v>
      </c>
      <c r="AV13" s="34" t="str">
        <f t="shared" si="11"/>
        <v/>
      </c>
      <c r="AW13" s="34">
        <f t="shared" si="12"/>
        <v>6.8503225806451606</v>
      </c>
      <c r="AX13" s="34" t="str">
        <f t="shared" si="13"/>
        <v/>
      </c>
      <c r="AY13" s="34">
        <f t="shared" si="14"/>
        <v>6.4998873527905792</v>
      </c>
    </row>
    <row r="14" spans="1:51" x14ac:dyDescent="0.25">
      <c r="A14" s="7">
        <v>48</v>
      </c>
      <c r="B14" s="7">
        <v>74</v>
      </c>
      <c r="C14" s="7" t="s">
        <v>125</v>
      </c>
      <c r="D14" s="7" t="s">
        <v>61</v>
      </c>
      <c r="E14" s="7" t="s">
        <v>249</v>
      </c>
      <c r="F14" s="7" t="s">
        <v>249</v>
      </c>
      <c r="G14" s="7">
        <v>45000</v>
      </c>
      <c r="H14" s="7" t="s">
        <v>249</v>
      </c>
      <c r="I14" s="7" t="s">
        <v>289</v>
      </c>
      <c r="J14" s="7" t="s">
        <v>3</v>
      </c>
      <c r="K14" s="7" t="s">
        <v>66</v>
      </c>
      <c r="L14" s="7" t="s">
        <v>66</v>
      </c>
      <c r="M14" s="7" t="s">
        <v>178</v>
      </c>
      <c r="N14" s="7" t="s">
        <v>191</v>
      </c>
      <c r="O14" s="7" t="s">
        <v>190</v>
      </c>
      <c r="P14" s="7">
        <v>5</v>
      </c>
      <c r="Q14" s="7" t="s">
        <v>250</v>
      </c>
      <c r="R14" s="7"/>
      <c r="S14" s="34">
        <f>Hoja2!D14</f>
        <v>58</v>
      </c>
      <c r="T14" s="34">
        <f>Hoja2!C14</f>
        <v>0</v>
      </c>
      <c r="U14" s="34">
        <f>Hoja2!E14</f>
        <v>0</v>
      </c>
      <c r="V14" s="34">
        <f>Hoja2!F14</f>
        <v>69.174603174603178</v>
      </c>
      <c r="W14" s="34">
        <f>Hoja2!G14</f>
        <v>2</v>
      </c>
      <c r="X14" s="34">
        <f>Hoja2!H14</f>
        <v>44.80952380952381</v>
      </c>
      <c r="Y14" s="34">
        <f>IF(O14="", 0, LEN(O14)-LEN(SUBSTITUTE(O14,"-","")) +1)</f>
        <v>3</v>
      </c>
      <c r="Z14">
        <f>IF(ISNUMBER(FIND("Lunes",O14,1)),1,0)</f>
        <v>0</v>
      </c>
      <c r="AA14">
        <f>IF(ISNUMBER(FIND("Martes",O14,1)),1,0)</f>
        <v>1</v>
      </c>
      <c r="AB14">
        <f>IF(ISNUMBER(FIND("Miercoles",O14,1)),1,0)</f>
        <v>0</v>
      </c>
      <c r="AC14">
        <f>IF(ISNUMBER(FIND("Jueves",O14,1)),1,0)</f>
        <v>1</v>
      </c>
      <c r="AD14">
        <f>IF(ISNUMBER(FIND("Viernes",O14,1)),1,0)</f>
        <v>0</v>
      </c>
      <c r="AE14">
        <f>IF(ISNUMBER(FIND("Sabado",O14,1)),1,0)</f>
        <v>1</v>
      </c>
      <c r="AF14" s="34"/>
      <c r="AG14" s="34">
        <f>X14+T14</f>
        <v>44.80952380952381</v>
      </c>
      <c r="AI14" s="34">
        <f>U14+S14</f>
        <v>58</v>
      </c>
      <c r="AJ14" s="34"/>
      <c r="AK14" s="34">
        <f>V14+W14</f>
        <v>71.174603174603178</v>
      </c>
      <c r="AL14" s="34">
        <f t="shared" si="2"/>
        <v>0</v>
      </c>
      <c r="AM14" s="34">
        <f t="shared" si="3"/>
        <v>1.7923809523809524</v>
      </c>
      <c r="AN14" s="34">
        <f t="shared" si="4"/>
        <v>0</v>
      </c>
      <c r="AO14" s="34">
        <f t="shared" si="5"/>
        <v>2.3199999999999998</v>
      </c>
      <c r="AP14" s="34">
        <f t="shared" si="6"/>
        <v>0</v>
      </c>
      <c r="AQ14" s="34">
        <f t="shared" si="7"/>
        <v>2.8469841269841272</v>
      </c>
      <c r="AR14" s="40" t="str">
        <f t="shared" si="8"/>
        <v/>
      </c>
      <c r="AT14" s="34" t="str">
        <f t="shared" si="9"/>
        <v/>
      </c>
      <c r="AU14" s="34" t="str">
        <f t="shared" si="10"/>
        <v/>
      </c>
      <c r="AV14" s="34" t="str">
        <f t="shared" si="11"/>
        <v/>
      </c>
      <c r="AW14" s="34" t="str">
        <f t="shared" si="12"/>
        <v/>
      </c>
      <c r="AX14" s="34" t="str">
        <f t="shared" si="13"/>
        <v/>
      </c>
      <c r="AY14" s="34" t="str">
        <f t="shared" si="14"/>
        <v/>
      </c>
    </row>
    <row r="15" spans="1:51" x14ac:dyDescent="0.25">
      <c r="A15" s="9">
        <v>11</v>
      </c>
      <c r="B15" s="9">
        <v>3164</v>
      </c>
      <c r="C15" s="9" t="s">
        <v>79</v>
      </c>
      <c r="D15" s="9" t="s">
        <v>61</v>
      </c>
      <c r="E15" s="9" t="s">
        <v>249</v>
      </c>
      <c r="F15" s="9" t="s">
        <v>249</v>
      </c>
      <c r="G15" s="9">
        <v>40000</v>
      </c>
      <c r="H15" s="9" t="s">
        <v>249</v>
      </c>
      <c r="I15" s="9" t="s">
        <v>275</v>
      </c>
      <c r="J15" s="9" t="s">
        <v>3</v>
      </c>
      <c r="K15" s="9" t="s">
        <v>62</v>
      </c>
      <c r="L15" s="9" t="s">
        <v>177</v>
      </c>
      <c r="M15" s="9" t="s">
        <v>178</v>
      </c>
      <c r="N15" s="9" t="s">
        <v>192</v>
      </c>
      <c r="O15" s="9" t="s">
        <v>188</v>
      </c>
      <c r="P15" s="9">
        <v>6</v>
      </c>
      <c r="Q15" s="9" t="s">
        <v>251</v>
      </c>
      <c r="R15" s="9" t="s">
        <v>252</v>
      </c>
      <c r="S15" s="34">
        <f>Hoja2!D15</f>
        <v>0</v>
      </c>
      <c r="T15" s="34">
        <f>Hoja2!C15</f>
        <v>0</v>
      </c>
      <c r="U15" s="34">
        <f>Hoja2!E15</f>
        <v>86.774193548387103</v>
      </c>
      <c r="V15" s="34">
        <f>Hoja2!F15</f>
        <v>56</v>
      </c>
      <c r="W15" s="34">
        <f>Hoja2!G15</f>
        <v>0</v>
      </c>
      <c r="X15" s="34">
        <f>Hoja2!H15</f>
        <v>92.968253968253961</v>
      </c>
      <c r="Y15" s="34">
        <f>IF(O15="", 0, LEN(O15)-LEN(SUBSTITUTE(O15,"-","")) +1)</f>
        <v>2</v>
      </c>
      <c r="Z15">
        <f>IF(ISNUMBER(FIND("Lunes",O15,1)),1,0)</f>
        <v>0</v>
      </c>
      <c r="AA15">
        <f>IF(ISNUMBER(FIND("Martes",O15,1)),1,0)</f>
        <v>0</v>
      </c>
      <c r="AB15">
        <f>IF(ISNUMBER(FIND("Miercoles",O15,1)),1,0)</f>
        <v>1</v>
      </c>
      <c r="AC15">
        <f>IF(ISNUMBER(FIND("Jueves",O15,1)),1,0)</f>
        <v>0</v>
      </c>
      <c r="AD15">
        <f>IF(ISNUMBER(FIND("Viernes",O15,1)),1,0)</f>
        <v>0</v>
      </c>
      <c r="AE15">
        <f>IF(OR(ISNUMBER(FIND("Sabado",O15,1)),ISNUMBER(FIND("Sábado",O15,1))),1,0)</f>
        <v>1</v>
      </c>
      <c r="AH15" s="34">
        <f>X15+T15+S15</f>
        <v>92.968253968253961</v>
      </c>
      <c r="AI15" s="34"/>
      <c r="AJ15" s="34"/>
      <c r="AK15" s="34">
        <f>W15+V15+U15</f>
        <v>142.7741935483871</v>
      </c>
      <c r="AL15" s="34">
        <f t="shared" si="2"/>
        <v>0</v>
      </c>
      <c r="AM15" s="34">
        <f t="shared" si="3"/>
        <v>0</v>
      </c>
      <c r="AN15" s="34">
        <f t="shared" si="4"/>
        <v>3.7187301587301587</v>
      </c>
      <c r="AO15" s="34">
        <f t="shared" si="5"/>
        <v>0</v>
      </c>
      <c r="AP15" s="34">
        <f t="shared" si="6"/>
        <v>0</v>
      </c>
      <c r="AQ15" s="34">
        <f t="shared" si="7"/>
        <v>5.7109677419354838</v>
      </c>
      <c r="AR15" s="40">
        <f t="shared" si="8"/>
        <v>6</v>
      </c>
      <c r="AT15" s="34" t="str">
        <f t="shared" si="9"/>
        <v/>
      </c>
      <c r="AU15" s="34" t="str">
        <f t="shared" si="10"/>
        <v/>
      </c>
      <c r="AV15" s="34">
        <f t="shared" si="11"/>
        <v>11.485428571428571</v>
      </c>
      <c r="AW15" s="34" t="str">
        <f t="shared" si="12"/>
        <v/>
      </c>
      <c r="AX15" s="34" t="str">
        <f t="shared" si="13"/>
        <v/>
      </c>
      <c r="AY15" s="34">
        <f t="shared" si="14"/>
        <v>18.685161290322579</v>
      </c>
    </row>
    <row r="16" spans="1:51" x14ac:dyDescent="0.25">
      <c r="A16" s="9">
        <v>90</v>
      </c>
      <c r="B16" s="9">
        <v>3164</v>
      </c>
      <c r="C16" s="9" t="s">
        <v>169</v>
      </c>
      <c r="D16" s="9" t="s">
        <v>61</v>
      </c>
      <c r="E16" s="9" t="s">
        <v>249</v>
      </c>
      <c r="F16" s="9" t="s">
        <v>249</v>
      </c>
      <c r="G16" s="9">
        <v>40000</v>
      </c>
      <c r="H16" s="9" t="s">
        <v>249</v>
      </c>
      <c r="I16" s="9" t="s">
        <v>289</v>
      </c>
      <c r="J16" s="9" t="s">
        <v>3</v>
      </c>
      <c r="K16" s="9" t="s">
        <v>62</v>
      </c>
      <c r="L16" s="9" t="s">
        <v>177</v>
      </c>
      <c r="M16" s="9" t="s">
        <v>178</v>
      </c>
      <c r="N16" s="9" t="s">
        <v>192</v>
      </c>
      <c r="O16" s="9" t="s">
        <v>188</v>
      </c>
      <c r="P16" s="9">
        <v>6</v>
      </c>
      <c r="Q16" s="9" t="s">
        <v>251</v>
      </c>
      <c r="R16" s="9" t="s">
        <v>252</v>
      </c>
      <c r="S16" s="34">
        <f>Hoja2!D16</f>
        <v>0</v>
      </c>
      <c r="T16" s="34">
        <f>Hoja2!C16</f>
        <v>0</v>
      </c>
      <c r="U16" s="34">
        <f>Hoja2!E16</f>
        <v>0</v>
      </c>
      <c r="V16" s="34">
        <f>Hoja2!F16</f>
        <v>0</v>
      </c>
      <c r="W16" s="34">
        <f>Hoja2!G16</f>
        <v>0</v>
      </c>
      <c r="X16" s="34">
        <f>Hoja2!H16</f>
        <v>0</v>
      </c>
      <c r="Y16" s="34">
        <f>IF(O16="", 0, LEN(O16)-LEN(SUBSTITUTE(O16,"-","")) +1)</f>
        <v>2</v>
      </c>
      <c r="Z16">
        <f>IF(ISNUMBER(FIND("Lunes",O16,1)),1,0)</f>
        <v>0</v>
      </c>
      <c r="AA16">
        <f>IF(ISNUMBER(FIND("Martes",O16,1)),1,0)</f>
        <v>0</v>
      </c>
      <c r="AB16">
        <f>IF(ISNUMBER(FIND("Miercoles",O16,1)),1,0)</f>
        <v>1</v>
      </c>
      <c r="AC16">
        <f>IF(ISNUMBER(FIND("Jueves",O16,1)),1,0)</f>
        <v>0</v>
      </c>
      <c r="AD16">
        <f>IF(ISNUMBER(FIND("Viernes",O16,1)),1,0)</f>
        <v>0</v>
      </c>
      <c r="AE16">
        <f>IF(OR(ISNUMBER(FIND("Sabado",O16,1)),ISNUMBER(FIND("Sábado",O16,1))),1,0)</f>
        <v>1</v>
      </c>
      <c r="AH16" s="34">
        <f>X16+T16+S16</f>
        <v>0</v>
      </c>
      <c r="AI16" s="34"/>
      <c r="AJ16" s="34"/>
      <c r="AK16" s="34">
        <f>W16+V16+U16</f>
        <v>0</v>
      </c>
      <c r="AL16" s="34">
        <f t="shared" si="2"/>
        <v>0</v>
      </c>
      <c r="AM16" s="34">
        <f t="shared" si="3"/>
        <v>0</v>
      </c>
      <c r="AN16" s="34">
        <f t="shared" si="4"/>
        <v>0</v>
      </c>
      <c r="AO16" s="34">
        <f t="shared" si="5"/>
        <v>0</v>
      </c>
      <c r="AP16" s="34">
        <f t="shared" si="6"/>
        <v>0</v>
      </c>
      <c r="AQ16" s="34">
        <f t="shared" si="7"/>
        <v>0</v>
      </c>
      <c r="AR16" s="40" t="str">
        <f t="shared" si="8"/>
        <v/>
      </c>
      <c r="AT16" s="34" t="str">
        <f t="shared" si="9"/>
        <v/>
      </c>
      <c r="AU16" s="34" t="str">
        <f t="shared" si="10"/>
        <v/>
      </c>
      <c r="AV16" s="34" t="str">
        <f t="shared" si="11"/>
        <v/>
      </c>
      <c r="AW16" s="34" t="str">
        <f t="shared" si="12"/>
        <v/>
      </c>
      <c r="AX16" s="34" t="str">
        <f t="shared" si="13"/>
        <v/>
      </c>
      <c r="AY16" s="34" t="str">
        <f t="shared" si="14"/>
        <v/>
      </c>
    </row>
    <row r="17" spans="1:51" x14ac:dyDescent="0.25">
      <c r="A17" s="9">
        <v>78</v>
      </c>
      <c r="B17" s="9">
        <v>3164</v>
      </c>
      <c r="C17" s="9" t="s">
        <v>158</v>
      </c>
      <c r="D17" s="9" t="s">
        <v>61</v>
      </c>
      <c r="E17" s="9" t="s">
        <v>249</v>
      </c>
      <c r="F17" s="9" t="s">
        <v>249</v>
      </c>
      <c r="G17" s="9">
        <v>40000</v>
      </c>
      <c r="H17" s="9" t="s">
        <v>249</v>
      </c>
      <c r="I17" s="9" t="s">
        <v>275</v>
      </c>
      <c r="J17" s="9" t="s">
        <v>3</v>
      </c>
      <c r="K17" s="9" t="s">
        <v>62</v>
      </c>
      <c r="L17" s="9" t="s">
        <v>177</v>
      </c>
      <c r="M17" s="9" t="s">
        <v>178</v>
      </c>
      <c r="N17" s="9" t="s">
        <v>192</v>
      </c>
      <c r="O17" s="9" t="s">
        <v>188</v>
      </c>
      <c r="P17" s="9">
        <v>6</v>
      </c>
      <c r="Q17" s="9" t="s">
        <v>251</v>
      </c>
      <c r="R17" s="9" t="s">
        <v>252</v>
      </c>
      <c r="S17" s="34">
        <f>Hoja2!D17</f>
        <v>0</v>
      </c>
      <c r="T17" s="34">
        <f>Hoja2!C17</f>
        <v>0</v>
      </c>
      <c r="U17" s="34">
        <f>Hoja2!E17</f>
        <v>0</v>
      </c>
      <c r="V17" s="34">
        <f>Hoja2!F17</f>
        <v>0</v>
      </c>
      <c r="W17" s="34">
        <f>Hoja2!G17</f>
        <v>0</v>
      </c>
      <c r="X17" s="34">
        <f>Hoja2!H17</f>
        <v>0</v>
      </c>
      <c r="Y17" s="34">
        <f>IF(O17="", 0, LEN(O17)-LEN(SUBSTITUTE(O17,"-","")) +1)</f>
        <v>2</v>
      </c>
      <c r="Z17">
        <f>IF(ISNUMBER(FIND("Lunes",O17,1)),1,0)</f>
        <v>0</v>
      </c>
      <c r="AA17">
        <f>IF(ISNUMBER(FIND("Martes",O17,1)),1,0)</f>
        <v>0</v>
      </c>
      <c r="AB17">
        <f>IF(ISNUMBER(FIND("Miercoles",O17,1)),1,0)</f>
        <v>1</v>
      </c>
      <c r="AC17">
        <f>IF(ISNUMBER(FIND("Jueves",O17,1)),1,0)</f>
        <v>0</v>
      </c>
      <c r="AD17">
        <f>IF(ISNUMBER(FIND("Viernes",O17,1)),1,0)</f>
        <v>0</v>
      </c>
      <c r="AE17">
        <f>IF(OR(ISNUMBER(FIND("Sabado",O17,1)),ISNUMBER(FIND("Sábado",O17,1))),1,0)</f>
        <v>1</v>
      </c>
      <c r="AH17" s="34">
        <f>X17+T17+S17</f>
        <v>0</v>
      </c>
      <c r="AI17" s="34"/>
      <c r="AJ17" s="34"/>
      <c r="AK17" s="34">
        <f>W17+V17+U17</f>
        <v>0</v>
      </c>
      <c r="AL17" s="34">
        <f t="shared" si="2"/>
        <v>0</v>
      </c>
      <c r="AM17" s="34">
        <f t="shared" si="3"/>
        <v>0</v>
      </c>
      <c r="AN17" s="34">
        <f t="shared" si="4"/>
        <v>0</v>
      </c>
      <c r="AO17" s="34">
        <f t="shared" si="5"/>
        <v>0</v>
      </c>
      <c r="AP17" s="34">
        <f t="shared" si="6"/>
        <v>0</v>
      </c>
      <c r="AQ17" s="34">
        <f t="shared" si="7"/>
        <v>0</v>
      </c>
      <c r="AR17" s="40" t="str">
        <f t="shared" si="8"/>
        <v/>
      </c>
      <c r="AT17" s="34" t="str">
        <f t="shared" si="9"/>
        <v/>
      </c>
      <c r="AU17" s="34" t="str">
        <f t="shared" si="10"/>
        <v/>
      </c>
      <c r="AV17" s="34" t="str">
        <f t="shared" si="11"/>
        <v/>
      </c>
      <c r="AW17" s="34" t="str">
        <f t="shared" si="12"/>
        <v/>
      </c>
      <c r="AX17" s="34" t="str">
        <f t="shared" si="13"/>
        <v/>
      </c>
      <c r="AY17" s="34" t="str">
        <f t="shared" si="14"/>
        <v/>
      </c>
    </row>
    <row r="18" spans="1:51" x14ac:dyDescent="0.25">
      <c r="A18" s="9">
        <v>9</v>
      </c>
      <c r="B18" s="9">
        <v>3036</v>
      </c>
      <c r="C18" s="9" t="s">
        <v>75</v>
      </c>
      <c r="D18" s="9" t="s">
        <v>61</v>
      </c>
      <c r="E18" s="9" t="s">
        <v>249</v>
      </c>
      <c r="F18" s="9" t="s">
        <v>249</v>
      </c>
      <c r="G18" s="9">
        <v>45000</v>
      </c>
      <c r="H18" s="9" t="s">
        <v>249</v>
      </c>
      <c r="I18" s="9" t="s">
        <v>289</v>
      </c>
      <c r="J18" s="9" t="s">
        <v>3</v>
      </c>
      <c r="K18" s="9" t="s">
        <v>76</v>
      </c>
      <c r="L18" s="9" t="s">
        <v>177</v>
      </c>
      <c r="M18" s="9" t="s">
        <v>178</v>
      </c>
      <c r="N18" s="9" t="s">
        <v>194</v>
      </c>
      <c r="O18" s="9" t="s">
        <v>188</v>
      </c>
      <c r="P18" s="9">
        <v>6</v>
      </c>
      <c r="Q18" s="9" t="s">
        <v>251</v>
      </c>
      <c r="R18" s="9" t="s">
        <v>252</v>
      </c>
      <c r="S18" s="34">
        <f>Hoja2!D18</f>
        <v>0</v>
      </c>
      <c r="T18" s="34">
        <f>Hoja2!C18</f>
        <v>0</v>
      </c>
      <c r="U18" s="34">
        <f>Hoja2!E18</f>
        <v>144.91935483870967</v>
      </c>
      <c r="V18" s="34">
        <f>Hoja2!F18</f>
        <v>145</v>
      </c>
      <c r="W18" s="34">
        <f>Hoja2!G18</f>
        <v>0</v>
      </c>
      <c r="X18" s="34">
        <f>Hoja2!H18</f>
        <v>157.98412698412699</v>
      </c>
      <c r="Y18" s="34">
        <f>IF(O18="", 0, LEN(O18)-LEN(SUBSTITUTE(O18,"-","")) +1)</f>
        <v>2</v>
      </c>
      <c r="Z18">
        <f>IF(ISNUMBER(FIND("Lunes",O18,1)),1,0)</f>
        <v>0</v>
      </c>
      <c r="AA18">
        <f>IF(ISNUMBER(FIND("Martes",O18,1)),1,0)</f>
        <v>0</v>
      </c>
      <c r="AB18">
        <f>IF(ISNUMBER(FIND("Miercoles",O18,1)),1,0)</f>
        <v>1</v>
      </c>
      <c r="AC18">
        <f>IF(ISNUMBER(FIND("Jueves",O18,1)),1,0)</f>
        <v>0</v>
      </c>
      <c r="AD18">
        <f>IF(ISNUMBER(FIND("Viernes",O18,1)),1,0)</f>
        <v>0</v>
      </c>
      <c r="AE18">
        <f>IF(OR(ISNUMBER(FIND("Sabado",O18,1)),ISNUMBER(FIND("Sábado",O18,1))),1,0)</f>
        <v>1</v>
      </c>
      <c r="AH18" s="34">
        <f>X18+T18+S18</f>
        <v>157.98412698412699</v>
      </c>
      <c r="AI18" s="34"/>
      <c r="AJ18" s="34"/>
      <c r="AK18" s="34">
        <f>W18+V18+U18</f>
        <v>289.91935483870964</v>
      </c>
      <c r="AL18" s="34">
        <f t="shared" si="2"/>
        <v>0</v>
      </c>
      <c r="AM18" s="34">
        <f t="shared" si="3"/>
        <v>0</v>
      </c>
      <c r="AN18" s="34">
        <f t="shared" si="4"/>
        <v>6.3193650793650793</v>
      </c>
      <c r="AO18" s="34">
        <f t="shared" si="5"/>
        <v>0</v>
      </c>
      <c r="AP18" s="34">
        <f t="shared" si="6"/>
        <v>0</v>
      </c>
      <c r="AQ18" s="34">
        <f t="shared" si="7"/>
        <v>11.596774193548386</v>
      </c>
      <c r="AR18" s="40" t="str">
        <f t="shared" si="8"/>
        <v/>
      </c>
      <c r="AT18" s="34" t="str">
        <f t="shared" si="9"/>
        <v/>
      </c>
      <c r="AU18" s="34" t="str">
        <f t="shared" si="10"/>
        <v/>
      </c>
      <c r="AV18" s="34" t="str">
        <f t="shared" si="11"/>
        <v/>
      </c>
      <c r="AW18" s="34" t="str">
        <f t="shared" si="12"/>
        <v/>
      </c>
      <c r="AX18" s="34" t="str">
        <f t="shared" si="13"/>
        <v/>
      </c>
      <c r="AY18" s="34" t="str">
        <f t="shared" si="14"/>
        <v/>
      </c>
    </row>
    <row r="19" spans="1:51" x14ac:dyDescent="0.25">
      <c r="A19" s="9">
        <v>12</v>
      </c>
      <c r="B19" s="9">
        <v>3166</v>
      </c>
      <c r="C19" s="9" t="s">
        <v>80</v>
      </c>
      <c r="D19" s="9" t="s">
        <v>61</v>
      </c>
      <c r="E19" s="9" t="s">
        <v>249</v>
      </c>
      <c r="F19" s="9" t="s">
        <v>249</v>
      </c>
      <c r="G19" s="9">
        <v>45000</v>
      </c>
      <c r="H19" s="9" t="s">
        <v>249</v>
      </c>
      <c r="I19" s="9" t="s">
        <v>289</v>
      </c>
      <c r="J19" s="9" t="s">
        <v>3</v>
      </c>
      <c r="K19" s="9" t="s">
        <v>76</v>
      </c>
      <c r="L19" s="9" t="s">
        <v>177</v>
      </c>
      <c r="M19" s="9" t="s">
        <v>178</v>
      </c>
      <c r="N19" s="9" t="s">
        <v>193</v>
      </c>
      <c r="O19" s="9" t="s">
        <v>188</v>
      </c>
      <c r="P19" s="9">
        <v>6</v>
      </c>
      <c r="Q19" s="9" t="s">
        <v>251</v>
      </c>
      <c r="R19" s="9" t="s">
        <v>252</v>
      </c>
      <c r="S19" s="34">
        <f>Hoja2!D19</f>
        <v>0</v>
      </c>
      <c r="T19" s="34">
        <f>Hoja2!C19</f>
        <v>0</v>
      </c>
      <c r="U19" s="34">
        <f>Hoja2!E19</f>
        <v>20.43548387096774</v>
      </c>
      <c r="V19" s="34">
        <f>Hoja2!F19</f>
        <v>14</v>
      </c>
      <c r="W19" s="34">
        <f>Hoja2!G19</f>
        <v>0</v>
      </c>
      <c r="X19" s="34">
        <f>Hoja2!H19</f>
        <v>36.18333333333333</v>
      </c>
      <c r="Y19" s="34">
        <f>IF(O19="", 0, LEN(O19)-LEN(SUBSTITUTE(O19,"-","")) +1)</f>
        <v>2</v>
      </c>
      <c r="Z19">
        <f>IF(ISNUMBER(FIND("Lunes",O19,1)),1,0)</f>
        <v>0</v>
      </c>
      <c r="AA19">
        <f>IF(ISNUMBER(FIND("Martes",O19,1)),1,0)</f>
        <v>0</v>
      </c>
      <c r="AB19">
        <f>IF(ISNUMBER(FIND("Miercoles",O19,1)),1,0)</f>
        <v>1</v>
      </c>
      <c r="AC19">
        <f>IF(ISNUMBER(FIND("Jueves",O19,1)),1,0)</f>
        <v>0</v>
      </c>
      <c r="AD19">
        <f>IF(ISNUMBER(FIND("Viernes",O19,1)),1,0)</f>
        <v>0</v>
      </c>
      <c r="AE19">
        <f>IF(OR(ISNUMBER(FIND("Sabado",O19,1)),ISNUMBER(FIND("Sábado",O19,1))),1,0)</f>
        <v>1</v>
      </c>
      <c r="AH19" s="34">
        <f>X19+T19+S19</f>
        <v>36.18333333333333</v>
      </c>
      <c r="AI19" s="34"/>
      <c r="AJ19" s="34"/>
      <c r="AK19" s="34">
        <f>W19+V19+U19</f>
        <v>34.435483870967744</v>
      </c>
      <c r="AL19" s="34">
        <f t="shared" si="2"/>
        <v>0</v>
      </c>
      <c r="AM19" s="34">
        <f t="shared" si="3"/>
        <v>0</v>
      </c>
      <c r="AN19" s="34">
        <f t="shared" si="4"/>
        <v>1.4473333333333331</v>
      </c>
      <c r="AO19" s="34">
        <f t="shared" si="5"/>
        <v>0</v>
      </c>
      <c r="AP19" s="34">
        <f t="shared" si="6"/>
        <v>0</v>
      </c>
      <c r="AQ19" s="34">
        <f t="shared" si="7"/>
        <v>1.3774193548387097</v>
      </c>
      <c r="AR19" s="40" t="str">
        <f t="shared" si="8"/>
        <v/>
      </c>
      <c r="AT19" s="34" t="str">
        <f t="shared" si="9"/>
        <v/>
      </c>
      <c r="AU19" s="34" t="str">
        <f t="shared" si="10"/>
        <v/>
      </c>
      <c r="AV19" s="34" t="str">
        <f t="shared" si="11"/>
        <v/>
      </c>
      <c r="AW19" s="34" t="str">
        <f t="shared" si="12"/>
        <v/>
      </c>
      <c r="AX19" s="34" t="str">
        <f t="shared" si="13"/>
        <v/>
      </c>
      <c r="AY19" s="34" t="str">
        <f t="shared" si="14"/>
        <v/>
      </c>
    </row>
    <row r="20" spans="1:51" x14ac:dyDescent="0.25">
      <c r="A20" s="9">
        <v>84</v>
      </c>
      <c r="B20" s="9">
        <v>3166</v>
      </c>
      <c r="C20" s="9" t="s">
        <v>164</v>
      </c>
      <c r="D20" s="9" t="s">
        <v>61</v>
      </c>
      <c r="E20" s="9" t="s">
        <v>249</v>
      </c>
      <c r="F20" s="9" t="s">
        <v>249</v>
      </c>
      <c r="G20" s="9">
        <v>45000</v>
      </c>
      <c r="H20" s="9" t="s">
        <v>249</v>
      </c>
      <c r="I20" s="9" t="s">
        <v>289</v>
      </c>
      <c r="J20" s="9" t="s">
        <v>3</v>
      </c>
      <c r="K20" s="9" t="s">
        <v>76</v>
      </c>
      <c r="L20" s="9" t="s">
        <v>177</v>
      </c>
      <c r="M20" s="9" t="s">
        <v>178</v>
      </c>
      <c r="N20" s="9" t="s">
        <v>193</v>
      </c>
      <c r="O20" s="9" t="s">
        <v>188</v>
      </c>
      <c r="P20" s="9">
        <v>6</v>
      </c>
      <c r="Q20" s="9" t="s">
        <v>251</v>
      </c>
      <c r="R20" s="9" t="s">
        <v>252</v>
      </c>
      <c r="S20" s="34">
        <f>Hoja2!D20</f>
        <v>0</v>
      </c>
      <c r="T20" s="34">
        <f>Hoja2!C20</f>
        <v>0</v>
      </c>
      <c r="U20" s="34">
        <f>Hoja2!E20</f>
        <v>0</v>
      </c>
      <c r="V20" s="34">
        <f>Hoja2!F20</f>
        <v>0</v>
      </c>
      <c r="W20" s="34">
        <f>Hoja2!G20</f>
        <v>0</v>
      </c>
      <c r="X20" s="34">
        <f>Hoja2!H20</f>
        <v>0</v>
      </c>
      <c r="Y20" s="34">
        <f>IF(O20="", 0, LEN(O20)-LEN(SUBSTITUTE(O20,"-","")) +1)</f>
        <v>2</v>
      </c>
      <c r="Z20">
        <f>IF(ISNUMBER(FIND("Lunes",O20,1)),1,0)</f>
        <v>0</v>
      </c>
      <c r="AA20">
        <f>IF(ISNUMBER(FIND("Martes",O20,1)),1,0)</f>
        <v>0</v>
      </c>
      <c r="AB20">
        <f>IF(ISNUMBER(FIND("Miercoles",O20,1)),1,0)</f>
        <v>1</v>
      </c>
      <c r="AC20">
        <f>IF(ISNUMBER(FIND("Jueves",O20,1)),1,0)</f>
        <v>0</v>
      </c>
      <c r="AD20">
        <f>IF(ISNUMBER(FIND("Viernes",O20,1)),1,0)</f>
        <v>0</v>
      </c>
      <c r="AE20">
        <f>IF(OR(ISNUMBER(FIND("Sabado",O20,1)),ISNUMBER(FIND("Sábado",O20,1))),1,0)</f>
        <v>1</v>
      </c>
      <c r="AH20" s="34">
        <f>X20+T20+S20</f>
        <v>0</v>
      </c>
      <c r="AI20" s="34"/>
      <c r="AJ20" s="34"/>
      <c r="AK20" s="34">
        <f>W20+V20+U20</f>
        <v>0</v>
      </c>
      <c r="AL20" s="34">
        <f t="shared" si="2"/>
        <v>0</v>
      </c>
      <c r="AM20" s="34">
        <f t="shared" si="3"/>
        <v>0</v>
      </c>
      <c r="AN20" s="34">
        <f t="shared" si="4"/>
        <v>0</v>
      </c>
      <c r="AO20" s="34">
        <f t="shared" si="5"/>
        <v>0</v>
      </c>
      <c r="AP20" s="34">
        <f t="shared" si="6"/>
        <v>0</v>
      </c>
      <c r="AQ20" s="34">
        <f t="shared" si="7"/>
        <v>0</v>
      </c>
      <c r="AR20" s="40" t="str">
        <f t="shared" si="8"/>
        <v/>
      </c>
      <c r="AT20" s="34" t="str">
        <f t="shared" si="9"/>
        <v/>
      </c>
      <c r="AU20" s="34" t="str">
        <f t="shared" si="10"/>
        <v/>
      </c>
      <c r="AV20" s="34" t="str">
        <f t="shared" si="11"/>
        <v/>
      </c>
      <c r="AW20" s="34" t="str">
        <f t="shared" si="12"/>
        <v/>
      </c>
      <c r="AX20" s="34" t="str">
        <f t="shared" si="13"/>
        <v/>
      </c>
      <c r="AY20" s="34" t="str">
        <f t="shared" si="14"/>
        <v/>
      </c>
    </row>
    <row r="21" spans="1:51" x14ac:dyDescent="0.25">
      <c r="A21" s="9">
        <v>23</v>
      </c>
      <c r="B21" s="9">
        <v>3166</v>
      </c>
      <c r="C21" s="9" t="s">
        <v>93</v>
      </c>
      <c r="D21" s="9" t="s">
        <v>61</v>
      </c>
      <c r="E21" s="9" t="s">
        <v>249</v>
      </c>
      <c r="F21" s="9" t="s">
        <v>249</v>
      </c>
      <c r="G21" s="9">
        <v>45000</v>
      </c>
      <c r="H21" s="9" t="s">
        <v>249</v>
      </c>
      <c r="I21" s="9" t="s">
        <v>289</v>
      </c>
      <c r="J21" s="9" t="s">
        <v>3</v>
      </c>
      <c r="K21" s="9" t="s">
        <v>76</v>
      </c>
      <c r="L21" s="9" t="s">
        <v>177</v>
      </c>
      <c r="M21" s="9" t="s">
        <v>178</v>
      </c>
      <c r="N21" s="9" t="s">
        <v>193</v>
      </c>
      <c r="O21" s="9" t="s">
        <v>188</v>
      </c>
      <c r="P21" s="9">
        <v>6</v>
      </c>
      <c r="Q21" s="9" t="s">
        <v>251</v>
      </c>
      <c r="R21" s="9" t="s">
        <v>252</v>
      </c>
      <c r="S21" s="34">
        <f>Hoja2!D21</f>
        <v>0</v>
      </c>
      <c r="T21" s="34">
        <f>Hoja2!C21</f>
        <v>0</v>
      </c>
      <c r="U21" s="34">
        <f>Hoja2!E21</f>
        <v>0</v>
      </c>
      <c r="V21" s="34">
        <f>Hoja2!F21</f>
        <v>0</v>
      </c>
      <c r="W21" s="34">
        <f>Hoja2!G21</f>
        <v>0</v>
      </c>
      <c r="X21" s="34">
        <f>Hoja2!H21</f>
        <v>0</v>
      </c>
      <c r="Y21" s="34">
        <f>IF(O21="", 0, LEN(O21)-LEN(SUBSTITUTE(O21,"-","")) +1)</f>
        <v>2</v>
      </c>
      <c r="Z21">
        <f>IF(ISNUMBER(FIND("Lunes",O21,1)),1,0)</f>
        <v>0</v>
      </c>
      <c r="AA21">
        <f>IF(ISNUMBER(FIND("Martes",O21,1)),1,0)</f>
        <v>0</v>
      </c>
      <c r="AB21">
        <f>IF(ISNUMBER(FIND("Miercoles",O21,1)),1,0)</f>
        <v>1</v>
      </c>
      <c r="AC21">
        <f>IF(ISNUMBER(FIND("Jueves",O21,1)),1,0)</f>
        <v>0</v>
      </c>
      <c r="AD21">
        <f>IF(ISNUMBER(FIND("Viernes",O21,1)),1,0)</f>
        <v>0</v>
      </c>
      <c r="AE21">
        <f>IF(OR(ISNUMBER(FIND("Sabado",O21,1)),ISNUMBER(FIND("Sábado",O21,1))),1,0)</f>
        <v>1</v>
      </c>
      <c r="AH21" s="34">
        <f>X21+T21+S21</f>
        <v>0</v>
      </c>
      <c r="AI21" s="34"/>
      <c r="AJ21" s="34"/>
      <c r="AK21" s="34">
        <f>W21+V21+U21</f>
        <v>0</v>
      </c>
      <c r="AL21" s="34">
        <f t="shared" si="2"/>
        <v>0</v>
      </c>
      <c r="AM21" s="34">
        <f t="shared" si="3"/>
        <v>0</v>
      </c>
      <c r="AN21" s="34">
        <f t="shared" si="4"/>
        <v>0</v>
      </c>
      <c r="AO21" s="34">
        <f t="shared" si="5"/>
        <v>0</v>
      </c>
      <c r="AP21" s="34">
        <f t="shared" si="6"/>
        <v>0</v>
      </c>
      <c r="AQ21" s="34">
        <f t="shared" si="7"/>
        <v>0</v>
      </c>
      <c r="AR21" s="40" t="str">
        <f t="shared" si="8"/>
        <v/>
      </c>
      <c r="AT21" s="34" t="str">
        <f t="shared" si="9"/>
        <v/>
      </c>
      <c r="AU21" s="34" t="str">
        <f t="shared" si="10"/>
        <v/>
      </c>
      <c r="AV21" s="34" t="str">
        <f t="shared" si="11"/>
        <v/>
      </c>
      <c r="AW21" s="34" t="str">
        <f t="shared" si="12"/>
        <v/>
      </c>
      <c r="AX21" s="34" t="str">
        <f t="shared" si="13"/>
        <v/>
      </c>
      <c r="AY21" s="34" t="str">
        <f t="shared" si="14"/>
        <v/>
      </c>
    </row>
    <row r="22" spans="1:51" x14ac:dyDescent="0.25">
      <c r="A22" s="9">
        <v>79</v>
      </c>
      <c r="B22" s="9">
        <v>3166</v>
      </c>
      <c r="C22" s="9" t="s">
        <v>159</v>
      </c>
      <c r="D22" s="9" t="s">
        <v>61</v>
      </c>
      <c r="E22" s="9" t="s">
        <v>249</v>
      </c>
      <c r="F22" s="9" t="s">
        <v>249</v>
      </c>
      <c r="G22" s="9">
        <v>45000</v>
      </c>
      <c r="H22" s="9" t="s">
        <v>249</v>
      </c>
      <c r="I22" s="9" t="s">
        <v>289</v>
      </c>
      <c r="J22" s="9" t="s">
        <v>3</v>
      </c>
      <c r="K22" s="9" t="s">
        <v>76</v>
      </c>
      <c r="L22" s="9" t="s">
        <v>177</v>
      </c>
      <c r="M22" s="9" t="s">
        <v>178</v>
      </c>
      <c r="N22" s="9" t="s">
        <v>193</v>
      </c>
      <c r="O22" s="9" t="s">
        <v>188</v>
      </c>
      <c r="P22" s="9">
        <v>6</v>
      </c>
      <c r="Q22" s="9" t="s">
        <v>251</v>
      </c>
      <c r="R22" s="9" t="s">
        <v>252</v>
      </c>
      <c r="S22" s="34">
        <f>Hoja2!D22</f>
        <v>0</v>
      </c>
      <c r="T22" s="34">
        <f>Hoja2!C22</f>
        <v>0</v>
      </c>
      <c r="U22" s="34">
        <f>Hoja2!E22</f>
        <v>0</v>
      </c>
      <c r="V22" s="34">
        <f>Hoja2!F22</f>
        <v>0</v>
      </c>
      <c r="W22" s="34">
        <f>Hoja2!G22</f>
        <v>0</v>
      </c>
      <c r="X22" s="34">
        <f>Hoja2!H22</f>
        <v>0</v>
      </c>
      <c r="Y22" s="34">
        <f>IF(O22="", 0, LEN(O22)-LEN(SUBSTITUTE(O22,"-","")) +1)</f>
        <v>2</v>
      </c>
      <c r="Z22">
        <f>IF(ISNUMBER(FIND("Lunes",O22,1)),1,0)</f>
        <v>0</v>
      </c>
      <c r="AA22">
        <f>IF(ISNUMBER(FIND("Martes",O22,1)),1,0)</f>
        <v>0</v>
      </c>
      <c r="AB22">
        <f>IF(ISNUMBER(FIND("Miercoles",O22,1)),1,0)</f>
        <v>1</v>
      </c>
      <c r="AC22">
        <f>IF(ISNUMBER(FIND("Jueves",O22,1)),1,0)</f>
        <v>0</v>
      </c>
      <c r="AD22">
        <f>IF(ISNUMBER(FIND("Viernes",O22,1)),1,0)</f>
        <v>0</v>
      </c>
      <c r="AE22">
        <f>IF(OR(ISNUMBER(FIND("Sabado",O22,1)),ISNUMBER(FIND("Sábado",O22,1))),1,0)</f>
        <v>1</v>
      </c>
      <c r="AH22" s="34">
        <f>X22+T22+S22</f>
        <v>0</v>
      </c>
      <c r="AI22" s="34"/>
      <c r="AJ22" s="34"/>
      <c r="AK22" s="34">
        <f>W22+V22+U22</f>
        <v>0</v>
      </c>
      <c r="AL22" s="34">
        <f t="shared" si="2"/>
        <v>0</v>
      </c>
      <c r="AM22" s="34">
        <f t="shared" si="3"/>
        <v>0</v>
      </c>
      <c r="AN22" s="34">
        <f t="shared" si="4"/>
        <v>0</v>
      </c>
      <c r="AO22" s="34">
        <f t="shared" si="5"/>
        <v>0</v>
      </c>
      <c r="AP22" s="34">
        <f t="shared" si="6"/>
        <v>0</v>
      </c>
      <c r="AQ22" s="34">
        <f t="shared" si="7"/>
        <v>0</v>
      </c>
      <c r="AR22" s="40" t="str">
        <f t="shared" si="8"/>
        <v/>
      </c>
      <c r="AT22" s="34" t="str">
        <f t="shared" si="9"/>
        <v/>
      </c>
      <c r="AU22" s="34" t="str">
        <f t="shared" si="10"/>
        <v/>
      </c>
      <c r="AV22" s="34" t="str">
        <f t="shared" si="11"/>
        <v/>
      </c>
      <c r="AW22" s="34" t="str">
        <f t="shared" si="12"/>
        <v/>
      </c>
      <c r="AX22" s="34" t="str">
        <f t="shared" si="13"/>
        <v/>
      </c>
      <c r="AY22" s="34" t="str">
        <f t="shared" si="14"/>
        <v/>
      </c>
    </row>
    <row r="23" spans="1:51" x14ac:dyDescent="0.25">
      <c r="A23" s="9">
        <v>83</v>
      </c>
      <c r="B23" s="9">
        <v>3166</v>
      </c>
      <c r="C23" s="9" t="s">
        <v>163</v>
      </c>
      <c r="D23" s="9" t="s">
        <v>61</v>
      </c>
      <c r="E23" s="9" t="s">
        <v>249</v>
      </c>
      <c r="F23" s="9" t="s">
        <v>249</v>
      </c>
      <c r="G23" s="9">
        <v>45000</v>
      </c>
      <c r="H23" s="9" t="s">
        <v>249</v>
      </c>
      <c r="I23" s="9" t="s">
        <v>289</v>
      </c>
      <c r="J23" s="9" t="s">
        <v>3</v>
      </c>
      <c r="K23" s="9" t="s">
        <v>66</v>
      </c>
      <c r="L23" s="9" t="s">
        <v>177</v>
      </c>
      <c r="M23" s="9" t="s">
        <v>178</v>
      </c>
      <c r="N23" s="9" t="s">
        <v>193</v>
      </c>
      <c r="O23" s="9" t="s">
        <v>188</v>
      </c>
      <c r="P23" s="9">
        <v>6</v>
      </c>
      <c r="Q23" s="9" t="s">
        <v>251</v>
      </c>
      <c r="R23" s="9" t="s">
        <v>252</v>
      </c>
      <c r="S23" s="34">
        <f>Hoja2!D23</f>
        <v>0</v>
      </c>
      <c r="T23" s="34">
        <f>Hoja2!C23</f>
        <v>0</v>
      </c>
      <c r="U23" s="34">
        <f>Hoja2!E23</f>
        <v>0</v>
      </c>
      <c r="V23" s="34">
        <f>Hoja2!F23</f>
        <v>0</v>
      </c>
      <c r="W23" s="34">
        <f>Hoja2!G23</f>
        <v>0</v>
      </c>
      <c r="X23" s="34">
        <f>Hoja2!H23</f>
        <v>0</v>
      </c>
      <c r="Y23" s="34">
        <f>IF(O23="", 0, LEN(O23)-LEN(SUBSTITUTE(O23,"-","")) +1)</f>
        <v>2</v>
      </c>
      <c r="Z23">
        <f>IF(ISNUMBER(FIND("Lunes",O23,1)),1,0)</f>
        <v>0</v>
      </c>
      <c r="AA23">
        <f>IF(ISNUMBER(FIND("Martes",O23,1)),1,0)</f>
        <v>0</v>
      </c>
      <c r="AB23">
        <f>IF(ISNUMBER(FIND("Miercoles",O23,1)),1,0)</f>
        <v>1</v>
      </c>
      <c r="AC23">
        <f>IF(ISNUMBER(FIND("Jueves",O23,1)),1,0)</f>
        <v>0</v>
      </c>
      <c r="AD23">
        <f>IF(ISNUMBER(FIND("Viernes",O23,1)),1,0)</f>
        <v>0</v>
      </c>
      <c r="AE23">
        <f>IF(OR(ISNUMBER(FIND("Sabado",O23,1)),ISNUMBER(FIND("Sábado",O23,1))),1,0)</f>
        <v>1</v>
      </c>
      <c r="AH23" s="34">
        <f>X23+T23+S23</f>
        <v>0</v>
      </c>
      <c r="AI23" s="34"/>
      <c r="AJ23" s="34"/>
      <c r="AK23" s="34">
        <f>W23+V23+U23</f>
        <v>0</v>
      </c>
      <c r="AL23" s="34">
        <f t="shared" si="2"/>
        <v>0</v>
      </c>
      <c r="AM23" s="34">
        <f t="shared" si="3"/>
        <v>0</v>
      </c>
      <c r="AN23" s="34">
        <f t="shared" si="4"/>
        <v>0</v>
      </c>
      <c r="AO23" s="34">
        <f t="shared" si="5"/>
        <v>0</v>
      </c>
      <c r="AP23" s="34">
        <f t="shared" si="6"/>
        <v>0</v>
      </c>
      <c r="AQ23" s="34">
        <f t="shared" si="7"/>
        <v>0</v>
      </c>
      <c r="AR23" s="40" t="str">
        <f t="shared" si="8"/>
        <v/>
      </c>
      <c r="AT23" s="34" t="str">
        <f t="shared" si="9"/>
        <v/>
      </c>
      <c r="AU23" s="34" t="str">
        <f t="shared" si="10"/>
        <v/>
      </c>
      <c r="AV23" s="34" t="str">
        <f t="shared" si="11"/>
        <v/>
      </c>
      <c r="AW23" s="34" t="str">
        <f t="shared" si="12"/>
        <v/>
      </c>
      <c r="AX23" s="34" t="str">
        <f t="shared" si="13"/>
        <v/>
      </c>
      <c r="AY23" s="34" t="str">
        <f t="shared" si="14"/>
        <v/>
      </c>
    </row>
    <row r="24" spans="1:51" x14ac:dyDescent="0.25">
      <c r="A24" s="12">
        <v>24</v>
      </c>
      <c r="B24" s="12">
        <v>601</v>
      </c>
      <c r="C24" s="12" t="s">
        <v>94</v>
      </c>
      <c r="D24" s="12" t="s">
        <v>61</v>
      </c>
      <c r="E24" s="12" t="s">
        <v>249</v>
      </c>
      <c r="F24" s="12" t="s">
        <v>249</v>
      </c>
      <c r="G24" s="12">
        <v>45000</v>
      </c>
      <c r="H24" s="12" t="s">
        <v>249</v>
      </c>
      <c r="I24" s="12" t="s">
        <v>274</v>
      </c>
      <c r="J24" s="12" t="s">
        <v>3</v>
      </c>
      <c r="K24" s="12" t="s">
        <v>95</v>
      </c>
      <c r="L24" s="12" t="s">
        <v>95</v>
      </c>
      <c r="M24" s="12" t="s">
        <v>178</v>
      </c>
      <c r="N24" s="12" t="s">
        <v>195</v>
      </c>
      <c r="O24" s="12" t="s">
        <v>179</v>
      </c>
      <c r="P24" s="12">
        <v>7</v>
      </c>
      <c r="Q24" s="12" t="s">
        <v>249</v>
      </c>
      <c r="R24" s="12" t="s">
        <v>252</v>
      </c>
      <c r="S24" s="34">
        <f>Hoja2!D24</f>
        <v>50.333333333333336</v>
      </c>
      <c r="T24" s="34">
        <f>Hoja2!C24</f>
        <v>80.644067796610173</v>
      </c>
      <c r="U24" s="34">
        <f>Hoja2!E24</f>
        <v>67.672131147540981</v>
      </c>
      <c r="V24" s="34">
        <f>Hoja2!F24</f>
        <v>7.666666666666667</v>
      </c>
      <c r="W24" s="34">
        <f>Hoja2!G24</f>
        <v>103.14285714285714</v>
      </c>
      <c r="X24" s="34">
        <f>Hoja2!H24</f>
        <v>0</v>
      </c>
      <c r="Y24" s="34">
        <f>IF(O24="", 0, LEN(O24)-LEN(SUBSTITUTE(O24,"-","")) +1)</f>
        <v>3</v>
      </c>
      <c r="Z24">
        <f>IF(ISNUMBER(FIND("Lunes",O24,1)),1,0)</f>
        <v>1</v>
      </c>
      <c r="AA24">
        <f>IF(ISNUMBER(FIND("Martes",O24,1)),1,0)</f>
        <v>0</v>
      </c>
      <c r="AB24">
        <f>IF(ISNUMBER(FIND("Miercoles",O24,1)),1,0)</f>
        <v>1</v>
      </c>
      <c r="AC24">
        <f>IF(ISNUMBER(FIND("Jueves",O24,1)),1,0)</f>
        <v>0</v>
      </c>
      <c r="AD24">
        <f>IF(ISNUMBER(FIND("Viernes",O24,1)),1,0)</f>
        <v>1</v>
      </c>
      <c r="AE24">
        <f>IF(ISNUMBER(FIND("Sabado",O24,1)),1,0)</f>
        <v>0</v>
      </c>
      <c r="AF24" s="34">
        <f>W24+X24</f>
        <v>103.14285714285714</v>
      </c>
      <c r="AH24" s="34">
        <f>T24+S24</f>
        <v>130.9774011299435</v>
      </c>
      <c r="AI24" s="34"/>
      <c r="AJ24" s="34">
        <f>U24+V24</f>
        <v>75.338797814207652</v>
      </c>
      <c r="AK24" s="34"/>
      <c r="AL24" s="34">
        <f t="shared" si="2"/>
        <v>4.1257142857142854</v>
      </c>
      <c r="AM24" s="34">
        <f t="shared" si="3"/>
        <v>0</v>
      </c>
      <c r="AN24" s="34">
        <f t="shared" si="4"/>
        <v>5.2390960451977397</v>
      </c>
      <c r="AO24" s="34">
        <f t="shared" si="5"/>
        <v>0</v>
      </c>
      <c r="AP24" s="34">
        <f t="shared" si="6"/>
        <v>3.0135519125683059</v>
      </c>
      <c r="AQ24" s="34">
        <f t="shared" si="7"/>
        <v>0</v>
      </c>
      <c r="AR24" s="40">
        <f t="shared" si="8"/>
        <v>7</v>
      </c>
      <c r="AT24" s="34">
        <f t="shared" si="9"/>
        <v>8.9523809523809526</v>
      </c>
      <c r="AU24" s="34" t="str">
        <f t="shared" si="10"/>
        <v/>
      </c>
      <c r="AV24" s="34">
        <f t="shared" si="11"/>
        <v>10.088587570621469</v>
      </c>
      <c r="AW24" s="34" t="str">
        <f t="shared" si="12"/>
        <v/>
      </c>
      <c r="AX24" s="34">
        <f t="shared" si="13"/>
        <v>6.2993583641812094</v>
      </c>
      <c r="AY24" s="34" t="str">
        <f t="shared" si="14"/>
        <v/>
      </c>
    </row>
    <row r="25" spans="1:51" x14ac:dyDescent="0.25">
      <c r="A25" s="12">
        <v>28</v>
      </c>
      <c r="B25" s="12">
        <v>709</v>
      </c>
      <c r="C25" s="12" t="s">
        <v>100</v>
      </c>
      <c r="D25" s="12" t="s">
        <v>61</v>
      </c>
      <c r="E25" s="12" t="s">
        <v>249</v>
      </c>
      <c r="F25" s="12" t="s">
        <v>249</v>
      </c>
      <c r="G25" s="12">
        <v>45000</v>
      </c>
      <c r="H25" s="12" t="s">
        <v>249</v>
      </c>
      <c r="I25" s="12" t="s">
        <v>274</v>
      </c>
      <c r="J25" s="12" t="s">
        <v>3</v>
      </c>
      <c r="K25" s="12" t="s">
        <v>95</v>
      </c>
      <c r="L25" s="12" t="s">
        <v>95</v>
      </c>
      <c r="M25" s="12" t="s">
        <v>178</v>
      </c>
      <c r="N25" s="12" t="s">
        <v>196</v>
      </c>
      <c r="O25" s="12" t="s">
        <v>179</v>
      </c>
      <c r="P25" s="12">
        <v>7</v>
      </c>
      <c r="Q25" s="12" t="s">
        <v>249</v>
      </c>
      <c r="R25" s="12" t="s">
        <v>252</v>
      </c>
      <c r="S25" s="34">
        <f>Hoja2!D25</f>
        <v>31</v>
      </c>
      <c r="T25" s="34">
        <f>Hoja2!C25</f>
        <v>90.237288135593218</v>
      </c>
      <c r="U25" s="34">
        <f>Hoja2!E25</f>
        <v>81.145161290322577</v>
      </c>
      <c r="V25" s="34">
        <f>Hoja2!F25</f>
        <v>1</v>
      </c>
      <c r="W25" s="34">
        <f>Hoja2!G25</f>
        <v>120.66666666666667</v>
      </c>
      <c r="X25" s="34">
        <f>Hoja2!H25</f>
        <v>0</v>
      </c>
      <c r="Y25" s="34">
        <f>IF(O25="", 0, LEN(O25)-LEN(SUBSTITUTE(O25,"-","")) +1)</f>
        <v>3</v>
      </c>
      <c r="Z25">
        <f>IF(ISNUMBER(FIND("Lunes",O25,1)),1,0)</f>
        <v>1</v>
      </c>
      <c r="AA25">
        <f>IF(ISNUMBER(FIND("Martes",O25,1)),1,0)</f>
        <v>0</v>
      </c>
      <c r="AB25">
        <f>IF(ISNUMBER(FIND("Miercoles",O25,1)),1,0)</f>
        <v>1</v>
      </c>
      <c r="AC25">
        <f>IF(ISNUMBER(FIND("Jueves",O25,1)),1,0)</f>
        <v>0</v>
      </c>
      <c r="AD25">
        <f>IF(ISNUMBER(FIND("Viernes",O25,1)),1,0)</f>
        <v>1</v>
      </c>
      <c r="AE25">
        <f>IF(ISNUMBER(FIND("Sabado",O25,1)),1,0)</f>
        <v>0</v>
      </c>
      <c r="AF25" s="34">
        <f>W25+X25</f>
        <v>120.66666666666667</v>
      </c>
      <c r="AH25" s="34">
        <f>T25+S25</f>
        <v>121.23728813559322</v>
      </c>
      <c r="AI25" s="34"/>
      <c r="AJ25" s="34">
        <f>U25+V25</f>
        <v>82.145161290322577</v>
      </c>
      <c r="AK25" s="34"/>
      <c r="AL25" s="34">
        <f t="shared" si="2"/>
        <v>4.8266666666666671</v>
      </c>
      <c r="AM25" s="34">
        <f t="shared" si="3"/>
        <v>0</v>
      </c>
      <c r="AN25" s="34">
        <f t="shared" si="4"/>
        <v>4.849491525423729</v>
      </c>
      <c r="AO25" s="34">
        <f t="shared" si="5"/>
        <v>0</v>
      </c>
      <c r="AP25" s="34">
        <f t="shared" si="6"/>
        <v>3.2858064516129031</v>
      </c>
      <c r="AQ25" s="34">
        <f t="shared" si="7"/>
        <v>0</v>
      </c>
      <c r="AR25" s="40" t="str">
        <f t="shared" si="8"/>
        <v/>
      </c>
      <c r="AT25" s="34" t="str">
        <f t="shared" si="9"/>
        <v/>
      </c>
      <c r="AU25" s="34" t="str">
        <f t="shared" si="10"/>
        <v/>
      </c>
      <c r="AV25" s="34" t="str">
        <f t="shared" si="11"/>
        <v/>
      </c>
      <c r="AW25" s="34" t="str">
        <f t="shared" si="12"/>
        <v/>
      </c>
      <c r="AX25" s="34" t="str">
        <f t="shared" si="13"/>
        <v/>
      </c>
      <c r="AY25" s="34" t="str">
        <f t="shared" si="14"/>
        <v/>
      </c>
    </row>
    <row r="26" spans="1:51" x14ac:dyDescent="0.25">
      <c r="A26" s="10">
        <v>68</v>
      </c>
      <c r="B26" s="10">
        <v>79</v>
      </c>
      <c r="C26" s="10" t="s">
        <v>147</v>
      </c>
      <c r="D26" s="10" t="s">
        <v>61</v>
      </c>
      <c r="E26" s="10" t="s">
        <v>249</v>
      </c>
      <c r="F26" s="10" t="s">
        <v>249</v>
      </c>
      <c r="G26" s="10">
        <v>45000</v>
      </c>
      <c r="H26" s="10" t="s">
        <v>249</v>
      </c>
      <c r="I26" s="10" t="s">
        <v>289</v>
      </c>
      <c r="J26" s="10" t="s">
        <v>3</v>
      </c>
      <c r="K26" s="10" t="s">
        <v>95</v>
      </c>
      <c r="L26" s="10" t="s">
        <v>95</v>
      </c>
      <c r="M26" s="10" t="s">
        <v>178</v>
      </c>
      <c r="N26" s="10" t="s">
        <v>197</v>
      </c>
      <c r="O26" s="10" t="s">
        <v>179</v>
      </c>
      <c r="P26" s="10">
        <v>8</v>
      </c>
      <c r="Q26" s="10" t="s">
        <v>249</v>
      </c>
      <c r="R26" s="10" t="s">
        <v>252</v>
      </c>
      <c r="S26" s="34">
        <f>Hoja2!D26</f>
        <v>28.5</v>
      </c>
      <c r="T26" s="34">
        <f>Hoja2!C26</f>
        <v>64.677966101694921</v>
      </c>
      <c r="U26" s="34">
        <f>Hoja2!E26</f>
        <v>58.7</v>
      </c>
      <c r="V26" s="34">
        <f>Hoja2!F26</f>
        <v>0</v>
      </c>
      <c r="W26" s="34">
        <f>Hoja2!G26</f>
        <v>96.873015873015873</v>
      </c>
      <c r="X26" s="34">
        <f>Hoja2!H26</f>
        <v>0</v>
      </c>
      <c r="Y26" s="34">
        <f>IF(O26="", 0, LEN(O26)-LEN(SUBSTITUTE(O26,"-","")) +1)</f>
        <v>3</v>
      </c>
      <c r="Z26">
        <f>IF(ISNUMBER(FIND("Lunes",O26,1)),1,0)</f>
        <v>1</v>
      </c>
      <c r="AA26">
        <f>IF(ISNUMBER(FIND("Martes",O26,1)),1,0)</f>
        <v>0</v>
      </c>
      <c r="AB26">
        <f>IF(ISNUMBER(FIND("Miercoles",O26,1)),1,0)</f>
        <v>1</v>
      </c>
      <c r="AC26">
        <f>IF(ISNUMBER(FIND("Jueves",O26,1)),1,0)</f>
        <v>0</v>
      </c>
      <c r="AD26">
        <f>IF(ISNUMBER(FIND("Viernes",O26,1)),1,0)</f>
        <v>1</v>
      </c>
      <c r="AE26">
        <f>IF(OR(ISNUMBER(FIND("Sabado",O26,1)),ISNUMBER(FIND("Sábado",O26,1))),1,0)</f>
        <v>0</v>
      </c>
      <c r="AF26" s="34">
        <f>W26+X26</f>
        <v>96.873015873015873</v>
      </c>
      <c r="AH26" s="34">
        <f>T26+S26</f>
        <v>93.177966101694921</v>
      </c>
      <c r="AI26" s="34"/>
      <c r="AJ26" s="34">
        <f>U26+V26</f>
        <v>58.7</v>
      </c>
      <c r="AK26" s="34"/>
      <c r="AL26" s="34">
        <f t="shared" si="2"/>
        <v>3.8749206349206351</v>
      </c>
      <c r="AM26" s="34">
        <f t="shared" si="3"/>
        <v>0</v>
      </c>
      <c r="AN26" s="34">
        <f t="shared" si="4"/>
        <v>3.7271186440677968</v>
      </c>
      <c r="AO26" s="34">
        <f t="shared" si="5"/>
        <v>0</v>
      </c>
      <c r="AP26" s="34">
        <f t="shared" si="6"/>
        <v>2.3480000000000003</v>
      </c>
      <c r="AQ26" s="34">
        <f t="shared" si="7"/>
        <v>0</v>
      </c>
      <c r="AR26" s="40">
        <f t="shared" si="8"/>
        <v>8</v>
      </c>
      <c r="AT26" s="34">
        <f t="shared" si="9"/>
        <v>8.706031746031746</v>
      </c>
      <c r="AU26" s="34" t="str">
        <f t="shared" si="10"/>
        <v/>
      </c>
      <c r="AV26" s="34">
        <f t="shared" si="11"/>
        <v>9.519491525423728</v>
      </c>
      <c r="AW26" s="34" t="str">
        <f t="shared" si="12"/>
        <v/>
      </c>
      <c r="AX26" s="34">
        <f t="shared" si="13"/>
        <v>6.0686451612903234</v>
      </c>
      <c r="AY26" s="34" t="str">
        <f t="shared" si="14"/>
        <v/>
      </c>
    </row>
    <row r="27" spans="1:51" x14ac:dyDescent="0.25">
      <c r="A27" s="10">
        <v>44</v>
      </c>
      <c r="B27" s="10">
        <v>737</v>
      </c>
      <c r="C27" s="10" t="s">
        <v>119</v>
      </c>
      <c r="D27" s="10" t="s">
        <v>61</v>
      </c>
      <c r="E27" s="10" t="s">
        <v>249</v>
      </c>
      <c r="F27" s="10" t="s">
        <v>249</v>
      </c>
      <c r="G27" s="10">
        <v>45000</v>
      </c>
      <c r="H27" s="10" t="s">
        <v>249</v>
      </c>
      <c r="I27" s="10" t="s">
        <v>274</v>
      </c>
      <c r="J27" s="10" t="s">
        <v>3</v>
      </c>
      <c r="K27" s="10" t="s">
        <v>120</v>
      </c>
      <c r="L27" s="10" t="s">
        <v>120</v>
      </c>
      <c r="M27" s="10" t="s">
        <v>178</v>
      </c>
      <c r="N27" s="10" t="s">
        <v>120</v>
      </c>
      <c r="O27" s="10" t="s">
        <v>179</v>
      </c>
      <c r="P27" s="10">
        <v>8</v>
      </c>
      <c r="Q27" s="10" t="s">
        <v>251</v>
      </c>
      <c r="R27" s="10" t="s">
        <v>252</v>
      </c>
      <c r="S27" s="34">
        <f>Hoja2!D27</f>
        <v>46.25</v>
      </c>
      <c r="T27" s="34">
        <f>Hoja2!C27</f>
        <v>98.559322033898312</v>
      </c>
      <c r="U27" s="34">
        <f>Hoja2!E27</f>
        <v>91.016129032258064</v>
      </c>
      <c r="V27" s="34">
        <f>Hoja2!F27</f>
        <v>2</v>
      </c>
      <c r="W27" s="34">
        <f>Hoja2!G27</f>
        <v>120.77777777777777</v>
      </c>
      <c r="X27" s="34">
        <f>Hoja2!H27</f>
        <v>0</v>
      </c>
      <c r="Y27" s="34">
        <f>IF(O27="", 0, LEN(O27)-LEN(SUBSTITUTE(O27,"-","")) +1)</f>
        <v>3</v>
      </c>
      <c r="Z27">
        <f>IF(ISNUMBER(FIND("Lunes",O27,1)),1,0)</f>
        <v>1</v>
      </c>
      <c r="AA27">
        <f>IF(ISNUMBER(FIND("Martes",O27,1)),1,0)</f>
        <v>0</v>
      </c>
      <c r="AB27">
        <f>IF(ISNUMBER(FIND("Miercoles",O27,1)),1,0)</f>
        <v>1</v>
      </c>
      <c r="AC27">
        <f>IF(ISNUMBER(FIND("Jueves",O27,1)),1,0)</f>
        <v>0</v>
      </c>
      <c r="AD27">
        <f>IF(ISNUMBER(FIND("Viernes",O27,1)),1,0)</f>
        <v>1</v>
      </c>
      <c r="AE27">
        <f>IF(OR(ISNUMBER(FIND("Sabado",O27,1)),ISNUMBER(FIND("Sábado",O27,1))),1,0)</f>
        <v>0</v>
      </c>
      <c r="AF27" s="34">
        <f>W27+X27</f>
        <v>120.77777777777777</v>
      </c>
      <c r="AH27" s="34">
        <f>T27+S27</f>
        <v>144.8093220338983</v>
      </c>
      <c r="AI27" s="34"/>
      <c r="AJ27" s="34">
        <f>U27+V27</f>
        <v>93.016129032258064</v>
      </c>
      <c r="AK27" s="34"/>
      <c r="AL27" s="34">
        <f t="shared" si="2"/>
        <v>4.8311111111111105</v>
      </c>
      <c r="AM27" s="34">
        <f t="shared" si="3"/>
        <v>0</v>
      </c>
      <c r="AN27" s="34">
        <f t="shared" si="4"/>
        <v>5.7923728813559316</v>
      </c>
      <c r="AO27" s="34">
        <f t="shared" si="5"/>
        <v>0</v>
      </c>
      <c r="AP27" s="34">
        <f t="shared" si="6"/>
        <v>3.7206451612903226</v>
      </c>
      <c r="AQ27" s="34">
        <f t="shared" si="7"/>
        <v>0</v>
      </c>
      <c r="AR27" s="40" t="str">
        <f t="shared" si="8"/>
        <v/>
      </c>
      <c r="AT27" s="34" t="str">
        <f t="shared" si="9"/>
        <v/>
      </c>
      <c r="AU27" s="34" t="str">
        <f t="shared" si="10"/>
        <v/>
      </c>
      <c r="AV27" s="34" t="str">
        <f t="shared" si="11"/>
        <v/>
      </c>
      <c r="AW27" s="34" t="str">
        <f t="shared" si="12"/>
        <v/>
      </c>
      <c r="AX27" s="34" t="str">
        <f t="shared" si="13"/>
        <v/>
      </c>
      <c r="AY27" s="34" t="str">
        <f t="shared" si="14"/>
        <v/>
      </c>
    </row>
    <row r="28" spans="1:51" x14ac:dyDescent="0.25">
      <c r="A28" s="8">
        <v>82</v>
      </c>
      <c r="B28" s="8">
        <v>73</v>
      </c>
      <c r="C28" s="8" t="s">
        <v>162</v>
      </c>
      <c r="D28" s="8" t="s">
        <v>61</v>
      </c>
      <c r="E28" s="8" t="s">
        <v>249</v>
      </c>
      <c r="F28" s="8" t="s">
        <v>249</v>
      </c>
      <c r="G28" s="8">
        <v>45000</v>
      </c>
      <c r="H28" s="8" t="s">
        <v>249</v>
      </c>
      <c r="I28" s="8" t="s">
        <v>289</v>
      </c>
      <c r="J28" s="8" t="s">
        <v>3</v>
      </c>
      <c r="K28" s="8" t="s">
        <v>66</v>
      </c>
      <c r="L28" s="8" t="s">
        <v>66</v>
      </c>
      <c r="M28" s="8" t="s">
        <v>178</v>
      </c>
      <c r="N28" s="8" t="s">
        <v>198</v>
      </c>
      <c r="O28" s="8" t="s">
        <v>179</v>
      </c>
      <c r="P28" s="8">
        <v>9</v>
      </c>
      <c r="Q28" s="8" t="s">
        <v>250</v>
      </c>
      <c r="R28" s="8"/>
      <c r="S28" s="34">
        <f>Hoja2!D28</f>
        <v>0</v>
      </c>
      <c r="T28" s="34">
        <f>Hoja2!C28</f>
        <v>32</v>
      </c>
      <c r="U28" s="34">
        <f>Hoja2!E28</f>
        <v>31.5</v>
      </c>
      <c r="V28" s="34">
        <f>Hoja2!F28</f>
        <v>0</v>
      </c>
      <c r="W28" s="34">
        <f>Hoja2!G28</f>
        <v>13</v>
      </c>
      <c r="X28" s="34">
        <f>Hoja2!H28</f>
        <v>0</v>
      </c>
      <c r="Y28" s="34">
        <f>IF(O28="", 0, LEN(O28)-LEN(SUBSTITUTE(O28,"-","")) +1)</f>
        <v>3</v>
      </c>
      <c r="Z28">
        <f>IF(ISNUMBER(FIND("Lunes",O28,1)),1,0)</f>
        <v>1</v>
      </c>
      <c r="AA28">
        <f>IF(ISNUMBER(FIND("Martes",O28,1)),1,0)</f>
        <v>0</v>
      </c>
      <c r="AB28">
        <f>IF(ISNUMBER(FIND("Miercoles",O28,1)),1,0)</f>
        <v>1</v>
      </c>
      <c r="AC28">
        <f>IF(ISNUMBER(FIND("Jueves",O28,1)),1,0)</f>
        <v>0</v>
      </c>
      <c r="AD28">
        <f>IF(ISNUMBER(FIND("Viernes",O28,1)),1,0)</f>
        <v>1</v>
      </c>
      <c r="AE28">
        <f>IF(OR(ISNUMBER(FIND("Sabado",O28,1)),ISNUMBER(FIND("Sábado",O28,1))),1,0)</f>
        <v>0</v>
      </c>
      <c r="AF28" s="34">
        <f>W28+X28</f>
        <v>13</v>
      </c>
      <c r="AH28" s="34">
        <f>T28+S28</f>
        <v>32</v>
      </c>
      <c r="AI28" s="34"/>
      <c r="AJ28" s="34">
        <f>U28+V28</f>
        <v>31.5</v>
      </c>
      <c r="AK28" s="34"/>
      <c r="AL28" s="34">
        <f t="shared" si="2"/>
        <v>0.52</v>
      </c>
      <c r="AM28" s="34">
        <f t="shared" si="3"/>
        <v>0</v>
      </c>
      <c r="AN28" s="34">
        <f t="shared" si="4"/>
        <v>1.28</v>
      </c>
      <c r="AO28" s="34">
        <f t="shared" si="5"/>
        <v>0</v>
      </c>
      <c r="AP28" s="34">
        <f t="shared" si="6"/>
        <v>1.26</v>
      </c>
      <c r="AQ28" s="34">
        <f t="shared" si="7"/>
        <v>0</v>
      </c>
      <c r="AR28" s="40">
        <f t="shared" si="8"/>
        <v>9</v>
      </c>
      <c r="AT28" s="34">
        <f t="shared" si="9"/>
        <v>9.8996825396825407</v>
      </c>
      <c r="AU28" s="34" t="str">
        <f t="shared" si="10"/>
        <v/>
      </c>
      <c r="AV28" s="34">
        <f t="shared" si="11"/>
        <v>14.61009935710111</v>
      </c>
      <c r="AW28" s="34" t="str">
        <f t="shared" si="12"/>
        <v/>
      </c>
      <c r="AX28" s="34">
        <f t="shared" si="13"/>
        <v>8.1911827956989249</v>
      </c>
      <c r="AY28" s="34" t="str">
        <f t="shared" si="14"/>
        <v/>
      </c>
    </row>
    <row r="29" spans="1:51" x14ac:dyDescent="0.25">
      <c r="A29" s="8">
        <v>32</v>
      </c>
      <c r="B29" s="8">
        <v>713</v>
      </c>
      <c r="C29" s="8" t="s">
        <v>104</v>
      </c>
      <c r="D29" s="8" t="s">
        <v>61</v>
      </c>
      <c r="E29" s="8" t="s">
        <v>249</v>
      </c>
      <c r="F29" s="8" t="s">
        <v>249</v>
      </c>
      <c r="G29" s="8">
        <v>45000</v>
      </c>
      <c r="H29" s="8" t="s">
        <v>249</v>
      </c>
      <c r="I29" s="8" t="s">
        <v>275</v>
      </c>
      <c r="J29" s="8" t="s">
        <v>3</v>
      </c>
      <c r="K29" s="8" t="s">
        <v>66</v>
      </c>
      <c r="L29" s="8" t="s">
        <v>66</v>
      </c>
      <c r="M29" s="8" t="s">
        <v>178</v>
      </c>
      <c r="N29" s="8" t="s">
        <v>199</v>
      </c>
      <c r="O29" s="8" t="s">
        <v>179</v>
      </c>
      <c r="P29" s="8">
        <v>9</v>
      </c>
      <c r="Q29" s="8" t="s">
        <v>250</v>
      </c>
      <c r="R29" s="8"/>
      <c r="S29" s="34">
        <f>Hoja2!D29</f>
        <v>53.5</v>
      </c>
      <c r="T29" s="34">
        <f>Hoja2!C29</f>
        <v>117.35593220338983</v>
      </c>
      <c r="U29" s="34">
        <f>Hoja2!E29</f>
        <v>97.290322580645167</v>
      </c>
      <c r="V29" s="34">
        <f>Hoja2!F29</f>
        <v>8.6666666666666661</v>
      </c>
      <c r="W29" s="34">
        <f>Hoja2!G29</f>
        <v>145.01587301587301</v>
      </c>
      <c r="X29" s="34">
        <f>Hoja2!H29</f>
        <v>0</v>
      </c>
      <c r="Y29" s="34">
        <f>IF(O29="", 0, LEN(O29)-LEN(SUBSTITUTE(O29,"-","")) +1)</f>
        <v>3</v>
      </c>
      <c r="Z29">
        <f>IF(ISNUMBER(FIND("Lunes",O29,1)),1,0)</f>
        <v>1</v>
      </c>
      <c r="AA29">
        <f>IF(ISNUMBER(FIND("Martes",O29,1)),1,0)</f>
        <v>0</v>
      </c>
      <c r="AB29">
        <f>IF(ISNUMBER(FIND("Miercoles",O29,1)),1,0)</f>
        <v>1</v>
      </c>
      <c r="AC29">
        <f>IF(ISNUMBER(FIND("Jueves",O29,1)),1,0)</f>
        <v>0</v>
      </c>
      <c r="AD29">
        <f>IF(ISNUMBER(FIND("Viernes",O29,1)),1,0)</f>
        <v>1</v>
      </c>
      <c r="AE29">
        <f>IF(OR(ISNUMBER(FIND("Sabado",O29,1)),ISNUMBER(FIND("Sábado",O29,1))),1,0)</f>
        <v>0</v>
      </c>
      <c r="AF29" s="34">
        <f>W29+X29</f>
        <v>145.01587301587301</v>
      </c>
      <c r="AH29" s="34">
        <f>T29+S29</f>
        <v>170.85593220338984</v>
      </c>
      <c r="AI29" s="34"/>
      <c r="AJ29" s="34">
        <f>U29+V29</f>
        <v>105.95698924731184</v>
      </c>
      <c r="AK29" s="34"/>
      <c r="AL29" s="34">
        <f t="shared" si="2"/>
        <v>5.8006349206349208</v>
      </c>
      <c r="AM29" s="34">
        <f t="shared" si="3"/>
        <v>0</v>
      </c>
      <c r="AN29" s="34">
        <f t="shared" si="4"/>
        <v>6.8342372881355935</v>
      </c>
      <c r="AO29" s="34">
        <f t="shared" si="5"/>
        <v>0</v>
      </c>
      <c r="AP29" s="34">
        <f t="shared" si="6"/>
        <v>4.2382795698924731</v>
      </c>
      <c r="AQ29" s="34">
        <f t="shared" si="7"/>
        <v>0</v>
      </c>
      <c r="AR29" s="40" t="str">
        <f t="shared" si="8"/>
        <v/>
      </c>
      <c r="AT29" s="34" t="str">
        <f t="shared" si="9"/>
        <v/>
      </c>
      <c r="AU29" s="34" t="str">
        <f t="shared" si="10"/>
        <v/>
      </c>
      <c r="AV29" s="34" t="str">
        <f t="shared" si="11"/>
        <v/>
      </c>
      <c r="AW29" s="34" t="str">
        <f t="shared" si="12"/>
        <v/>
      </c>
      <c r="AX29" s="34" t="str">
        <f t="shared" si="13"/>
        <v/>
      </c>
      <c r="AY29" s="34" t="str">
        <f t="shared" si="14"/>
        <v/>
      </c>
    </row>
    <row r="30" spans="1:51" x14ac:dyDescent="0.25">
      <c r="A30" s="8">
        <v>72</v>
      </c>
      <c r="B30" s="8">
        <v>907</v>
      </c>
      <c r="C30" s="8" t="s">
        <v>151</v>
      </c>
      <c r="D30" s="8" t="s">
        <v>61</v>
      </c>
      <c r="E30" s="8" t="s">
        <v>249</v>
      </c>
      <c r="F30" s="8" t="s">
        <v>249</v>
      </c>
      <c r="G30" s="8">
        <v>45000</v>
      </c>
      <c r="H30" s="8" t="s">
        <v>249</v>
      </c>
      <c r="I30" s="8" t="s">
        <v>289</v>
      </c>
      <c r="J30" s="8" t="s">
        <v>3</v>
      </c>
      <c r="K30" s="8" t="s">
        <v>66</v>
      </c>
      <c r="L30" s="8" t="s">
        <v>66</v>
      </c>
      <c r="M30" s="8" t="s">
        <v>178</v>
      </c>
      <c r="N30" s="8" t="s">
        <v>198</v>
      </c>
      <c r="O30" s="8" t="s">
        <v>179</v>
      </c>
      <c r="P30" s="8">
        <v>9</v>
      </c>
      <c r="Q30" s="8" t="s">
        <v>250</v>
      </c>
      <c r="R30" s="8"/>
      <c r="S30" s="34">
        <f>Hoja2!D30</f>
        <v>82.5</v>
      </c>
      <c r="T30" s="34">
        <f>Hoja2!C30</f>
        <v>79.896551724137936</v>
      </c>
      <c r="U30" s="34">
        <f>Hoja2!E30</f>
        <v>67.322580645161295</v>
      </c>
      <c r="V30" s="34">
        <f>Hoja2!F30</f>
        <v>0</v>
      </c>
      <c r="W30" s="34">
        <f>Hoja2!G30</f>
        <v>89.476190476190482</v>
      </c>
      <c r="X30" s="34">
        <f>Hoja2!H30</f>
        <v>0</v>
      </c>
      <c r="Y30" s="34">
        <f>IF(O30="", 0, LEN(O30)-LEN(SUBSTITUTE(O30,"-","")) +1)</f>
        <v>3</v>
      </c>
      <c r="Z30">
        <f>IF(ISNUMBER(FIND("Lunes",O30,1)),1,0)</f>
        <v>1</v>
      </c>
      <c r="AA30">
        <f>IF(ISNUMBER(FIND("Martes",O30,1)),1,0)</f>
        <v>0</v>
      </c>
      <c r="AB30">
        <f>IF(ISNUMBER(FIND("Miercoles",O30,1)),1,0)</f>
        <v>1</v>
      </c>
      <c r="AC30">
        <f>IF(ISNUMBER(FIND("Jueves",O30,1)),1,0)</f>
        <v>0</v>
      </c>
      <c r="AD30">
        <f>IF(ISNUMBER(FIND("Viernes",O30,1)),1,0)</f>
        <v>1</v>
      </c>
      <c r="AE30">
        <f>IF(OR(ISNUMBER(FIND("Sabado",O30,1)),ISNUMBER(FIND("Sábado",O30,1))),1,0)</f>
        <v>0</v>
      </c>
      <c r="AF30" s="34">
        <f>W30+X30</f>
        <v>89.476190476190482</v>
      </c>
      <c r="AH30" s="34">
        <f>T30+S30</f>
        <v>162.39655172413794</v>
      </c>
      <c r="AI30" s="34"/>
      <c r="AJ30" s="34">
        <f>U30+V30</f>
        <v>67.322580645161295</v>
      </c>
      <c r="AK30" s="34"/>
      <c r="AL30" s="34">
        <f t="shared" si="2"/>
        <v>3.5790476190476195</v>
      </c>
      <c r="AM30" s="34">
        <f t="shared" si="3"/>
        <v>0</v>
      </c>
      <c r="AN30" s="34">
        <f t="shared" si="4"/>
        <v>6.4958620689655175</v>
      </c>
      <c r="AO30" s="34">
        <f t="shared" si="5"/>
        <v>0</v>
      </c>
      <c r="AP30" s="34">
        <f t="shared" si="6"/>
        <v>2.692903225806452</v>
      </c>
      <c r="AQ30" s="34">
        <f t="shared" si="7"/>
        <v>0</v>
      </c>
      <c r="AR30" s="40" t="str">
        <f t="shared" si="8"/>
        <v/>
      </c>
      <c r="AT30" s="34" t="str">
        <f t="shared" si="9"/>
        <v/>
      </c>
      <c r="AU30" s="34" t="str">
        <f t="shared" si="10"/>
        <v/>
      </c>
      <c r="AV30" s="34" t="str">
        <f t="shared" si="11"/>
        <v/>
      </c>
      <c r="AW30" s="34" t="str">
        <f t="shared" si="12"/>
        <v/>
      </c>
      <c r="AX30" s="34" t="str">
        <f t="shared" si="13"/>
        <v/>
      </c>
      <c r="AY30" s="34" t="str">
        <f t="shared" si="14"/>
        <v/>
      </c>
    </row>
    <row r="31" spans="1:51" x14ac:dyDescent="0.25">
      <c r="A31" s="11">
        <v>27</v>
      </c>
      <c r="B31" s="11">
        <v>703</v>
      </c>
      <c r="C31" s="11" t="s">
        <v>99</v>
      </c>
      <c r="D31" s="11" t="s">
        <v>61</v>
      </c>
      <c r="E31" s="11" t="s">
        <v>249</v>
      </c>
      <c r="F31" s="11">
        <v>45000</v>
      </c>
      <c r="G31" s="11" t="s">
        <v>249</v>
      </c>
      <c r="H31" s="11">
        <v>40000</v>
      </c>
      <c r="I31" s="11" t="s">
        <v>289</v>
      </c>
      <c r="J31" s="11" t="s">
        <v>3</v>
      </c>
      <c r="K31" s="11" t="s">
        <v>64</v>
      </c>
      <c r="L31" s="11" t="s">
        <v>64</v>
      </c>
      <c r="M31" s="11" t="s">
        <v>178</v>
      </c>
      <c r="N31" s="11" t="s">
        <v>201</v>
      </c>
      <c r="O31" s="11" t="s">
        <v>190</v>
      </c>
      <c r="P31" s="11">
        <v>10</v>
      </c>
      <c r="Q31" s="11" t="s">
        <v>251</v>
      </c>
      <c r="R31" s="11" t="s">
        <v>252</v>
      </c>
      <c r="S31" s="34">
        <f>Hoja2!D31</f>
        <v>34.016129032258064</v>
      </c>
      <c r="T31" s="34">
        <f>Hoja2!C31</f>
        <v>30</v>
      </c>
      <c r="U31" s="34">
        <f>Hoja2!E31</f>
        <v>3</v>
      </c>
      <c r="V31" s="34">
        <f>Hoja2!F31</f>
        <v>40.333333333333336</v>
      </c>
      <c r="W31" s="34">
        <f>Hoja2!G31</f>
        <v>1</v>
      </c>
      <c r="X31" s="34">
        <f>Hoja2!H31</f>
        <v>36.523809523809526</v>
      </c>
      <c r="Y31" s="34">
        <f>IF(O31="", 0, LEN(O31)-LEN(SUBSTITUTE(O31,"-","")) +1)</f>
        <v>3</v>
      </c>
      <c r="Z31">
        <f>IF(ISNUMBER(FIND("Lunes",O31,1)),1,0)</f>
        <v>0</v>
      </c>
      <c r="AA31">
        <f>IF(ISNUMBER(FIND("Martes",O31,1)),1,0)</f>
        <v>1</v>
      </c>
      <c r="AB31">
        <f>IF(ISNUMBER(FIND("Miercoles",O31,1)),1,0)</f>
        <v>0</v>
      </c>
      <c r="AC31">
        <f>IF(ISNUMBER(FIND("Jueves",O31,1)),1,0)</f>
        <v>1</v>
      </c>
      <c r="AD31">
        <f>IF(ISNUMBER(FIND("Viernes",O31,1)),1,0)</f>
        <v>0</v>
      </c>
      <c r="AE31">
        <f>IF(OR(ISNUMBER(FIND("Sabado",O31,1)),ISNUMBER(FIND("Sábado",O31,1))),1,0)</f>
        <v>1</v>
      </c>
      <c r="AF31" s="34"/>
      <c r="AG31" s="34">
        <f>X31+T31</f>
        <v>66.523809523809518</v>
      </c>
      <c r="AI31" s="34">
        <f>U31+S31</f>
        <v>37.016129032258064</v>
      </c>
      <c r="AJ31" s="34"/>
      <c r="AK31" s="34">
        <f>V31+W31</f>
        <v>41.333333333333336</v>
      </c>
      <c r="AL31" s="34">
        <f t="shared" si="2"/>
        <v>0</v>
      </c>
      <c r="AM31" s="34">
        <f t="shared" si="3"/>
        <v>2.6609523809523807</v>
      </c>
      <c r="AN31" s="34">
        <f t="shared" si="4"/>
        <v>0</v>
      </c>
      <c r="AO31" s="34">
        <f t="shared" si="5"/>
        <v>1.4806451612903226</v>
      </c>
      <c r="AP31" s="34">
        <f t="shared" si="6"/>
        <v>0</v>
      </c>
      <c r="AQ31" s="34">
        <f t="shared" si="7"/>
        <v>1.6533333333333333</v>
      </c>
      <c r="AR31" s="40">
        <f t="shared" si="8"/>
        <v>10</v>
      </c>
      <c r="AT31" s="34" t="str">
        <f t="shared" si="9"/>
        <v/>
      </c>
      <c r="AU31" s="34">
        <f t="shared" si="10"/>
        <v>11.93015873015873</v>
      </c>
      <c r="AV31" s="34" t="str">
        <f t="shared" si="11"/>
        <v/>
      </c>
      <c r="AW31" s="34">
        <f t="shared" si="12"/>
        <v>11.45225806451613</v>
      </c>
      <c r="AX31" s="34" t="str">
        <f t="shared" si="13"/>
        <v/>
      </c>
      <c r="AY31" s="34">
        <f t="shared" si="14"/>
        <v>11.672462877624168</v>
      </c>
    </row>
    <row r="32" spans="1:51" x14ac:dyDescent="0.25">
      <c r="A32" s="11">
        <v>42</v>
      </c>
      <c r="B32" s="11">
        <v>736</v>
      </c>
      <c r="C32" s="11" t="s">
        <v>117</v>
      </c>
      <c r="D32" s="11" t="s">
        <v>61</v>
      </c>
      <c r="E32" s="11" t="s">
        <v>249</v>
      </c>
      <c r="F32" s="11">
        <v>45000</v>
      </c>
      <c r="G32" s="11" t="s">
        <v>249</v>
      </c>
      <c r="H32" s="11">
        <v>40000</v>
      </c>
      <c r="I32" s="11" t="s">
        <v>289</v>
      </c>
      <c r="J32" s="11" t="s">
        <v>3</v>
      </c>
      <c r="K32" s="11" t="s">
        <v>64</v>
      </c>
      <c r="L32" s="11" t="s">
        <v>64</v>
      </c>
      <c r="M32" s="11" t="s">
        <v>178</v>
      </c>
      <c r="N32" s="11" t="s">
        <v>200</v>
      </c>
      <c r="O32" s="11" t="s">
        <v>190</v>
      </c>
      <c r="P32" s="11">
        <v>10</v>
      </c>
      <c r="Q32" s="11" t="s">
        <v>251</v>
      </c>
      <c r="R32" s="11" t="s">
        <v>252</v>
      </c>
      <c r="S32" s="34">
        <f>Hoja2!D32</f>
        <v>110.5</v>
      </c>
      <c r="T32" s="34">
        <f>Hoja2!C32</f>
        <v>0</v>
      </c>
      <c r="U32" s="34">
        <f>Hoja2!E32</f>
        <v>28</v>
      </c>
      <c r="V32" s="34">
        <f>Hoja2!F32</f>
        <v>111.62903225806451</v>
      </c>
      <c r="W32" s="34">
        <f>Hoja2!G32</f>
        <v>25.5</v>
      </c>
      <c r="X32" s="34">
        <f>Hoja2!H32</f>
        <v>126.28571428571429</v>
      </c>
      <c r="Y32" s="34">
        <f>IF(O32="", 0, LEN(O32)-LEN(SUBSTITUTE(O32,"-","")) +1)</f>
        <v>3</v>
      </c>
      <c r="Z32">
        <f>IF(ISNUMBER(FIND("Lunes",O32,1)),1,0)</f>
        <v>0</v>
      </c>
      <c r="AA32">
        <f>IF(ISNUMBER(FIND("Martes",O32,1)),1,0)</f>
        <v>1</v>
      </c>
      <c r="AB32">
        <f>IF(ISNUMBER(FIND("Miercoles",O32,1)),1,0)</f>
        <v>0</v>
      </c>
      <c r="AC32">
        <f>IF(ISNUMBER(FIND("Jueves",O32,1)),1,0)</f>
        <v>1</v>
      </c>
      <c r="AD32">
        <f>IF(ISNUMBER(FIND("Viernes",O32,1)),1,0)</f>
        <v>0</v>
      </c>
      <c r="AE32">
        <f>IF(OR(ISNUMBER(FIND("Sabado",O32,1)),ISNUMBER(FIND("Sábado",O32,1))),1,0)</f>
        <v>1</v>
      </c>
      <c r="AF32" s="34"/>
      <c r="AG32" s="34">
        <f>X32+T32</f>
        <v>126.28571428571429</v>
      </c>
      <c r="AI32" s="34">
        <f>U32+S32</f>
        <v>138.5</v>
      </c>
      <c r="AJ32" s="34"/>
      <c r="AK32" s="34">
        <f>V32+W32</f>
        <v>137.12903225806451</v>
      </c>
      <c r="AL32" s="34">
        <f t="shared" si="2"/>
        <v>0</v>
      </c>
      <c r="AM32" s="34">
        <f t="shared" si="3"/>
        <v>5.0514285714285716</v>
      </c>
      <c r="AN32" s="34">
        <f t="shared" si="4"/>
        <v>0</v>
      </c>
      <c r="AO32" s="34">
        <f t="shared" si="5"/>
        <v>5.54</v>
      </c>
      <c r="AP32" s="34">
        <f t="shared" si="6"/>
        <v>0</v>
      </c>
      <c r="AQ32" s="34">
        <f t="shared" si="7"/>
        <v>5.4851612903225808</v>
      </c>
      <c r="AR32" s="40" t="str">
        <f t="shared" si="8"/>
        <v/>
      </c>
      <c r="AT32" s="34" t="str">
        <f t="shared" si="9"/>
        <v/>
      </c>
      <c r="AU32" s="34" t="str">
        <f t="shared" si="10"/>
        <v/>
      </c>
      <c r="AV32" s="34" t="str">
        <f t="shared" si="11"/>
        <v/>
      </c>
      <c r="AW32" s="34" t="str">
        <f t="shared" si="12"/>
        <v/>
      </c>
      <c r="AX32" s="34" t="str">
        <f t="shared" si="13"/>
        <v/>
      </c>
      <c r="AY32" s="34" t="str">
        <f t="shared" si="14"/>
        <v/>
      </c>
    </row>
    <row r="33" spans="1:51" x14ac:dyDescent="0.25">
      <c r="A33" s="11">
        <v>62</v>
      </c>
      <c r="B33" s="11">
        <v>76</v>
      </c>
      <c r="C33" s="11" t="s">
        <v>140</v>
      </c>
      <c r="D33" s="11" t="s">
        <v>61</v>
      </c>
      <c r="E33" s="11" t="s">
        <v>249</v>
      </c>
      <c r="F33" s="11">
        <v>45000</v>
      </c>
      <c r="G33" s="11" t="s">
        <v>249</v>
      </c>
      <c r="H33" s="11">
        <v>40000</v>
      </c>
      <c r="I33" s="11" t="s">
        <v>276</v>
      </c>
      <c r="J33" s="11" t="s">
        <v>3</v>
      </c>
      <c r="K33" s="11" t="s">
        <v>64</v>
      </c>
      <c r="L33" s="11" t="s">
        <v>64</v>
      </c>
      <c r="M33" s="11" t="s">
        <v>178</v>
      </c>
      <c r="N33" s="11" t="s">
        <v>64</v>
      </c>
      <c r="O33" s="11" t="s">
        <v>190</v>
      </c>
      <c r="P33" s="11">
        <v>10</v>
      </c>
      <c r="Q33" s="11" t="s">
        <v>251</v>
      </c>
      <c r="R33" s="11" t="s">
        <v>252</v>
      </c>
      <c r="S33" s="34">
        <f>Hoja2!D33</f>
        <v>64.870967741935488</v>
      </c>
      <c r="T33" s="34">
        <f>Hoja2!C33</f>
        <v>0</v>
      </c>
      <c r="U33" s="34">
        <f>Hoja2!E33</f>
        <v>0</v>
      </c>
      <c r="V33" s="34">
        <f>Hoja2!F33</f>
        <v>52.349206349206348</v>
      </c>
      <c r="W33" s="34">
        <f>Hoja2!G33</f>
        <v>0</v>
      </c>
      <c r="X33" s="34">
        <f>Hoja2!H33</f>
        <v>60.301587301587304</v>
      </c>
      <c r="Y33" s="34">
        <f>IF(O33="", 0, LEN(O33)-LEN(SUBSTITUTE(O33,"-","")) +1)</f>
        <v>3</v>
      </c>
      <c r="Z33">
        <f>IF(ISNUMBER(FIND("Lunes",O33,1)),1,0)</f>
        <v>0</v>
      </c>
      <c r="AA33">
        <f>IF(ISNUMBER(FIND("Martes",O33,1)),1,0)</f>
        <v>1</v>
      </c>
      <c r="AB33">
        <f>IF(ISNUMBER(FIND("Miercoles",O33,1)),1,0)</f>
        <v>0</v>
      </c>
      <c r="AC33">
        <f>IF(ISNUMBER(FIND("Jueves",O33,1)),1,0)</f>
        <v>1</v>
      </c>
      <c r="AD33">
        <f>IF(ISNUMBER(FIND("Viernes",O33,1)),1,0)</f>
        <v>0</v>
      </c>
      <c r="AE33">
        <f>IF(OR(ISNUMBER(FIND("Sabado",O33,1)),ISNUMBER(FIND("Sábado",O33,1))),1,0)</f>
        <v>1</v>
      </c>
      <c r="AF33" s="34"/>
      <c r="AG33" s="34">
        <f>X33+T33</f>
        <v>60.301587301587304</v>
      </c>
      <c r="AI33" s="34">
        <f>U33+S33</f>
        <v>64.870967741935488</v>
      </c>
      <c r="AJ33" s="34"/>
      <c r="AK33" s="34">
        <f>V33+W33</f>
        <v>52.349206349206348</v>
      </c>
      <c r="AL33" s="34">
        <f t="shared" si="2"/>
        <v>0</v>
      </c>
      <c r="AM33" s="34">
        <f t="shared" si="3"/>
        <v>2.412063492063492</v>
      </c>
      <c r="AN33" s="34">
        <f t="shared" si="4"/>
        <v>0</v>
      </c>
      <c r="AO33" s="34">
        <f t="shared" si="5"/>
        <v>2.5948387096774197</v>
      </c>
      <c r="AP33" s="34">
        <f t="shared" si="6"/>
        <v>0</v>
      </c>
      <c r="AQ33" s="34">
        <f t="shared" si="7"/>
        <v>2.0939682539682538</v>
      </c>
      <c r="AR33" s="40" t="str">
        <f t="shared" si="8"/>
        <v/>
      </c>
      <c r="AT33" s="34" t="str">
        <f t="shared" si="9"/>
        <v/>
      </c>
      <c r="AU33" s="34" t="str">
        <f t="shared" si="10"/>
        <v/>
      </c>
      <c r="AV33" s="34" t="str">
        <f t="shared" si="11"/>
        <v/>
      </c>
      <c r="AW33" s="34" t="str">
        <f t="shared" si="12"/>
        <v/>
      </c>
      <c r="AX33" s="34" t="str">
        <f t="shared" si="13"/>
        <v/>
      </c>
      <c r="AY33" s="34" t="str">
        <f t="shared" si="14"/>
        <v/>
      </c>
    </row>
    <row r="34" spans="1:51" x14ac:dyDescent="0.25">
      <c r="A34" s="11">
        <v>76</v>
      </c>
      <c r="B34" s="11">
        <v>966</v>
      </c>
      <c r="C34" s="11" t="s">
        <v>156</v>
      </c>
      <c r="D34" s="11" t="s">
        <v>61</v>
      </c>
      <c r="E34" s="11" t="s">
        <v>249</v>
      </c>
      <c r="F34" s="11">
        <v>45000</v>
      </c>
      <c r="G34" s="11" t="s">
        <v>249</v>
      </c>
      <c r="H34" s="11">
        <v>40000</v>
      </c>
      <c r="I34" s="11" t="s">
        <v>274</v>
      </c>
      <c r="J34" s="11" t="s">
        <v>3</v>
      </c>
      <c r="K34" s="11" t="s">
        <v>64</v>
      </c>
      <c r="L34" s="11" t="s">
        <v>64</v>
      </c>
      <c r="M34" s="11" t="s">
        <v>178</v>
      </c>
      <c r="N34" s="11" t="s">
        <v>202</v>
      </c>
      <c r="O34" s="11" t="s">
        <v>190</v>
      </c>
      <c r="P34" s="11">
        <v>10</v>
      </c>
      <c r="Q34" s="11" t="s">
        <v>251</v>
      </c>
      <c r="R34" s="11" t="s">
        <v>252</v>
      </c>
      <c r="S34" s="34">
        <f>Hoja2!D34</f>
        <v>45.91935483870968</v>
      </c>
      <c r="T34" s="34">
        <f>Hoja2!C34</f>
        <v>0</v>
      </c>
      <c r="U34" s="34">
        <f>Hoja2!E34</f>
        <v>0</v>
      </c>
      <c r="V34" s="34">
        <f>Hoja2!F34</f>
        <v>60</v>
      </c>
      <c r="W34" s="34">
        <f>Hoja2!G34</f>
        <v>1</v>
      </c>
      <c r="X34" s="34">
        <f>Hoja2!H34</f>
        <v>45.142857142857146</v>
      </c>
      <c r="Y34" s="34">
        <f>IF(O34="", 0, LEN(O34)-LEN(SUBSTITUTE(O34,"-","")) +1)</f>
        <v>3</v>
      </c>
      <c r="Z34">
        <f>IF(ISNUMBER(FIND("Lunes",O34,1)),1,0)</f>
        <v>0</v>
      </c>
      <c r="AA34">
        <f>IF(ISNUMBER(FIND("Martes",O34,1)),1,0)</f>
        <v>1</v>
      </c>
      <c r="AB34">
        <f>IF(ISNUMBER(FIND("Miercoles",O34,1)),1,0)</f>
        <v>0</v>
      </c>
      <c r="AC34">
        <f>IF(ISNUMBER(FIND("Jueves",O34,1)),1,0)</f>
        <v>1</v>
      </c>
      <c r="AD34">
        <f>IF(ISNUMBER(FIND("Viernes",O34,1)),1,0)</f>
        <v>0</v>
      </c>
      <c r="AE34">
        <f>IF(OR(ISNUMBER(FIND("Sabado",O34,1)),ISNUMBER(FIND("Sábado",O34,1))),1,0)</f>
        <v>1</v>
      </c>
      <c r="AF34" s="34"/>
      <c r="AG34" s="34">
        <f>X34+T34</f>
        <v>45.142857142857146</v>
      </c>
      <c r="AI34" s="34">
        <f>U34+S34</f>
        <v>45.91935483870968</v>
      </c>
      <c r="AJ34" s="34"/>
      <c r="AK34" s="34">
        <f>V34+W34</f>
        <v>61</v>
      </c>
      <c r="AL34" s="34">
        <f t="shared" si="2"/>
        <v>0</v>
      </c>
      <c r="AM34" s="34">
        <f t="shared" si="3"/>
        <v>1.8057142857142858</v>
      </c>
      <c r="AN34" s="34">
        <f t="shared" si="4"/>
        <v>0</v>
      </c>
      <c r="AO34" s="34">
        <f t="shared" si="5"/>
        <v>1.8367741935483872</v>
      </c>
      <c r="AP34" s="34">
        <f t="shared" si="6"/>
        <v>0</v>
      </c>
      <c r="AQ34" s="34">
        <f t="shared" si="7"/>
        <v>2.44</v>
      </c>
      <c r="AR34" s="40" t="str">
        <f t="shared" si="8"/>
        <v/>
      </c>
      <c r="AT34" s="34" t="str">
        <f t="shared" si="9"/>
        <v/>
      </c>
      <c r="AU34" s="34" t="str">
        <f t="shared" si="10"/>
        <v/>
      </c>
      <c r="AV34" s="34" t="str">
        <f t="shared" si="11"/>
        <v/>
      </c>
      <c r="AW34" s="34" t="str">
        <f t="shared" si="12"/>
        <v/>
      </c>
      <c r="AX34" s="34" t="str">
        <f t="shared" si="13"/>
        <v/>
      </c>
      <c r="AY34" s="34" t="str">
        <f t="shared" si="14"/>
        <v/>
      </c>
    </row>
    <row r="35" spans="1:51" x14ac:dyDescent="0.25">
      <c r="A35" s="16">
        <v>34</v>
      </c>
      <c r="B35" s="16">
        <v>716</v>
      </c>
      <c r="C35" s="16" t="s">
        <v>107</v>
      </c>
      <c r="D35" s="16" t="s">
        <v>61</v>
      </c>
      <c r="E35" s="16" t="s">
        <v>249</v>
      </c>
      <c r="F35" s="16">
        <v>45000</v>
      </c>
      <c r="G35" s="16" t="s">
        <v>249</v>
      </c>
      <c r="H35" s="16">
        <v>40000</v>
      </c>
      <c r="I35" s="16" t="s">
        <v>289</v>
      </c>
      <c r="J35" s="16" t="s">
        <v>3</v>
      </c>
      <c r="K35" s="16" t="s">
        <v>64</v>
      </c>
      <c r="L35" s="16" t="s">
        <v>203</v>
      </c>
      <c r="M35" s="16" t="s">
        <v>178</v>
      </c>
      <c r="N35" s="16" t="s">
        <v>204</v>
      </c>
      <c r="O35" s="16" t="s">
        <v>190</v>
      </c>
      <c r="P35" s="16">
        <v>11</v>
      </c>
      <c r="Q35" s="16" t="s">
        <v>250</v>
      </c>
      <c r="R35" s="16"/>
      <c r="S35" s="34">
        <f>Hoja2!D35</f>
        <v>67.08064516129032</v>
      </c>
      <c r="T35" s="34">
        <f>Hoja2!C35</f>
        <v>0</v>
      </c>
      <c r="U35" s="34">
        <f>Hoja2!E35</f>
        <v>0</v>
      </c>
      <c r="V35" s="34">
        <f>Hoja2!F35</f>
        <v>84.19047619047619</v>
      </c>
      <c r="W35" s="34">
        <f>Hoja2!G35</f>
        <v>0</v>
      </c>
      <c r="X35" s="34">
        <f>Hoja2!H35</f>
        <v>80.111111111111114</v>
      </c>
      <c r="Y35" s="34">
        <f>IF(O35="", 0, LEN(O35)-LEN(SUBSTITUTE(O35,"-","")) +1)</f>
        <v>3</v>
      </c>
      <c r="Z35">
        <f>IF(ISNUMBER(FIND("Lunes",O35,1)),1,0)</f>
        <v>0</v>
      </c>
      <c r="AA35">
        <f>IF(ISNUMBER(FIND("Martes",O35,1)),1,0)</f>
        <v>1</v>
      </c>
      <c r="AB35">
        <f>IF(ISNUMBER(FIND("Miercoles",O35,1)),1,0)</f>
        <v>0</v>
      </c>
      <c r="AC35">
        <f>IF(ISNUMBER(FIND("Jueves",O35,1)),1,0)</f>
        <v>1</v>
      </c>
      <c r="AD35">
        <f>IF(ISNUMBER(FIND("Viernes",O35,1)),1,0)</f>
        <v>0</v>
      </c>
      <c r="AE35">
        <f>IF(OR(ISNUMBER(FIND("Sabado",O35,1)),ISNUMBER(FIND("Sábado",O35,1))),1,0)</f>
        <v>1</v>
      </c>
      <c r="AF35" s="34"/>
      <c r="AG35" s="34">
        <f>X35+T35</f>
        <v>80.111111111111114</v>
      </c>
      <c r="AI35" s="34">
        <f>U35+S35</f>
        <v>67.08064516129032</v>
      </c>
      <c r="AJ35" s="34"/>
      <c r="AK35" s="34">
        <f>V35+W35</f>
        <v>84.19047619047619</v>
      </c>
      <c r="AL35" s="34">
        <f t="shared" si="2"/>
        <v>0</v>
      </c>
      <c r="AM35" s="34">
        <f t="shared" si="3"/>
        <v>3.2044444444444444</v>
      </c>
      <c r="AN35" s="34">
        <f t="shared" si="4"/>
        <v>0</v>
      </c>
      <c r="AO35" s="34">
        <f t="shared" si="5"/>
        <v>2.6832258064516128</v>
      </c>
      <c r="AP35" s="34">
        <f t="shared" si="6"/>
        <v>0</v>
      </c>
      <c r="AQ35" s="34">
        <f t="shared" si="7"/>
        <v>3.3676190476190477</v>
      </c>
      <c r="AR35" s="40">
        <f t="shared" si="8"/>
        <v>11</v>
      </c>
      <c r="AT35" s="34" t="str">
        <f t="shared" si="9"/>
        <v/>
      </c>
      <c r="AU35" s="34">
        <f t="shared" si="10"/>
        <v>5.9650793650793652</v>
      </c>
      <c r="AV35" s="34" t="str">
        <f t="shared" si="11"/>
        <v/>
      </c>
      <c r="AW35" s="34">
        <f t="shared" si="12"/>
        <v>5.6845161290322581</v>
      </c>
      <c r="AX35" s="34" t="str">
        <f t="shared" si="13"/>
        <v/>
      </c>
      <c r="AY35" s="34">
        <f t="shared" si="14"/>
        <v>6.04</v>
      </c>
    </row>
    <row r="36" spans="1:51" x14ac:dyDescent="0.25">
      <c r="A36" s="16">
        <v>66</v>
      </c>
      <c r="B36" s="16">
        <v>77</v>
      </c>
      <c r="C36" s="16" t="s">
        <v>144</v>
      </c>
      <c r="D36" s="16" t="s">
        <v>61</v>
      </c>
      <c r="E36" s="16" t="s">
        <v>249</v>
      </c>
      <c r="F36" s="16">
        <v>45000</v>
      </c>
      <c r="G36" s="16"/>
      <c r="H36" s="16" t="s">
        <v>249</v>
      </c>
      <c r="I36" s="16" t="s">
        <v>276</v>
      </c>
      <c r="J36" s="16" t="s">
        <v>3</v>
      </c>
      <c r="K36" s="16" t="s">
        <v>145</v>
      </c>
      <c r="L36" s="16" t="s">
        <v>145</v>
      </c>
      <c r="M36" s="16" t="s">
        <v>178</v>
      </c>
      <c r="N36" s="16" t="s">
        <v>205</v>
      </c>
      <c r="O36" s="16" t="s">
        <v>190</v>
      </c>
      <c r="P36" s="16">
        <v>11</v>
      </c>
      <c r="Q36" s="16" t="s">
        <v>250</v>
      </c>
      <c r="R36" s="16"/>
      <c r="S36" s="34">
        <f>Hoja2!D36</f>
        <v>75.032258064516128</v>
      </c>
      <c r="T36" s="34">
        <f>Hoja2!C36</f>
        <v>0</v>
      </c>
      <c r="U36" s="34">
        <f>Hoja2!E36</f>
        <v>0</v>
      </c>
      <c r="V36" s="34">
        <f>Hoja2!F36</f>
        <v>66.80952380952381</v>
      </c>
      <c r="W36" s="34">
        <f>Hoja2!G36</f>
        <v>0</v>
      </c>
      <c r="X36" s="34">
        <f>Hoja2!H36</f>
        <v>69.015873015873012</v>
      </c>
      <c r="Y36" s="34">
        <f>IF(O36="", 0, LEN(O36)-LEN(SUBSTITUTE(O36,"-","")) +1)</f>
        <v>3</v>
      </c>
      <c r="Z36">
        <f>IF(ISNUMBER(FIND("Lunes",O36,1)),1,0)</f>
        <v>0</v>
      </c>
      <c r="AA36">
        <f>IF(ISNUMBER(FIND("Martes",O36,1)),1,0)</f>
        <v>1</v>
      </c>
      <c r="AB36">
        <f>IF(ISNUMBER(FIND("Miercoles",O36,1)),1,0)</f>
        <v>0</v>
      </c>
      <c r="AC36">
        <f>IF(ISNUMBER(FIND("Jueves",O36,1)),1,0)</f>
        <v>1</v>
      </c>
      <c r="AD36">
        <f>IF(ISNUMBER(FIND("Viernes",O36,1)),1,0)</f>
        <v>0</v>
      </c>
      <c r="AE36">
        <f>IF(OR(ISNUMBER(FIND("Sabado",O36,1)),ISNUMBER(FIND("Sábado",O36,1))),1,0)</f>
        <v>1</v>
      </c>
      <c r="AF36" s="34"/>
      <c r="AG36" s="34">
        <f>X36+T36</f>
        <v>69.015873015873012</v>
      </c>
      <c r="AI36" s="34">
        <f>U36+S36</f>
        <v>75.032258064516128</v>
      </c>
      <c r="AJ36" s="34"/>
      <c r="AK36" s="34">
        <f>V36+W36</f>
        <v>66.80952380952381</v>
      </c>
      <c r="AL36" s="34">
        <f t="shared" si="2"/>
        <v>0</v>
      </c>
      <c r="AM36" s="34">
        <f t="shared" si="3"/>
        <v>2.7606349206349203</v>
      </c>
      <c r="AN36" s="34">
        <f t="shared" si="4"/>
        <v>0</v>
      </c>
      <c r="AO36" s="34">
        <f t="shared" si="5"/>
        <v>3.0012903225806453</v>
      </c>
      <c r="AP36" s="34">
        <f t="shared" si="6"/>
        <v>0</v>
      </c>
      <c r="AQ36" s="34">
        <f t="shared" si="7"/>
        <v>2.6723809523809523</v>
      </c>
      <c r="AR36" s="40" t="str">
        <f t="shared" si="8"/>
        <v/>
      </c>
      <c r="AT36" s="34" t="str">
        <f t="shared" si="9"/>
        <v/>
      </c>
      <c r="AU36" s="34" t="str">
        <f t="shared" si="10"/>
        <v/>
      </c>
      <c r="AV36" s="34" t="str">
        <f t="shared" si="11"/>
        <v/>
      </c>
      <c r="AW36" s="34" t="str">
        <f t="shared" si="12"/>
        <v/>
      </c>
      <c r="AX36" s="34" t="str">
        <f t="shared" si="13"/>
        <v/>
      </c>
      <c r="AY36" s="34" t="str">
        <f t="shared" si="14"/>
        <v/>
      </c>
    </row>
    <row r="37" spans="1:51" x14ac:dyDescent="0.25">
      <c r="A37" s="13">
        <v>15</v>
      </c>
      <c r="B37" s="13">
        <v>345</v>
      </c>
      <c r="C37" s="13" t="s">
        <v>84</v>
      </c>
      <c r="D37" s="13" t="s">
        <v>61</v>
      </c>
      <c r="E37" s="13">
        <v>200000</v>
      </c>
      <c r="F37" s="13" t="s">
        <v>249</v>
      </c>
      <c r="G37" s="13" t="s">
        <v>249</v>
      </c>
      <c r="H37" s="13">
        <v>260000</v>
      </c>
      <c r="I37" s="13" t="s">
        <v>280</v>
      </c>
      <c r="J37" s="13" t="s">
        <v>3</v>
      </c>
      <c r="K37" s="13" t="s">
        <v>74</v>
      </c>
      <c r="L37" s="13" t="s">
        <v>206</v>
      </c>
      <c r="M37" s="13" t="s">
        <v>248</v>
      </c>
      <c r="N37" s="13" t="s">
        <v>208</v>
      </c>
      <c r="O37" s="13" t="s">
        <v>179</v>
      </c>
      <c r="P37" s="13">
        <v>12</v>
      </c>
      <c r="Q37" s="13" t="s">
        <v>250</v>
      </c>
      <c r="R37" s="13" t="s">
        <v>252</v>
      </c>
      <c r="S37" s="34">
        <f>Hoja2!D37</f>
        <v>93</v>
      </c>
      <c r="T37" s="34">
        <f>Hoja2!C37</f>
        <v>118.23728813559322</v>
      </c>
      <c r="U37" s="34">
        <f>Hoja2!E37</f>
        <v>57.37777777777778</v>
      </c>
      <c r="V37" s="34">
        <f>Hoja2!F37</f>
        <v>8</v>
      </c>
      <c r="W37" s="34">
        <f>Hoja2!G37</f>
        <v>155.96825396825398</v>
      </c>
      <c r="X37" s="34">
        <f>Hoja2!H37</f>
        <v>0</v>
      </c>
      <c r="Y37" s="34">
        <f>IF(O37="", 0, LEN(O37)-LEN(SUBSTITUTE(O37,"-","")) +1)</f>
        <v>3</v>
      </c>
      <c r="Z37">
        <f>IF(ISNUMBER(FIND("Lunes",O37,1)),1,0)</f>
        <v>1</v>
      </c>
      <c r="AA37">
        <f>IF(ISNUMBER(FIND("Martes",O37,1)),1,0)</f>
        <v>0</v>
      </c>
      <c r="AB37">
        <f>IF(ISNUMBER(FIND("Miercoles",O37,1)),1,0)</f>
        <v>1</v>
      </c>
      <c r="AC37">
        <f>IF(ISNUMBER(FIND("Jueves",O37,1)),1,0)</f>
        <v>0</v>
      </c>
      <c r="AD37">
        <f>IF(ISNUMBER(FIND("Viernes",O37,1)),1,0)</f>
        <v>1</v>
      </c>
      <c r="AE37">
        <f>IF(OR(ISNUMBER(FIND("Sabado",O37,1)),ISNUMBER(FIND("Sábado",O37,1))),1,0)</f>
        <v>0</v>
      </c>
      <c r="AF37" s="34">
        <f>W37+X37</f>
        <v>155.96825396825398</v>
      </c>
      <c r="AH37" s="34">
        <f>T37+S37</f>
        <v>211.23728813559322</v>
      </c>
      <c r="AI37" s="34"/>
      <c r="AJ37" s="34">
        <f>U37+V37</f>
        <v>65.37777777777778</v>
      </c>
      <c r="AK37" s="34"/>
      <c r="AL37" s="34">
        <f t="shared" si="2"/>
        <v>6.2387301587301591</v>
      </c>
      <c r="AM37" s="34">
        <f t="shared" si="3"/>
        <v>0</v>
      </c>
      <c r="AN37" s="34">
        <f t="shared" si="4"/>
        <v>8.4494915254237295</v>
      </c>
      <c r="AO37" s="34">
        <f t="shared" si="5"/>
        <v>0</v>
      </c>
      <c r="AP37" s="34">
        <f t="shared" si="6"/>
        <v>2.6151111111111112</v>
      </c>
      <c r="AQ37" s="34">
        <f t="shared" si="7"/>
        <v>0</v>
      </c>
      <c r="AR37" s="40">
        <f t="shared" si="8"/>
        <v>12</v>
      </c>
      <c r="AS37" s="40">
        <v>14</v>
      </c>
      <c r="AT37" s="34">
        <f t="shared" si="9"/>
        <v>9.8533333333333335</v>
      </c>
      <c r="AU37" s="34" t="str">
        <f t="shared" si="10"/>
        <v/>
      </c>
      <c r="AV37" s="34">
        <f t="shared" si="11"/>
        <v>16.873640032284101</v>
      </c>
      <c r="AW37" s="34" t="str">
        <f t="shared" si="12"/>
        <v/>
      </c>
      <c r="AX37" s="34">
        <f t="shared" si="13"/>
        <v>8.0286594982078849</v>
      </c>
      <c r="AY37" s="34" t="str">
        <f t="shared" si="14"/>
        <v/>
      </c>
    </row>
    <row r="38" spans="1:51" x14ac:dyDescent="0.25">
      <c r="A38" s="13">
        <v>73</v>
      </c>
      <c r="B38" s="13">
        <v>913</v>
      </c>
      <c r="C38" s="13" t="s">
        <v>152</v>
      </c>
      <c r="D38" s="13" t="s">
        <v>61</v>
      </c>
      <c r="E38" s="13">
        <v>200000</v>
      </c>
      <c r="F38" s="13" t="s">
        <v>249</v>
      </c>
      <c r="G38" s="13" t="s">
        <v>249</v>
      </c>
      <c r="H38" s="13">
        <v>260000</v>
      </c>
      <c r="I38" s="13" t="s">
        <v>274</v>
      </c>
      <c r="J38" s="13" t="s">
        <v>3</v>
      </c>
      <c r="K38" s="13" t="s">
        <v>74</v>
      </c>
      <c r="L38" s="13" t="s">
        <v>206</v>
      </c>
      <c r="M38" s="13" t="s">
        <v>207</v>
      </c>
      <c r="N38" s="13" t="s">
        <v>206</v>
      </c>
      <c r="O38" s="13" t="s">
        <v>179</v>
      </c>
      <c r="P38" s="13">
        <v>12</v>
      </c>
      <c r="Q38" s="13" t="s">
        <v>250</v>
      </c>
      <c r="R38" s="13" t="s">
        <v>252</v>
      </c>
      <c r="S38" s="34">
        <f>Hoja2!D38</f>
        <v>78</v>
      </c>
      <c r="T38" s="34">
        <f>Hoja2!C38</f>
        <v>96.508474576271183</v>
      </c>
      <c r="U38" s="34">
        <f>Hoja2!E38</f>
        <v>84.032258064516128</v>
      </c>
      <c r="V38" s="34">
        <f>Hoja2!F38</f>
        <v>0</v>
      </c>
      <c r="W38" s="34">
        <f>Hoja2!G38</f>
        <v>90.365079365079367</v>
      </c>
      <c r="X38" s="34">
        <f>Hoja2!H38</f>
        <v>0</v>
      </c>
      <c r="Y38" s="34">
        <f>IF(O38="", 0, LEN(O38)-LEN(SUBSTITUTE(O38,"-","")) +1)</f>
        <v>3</v>
      </c>
      <c r="Z38">
        <f>IF(ISNUMBER(FIND("Lunes",O38,1)),1,0)</f>
        <v>1</v>
      </c>
      <c r="AA38">
        <f>IF(ISNUMBER(FIND("Martes",O38,1)),1,0)</f>
        <v>0</v>
      </c>
      <c r="AB38">
        <f>IF(ISNUMBER(FIND("Miercoles",O38,1)),1,0)</f>
        <v>1</v>
      </c>
      <c r="AC38">
        <f>IF(ISNUMBER(FIND("Jueves",O38,1)),1,0)</f>
        <v>0</v>
      </c>
      <c r="AD38">
        <f>IF(ISNUMBER(FIND("Viernes",O38,1)),1,0)</f>
        <v>1</v>
      </c>
      <c r="AE38">
        <f>IF(OR(ISNUMBER(FIND("Sabado",O38,1)),ISNUMBER(FIND("Sábado",O38,1))),1,0)</f>
        <v>0</v>
      </c>
      <c r="AF38" s="34">
        <f>W38+X38</f>
        <v>90.365079365079367</v>
      </c>
      <c r="AH38" s="34">
        <f>T38+S38</f>
        <v>174.50847457627117</v>
      </c>
      <c r="AI38" s="34"/>
      <c r="AJ38" s="34">
        <f>U38+V38</f>
        <v>84.032258064516128</v>
      </c>
      <c r="AK38" s="34"/>
      <c r="AL38" s="34">
        <f t="shared" si="2"/>
        <v>3.6146031746031748</v>
      </c>
      <c r="AM38" s="34">
        <f t="shared" si="3"/>
        <v>0</v>
      </c>
      <c r="AN38" s="34">
        <f t="shared" si="4"/>
        <v>6.9803389830508467</v>
      </c>
      <c r="AO38" s="34">
        <f t="shared" si="5"/>
        <v>0</v>
      </c>
      <c r="AP38" s="34">
        <f t="shared" si="6"/>
        <v>3.3612903225806452</v>
      </c>
      <c r="AQ38" s="34">
        <f t="shared" si="7"/>
        <v>0</v>
      </c>
      <c r="AR38" s="40" t="str">
        <f t="shared" si="8"/>
        <v/>
      </c>
      <c r="AT38" s="34" t="str">
        <f t="shared" si="9"/>
        <v/>
      </c>
      <c r="AU38" s="34" t="str">
        <f t="shared" si="10"/>
        <v/>
      </c>
      <c r="AV38" s="34" t="str">
        <f t="shared" si="11"/>
        <v/>
      </c>
      <c r="AW38" s="34" t="str">
        <f t="shared" si="12"/>
        <v/>
      </c>
      <c r="AX38" s="34" t="str">
        <f t="shared" si="13"/>
        <v/>
      </c>
      <c r="AY38" s="34" t="str">
        <f t="shared" si="14"/>
        <v/>
      </c>
    </row>
    <row r="39" spans="1:51" x14ac:dyDescent="0.25">
      <c r="A39" s="13">
        <v>18</v>
      </c>
      <c r="B39" s="13">
        <v>474</v>
      </c>
      <c r="C39" s="13" t="s">
        <v>88</v>
      </c>
      <c r="D39" s="13" t="s">
        <v>61</v>
      </c>
      <c r="E39" s="13">
        <v>200000</v>
      </c>
      <c r="F39" s="13" t="s">
        <v>249</v>
      </c>
      <c r="G39" s="13" t="s">
        <v>249</v>
      </c>
      <c r="H39" s="13">
        <v>260000</v>
      </c>
      <c r="I39" s="13" t="s">
        <v>277</v>
      </c>
      <c r="J39" s="13" t="s">
        <v>3</v>
      </c>
      <c r="K39" s="13" t="s">
        <v>74</v>
      </c>
      <c r="L39" s="13" t="s">
        <v>206</v>
      </c>
      <c r="M39" s="13" t="s">
        <v>248</v>
      </c>
      <c r="N39" s="13" t="s">
        <v>209</v>
      </c>
      <c r="O39" s="13" t="s">
        <v>210</v>
      </c>
      <c r="P39" s="13">
        <v>12</v>
      </c>
      <c r="Q39" s="13" t="s">
        <v>250</v>
      </c>
      <c r="R39" s="13" t="s">
        <v>252</v>
      </c>
      <c r="S39" s="34">
        <f>Hoja2!D39</f>
        <v>0</v>
      </c>
      <c r="T39" s="34">
        <f>Hoja2!C39</f>
        <v>0</v>
      </c>
      <c r="U39" s="34">
        <f>Hoja2!E39</f>
        <v>29.306451612903224</v>
      </c>
      <c r="V39" s="34">
        <f>Hoja2!F39</f>
        <v>22</v>
      </c>
      <c r="W39" s="34">
        <f>Hoja2!G39</f>
        <v>36.095238095238095</v>
      </c>
      <c r="X39" s="34">
        <f>Hoja2!H39</f>
        <v>0</v>
      </c>
      <c r="Y39" s="34">
        <f>IF(O39="", 0, LEN(O39)-LEN(SUBSTITUTE(O39,"-","")) +1)</f>
        <v>2</v>
      </c>
      <c r="Z39">
        <f>IF(ISNUMBER(FIND("Lunes",O39,1)),1,0)</f>
        <v>0</v>
      </c>
      <c r="AA39">
        <f>IF(ISNUMBER(FIND("Martes",O39,1)),1,0)</f>
        <v>0</v>
      </c>
      <c r="AB39">
        <f>IF(ISNUMBER(FIND("Miercoles",O39,1)),1,0)</f>
        <v>1</v>
      </c>
      <c r="AC39">
        <f>IF(ISNUMBER(FIND("Jueves",O39,1)),1,0)</f>
        <v>0</v>
      </c>
      <c r="AD39">
        <f>IF(ISNUMBER(FIND("Viernes",O39,1)),1,0)</f>
        <v>1</v>
      </c>
      <c r="AE39">
        <f>IF(OR(ISNUMBER(FIND("Sabado",O39,1)),ISNUMBER(FIND("Sábado",O39,1))),1,0)</f>
        <v>0</v>
      </c>
      <c r="AH39" s="34">
        <f>W39+X39+S39+T39</f>
        <v>36.095238095238095</v>
      </c>
      <c r="AJ39" s="34">
        <f>U39+V39</f>
        <v>51.306451612903224</v>
      </c>
      <c r="AL39" s="34">
        <f t="shared" si="2"/>
        <v>0</v>
      </c>
      <c r="AM39" s="34">
        <f t="shared" si="3"/>
        <v>0</v>
      </c>
      <c r="AN39" s="34">
        <f t="shared" si="4"/>
        <v>1.4438095238095239</v>
      </c>
      <c r="AO39" s="34">
        <f t="shared" si="5"/>
        <v>0</v>
      </c>
      <c r="AP39" s="34">
        <f t="shared" si="6"/>
        <v>2.052258064516129</v>
      </c>
      <c r="AQ39" s="34">
        <f t="shared" si="7"/>
        <v>0</v>
      </c>
      <c r="AR39" s="40" t="str">
        <f t="shared" si="8"/>
        <v/>
      </c>
      <c r="AT39" s="34" t="str">
        <f t="shared" si="9"/>
        <v/>
      </c>
      <c r="AU39" s="34" t="str">
        <f t="shared" si="10"/>
        <v/>
      </c>
      <c r="AV39" s="34" t="str">
        <f t="shared" si="11"/>
        <v/>
      </c>
      <c r="AW39" s="34" t="str">
        <f t="shared" si="12"/>
        <v/>
      </c>
      <c r="AX39" s="34" t="str">
        <f t="shared" si="13"/>
        <v/>
      </c>
      <c r="AY39" s="34" t="str">
        <f t="shared" si="14"/>
        <v/>
      </c>
    </row>
    <row r="40" spans="1:51" x14ac:dyDescent="0.25">
      <c r="A40" s="14">
        <v>41</v>
      </c>
      <c r="B40" s="14">
        <v>733</v>
      </c>
      <c r="C40" s="14" t="s">
        <v>116</v>
      </c>
      <c r="D40" s="14" t="s">
        <v>61</v>
      </c>
      <c r="E40" s="14">
        <v>200000</v>
      </c>
      <c r="F40" s="14" t="s">
        <v>249</v>
      </c>
      <c r="G40" s="14" t="s">
        <v>249</v>
      </c>
      <c r="H40" s="14">
        <v>260000</v>
      </c>
      <c r="I40" s="14" t="s">
        <v>274</v>
      </c>
      <c r="J40" s="14" t="s">
        <v>3</v>
      </c>
      <c r="K40" s="14" t="s">
        <v>74</v>
      </c>
      <c r="L40" s="14" t="s">
        <v>206</v>
      </c>
      <c r="M40" s="14" t="s">
        <v>207</v>
      </c>
      <c r="N40" s="14" t="s">
        <v>211</v>
      </c>
      <c r="O40" s="14" t="s">
        <v>179</v>
      </c>
      <c r="P40" s="14">
        <v>13</v>
      </c>
      <c r="Q40" s="14" t="s">
        <v>250</v>
      </c>
      <c r="R40" s="14" t="s">
        <v>252</v>
      </c>
      <c r="S40" s="34">
        <f>Hoja2!D40</f>
        <v>65</v>
      </c>
      <c r="T40" s="34">
        <f>Hoja2!C40</f>
        <v>69.220338983050851</v>
      </c>
      <c r="U40" s="34">
        <f>Hoja2!E40</f>
        <v>61.754098360655739</v>
      </c>
      <c r="V40" s="34">
        <f>Hoja2!F40</f>
        <v>0</v>
      </c>
      <c r="W40" s="34">
        <f>Hoja2!G40</f>
        <v>98.460317460317455</v>
      </c>
      <c r="X40" s="34">
        <f>Hoja2!H40</f>
        <v>0</v>
      </c>
      <c r="Y40" s="34">
        <f>IF(O40="", 0, LEN(O40)-LEN(SUBSTITUTE(O40,"-","")) +1)</f>
        <v>3</v>
      </c>
      <c r="Z40">
        <f>IF(ISNUMBER(FIND("Lunes",O40,1)),1,0)</f>
        <v>1</v>
      </c>
      <c r="AA40">
        <f>IF(ISNUMBER(FIND("Martes",O40,1)),1,0)</f>
        <v>0</v>
      </c>
      <c r="AB40">
        <f>IF(ISNUMBER(FIND("Miercoles",O40,1)),1,0)</f>
        <v>1</v>
      </c>
      <c r="AC40">
        <f>IF(ISNUMBER(FIND("Jueves",O40,1)),1,0)</f>
        <v>0</v>
      </c>
      <c r="AD40">
        <f>IF(ISNUMBER(FIND("Viernes",O40,1)),1,0)</f>
        <v>1</v>
      </c>
      <c r="AE40">
        <f>IF(OR(ISNUMBER(FIND("Sabado",O40,1)),ISNUMBER(FIND("Sábado",O40,1))),1,0)</f>
        <v>0</v>
      </c>
      <c r="AF40" s="34">
        <f>W40+X40</f>
        <v>98.460317460317455</v>
      </c>
      <c r="AH40" s="34">
        <f>T40+S40</f>
        <v>134.22033898305085</v>
      </c>
      <c r="AI40" s="34"/>
      <c r="AJ40" s="34">
        <f>U40+V40</f>
        <v>61.754098360655739</v>
      </c>
      <c r="AK40" s="34"/>
      <c r="AL40" s="34">
        <f t="shared" si="2"/>
        <v>3.9384126984126984</v>
      </c>
      <c r="AM40" s="34">
        <f t="shared" si="3"/>
        <v>0</v>
      </c>
      <c r="AN40" s="34">
        <f t="shared" si="4"/>
        <v>5.3688135593220343</v>
      </c>
      <c r="AO40" s="34">
        <f t="shared" si="5"/>
        <v>0</v>
      </c>
      <c r="AP40" s="34">
        <f t="shared" si="6"/>
        <v>2.4701639344262296</v>
      </c>
      <c r="AQ40" s="34">
        <f t="shared" si="7"/>
        <v>0</v>
      </c>
      <c r="AR40" s="40">
        <f t="shared" si="8"/>
        <v>13</v>
      </c>
      <c r="AS40" s="40">
        <v>14</v>
      </c>
      <c r="AT40" s="34">
        <f t="shared" si="9"/>
        <v>7.137777777777778</v>
      </c>
      <c r="AU40" s="34" t="str">
        <f t="shared" si="10"/>
        <v/>
      </c>
      <c r="AV40" s="34">
        <f t="shared" si="11"/>
        <v>5.3688135593220343</v>
      </c>
      <c r="AW40" s="34" t="str">
        <f t="shared" si="12"/>
        <v/>
      </c>
      <c r="AX40" s="34">
        <f t="shared" si="13"/>
        <v>8.9079040474205797</v>
      </c>
      <c r="AY40" s="34" t="str">
        <f t="shared" si="14"/>
        <v/>
      </c>
    </row>
    <row r="41" spans="1:51" x14ac:dyDescent="0.25">
      <c r="A41" s="14">
        <v>40</v>
      </c>
      <c r="B41" s="14">
        <v>726</v>
      </c>
      <c r="C41" s="14" t="s">
        <v>115</v>
      </c>
      <c r="D41" s="14" t="s">
        <v>61</v>
      </c>
      <c r="E41" s="14">
        <v>200000</v>
      </c>
      <c r="F41" s="14" t="s">
        <v>249</v>
      </c>
      <c r="G41" s="14" t="s">
        <v>249</v>
      </c>
      <c r="H41" s="14">
        <v>260000</v>
      </c>
      <c r="I41" s="14" t="s">
        <v>274</v>
      </c>
      <c r="J41" s="14" t="s">
        <v>3</v>
      </c>
      <c r="K41" s="14" t="s">
        <v>74</v>
      </c>
      <c r="L41" s="14" t="s">
        <v>212</v>
      </c>
      <c r="M41" s="14" t="s">
        <v>248</v>
      </c>
      <c r="N41" s="14" t="s">
        <v>212</v>
      </c>
      <c r="O41" s="14" t="s">
        <v>213</v>
      </c>
      <c r="P41" s="14">
        <v>13</v>
      </c>
      <c r="Q41" s="14" t="s">
        <v>251</v>
      </c>
      <c r="R41" s="14" t="s">
        <v>252</v>
      </c>
      <c r="S41" s="34">
        <f>Hoja2!D41</f>
        <v>49.333333333333336</v>
      </c>
      <c r="T41" s="34">
        <f>Hoja2!C41</f>
        <v>78.610169491525426</v>
      </c>
      <c r="U41" s="34">
        <f>Hoja2!E41</f>
        <v>33</v>
      </c>
      <c r="V41" s="34">
        <f>Hoja2!F41</f>
        <v>0</v>
      </c>
      <c r="W41" s="34">
        <f>Hoja2!G41</f>
        <v>79.984126984126988</v>
      </c>
      <c r="X41" s="34">
        <f>Hoja2!H41</f>
        <v>0</v>
      </c>
      <c r="Y41" s="34">
        <f>IF(O41="", 0, LEN(O41)-LEN(SUBSTITUTE(O41,"-","")) +1)</f>
        <v>2</v>
      </c>
      <c r="Z41">
        <f>IF(ISNUMBER(FIND("Lunes",O41,1)),1,0)</f>
        <v>1</v>
      </c>
      <c r="AA41">
        <f>IF(ISNUMBER(FIND("Martes",O41,1)),1,0)</f>
        <v>0</v>
      </c>
      <c r="AB41">
        <f>IF(ISNUMBER(FIND("Miercoles",O41,1)),1,0)</f>
        <v>0</v>
      </c>
      <c r="AC41">
        <f>IF(ISNUMBER(FIND("Jueves",O41,1)),1,0)</f>
        <v>0</v>
      </c>
      <c r="AD41">
        <f>IF(ISNUMBER(FIND("Viernes",O41,1)),1,0)</f>
        <v>1</v>
      </c>
      <c r="AE41">
        <f>IF(OR(ISNUMBER(FIND("Sabado",O41,1)),ISNUMBER(FIND("Sábado",O41,1))),1,0)</f>
        <v>0</v>
      </c>
      <c r="AF41" s="34">
        <f>W41+X41</f>
        <v>79.984126984126988</v>
      </c>
      <c r="AJ41" s="34">
        <f>SUM(S41:V41)</f>
        <v>160.94350282485877</v>
      </c>
      <c r="AL41" s="34">
        <f t="shared" si="2"/>
        <v>3.1993650793650796</v>
      </c>
      <c r="AM41" s="34">
        <f t="shared" si="3"/>
        <v>0</v>
      </c>
      <c r="AN41" s="34">
        <f t="shared" si="4"/>
        <v>0</v>
      </c>
      <c r="AO41" s="34">
        <f t="shared" si="5"/>
        <v>0</v>
      </c>
      <c r="AP41" s="34">
        <f t="shared" si="6"/>
        <v>6.4377401129943506</v>
      </c>
      <c r="AQ41" s="34">
        <f t="shared" si="7"/>
        <v>0</v>
      </c>
      <c r="AR41" s="40" t="str">
        <f t="shared" si="8"/>
        <v/>
      </c>
      <c r="AT41" s="34" t="str">
        <f t="shared" si="9"/>
        <v/>
      </c>
      <c r="AU41" s="34" t="str">
        <f t="shared" si="10"/>
        <v/>
      </c>
      <c r="AV41" s="34" t="str">
        <f t="shared" si="11"/>
        <v/>
      </c>
      <c r="AW41" s="34" t="str">
        <f t="shared" si="12"/>
        <v/>
      </c>
      <c r="AX41" s="34" t="str">
        <f t="shared" si="13"/>
        <v/>
      </c>
      <c r="AY41" s="34" t="str">
        <f t="shared" si="14"/>
        <v/>
      </c>
    </row>
    <row r="42" spans="1:51" x14ac:dyDescent="0.25">
      <c r="A42" s="14">
        <v>8</v>
      </c>
      <c r="B42" s="14">
        <v>3027</v>
      </c>
      <c r="C42" s="14" t="s">
        <v>73</v>
      </c>
      <c r="D42" s="14" t="s">
        <v>61</v>
      </c>
      <c r="E42" s="14">
        <v>200000</v>
      </c>
      <c r="F42" s="14" t="s">
        <v>249</v>
      </c>
      <c r="G42" s="14" t="s">
        <v>249</v>
      </c>
      <c r="H42" s="14">
        <v>260000</v>
      </c>
      <c r="I42" s="14" t="s">
        <v>274</v>
      </c>
      <c r="J42" s="14" t="s">
        <v>3</v>
      </c>
      <c r="K42" s="14" t="s">
        <v>74</v>
      </c>
      <c r="L42" s="14" t="s">
        <v>214</v>
      </c>
      <c r="M42" s="14" t="s">
        <v>248</v>
      </c>
      <c r="N42" s="14" t="s">
        <v>206</v>
      </c>
      <c r="O42" s="14" t="s">
        <v>215</v>
      </c>
      <c r="P42" s="14">
        <v>13</v>
      </c>
      <c r="Q42" s="14" t="s">
        <v>251</v>
      </c>
      <c r="R42" s="14" t="s">
        <v>252</v>
      </c>
      <c r="S42" s="34">
        <f>Hoja2!D42</f>
        <v>0</v>
      </c>
      <c r="T42" s="34">
        <f>Hoja2!C42</f>
        <v>0</v>
      </c>
      <c r="U42" s="34">
        <f>Hoja2!E42</f>
        <v>3.1538461538461537</v>
      </c>
      <c r="V42" s="34">
        <f>Hoja2!F42</f>
        <v>3</v>
      </c>
      <c r="W42" s="34">
        <f>Hoja2!G42</f>
        <v>0</v>
      </c>
      <c r="X42" s="34">
        <f>Hoja2!H42</f>
        <v>0</v>
      </c>
      <c r="Y42" s="34">
        <f>IF(O42="", 0, LEN(O42)-LEN(SUBSTITUTE(O42,"-","")) +1)</f>
        <v>1</v>
      </c>
      <c r="Z42">
        <f>IF(ISNUMBER(FIND("Lunes",O42,1)),1,0)</f>
        <v>0</v>
      </c>
      <c r="AA42">
        <f>IF(ISNUMBER(FIND("Martes",O42,1)),1,0)</f>
        <v>0</v>
      </c>
      <c r="AB42">
        <f>IF(ISNUMBER(FIND("Miercoles",O42,1)),1,0)</f>
        <v>1</v>
      </c>
      <c r="AC42">
        <f>IF(ISNUMBER(FIND("Jueves",O42,1)),1,0)</f>
        <v>0</v>
      </c>
      <c r="AD42">
        <f>IF(ISNUMBER(FIND("Viernes",O42,1)),1,0)</f>
        <v>0</v>
      </c>
      <c r="AE42">
        <f>IF(OR(ISNUMBER(FIND("Sabado",O42,1)),ISNUMBER(FIND("Sábado",O42,1))),1,0)</f>
        <v>0</v>
      </c>
      <c r="AL42" s="34">
        <f t="shared" si="2"/>
        <v>0</v>
      </c>
      <c r="AM42" s="34">
        <f t="shared" si="3"/>
        <v>0</v>
      </c>
      <c r="AN42" s="34">
        <f t="shared" si="4"/>
        <v>0</v>
      </c>
      <c r="AO42" s="34">
        <f t="shared" si="5"/>
        <v>0</v>
      </c>
      <c r="AP42" s="34">
        <f t="shared" si="6"/>
        <v>0</v>
      </c>
      <c r="AQ42" s="34">
        <f t="shared" si="7"/>
        <v>0</v>
      </c>
      <c r="AR42" s="40" t="str">
        <f t="shared" si="8"/>
        <v/>
      </c>
      <c r="AT42" s="34" t="str">
        <f t="shared" si="9"/>
        <v/>
      </c>
      <c r="AU42" s="34" t="str">
        <f t="shared" si="10"/>
        <v/>
      </c>
      <c r="AV42" s="34" t="str">
        <f t="shared" si="11"/>
        <v/>
      </c>
      <c r="AW42" s="34" t="str">
        <f t="shared" si="12"/>
        <v/>
      </c>
      <c r="AX42" s="34" t="str">
        <f t="shared" si="13"/>
        <v/>
      </c>
      <c r="AY42" s="34" t="str">
        <f t="shared" si="14"/>
        <v/>
      </c>
    </row>
    <row r="43" spans="1:51" x14ac:dyDescent="0.25">
      <c r="A43" s="17">
        <v>10</v>
      </c>
      <c r="B43" s="17">
        <v>3163</v>
      </c>
      <c r="C43" s="17" t="s">
        <v>77</v>
      </c>
      <c r="D43" s="17" t="s">
        <v>61</v>
      </c>
      <c r="E43" s="17" t="s">
        <v>249</v>
      </c>
      <c r="F43" s="17">
        <v>180000</v>
      </c>
      <c r="G43" s="17" t="s">
        <v>249</v>
      </c>
      <c r="H43" s="17">
        <v>230000</v>
      </c>
      <c r="I43" s="17" t="s">
        <v>274</v>
      </c>
      <c r="J43" s="17" t="s">
        <v>3</v>
      </c>
      <c r="K43" s="17" t="s">
        <v>78</v>
      </c>
      <c r="L43" s="17" t="s">
        <v>78</v>
      </c>
      <c r="M43" s="17" t="s">
        <v>248</v>
      </c>
      <c r="N43" s="17" t="s">
        <v>78</v>
      </c>
      <c r="O43" s="17" t="s">
        <v>216</v>
      </c>
      <c r="P43" s="17">
        <v>14</v>
      </c>
      <c r="Q43" s="17" t="s">
        <v>249</v>
      </c>
      <c r="R43" s="17" t="s">
        <v>252</v>
      </c>
      <c r="S43" s="34">
        <f>Hoja2!D43</f>
        <v>3</v>
      </c>
      <c r="T43" s="34">
        <f>Hoja2!C43</f>
        <v>3</v>
      </c>
      <c r="U43" s="34">
        <f>Hoja2!E43</f>
        <v>0</v>
      </c>
      <c r="V43" s="34">
        <f>Hoja2!F43</f>
        <v>3.0370370370370372</v>
      </c>
      <c r="W43" s="34">
        <f>Hoja2!G43</f>
        <v>0</v>
      </c>
      <c r="X43" s="34">
        <f>Hoja2!H43</f>
        <v>2</v>
      </c>
      <c r="Y43" s="34">
        <f>IF(O43="", 0, LEN(O43)-LEN(SUBSTITUTE(O43,"-","")) +1)</f>
        <v>2</v>
      </c>
      <c r="Z43">
        <f>IF(ISNUMBER(FIND("Lunes",O43,1)),1,0)</f>
        <v>1</v>
      </c>
      <c r="AA43">
        <f>IF(ISNUMBER(FIND("Martes",O43,1)),1,0)</f>
        <v>0</v>
      </c>
      <c r="AB43">
        <f>IF(ISNUMBER(FIND("Miercoles",O43,1)),1,0)</f>
        <v>0</v>
      </c>
      <c r="AC43">
        <f>IF(ISNUMBER(FIND("Jueves",O43,1)),1,0)</f>
        <v>1</v>
      </c>
      <c r="AD43">
        <f>IF(ISNUMBER(FIND("Viernes",O43,1)),1,0)</f>
        <v>0</v>
      </c>
      <c r="AE43">
        <f>IF(OR(ISNUMBER(FIND("Sabado",O43,1)),ISNUMBER(FIND("Sábado",O43,1))),1,0)</f>
        <v>0</v>
      </c>
      <c r="AF43" s="34">
        <f>SUM(V43:X43)</f>
        <v>5.0370370370370372</v>
      </c>
      <c r="AI43" s="34">
        <f>SUM(S43:U43)</f>
        <v>6</v>
      </c>
      <c r="AL43" s="34">
        <f t="shared" si="2"/>
        <v>0.20148148148148148</v>
      </c>
      <c r="AM43" s="34">
        <f t="shared" si="3"/>
        <v>0</v>
      </c>
      <c r="AN43" s="34">
        <f t="shared" si="4"/>
        <v>0</v>
      </c>
      <c r="AO43" s="34">
        <f t="shared" si="5"/>
        <v>0.24</v>
      </c>
      <c r="AP43" s="34">
        <f t="shared" si="6"/>
        <v>0</v>
      </c>
      <c r="AQ43" s="34">
        <f t="shared" si="7"/>
        <v>0</v>
      </c>
      <c r="AR43" s="40">
        <f t="shared" si="8"/>
        <v>14</v>
      </c>
      <c r="AT43" s="34">
        <f t="shared" si="9"/>
        <v>20.960612642717905</v>
      </c>
      <c r="AU43" s="34" t="str">
        <f t="shared" si="10"/>
        <v/>
      </c>
      <c r="AV43" s="34" t="str">
        <f t="shared" si="11"/>
        <v/>
      </c>
      <c r="AW43" s="34">
        <f t="shared" si="12"/>
        <v>18.091129943502825</v>
      </c>
      <c r="AX43" s="34" t="str">
        <f t="shared" si="13"/>
        <v/>
      </c>
      <c r="AY43" s="34" t="str">
        <f t="shared" si="14"/>
        <v/>
      </c>
    </row>
    <row r="44" spans="1:51" x14ac:dyDescent="0.25">
      <c r="A44" s="17">
        <v>55</v>
      </c>
      <c r="B44" s="17">
        <v>745</v>
      </c>
      <c r="C44" s="17" t="s">
        <v>132</v>
      </c>
      <c r="D44" s="17" t="s">
        <v>61</v>
      </c>
      <c r="E44" s="17" t="s">
        <v>249</v>
      </c>
      <c r="F44" s="17">
        <v>180000</v>
      </c>
      <c r="G44" s="17" t="s">
        <v>249</v>
      </c>
      <c r="H44" s="17">
        <v>230000</v>
      </c>
      <c r="I44" s="17" t="s">
        <v>274</v>
      </c>
      <c r="J44" s="17" t="s">
        <v>3</v>
      </c>
      <c r="K44" s="17" t="s">
        <v>78</v>
      </c>
      <c r="L44" s="17" t="s">
        <v>78</v>
      </c>
      <c r="M44" s="17" t="s">
        <v>207</v>
      </c>
      <c r="N44" s="17" t="s">
        <v>78</v>
      </c>
      <c r="O44" s="17" t="s">
        <v>216</v>
      </c>
      <c r="P44" s="17">
        <v>14</v>
      </c>
      <c r="Q44" s="17" t="s">
        <v>249</v>
      </c>
      <c r="R44" s="17" t="s">
        <v>252</v>
      </c>
      <c r="S44" s="34">
        <f>Hoja2!D44</f>
        <v>69.333333333333329</v>
      </c>
      <c r="T44" s="34">
        <f>Hoja2!C44</f>
        <v>80.457627118644069</v>
      </c>
      <c r="U44" s="34">
        <f>Hoja2!E44</f>
        <v>0</v>
      </c>
      <c r="V44" s="34">
        <f>Hoja2!F44</f>
        <v>102.47619047619048</v>
      </c>
      <c r="W44" s="34">
        <f>Hoja2!G44</f>
        <v>15</v>
      </c>
      <c r="X44" s="34">
        <f>Hoja2!H44</f>
        <v>63.210526315789473</v>
      </c>
      <c r="Y44" s="34">
        <f>IF(O44="", 0, LEN(O44)-LEN(SUBSTITUTE(O44,"-","")) +1)</f>
        <v>2</v>
      </c>
      <c r="Z44">
        <f>IF(ISNUMBER(FIND("Lunes",O44,1)),1,0)</f>
        <v>1</v>
      </c>
      <c r="AA44">
        <f>IF(ISNUMBER(FIND("Martes",O44,1)),1,0)</f>
        <v>0</v>
      </c>
      <c r="AB44">
        <f>IF(ISNUMBER(FIND("Miercoles",O44,1)),1,0)</f>
        <v>0</v>
      </c>
      <c r="AC44">
        <f>IF(ISNUMBER(FIND("Jueves",O44,1)),1,0)</f>
        <v>1</v>
      </c>
      <c r="AD44">
        <f>IF(ISNUMBER(FIND("Viernes",O44,1)),1,0)</f>
        <v>0</v>
      </c>
      <c r="AE44">
        <f>IF(OR(ISNUMBER(FIND("Sabado",O44,1)),ISNUMBER(FIND("Sábado",O44,1))),1,0)</f>
        <v>0</v>
      </c>
      <c r="AF44" s="34">
        <f>SUM(V44:X44)</f>
        <v>180.68671679197996</v>
      </c>
      <c r="AI44" s="34">
        <f>SUM(S44:U44)</f>
        <v>149.79096045197741</v>
      </c>
      <c r="AL44" s="34">
        <f t="shared" si="2"/>
        <v>7.2274686716791985</v>
      </c>
      <c r="AM44" s="34">
        <f t="shared" si="3"/>
        <v>0</v>
      </c>
      <c r="AN44" s="34">
        <f t="shared" si="4"/>
        <v>0</v>
      </c>
      <c r="AO44" s="34">
        <f t="shared" si="5"/>
        <v>5.9916384180790967</v>
      </c>
      <c r="AP44" s="34">
        <f t="shared" si="6"/>
        <v>0</v>
      </c>
      <c r="AQ44" s="34">
        <f t="shared" si="7"/>
        <v>0</v>
      </c>
      <c r="AR44" s="40" t="str">
        <f t="shared" si="8"/>
        <v/>
      </c>
      <c r="AT44" s="34" t="str">
        <f t="shared" si="9"/>
        <v/>
      </c>
      <c r="AU44" s="34" t="str">
        <f t="shared" si="10"/>
        <v/>
      </c>
      <c r="AV44" s="34" t="str">
        <f t="shared" si="11"/>
        <v/>
      </c>
      <c r="AW44" s="34" t="str">
        <f t="shared" si="12"/>
        <v/>
      </c>
      <c r="AX44" s="34" t="str">
        <f t="shared" si="13"/>
        <v/>
      </c>
      <c r="AY44" s="34" t="str">
        <f t="shared" si="14"/>
        <v/>
      </c>
    </row>
    <row r="45" spans="1:51" x14ac:dyDescent="0.25">
      <c r="A45" s="17">
        <v>53</v>
      </c>
      <c r="B45" s="17">
        <v>750</v>
      </c>
      <c r="C45" s="17" t="s">
        <v>130</v>
      </c>
      <c r="D45" s="17" t="s">
        <v>61</v>
      </c>
      <c r="E45" s="17" t="s">
        <v>249</v>
      </c>
      <c r="F45" s="17">
        <v>180000</v>
      </c>
      <c r="G45" s="17" t="s">
        <v>249</v>
      </c>
      <c r="H45" s="17">
        <v>230000</v>
      </c>
      <c r="I45" s="17" t="s">
        <v>274</v>
      </c>
      <c r="J45" s="17" t="s">
        <v>3</v>
      </c>
      <c r="K45" s="17" t="s">
        <v>78</v>
      </c>
      <c r="L45" s="17" t="s">
        <v>78</v>
      </c>
      <c r="M45" s="17" t="s">
        <v>248</v>
      </c>
      <c r="N45" s="17" t="s">
        <v>78</v>
      </c>
      <c r="O45" s="17" t="s">
        <v>216</v>
      </c>
      <c r="P45" s="17">
        <v>14</v>
      </c>
      <c r="Q45" s="17" t="s">
        <v>249</v>
      </c>
      <c r="R45" s="17" t="s">
        <v>252</v>
      </c>
      <c r="S45" s="34">
        <f>Hoja2!D45</f>
        <v>126.25</v>
      </c>
      <c r="T45" s="34">
        <f>Hoja2!C45</f>
        <v>170.23728813559322</v>
      </c>
      <c r="U45" s="34">
        <f>Hoja2!E45</f>
        <v>0</v>
      </c>
      <c r="V45" s="34">
        <f>Hoja2!F45</f>
        <v>192.39682539682539</v>
      </c>
      <c r="W45" s="34">
        <f>Hoja2!G45</f>
        <v>15</v>
      </c>
      <c r="X45" s="34">
        <f>Hoja2!H45</f>
        <v>130.89473684210526</v>
      </c>
      <c r="Y45" s="34">
        <f>IF(O45="", 0, LEN(O45)-LEN(SUBSTITUTE(O45,"-","")) +1)</f>
        <v>2</v>
      </c>
      <c r="Z45">
        <f>IF(ISNUMBER(FIND("Lunes",O45,1)),1,0)</f>
        <v>1</v>
      </c>
      <c r="AA45">
        <f>IF(ISNUMBER(FIND("Martes",O45,1)),1,0)</f>
        <v>0</v>
      </c>
      <c r="AB45">
        <f>IF(ISNUMBER(FIND("Miercoles",O45,1)),1,0)</f>
        <v>0</v>
      </c>
      <c r="AC45">
        <f>IF(ISNUMBER(FIND("Jueves",O45,1)),1,0)</f>
        <v>1</v>
      </c>
      <c r="AD45">
        <f>IF(ISNUMBER(FIND("Viernes",O45,1)),1,0)</f>
        <v>0</v>
      </c>
      <c r="AE45">
        <f>IF(OR(ISNUMBER(FIND("Sabado",O45,1)),ISNUMBER(FIND("Sábado",O45,1))),1,0)</f>
        <v>0</v>
      </c>
      <c r="AF45" s="34">
        <f>SUM(V45:X45)</f>
        <v>338.29156223893062</v>
      </c>
      <c r="AI45" s="34">
        <f>SUM(S45:U45)</f>
        <v>296.48728813559319</v>
      </c>
      <c r="AL45" s="34">
        <f t="shared" si="2"/>
        <v>13.531662489557226</v>
      </c>
      <c r="AM45" s="34">
        <f t="shared" si="3"/>
        <v>0</v>
      </c>
      <c r="AN45" s="34">
        <f t="shared" si="4"/>
        <v>0</v>
      </c>
      <c r="AO45" s="34">
        <f t="shared" si="5"/>
        <v>11.859491525423728</v>
      </c>
      <c r="AP45" s="34">
        <f t="shared" si="6"/>
        <v>0</v>
      </c>
      <c r="AQ45" s="34">
        <f t="shared" si="7"/>
        <v>0</v>
      </c>
      <c r="AR45" s="40" t="str">
        <f t="shared" si="8"/>
        <v/>
      </c>
      <c r="AT45" s="34" t="str">
        <f t="shared" si="9"/>
        <v/>
      </c>
      <c r="AU45" s="34" t="str">
        <f t="shared" si="10"/>
        <v/>
      </c>
      <c r="AV45" s="34" t="str">
        <f t="shared" si="11"/>
        <v/>
      </c>
      <c r="AW45" s="34" t="str">
        <f t="shared" si="12"/>
        <v/>
      </c>
      <c r="AX45" s="34" t="str">
        <f t="shared" si="13"/>
        <v/>
      </c>
      <c r="AY45" s="34" t="str">
        <f t="shared" si="14"/>
        <v/>
      </c>
    </row>
    <row r="46" spans="1:51" x14ac:dyDescent="0.25">
      <c r="A46" s="18">
        <v>29</v>
      </c>
      <c r="B46" s="18">
        <v>71</v>
      </c>
      <c r="C46" s="18" t="s">
        <v>101</v>
      </c>
      <c r="D46" s="18" t="s">
        <v>61</v>
      </c>
      <c r="E46" s="18">
        <v>140000</v>
      </c>
      <c r="F46" s="18" t="s">
        <v>249</v>
      </c>
      <c r="G46" s="18" t="s">
        <v>249</v>
      </c>
      <c r="H46" s="18" t="s">
        <v>249</v>
      </c>
      <c r="I46" s="18" t="s">
        <v>289</v>
      </c>
      <c r="J46" s="18" t="s">
        <v>3</v>
      </c>
      <c r="K46" s="18" t="s">
        <v>82</v>
      </c>
      <c r="L46" s="18" t="s">
        <v>219</v>
      </c>
      <c r="M46" s="18" t="s">
        <v>248</v>
      </c>
      <c r="N46" s="18" t="s">
        <v>219</v>
      </c>
      <c r="O46" s="18" t="s">
        <v>216</v>
      </c>
      <c r="P46" s="18">
        <v>15</v>
      </c>
      <c r="Q46" s="18" t="s">
        <v>250</v>
      </c>
      <c r="R46" s="18"/>
      <c r="S46" s="34">
        <f>Hoja2!D46</f>
        <v>13</v>
      </c>
      <c r="T46" s="34">
        <f>Hoja2!C46</f>
        <v>12.618181818181819</v>
      </c>
      <c r="U46" s="34">
        <f>Hoja2!E46</f>
        <v>1</v>
      </c>
      <c r="V46" s="34">
        <f>Hoja2!F46</f>
        <v>15.76923076923077</v>
      </c>
      <c r="W46" s="34">
        <f>Hoja2!G46</f>
        <v>16.25</v>
      </c>
      <c r="X46" s="34">
        <f>Hoja2!H46</f>
        <v>8</v>
      </c>
      <c r="Y46" s="34">
        <f>IF(O46="", 0, LEN(O46)-LEN(SUBSTITUTE(O46,"-","")) +1)</f>
        <v>2</v>
      </c>
      <c r="Z46">
        <f>IF(ISNUMBER(FIND("Lunes",O46,1)),1,0)</f>
        <v>1</v>
      </c>
      <c r="AA46">
        <f>IF(ISNUMBER(FIND("Martes",O46,1)),1,0)</f>
        <v>0</v>
      </c>
      <c r="AB46">
        <f>IF(ISNUMBER(FIND("Miercoles",O46,1)),1,0)</f>
        <v>0</v>
      </c>
      <c r="AC46">
        <f>IF(ISNUMBER(FIND("Jueves",O46,1)),1,0)</f>
        <v>1</v>
      </c>
      <c r="AD46">
        <f>IF(ISNUMBER(FIND("Viernes",O46,1)),1,0)</f>
        <v>0</v>
      </c>
      <c r="AE46">
        <f>IF(OR(ISNUMBER(FIND("Sabado",O46,1)),ISNUMBER(FIND("Sábado",O46,1))),1,0)</f>
        <v>0</v>
      </c>
      <c r="AF46" s="34">
        <f>SUM(V46:X46)</f>
        <v>40.019230769230774</v>
      </c>
      <c r="AI46" s="34">
        <f>SUM(S46:U46)</f>
        <v>26.618181818181817</v>
      </c>
      <c r="AL46" s="34">
        <f t="shared" si="2"/>
        <v>1.6007692307692309</v>
      </c>
      <c r="AM46" s="34">
        <f t="shared" si="3"/>
        <v>0</v>
      </c>
      <c r="AN46" s="34">
        <f t="shared" si="4"/>
        <v>0</v>
      </c>
      <c r="AO46" s="34">
        <f t="shared" si="5"/>
        <v>1.0647272727272727</v>
      </c>
      <c r="AP46" s="34">
        <f t="shared" si="6"/>
        <v>0</v>
      </c>
      <c r="AQ46" s="34">
        <f t="shared" si="7"/>
        <v>0</v>
      </c>
      <c r="AR46" s="40">
        <f t="shared" si="8"/>
        <v>15</v>
      </c>
      <c r="AT46" s="34">
        <f t="shared" si="9"/>
        <v>8.9601343101343112</v>
      </c>
      <c r="AU46" s="34" t="str">
        <f t="shared" si="10"/>
        <v/>
      </c>
      <c r="AV46" s="34" t="str">
        <f t="shared" si="11"/>
        <v/>
      </c>
      <c r="AW46" s="34">
        <f t="shared" si="12"/>
        <v>7.4581736004108894</v>
      </c>
      <c r="AX46" s="34" t="str">
        <f t="shared" si="13"/>
        <v/>
      </c>
      <c r="AY46" s="34" t="str">
        <f t="shared" si="14"/>
        <v/>
      </c>
    </row>
    <row r="47" spans="1:51" x14ac:dyDescent="0.25">
      <c r="A47" s="18">
        <v>46</v>
      </c>
      <c r="B47" s="18">
        <v>738</v>
      </c>
      <c r="C47" s="18" t="s">
        <v>123</v>
      </c>
      <c r="D47" s="18" t="s">
        <v>61</v>
      </c>
      <c r="E47" s="18">
        <v>140000</v>
      </c>
      <c r="F47" s="18" t="s">
        <v>249</v>
      </c>
      <c r="G47" s="18" t="s">
        <v>249</v>
      </c>
      <c r="H47" s="18" t="s">
        <v>249</v>
      </c>
      <c r="I47" s="18" t="s">
        <v>289</v>
      </c>
      <c r="J47" s="18" t="s">
        <v>3</v>
      </c>
      <c r="K47" s="18" t="s">
        <v>82</v>
      </c>
      <c r="L47" s="18" t="s">
        <v>217</v>
      </c>
      <c r="M47" s="18" t="s">
        <v>207</v>
      </c>
      <c r="N47" s="18" t="s">
        <v>218</v>
      </c>
      <c r="O47" s="18" t="s">
        <v>216</v>
      </c>
      <c r="P47" s="18">
        <v>15</v>
      </c>
      <c r="Q47" s="18" t="s">
        <v>251</v>
      </c>
      <c r="R47" s="18" t="s">
        <v>252</v>
      </c>
      <c r="S47" s="34">
        <f>Hoja2!D47</f>
        <v>73.666666666666671</v>
      </c>
      <c r="T47" s="34">
        <f>Hoja2!C47</f>
        <v>86.169491525423723</v>
      </c>
      <c r="U47" s="34">
        <f>Hoja2!E47</f>
        <v>0</v>
      </c>
      <c r="V47" s="34">
        <f>Hoja2!F47</f>
        <v>117.98412698412699</v>
      </c>
      <c r="W47" s="34">
        <f>Hoja2!G47</f>
        <v>0</v>
      </c>
      <c r="X47" s="34">
        <f>Hoja2!H47</f>
        <v>66</v>
      </c>
      <c r="Y47" s="34">
        <f>IF(O47="", 0, LEN(O47)-LEN(SUBSTITUTE(O47,"-","")) +1)</f>
        <v>2</v>
      </c>
      <c r="Z47">
        <f>IF(ISNUMBER(FIND("Lunes",O47,1)),1,0)</f>
        <v>1</v>
      </c>
      <c r="AA47">
        <f>IF(ISNUMBER(FIND("Martes",O47,1)),1,0)</f>
        <v>0</v>
      </c>
      <c r="AB47">
        <f>IF(ISNUMBER(FIND("Miercoles",O47,1)),1,0)</f>
        <v>0</v>
      </c>
      <c r="AC47">
        <f>IF(ISNUMBER(FIND("Jueves",O47,1)),1,0)</f>
        <v>1</v>
      </c>
      <c r="AD47">
        <f>IF(ISNUMBER(FIND("Viernes",O47,1)),1,0)</f>
        <v>0</v>
      </c>
      <c r="AE47">
        <f>IF(OR(ISNUMBER(FIND("Sabado",O47,1)),ISNUMBER(FIND("Sábado",O47,1))),1,0)</f>
        <v>0</v>
      </c>
      <c r="AF47" s="34">
        <f>SUM(V47:X47)</f>
        <v>183.98412698412699</v>
      </c>
      <c r="AI47" s="34">
        <f>SUM(S47:U47)</f>
        <v>159.83615819209041</v>
      </c>
      <c r="AL47" s="34">
        <f t="shared" si="2"/>
        <v>7.3593650793650793</v>
      </c>
      <c r="AM47" s="34">
        <f t="shared" si="3"/>
        <v>0</v>
      </c>
      <c r="AN47" s="34">
        <f t="shared" si="4"/>
        <v>0</v>
      </c>
      <c r="AO47" s="34">
        <f t="shared" si="5"/>
        <v>6.3934463276836162</v>
      </c>
      <c r="AP47" s="34">
        <f t="shared" si="6"/>
        <v>0</v>
      </c>
      <c r="AQ47" s="34">
        <f t="shared" si="7"/>
        <v>0</v>
      </c>
      <c r="AR47" s="40" t="str">
        <f t="shared" si="8"/>
        <v/>
      </c>
      <c r="AT47" s="34" t="str">
        <f t="shared" si="9"/>
        <v/>
      </c>
      <c r="AU47" s="34" t="str">
        <f t="shared" si="10"/>
        <v/>
      </c>
      <c r="AV47" s="34" t="str">
        <f t="shared" si="11"/>
        <v/>
      </c>
      <c r="AW47" s="34" t="str">
        <f t="shared" si="12"/>
        <v/>
      </c>
      <c r="AX47" s="34" t="str">
        <f t="shared" si="13"/>
        <v/>
      </c>
      <c r="AY47" s="34" t="str">
        <f t="shared" si="14"/>
        <v/>
      </c>
    </row>
    <row r="48" spans="1:51" x14ac:dyDescent="0.25">
      <c r="A48" s="19">
        <v>33</v>
      </c>
      <c r="B48" s="19">
        <v>715</v>
      </c>
      <c r="C48" s="19" t="s">
        <v>105</v>
      </c>
      <c r="D48" s="19" t="s">
        <v>61</v>
      </c>
      <c r="E48" s="19">
        <v>190000</v>
      </c>
      <c r="F48" s="19" t="s">
        <v>249</v>
      </c>
      <c r="G48" s="19" t="s">
        <v>249</v>
      </c>
      <c r="H48" s="19" t="s">
        <v>249</v>
      </c>
      <c r="I48" s="19" t="s">
        <v>289</v>
      </c>
      <c r="J48" s="19" t="s">
        <v>3</v>
      </c>
      <c r="K48" s="19" t="s">
        <v>106</v>
      </c>
      <c r="L48" s="19" t="s">
        <v>220</v>
      </c>
      <c r="M48" s="19" t="s">
        <v>207</v>
      </c>
      <c r="N48" s="19" t="s">
        <v>220</v>
      </c>
      <c r="O48" s="19" t="s">
        <v>221</v>
      </c>
      <c r="P48" s="19">
        <v>16</v>
      </c>
      <c r="Q48" s="19" t="s">
        <v>249</v>
      </c>
      <c r="R48" s="19" t="s">
        <v>249</v>
      </c>
      <c r="S48" s="34">
        <f>Hoja2!D48</f>
        <v>116.75</v>
      </c>
      <c r="T48" s="34">
        <f>Hoja2!C48</f>
        <v>163.54237288135593</v>
      </c>
      <c r="U48" s="34">
        <f>Hoja2!E48</f>
        <v>96.055555555555557</v>
      </c>
      <c r="V48" s="34">
        <f>Hoja2!F48</f>
        <v>1</v>
      </c>
      <c r="W48" s="34">
        <f>Hoja2!G48</f>
        <v>127.9047619047619</v>
      </c>
      <c r="X48" s="34">
        <f>Hoja2!H48</f>
        <v>0</v>
      </c>
      <c r="Y48" s="34">
        <f>IF(O48="", 0, LEN(O48)-LEN(SUBSTITUTE(O48,"-","")) +1)</f>
        <v>2</v>
      </c>
      <c r="Z48">
        <f>IF(ISNUMBER(FIND("Lunes",O48,1)),1,0)</f>
        <v>1</v>
      </c>
      <c r="AA48">
        <f>IF(ISNUMBER(FIND("Martes",O48,1)),1,0)</f>
        <v>0</v>
      </c>
      <c r="AB48">
        <f>IF(ISNUMBER(FIND("Miercoles",O48,1)),1,0)</f>
        <v>0</v>
      </c>
      <c r="AC48">
        <f>IF(ISNUMBER(FIND("Jueves",O48,1)),1,0)</f>
        <v>0</v>
      </c>
      <c r="AD48">
        <f>IF(ISNUMBER(FIND("Viernes",O48,1)),1,0)</f>
        <v>1</v>
      </c>
      <c r="AE48">
        <f>IF(OR(ISNUMBER(FIND("Sabado",O48,1)),ISNUMBER(FIND("Sábado",O48,1))),1,0)</f>
        <v>0</v>
      </c>
      <c r="AF48" s="34">
        <f>W48+X48</f>
        <v>127.9047619047619</v>
      </c>
      <c r="AJ48" s="34">
        <f>SUM(S48:V48)</f>
        <v>377.3479284369115</v>
      </c>
      <c r="AL48" s="34">
        <f t="shared" si="2"/>
        <v>5.116190476190476</v>
      </c>
      <c r="AM48" s="34">
        <f t="shared" si="3"/>
        <v>0</v>
      </c>
      <c r="AN48" s="34">
        <f t="shared" si="4"/>
        <v>0</v>
      </c>
      <c r="AO48" s="34">
        <f t="shared" si="5"/>
        <v>0</v>
      </c>
      <c r="AP48" s="34">
        <f t="shared" si="6"/>
        <v>15.09391713747646</v>
      </c>
      <c r="AQ48" s="34">
        <f t="shared" si="7"/>
        <v>0</v>
      </c>
      <c r="AR48" s="40">
        <f t="shared" si="8"/>
        <v>16</v>
      </c>
      <c r="AT48" s="34">
        <f t="shared" si="9"/>
        <v>9.707936507936509</v>
      </c>
      <c r="AU48" s="34" t="str">
        <f t="shared" si="10"/>
        <v/>
      </c>
      <c r="AV48" s="34" t="str">
        <f t="shared" si="11"/>
        <v/>
      </c>
      <c r="AW48" s="34" t="str">
        <f t="shared" si="12"/>
        <v/>
      </c>
      <c r="AX48" s="34">
        <f t="shared" si="13"/>
        <v>26.227212806026365</v>
      </c>
      <c r="AY48" s="34" t="str">
        <f t="shared" si="14"/>
        <v/>
      </c>
    </row>
    <row r="49" spans="1:51" x14ac:dyDescent="0.25">
      <c r="A49" s="19">
        <v>37</v>
      </c>
      <c r="B49" s="19">
        <v>722</v>
      </c>
      <c r="C49" s="19" t="s">
        <v>111</v>
      </c>
      <c r="D49" s="19" t="s">
        <v>61</v>
      </c>
      <c r="E49" s="19">
        <v>190000</v>
      </c>
      <c r="F49" s="19" t="s">
        <v>249</v>
      </c>
      <c r="G49" s="19" t="s">
        <v>249</v>
      </c>
      <c r="H49" s="19" t="s">
        <v>249</v>
      </c>
      <c r="I49" s="19" t="s">
        <v>274</v>
      </c>
      <c r="J49" s="19" t="s">
        <v>3</v>
      </c>
      <c r="K49" s="19" t="s">
        <v>106</v>
      </c>
      <c r="L49" s="19" t="s">
        <v>222</v>
      </c>
      <c r="M49" s="19" t="s">
        <v>248</v>
      </c>
      <c r="N49" s="19" t="s">
        <v>222</v>
      </c>
      <c r="O49" s="19" t="s">
        <v>223</v>
      </c>
      <c r="P49" s="19">
        <v>16</v>
      </c>
      <c r="Q49" s="19" t="s">
        <v>250</v>
      </c>
      <c r="R49" s="19"/>
      <c r="S49" s="34">
        <f>Hoja2!D49</f>
        <v>98.5</v>
      </c>
      <c r="T49" s="34">
        <f>Hoja2!C49</f>
        <v>110.61016949152543</v>
      </c>
      <c r="U49" s="34">
        <f>Hoja2!E49</f>
        <v>67.722222222222229</v>
      </c>
      <c r="V49" s="34">
        <f>Hoja2!F49</f>
        <v>1.5</v>
      </c>
      <c r="W49" s="34">
        <f>Hoja2!G49</f>
        <v>114.7936507936508</v>
      </c>
      <c r="X49" s="34">
        <f>Hoja2!H49</f>
        <v>0</v>
      </c>
      <c r="Y49" s="34">
        <f>IF(O49="", 0, LEN(O49)-LEN(SUBSTITUTE(O49,"-","")) +1)</f>
        <v>2</v>
      </c>
      <c r="Z49">
        <f>IF(ISNUMBER(FIND("Lunes",O49,1)),1,0)</f>
        <v>1</v>
      </c>
      <c r="AA49">
        <f>IF(ISNUMBER(FIND("Martes",O49,1)),1,0)</f>
        <v>0</v>
      </c>
      <c r="AB49">
        <f>IF(ISNUMBER(FIND("Miercoles",O49,1)),1,0)</f>
        <v>0</v>
      </c>
      <c r="AC49">
        <f>IF(ISNUMBER(FIND("Jueves",O49,1)),1,0)</f>
        <v>0</v>
      </c>
      <c r="AD49">
        <f>IF(ISNUMBER(FIND("Viernes",O49,1)),1,0)</f>
        <v>1</v>
      </c>
      <c r="AE49">
        <f>IF(OR(ISNUMBER(FIND("Sabado",O49,1)),ISNUMBER(FIND("Sábado",O49,1))),1,0)</f>
        <v>0</v>
      </c>
      <c r="AF49" s="34">
        <f>W49+X49</f>
        <v>114.7936507936508</v>
      </c>
      <c r="AJ49" s="34">
        <f>SUM(S49:V49)</f>
        <v>278.33239171374765</v>
      </c>
      <c r="AL49" s="34">
        <f t="shared" si="2"/>
        <v>4.5917460317460321</v>
      </c>
      <c r="AM49" s="34">
        <f t="shared" si="3"/>
        <v>0</v>
      </c>
      <c r="AN49" s="34">
        <f t="shared" si="4"/>
        <v>0</v>
      </c>
      <c r="AO49" s="34">
        <f t="shared" si="5"/>
        <v>0</v>
      </c>
      <c r="AP49" s="34">
        <f t="shared" si="6"/>
        <v>11.133295668549906</v>
      </c>
      <c r="AQ49" s="34">
        <f t="shared" si="7"/>
        <v>0</v>
      </c>
      <c r="AR49" s="40" t="str">
        <f t="shared" si="8"/>
        <v/>
      </c>
      <c r="AT49" s="34" t="str">
        <f t="shared" si="9"/>
        <v/>
      </c>
      <c r="AU49" s="34" t="str">
        <f t="shared" si="10"/>
        <v/>
      </c>
      <c r="AV49" s="34" t="str">
        <f t="shared" si="11"/>
        <v/>
      </c>
      <c r="AW49" s="34" t="str">
        <f t="shared" si="12"/>
        <v/>
      </c>
      <c r="AX49" s="34" t="str">
        <f t="shared" si="13"/>
        <v/>
      </c>
      <c r="AY49" s="34" t="str">
        <f t="shared" si="14"/>
        <v/>
      </c>
    </row>
    <row r="50" spans="1:51" x14ac:dyDescent="0.25">
      <c r="A50" s="22">
        <v>35</v>
      </c>
      <c r="B50" s="22">
        <v>720</v>
      </c>
      <c r="C50" s="22" t="s">
        <v>108</v>
      </c>
      <c r="D50" s="22" t="s">
        <v>61</v>
      </c>
      <c r="E50" s="22" t="s">
        <v>249</v>
      </c>
      <c r="F50" s="22" t="s">
        <v>249</v>
      </c>
      <c r="G50" s="22" t="s">
        <v>249</v>
      </c>
      <c r="H50" s="22" t="s">
        <v>249</v>
      </c>
      <c r="I50" s="22" t="s">
        <v>274</v>
      </c>
      <c r="J50" s="22" t="s">
        <v>3</v>
      </c>
      <c r="K50" s="22" t="s">
        <v>106</v>
      </c>
      <c r="L50" s="22" t="s">
        <v>224</v>
      </c>
      <c r="M50" s="22" t="s">
        <v>207</v>
      </c>
      <c r="N50" s="22" t="s">
        <v>224</v>
      </c>
      <c r="O50" s="22" t="s">
        <v>223</v>
      </c>
      <c r="P50" s="22">
        <v>17</v>
      </c>
      <c r="Q50" s="22" t="s">
        <v>251</v>
      </c>
      <c r="R50" s="22" t="s">
        <v>252</v>
      </c>
      <c r="S50" s="34">
        <f>Hoja2!D50</f>
        <v>143.66666666666666</v>
      </c>
      <c r="T50" s="34">
        <f>Hoja2!C50</f>
        <v>160.61016949152543</v>
      </c>
      <c r="U50" s="34">
        <f>Hoja2!E50</f>
        <v>60.5</v>
      </c>
      <c r="V50" s="34">
        <f>Hoja2!F50</f>
        <v>2</v>
      </c>
      <c r="W50" s="34">
        <f>Hoja2!G50</f>
        <v>156.9047619047619</v>
      </c>
      <c r="X50" s="34">
        <f>Hoja2!H50</f>
        <v>0</v>
      </c>
      <c r="Y50" s="34">
        <f>IF(O50="", 0, LEN(O50)-LEN(SUBSTITUTE(O50,"-","")) +1)</f>
        <v>2</v>
      </c>
      <c r="Z50">
        <f>IF(ISNUMBER(FIND("Lunes",O50,1)),1,0)</f>
        <v>1</v>
      </c>
      <c r="AA50">
        <f>IF(ISNUMBER(FIND("Martes",O50,1)),1,0)</f>
        <v>0</v>
      </c>
      <c r="AB50">
        <f>IF(ISNUMBER(FIND("Miercoles",O50,1)),1,0)</f>
        <v>0</v>
      </c>
      <c r="AC50">
        <f>IF(ISNUMBER(FIND("Jueves",O50,1)),1,0)</f>
        <v>0</v>
      </c>
      <c r="AD50">
        <f>IF(ISNUMBER(FIND("Viernes",O50,1)),1,0)</f>
        <v>1</v>
      </c>
      <c r="AE50">
        <f>IF(OR(ISNUMBER(FIND("Sabado",O50,1)),ISNUMBER(FIND("Sábado",O50,1))),1,0)</f>
        <v>0</v>
      </c>
      <c r="AF50" s="34">
        <f>W50+X50</f>
        <v>156.9047619047619</v>
      </c>
      <c r="AJ50" s="34">
        <f>SUM(S50:V50)</f>
        <v>366.77683615819205</v>
      </c>
      <c r="AL50" s="34">
        <f t="shared" si="2"/>
        <v>6.2761904761904761</v>
      </c>
      <c r="AM50" s="34">
        <f t="shared" si="3"/>
        <v>0</v>
      </c>
      <c r="AN50" s="34">
        <f t="shared" si="4"/>
        <v>0</v>
      </c>
      <c r="AO50" s="34">
        <f t="shared" si="5"/>
        <v>0</v>
      </c>
      <c r="AP50" s="34">
        <f t="shared" si="6"/>
        <v>14.671073446327682</v>
      </c>
      <c r="AQ50" s="34">
        <f t="shared" si="7"/>
        <v>0</v>
      </c>
      <c r="AR50" s="40">
        <f t="shared" si="8"/>
        <v>17</v>
      </c>
      <c r="AT50" s="34">
        <f t="shared" si="9"/>
        <v>6.2761904761904761</v>
      </c>
      <c r="AU50" s="34" t="str">
        <f t="shared" si="10"/>
        <v/>
      </c>
      <c r="AV50" s="34" t="str">
        <f t="shared" si="11"/>
        <v/>
      </c>
      <c r="AW50" s="34" t="str">
        <f t="shared" si="12"/>
        <v/>
      </c>
      <c r="AX50" s="34">
        <f t="shared" si="13"/>
        <v>14.671073446327682</v>
      </c>
      <c r="AY50" s="34" t="str">
        <f t="shared" si="14"/>
        <v/>
      </c>
    </row>
    <row r="51" spans="1:51" x14ac:dyDescent="0.25">
      <c r="A51" s="20">
        <v>13</v>
      </c>
      <c r="B51" s="20">
        <v>3167</v>
      </c>
      <c r="C51" s="20" t="s">
        <v>81</v>
      </c>
      <c r="D51" s="20" t="s">
        <v>61</v>
      </c>
      <c r="E51" s="20">
        <v>110000</v>
      </c>
      <c r="F51" s="20" t="s">
        <v>249</v>
      </c>
      <c r="G51" s="20" t="s">
        <v>249</v>
      </c>
      <c r="H51" s="20" t="s">
        <v>249</v>
      </c>
      <c r="I51" s="20" t="s">
        <v>274</v>
      </c>
      <c r="J51" s="20" t="s">
        <v>3</v>
      </c>
      <c r="K51" s="20" t="s">
        <v>82</v>
      </c>
      <c r="L51" s="20" t="s">
        <v>225</v>
      </c>
      <c r="M51" s="20" t="s">
        <v>207</v>
      </c>
      <c r="N51" s="20" t="s">
        <v>226</v>
      </c>
      <c r="O51" s="20" t="s">
        <v>221</v>
      </c>
      <c r="P51" s="20">
        <v>18</v>
      </c>
      <c r="Q51" s="20" t="s">
        <v>251</v>
      </c>
      <c r="R51" s="20"/>
      <c r="S51" s="34">
        <f>Hoja2!D51</f>
        <v>5</v>
      </c>
      <c r="T51" s="34">
        <f>Hoja2!C51</f>
        <v>3.4285714285714284</v>
      </c>
      <c r="U51" s="34">
        <f>Hoja2!E51</f>
        <v>2.6</v>
      </c>
      <c r="V51" s="34">
        <f>Hoja2!F51</f>
        <v>0</v>
      </c>
      <c r="W51" s="34">
        <f>Hoja2!G51</f>
        <v>3.25</v>
      </c>
      <c r="X51" s="34">
        <f>Hoja2!H51</f>
        <v>0</v>
      </c>
      <c r="Y51" s="34">
        <f>IF(O51="", 0, LEN(O51)-LEN(SUBSTITUTE(O51,"-","")) +1)</f>
        <v>2</v>
      </c>
      <c r="Z51">
        <f>IF(ISNUMBER(FIND("Lunes",O51,1)),1,0)</f>
        <v>1</v>
      </c>
      <c r="AA51">
        <f>IF(ISNUMBER(FIND("Martes",O51,1)),1,0)</f>
        <v>0</v>
      </c>
      <c r="AB51">
        <f>IF(ISNUMBER(FIND("Miercoles",O51,1)),1,0)</f>
        <v>0</v>
      </c>
      <c r="AC51">
        <f>IF(ISNUMBER(FIND("Jueves",O51,1)),1,0)</f>
        <v>0</v>
      </c>
      <c r="AD51">
        <f>IF(ISNUMBER(FIND("Viernes",O51,1)),1,0)</f>
        <v>1</v>
      </c>
      <c r="AE51">
        <f>IF(OR(ISNUMBER(FIND("Sabado",O51,1)),ISNUMBER(FIND("Sábado",O51,1))),1,0)</f>
        <v>0</v>
      </c>
      <c r="AF51" s="34">
        <f>W51+X51</f>
        <v>3.25</v>
      </c>
      <c r="AJ51" s="34">
        <f>SUM(S51:V51)</f>
        <v>11.028571428571428</v>
      </c>
      <c r="AL51" s="34">
        <f t="shared" si="2"/>
        <v>0.13</v>
      </c>
      <c r="AM51" s="34">
        <f t="shared" si="3"/>
        <v>0</v>
      </c>
      <c r="AN51" s="34">
        <f t="shared" si="4"/>
        <v>0</v>
      </c>
      <c r="AO51" s="34">
        <f t="shared" si="5"/>
        <v>0</v>
      </c>
      <c r="AP51" s="34">
        <f t="shared" si="6"/>
        <v>0.44114285714285711</v>
      </c>
      <c r="AQ51" s="34">
        <f t="shared" si="7"/>
        <v>0</v>
      </c>
      <c r="AR51" s="40">
        <f t="shared" si="8"/>
        <v>18</v>
      </c>
      <c r="AT51" s="34">
        <f t="shared" si="9"/>
        <v>9.2830158730158736</v>
      </c>
      <c r="AU51" s="34" t="str">
        <f t="shared" si="10"/>
        <v/>
      </c>
      <c r="AV51" s="34" t="str">
        <f t="shared" si="11"/>
        <v/>
      </c>
      <c r="AW51" s="34" t="str">
        <f t="shared" si="12"/>
        <v/>
      </c>
      <c r="AX51" s="34">
        <f t="shared" si="13"/>
        <v>20.055677788932851</v>
      </c>
      <c r="AY51" s="34" t="str">
        <f t="shared" si="14"/>
        <v/>
      </c>
    </row>
    <row r="52" spans="1:51" x14ac:dyDescent="0.25">
      <c r="A52" s="20">
        <v>39</v>
      </c>
      <c r="B52" s="20">
        <v>724</v>
      </c>
      <c r="C52" s="20" t="s">
        <v>114</v>
      </c>
      <c r="D52" s="20" t="s">
        <v>61</v>
      </c>
      <c r="E52" s="20">
        <v>110000</v>
      </c>
      <c r="F52" s="20" t="s">
        <v>249</v>
      </c>
      <c r="G52" s="20" t="s">
        <v>249</v>
      </c>
      <c r="H52" s="20" t="s">
        <v>249</v>
      </c>
      <c r="I52" s="20" t="s">
        <v>274</v>
      </c>
      <c r="J52" s="20" t="s">
        <v>3</v>
      </c>
      <c r="K52" s="20" t="s">
        <v>82</v>
      </c>
      <c r="L52" s="20" t="s">
        <v>225</v>
      </c>
      <c r="M52" s="20" t="s">
        <v>207</v>
      </c>
      <c r="N52" s="20" t="s">
        <v>226</v>
      </c>
      <c r="O52" s="20" t="s">
        <v>221</v>
      </c>
      <c r="P52" s="20">
        <v>18</v>
      </c>
      <c r="Q52" s="20" t="s">
        <v>251</v>
      </c>
      <c r="R52" s="20"/>
      <c r="S52" s="34">
        <f>Hoja2!D52</f>
        <v>151</v>
      </c>
      <c r="T52" s="34">
        <f>Hoja2!C52</f>
        <v>204.33898305084745</v>
      </c>
      <c r="U52" s="34">
        <f>Hoja2!E52</f>
        <v>132.02439024390245</v>
      </c>
      <c r="V52" s="34">
        <f>Hoja2!F52</f>
        <v>3</v>
      </c>
      <c r="W52" s="34">
        <f>Hoja2!G52</f>
        <v>228.82539682539684</v>
      </c>
      <c r="X52" s="34">
        <f>Hoja2!H52</f>
        <v>0</v>
      </c>
      <c r="Y52" s="34">
        <f>IF(O52="", 0, LEN(O52)-LEN(SUBSTITUTE(O52,"-","")) +1)</f>
        <v>2</v>
      </c>
      <c r="Z52">
        <f>IF(ISNUMBER(FIND("Lunes",O52,1)),1,0)</f>
        <v>1</v>
      </c>
      <c r="AA52">
        <f>IF(ISNUMBER(FIND("Martes",O52,1)),1,0)</f>
        <v>0</v>
      </c>
      <c r="AB52">
        <f>IF(ISNUMBER(FIND("Miercoles",O52,1)),1,0)</f>
        <v>0</v>
      </c>
      <c r="AC52">
        <f>IF(ISNUMBER(FIND("Jueves",O52,1)),1,0)</f>
        <v>0</v>
      </c>
      <c r="AD52">
        <f>IF(ISNUMBER(FIND("Viernes",O52,1)),1,0)</f>
        <v>1</v>
      </c>
      <c r="AE52">
        <f>IF(OR(ISNUMBER(FIND("Sabado",O52,1)),ISNUMBER(FIND("Sábado",O52,1))),1,0)</f>
        <v>0</v>
      </c>
      <c r="AF52" s="34">
        <f>W52+X52</f>
        <v>228.82539682539684</v>
      </c>
      <c r="AJ52" s="34">
        <f>SUM(S52:V52)</f>
        <v>490.36337329474986</v>
      </c>
      <c r="AL52" s="34">
        <f t="shared" si="2"/>
        <v>9.1530158730158728</v>
      </c>
      <c r="AM52" s="34">
        <f t="shared" si="3"/>
        <v>0</v>
      </c>
      <c r="AN52" s="34">
        <f t="shared" si="4"/>
        <v>0</v>
      </c>
      <c r="AO52" s="34">
        <f t="shared" si="5"/>
        <v>0</v>
      </c>
      <c r="AP52" s="34">
        <f t="shared" si="6"/>
        <v>19.614534931789994</v>
      </c>
      <c r="AQ52" s="34">
        <f t="shared" si="7"/>
        <v>0</v>
      </c>
      <c r="AR52" s="40" t="str">
        <f t="shared" si="8"/>
        <v/>
      </c>
      <c r="AT52" s="34" t="str">
        <f t="shared" si="9"/>
        <v/>
      </c>
      <c r="AU52" s="34" t="str">
        <f t="shared" si="10"/>
        <v/>
      </c>
      <c r="AV52" s="34" t="str">
        <f t="shared" si="11"/>
        <v/>
      </c>
      <c r="AW52" s="34" t="str">
        <f t="shared" si="12"/>
        <v/>
      </c>
      <c r="AX52" s="34" t="str">
        <f t="shared" si="13"/>
        <v/>
      </c>
      <c r="AY52" s="34" t="str">
        <f t="shared" si="14"/>
        <v/>
      </c>
    </row>
    <row r="53" spans="1:51" x14ac:dyDescent="0.25">
      <c r="A53" s="21">
        <v>31</v>
      </c>
      <c r="B53" s="21">
        <v>712</v>
      </c>
      <c r="C53" s="21" t="s">
        <v>103</v>
      </c>
      <c r="D53" s="21" t="s">
        <v>61</v>
      </c>
      <c r="E53" s="21">
        <v>200000</v>
      </c>
      <c r="F53" s="21" t="s">
        <v>249</v>
      </c>
      <c r="G53" s="21" t="s">
        <v>249</v>
      </c>
      <c r="H53" s="21">
        <v>260000</v>
      </c>
      <c r="I53" s="21" t="s">
        <v>278</v>
      </c>
      <c r="J53" s="21" t="s">
        <v>3</v>
      </c>
      <c r="K53" s="21" t="s">
        <v>74</v>
      </c>
      <c r="L53" s="21" t="s">
        <v>227</v>
      </c>
      <c r="M53" s="21" t="s">
        <v>207</v>
      </c>
      <c r="N53" s="21" t="s">
        <v>228</v>
      </c>
      <c r="O53" s="21" t="s">
        <v>223</v>
      </c>
      <c r="P53" s="21">
        <v>19</v>
      </c>
      <c r="Q53" s="21" t="s">
        <v>250</v>
      </c>
      <c r="R53" s="21"/>
      <c r="S53" s="34">
        <f>Hoja2!D53</f>
        <v>39.75</v>
      </c>
      <c r="T53" s="34">
        <f>Hoja2!C53</f>
        <v>114.27118644067797</v>
      </c>
      <c r="U53" s="34">
        <f>Hoja2!E53</f>
        <v>74</v>
      </c>
      <c r="V53" s="34">
        <f>Hoja2!F53</f>
        <v>2</v>
      </c>
      <c r="W53" s="34">
        <f>Hoja2!G53</f>
        <v>94.142857142857139</v>
      </c>
      <c r="X53" s="34">
        <f>Hoja2!H53</f>
        <v>0</v>
      </c>
      <c r="Y53" s="34">
        <f>IF(O53="", 0, LEN(O53)-LEN(SUBSTITUTE(O53,"-","")) +1)</f>
        <v>2</v>
      </c>
      <c r="Z53">
        <f>IF(ISNUMBER(FIND("Lunes",O53,1)),1,0)</f>
        <v>1</v>
      </c>
      <c r="AA53">
        <f>IF(ISNUMBER(FIND("Martes",O53,1)),1,0)</f>
        <v>0</v>
      </c>
      <c r="AB53">
        <f>IF(ISNUMBER(FIND("Miercoles",O53,1)),1,0)</f>
        <v>0</v>
      </c>
      <c r="AC53">
        <f>IF(ISNUMBER(FIND("Jueves",O53,1)),1,0)</f>
        <v>0</v>
      </c>
      <c r="AD53">
        <f>IF(ISNUMBER(FIND("Viernes",O53,1)),1,0)</f>
        <v>1</v>
      </c>
      <c r="AE53">
        <f>IF(OR(ISNUMBER(FIND("Sabado",O53,1)),ISNUMBER(FIND("Sábado",O53,1))),1,0)</f>
        <v>0</v>
      </c>
      <c r="AF53" s="34">
        <f>W53+X53</f>
        <v>94.142857142857139</v>
      </c>
      <c r="AJ53" s="34">
        <f>SUM(S53:V53)</f>
        <v>230.02118644067798</v>
      </c>
      <c r="AL53" s="34">
        <f t="shared" si="2"/>
        <v>3.7657142857142856</v>
      </c>
      <c r="AM53" s="34">
        <f t="shared" si="3"/>
        <v>0</v>
      </c>
      <c r="AN53" s="34">
        <f t="shared" si="4"/>
        <v>0</v>
      </c>
      <c r="AO53" s="34">
        <f t="shared" si="5"/>
        <v>0</v>
      </c>
      <c r="AP53" s="34">
        <f t="shared" si="6"/>
        <v>9.2008474576271198</v>
      </c>
      <c r="AQ53" s="34">
        <f t="shared" si="7"/>
        <v>0</v>
      </c>
      <c r="AR53" s="40">
        <f t="shared" si="8"/>
        <v>19</v>
      </c>
      <c r="AS53" s="40">
        <v>12</v>
      </c>
      <c r="AT53" s="34">
        <f t="shared" si="9"/>
        <v>3.7657142857142856</v>
      </c>
      <c r="AU53" s="34" t="str">
        <f t="shared" si="10"/>
        <v/>
      </c>
      <c r="AV53" s="34" t="str">
        <f t="shared" si="11"/>
        <v/>
      </c>
      <c r="AW53" s="34" t="str">
        <f t="shared" si="12"/>
        <v/>
      </c>
      <c r="AX53" s="34">
        <f t="shared" si="13"/>
        <v>9.2008474576271198</v>
      </c>
      <c r="AY53" s="34" t="str">
        <f t="shared" si="14"/>
        <v/>
      </c>
    </row>
    <row r="54" spans="1:51" x14ac:dyDescent="0.25">
      <c r="A54" s="23">
        <v>36</v>
      </c>
      <c r="B54" s="23">
        <v>721</v>
      </c>
      <c r="C54" s="23" t="s">
        <v>109</v>
      </c>
      <c r="D54" s="23" t="s">
        <v>61</v>
      </c>
      <c r="E54" s="23">
        <v>150000</v>
      </c>
      <c r="F54" s="23" t="s">
        <v>249</v>
      </c>
      <c r="G54" s="23" t="s">
        <v>249</v>
      </c>
      <c r="H54" s="23" t="s">
        <v>249</v>
      </c>
      <c r="I54" s="23" t="s">
        <v>274</v>
      </c>
      <c r="J54" s="23" t="s">
        <v>3</v>
      </c>
      <c r="K54" s="23" t="s">
        <v>110</v>
      </c>
      <c r="L54" s="23" t="s">
        <v>229</v>
      </c>
      <c r="M54" s="23" t="s">
        <v>207</v>
      </c>
      <c r="N54" s="23" t="s">
        <v>229</v>
      </c>
      <c r="O54" s="23" t="s">
        <v>188</v>
      </c>
      <c r="P54" s="23">
        <v>20</v>
      </c>
      <c r="Q54" s="23" t="s">
        <v>249</v>
      </c>
      <c r="R54" s="23" t="s">
        <v>249</v>
      </c>
      <c r="S54" s="34">
        <f>Hoja2!D54</f>
        <v>19</v>
      </c>
      <c r="T54" s="34">
        <f>Hoja2!C54</f>
        <v>15</v>
      </c>
      <c r="U54" s="34">
        <f>Hoja2!E54</f>
        <v>90.129032258064512</v>
      </c>
      <c r="V54" s="34">
        <f>Hoja2!F54</f>
        <v>95</v>
      </c>
      <c r="W54" s="34">
        <f>Hoja2!G54</f>
        <v>2</v>
      </c>
      <c r="X54" s="34">
        <f>Hoja2!H54</f>
        <v>104.92063492063492</v>
      </c>
      <c r="Y54" s="34">
        <f>IF(O54="", 0, LEN(O54)-LEN(SUBSTITUTE(O54,"-","")) +1)</f>
        <v>2</v>
      </c>
      <c r="Z54">
        <f>IF(ISNUMBER(FIND("Lunes",O54,1)),1,0)</f>
        <v>0</v>
      </c>
      <c r="AA54">
        <f>IF(ISNUMBER(FIND("Martes",O54,1)),1,0)</f>
        <v>0</v>
      </c>
      <c r="AB54">
        <f>IF(ISNUMBER(FIND("Miercoles",O54,1)),1,0)</f>
        <v>1</v>
      </c>
      <c r="AC54">
        <f>IF(ISNUMBER(FIND("Jueves",O54,1)),1,0)</f>
        <v>0</v>
      </c>
      <c r="AD54">
        <f>IF(ISNUMBER(FIND("Viernes",O54,1)),1,0)</f>
        <v>0</v>
      </c>
      <c r="AE54">
        <f>IF(OR(ISNUMBER(FIND("Sabado",O54,1)),ISNUMBER(FIND("Sábado",O54,1))),1,0)</f>
        <v>1</v>
      </c>
      <c r="AH54" s="34">
        <f>X54+T54+S54</f>
        <v>138.92063492063494</v>
      </c>
      <c r="AI54" s="34"/>
      <c r="AJ54" s="34"/>
      <c r="AK54" s="34">
        <f>W54+V54+U54</f>
        <v>187.12903225806451</v>
      </c>
      <c r="AL54" s="34">
        <f t="shared" si="2"/>
        <v>0</v>
      </c>
      <c r="AM54" s="34">
        <f t="shared" si="3"/>
        <v>0</v>
      </c>
      <c r="AN54" s="34">
        <f t="shared" si="4"/>
        <v>5.5568253968253973</v>
      </c>
      <c r="AO54" s="34">
        <f t="shared" si="5"/>
        <v>0</v>
      </c>
      <c r="AP54" s="34">
        <f t="shared" si="6"/>
        <v>0</v>
      </c>
      <c r="AQ54" s="34">
        <f t="shared" si="7"/>
        <v>7.4851612903225808</v>
      </c>
      <c r="AR54" s="40">
        <f t="shared" si="8"/>
        <v>20</v>
      </c>
      <c r="AT54" s="34" t="str">
        <f t="shared" si="9"/>
        <v/>
      </c>
      <c r="AU54" s="34" t="str">
        <f t="shared" si="10"/>
        <v/>
      </c>
      <c r="AV54" s="34">
        <f t="shared" si="11"/>
        <v>18.174677871148461</v>
      </c>
      <c r="AW54" s="34" t="str">
        <f t="shared" si="12"/>
        <v/>
      </c>
      <c r="AX54" s="34" t="str">
        <f t="shared" si="13"/>
        <v/>
      </c>
      <c r="AY54" s="34">
        <f t="shared" si="14"/>
        <v>16.68967741935484</v>
      </c>
    </row>
    <row r="55" spans="1:51" x14ac:dyDescent="0.25">
      <c r="A55" s="23">
        <v>43</v>
      </c>
      <c r="B55" s="23">
        <v>725</v>
      </c>
      <c r="C55" s="23" t="s">
        <v>118</v>
      </c>
      <c r="D55" s="23" t="s">
        <v>61</v>
      </c>
      <c r="E55" s="23">
        <v>150000</v>
      </c>
      <c r="F55" s="23" t="s">
        <v>249</v>
      </c>
      <c r="G55" s="23" t="s">
        <v>249</v>
      </c>
      <c r="H55" s="23" t="s">
        <v>249</v>
      </c>
      <c r="I55" s="23" t="s">
        <v>274</v>
      </c>
      <c r="J55" s="23" t="s">
        <v>3</v>
      </c>
      <c r="K55" s="23" t="s">
        <v>110</v>
      </c>
      <c r="L55" s="23" t="s">
        <v>230</v>
      </c>
      <c r="M55" s="23" t="s">
        <v>248</v>
      </c>
      <c r="N55" s="23" t="s">
        <v>230</v>
      </c>
      <c r="O55" s="23" t="s">
        <v>188</v>
      </c>
      <c r="P55" s="23">
        <v>20</v>
      </c>
      <c r="Q55" s="23" t="s">
        <v>250</v>
      </c>
      <c r="R55" s="23"/>
      <c r="S55" s="34">
        <f>Hoja2!D55</f>
        <v>1</v>
      </c>
      <c r="T55" s="34">
        <f>Hoja2!C55</f>
        <v>140.1764705882353</v>
      </c>
      <c r="U55" s="34">
        <f>Hoja2!E55</f>
        <v>149.11290322580646</v>
      </c>
      <c r="V55" s="34">
        <f>Hoja2!F55</f>
        <v>77</v>
      </c>
      <c r="W55" s="34">
        <f>Hoja2!G55</f>
        <v>4</v>
      </c>
      <c r="X55" s="34">
        <f>Hoja2!H55</f>
        <v>174.26984126984127</v>
      </c>
      <c r="Y55" s="34">
        <f>IF(O55="", 0, LEN(O55)-LEN(SUBSTITUTE(O55,"-","")) +1)</f>
        <v>2</v>
      </c>
      <c r="Z55">
        <f>IF(ISNUMBER(FIND("Lunes",O55,1)),1,0)</f>
        <v>0</v>
      </c>
      <c r="AA55">
        <f>IF(ISNUMBER(FIND("Martes",O55,1)),1,0)</f>
        <v>0</v>
      </c>
      <c r="AB55">
        <f>IF(ISNUMBER(FIND("Miercoles",O55,1)),1,0)</f>
        <v>1</v>
      </c>
      <c r="AC55">
        <f>IF(ISNUMBER(FIND("Jueves",O55,1)),1,0)</f>
        <v>0</v>
      </c>
      <c r="AD55">
        <f>IF(ISNUMBER(FIND("Viernes",O55,1)),1,0)</f>
        <v>0</v>
      </c>
      <c r="AE55">
        <f>IF(OR(ISNUMBER(FIND("Sabado",O55,1)),ISNUMBER(FIND("Sábado",O55,1))),1,0)</f>
        <v>1</v>
      </c>
      <c r="AH55" s="34">
        <f>X55+T55+S55</f>
        <v>315.44631185807657</v>
      </c>
      <c r="AI55" s="34"/>
      <c r="AJ55" s="34"/>
      <c r="AK55" s="34">
        <f>W55+V55+U55</f>
        <v>230.11290322580646</v>
      </c>
      <c r="AL55" s="34">
        <f t="shared" si="2"/>
        <v>0</v>
      </c>
      <c r="AM55" s="34">
        <f t="shared" si="3"/>
        <v>0</v>
      </c>
      <c r="AN55" s="34">
        <f t="shared" si="4"/>
        <v>12.617852474323064</v>
      </c>
      <c r="AO55" s="34">
        <f t="shared" si="5"/>
        <v>0</v>
      </c>
      <c r="AP55" s="34">
        <f t="shared" si="6"/>
        <v>0</v>
      </c>
      <c r="AQ55" s="34">
        <f t="shared" si="7"/>
        <v>9.2045161290322586</v>
      </c>
      <c r="AR55" s="40" t="str">
        <f t="shared" si="8"/>
        <v/>
      </c>
      <c r="AT55" s="34" t="str">
        <f t="shared" si="9"/>
        <v/>
      </c>
      <c r="AU55" s="34" t="str">
        <f t="shared" si="10"/>
        <v/>
      </c>
      <c r="AV55" s="34" t="str">
        <f t="shared" si="11"/>
        <v/>
      </c>
      <c r="AW55" s="34" t="str">
        <f t="shared" si="12"/>
        <v/>
      </c>
      <c r="AX55" s="34" t="str">
        <f t="shared" si="13"/>
        <v/>
      </c>
      <c r="AY55" s="34" t="str">
        <f t="shared" si="14"/>
        <v/>
      </c>
    </row>
    <row r="56" spans="1:51" x14ac:dyDescent="0.25">
      <c r="A56" s="24">
        <v>38</v>
      </c>
      <c r="B56" s="24">
        <v>723</v>
      </c>
      <c r="C56" s="24" t="s">
        <v>112</v>
      </c>
      <c r="D56" s="24" t="s">
        <v>61</v>
      </c>
      <c r="E56" s="24">
        <v>180000</v>
      </c>
      <c r="F56" s="24" t="s">
        <v>249</v>
      </c>
      <c r="G56" s="24" t="s">
        <v>249</v>
      </c>
      <c r="H56" s="24" t="s">
        <v>249</v>
      </c>
      <c r="I56" s="24" t="s">
        <v>274</v>
      </c>
      <c r="J56" s="24" t="s">
        <v>3</v>
      </c>
      <c r="K56" s="24" t="s">
        <v>113</v>
      </c>
      <c r="L56" s="24" t="s">
        <v>232</v>
      </c>
      <c r="M56" s="24" t="s">
        <v>248</v>
      </c>
      <c r="N56" s="24" t="s">
        <v>232</v>
      </c>
      <c r="O56" s="24" t="s">
        <v>188</v>
      </c>
      <c r="P56" s="24">
        <v>21</v>
      </c>
      <c r="Q56" s="24" t="s">
        <v>251</v>
      </c>
      <c r="R56" s="24" t="s">
        <v>252</v>
      </c>
      <c r="S56" s="34">
        <f>Hoja2!D56</f>
        <v>0</v>
      </c>
      <c r="T56" s="34">
        <f>Hoja2!C56</f>
        <v>64.5</v>
      </c>
      <c r="U56" s="34">
        <f>Hoja2!E56</f>
        <v>125.33870967741936</v>
      </c>
      <c r="V56" s="34">
        <f>Hoja2!F56</f>
        <v>80</v>
      </c>
      <c r="W56" s="34">
        <f>Hoja2!G56</f>
        <v>1</v>
      </c>
      <c r="X56" s="34">
        <f>Hoja2!H56</f>
        <v>124.50793650793651</v>
      </c>
      <c r="Y56" s="34">
        <f>IF(O56="", 0, LEN(O56)-LEN(SUBSTITUTE(O56,"-","")) +1)</f>
        <v>2</v>
      </c>
      <c r="Z56">
        <f>IF(ISNUMBER(FIND("Lunes",O56,1)),1,0)</f>
        <v>0</v>
      </c>
      <c r="AA56">
        <f>IF(ISNUMBER(FIND("Martes",O56,1)),1,0)</f>
        <v>0</v>
      </c>
      <c r="AB56">
        <f>IF(ISNUMBER(FIND("Miercoles",O56,1)),1,0)</f>
        <v>1</v>
      </c>
      <c r="AC56">
        <f>IF(ISNUMBER(FIND("Jueves",O56,1)),1,0)</f>
        <v>0</v>
      </c>
      <c r="AD56">
        <f>IF(ISNUMBER(FIND("Viernes",O56,1)),1,0)</f>
        <v>0</v>
      </c>
      <c r="AE56">
        <f>IF(OR(ISNUMBER(FIND("Sabado",O56,1)),ISNUMBER(FIND("Sábado",O56,1))),1,0)</f>
        <v>1</v>
      </c>
      <c r="AH56" s="34">
        <f>X56+T56+S56</f>
        <v>189.00793650793651</v>
      </c>
      <c r="AI56" s="34"/>
      <c r="AJ56" s="34"/>
      <c r="AK56" s="34">
        <f>W56+V56+U56</f>
        <v>206.33870967741936</v>
      </c>
      <c r="AL56" s="34">
        <f t="shared" si="2"/>
        <v>0</v>
      </c>
      <c r="AM56" s="34">
        <f t="shared" si="3"/>
        <v>0</v>
      </c>
      <c r="AN56" s="34">
        <f t="shared" si="4"/>
        <v>7.5603174603174601</v>
      </c>
      <c r="AO56" s="34">
        <f t="shared" si="5"/>
        <v>0</v>
      </c>
      <c r="AP56" s="34">
        <f t="shared" si="6"/>
        <v>0</v>
      </c>
      <c r="AQ56" s="34">
        <f t="shared" si="7"/>
        <v>8.2535483870967745</v>
      </c>
      <c r="AR56" s="40">
        <f t="shared" si="8"/>
        <v>21</v>
      </c>
      <c r="AT56" s="34" t="str">
        <f t="shared" si="9"/>
        <v/>
      </c>
      <c r="AU56" s="34" t="str">
        <f t="shared" si="10"/>
        <v/>
      </c>
      <c r="AV56" s="34">
        <f t="shared" si="11"/>
        <v>24.090765148164529</v>
      </c>
      <c r="AW56" s="34" t="str">
        <f t="shared" si="12"/>
        <v/>
      </c>
      <c r="AX56" s="34" t="str">
        <f t="shared" si="13"/>
        <v/>
      </c>
      <c r="AY56" s="34">
        <f t="shared" si="14"/>
        <v>29.103870967741933</v>
      </c>
    </row>
    <row r="57" spans="1:51" x14ac:dyDescent="0.25">
      <c r="A57" s="24">
        <v>47</v>
      </c>
      <c r="B57" s="24">
        <v>734</v>
      </c>
      <c r="C57" s="24" t="s">
        <v>124</v>
      </c>
      <c r="D57" s="24" t="s">
        <v>61</v>
      </c>
      <c r="E57" s="24">
        <v>180000</v>
      </c>
      <c r="F57" s="24" t="s">
        <v>249</v>
      </c>
      <c r="G57" s="24" t="s">
        <v>249</v>
      </c>
      <c r="H57" s="24" t="s">
        <v>249</v>
      </c>
      <c r="I57" s="24" t="s">
        <v>275</v>
      </c>
      <c r="J57" s="24" t="s">
        <v>3</v>
      </c>
      <c r="K57" s="24" t="s">
        <v>113</v>
      </c>
      <c r="L57" s="24" t="s">
        <v>233</v>
      </c>
      <c r="M57" s="24" t="s">
        <v>248</v>
      </c>
      <c r="N57" s="24" t="s">
        <v>233</v>
      </c>
      <c r="O57" s="24" t="s">
        <v>188</v>
      </c>
      <c r="P57" s="24">
        <v>21</v>
      </c>
      <c r="Q57" s="24" t="s">
        <v>251</v>
      </c>
      <c r="R57" s="24"/>
      <c r="S57" s="34">
        <f>Hoja2!D57</f>
        <v>0</v>
      </c>
      <c r="T57" s="34">
        <f>Hoja2!C57</f>
        <v>65.235294117647058</v>
      </c>
      <c r="U57" s="34">
        <f>Hoja2!E57</f>
        <v>119.37096774193549</v>
      </c>
      <c r="V57" s="34">
        <f>Hoja2!F57</f>
        <v>127</v>
      </c>
      <c r="W57" s="34">
        <f>Hoja2!G57</f>
        <v>3</v>
      </c>
      <c r="X57" s="34">
        <f>Hoja2!H57</f>
        <v>121.49206349206349</v>
      </c>
      <c r="Y57" s="34">
        <f>IF(O57="", 0, LEN(O57)-LEN(SUBSTITUTE(O57,"-","")) +1)</f>
        <v>2</v>
      </c>
      <c r="Z57">
        <f>IF(ISNUMBER(FIND("Lunes",O57,1)),1,0)</f>
        <v>0</v>
      </c>
      <c r="AA57">
        <f>IF(ISNUMBER(FIND("Martes",O57,1)),1,0)</f>
        <v>0</v>
      </c>
      <c r="AB57">
        <f>IF(ISNUMBER(FIND("Miercoles",O57,1)),1,0)</f>
        <v>1</v>
      </c>
      <c r="AC57">
        <f>IF(ISNUMBER(FIND("Jueves",O57,1)),1,0)</f>
        <v>0</v>
      </c>
      <c r="AD57">
        <f>IF(ISNUMBER(FIND("Viernes",O57,1)),1,0)</f>
        <v>0</v>
      </c>
      <c r="AE57">
        <f>IF(OR(ISNUMBER(FIND("Sabado",O57,1)),ISNUMBER(FIND("Sábado",O57,1))),1,0)</f>
        <v>1</v>
      </c>
      <c r="AH57" s="34">
        <f>X57+T57+S57</f>
        <v>186.72735760971057</v>
      </c>
      <c r="AI57" s="34"/>
      <c r="AJ57" s="34"/>
      <c r="AK57" s="34">
        <f>W57+V57+U57</f>
        <v>249.37096774193549</v>
      </c>
      <c r="AL57" s="34">
        <f t="shared" si="2"/>
        <v>0</v>
      </c>
      <c r="AM57" s="34">
        <f t="shared" si="3"/>
        <v>0</v>
      </c>
      <c r="AN57" s="34">
        <f t="shared" si="4"/>
        <v>7.469094304388423</v>
      </c>
      <c r="AO57" s="34">
        <f t="shared" si="5"/>
        <v>0</v>
      </c>
      <c r="AP57" s="34">
        <f t="shared" si="6"/>
        <v>0</v>
      </c>
      <c r="AQ57" s="34">
        <f t="shared" si="7"/>
        <v>9.9748387096774191</v>
      </c>
      <c r="AR57" s="40" t="str">
        <f t="shared" si="8"/>
        <v/>
      </c>
      <c r="AT57" s="34" t="str">
        <f t="shared" si="9"/>
        <v/>
      </c>
      <c r="AU57" s="34" t="str">
        <f t="shared" si="10"/>
        <v/>
      </c>
      <c r="AV57" s="34" t="str">
        <f t="shared" si="11"/>
        <v/>
      </c>
      <c r="AW57" s="34" t="str">
        <f t="shared" si="12"/>
        <v/>
      </c>
      <c r="AX57" s="34" t="str">
        <f t="shared" si="13"/>
        <v/>
      </c>
      <c r="AY57" s="34" t="str">
        <f t="shared" si="14"/>
        <v/>
      </c>
    </row>
    <row r="58" spans="1:51" x14ac:dyDescent="0.25">
      <c r="A58" s="24">
        <v>49</v>
      </c>
      <c r="B58" s="24">
        <v>735</v>
      </c>
      <c r="C58" s="24" t="s">
        <v>126</v>
      </c>
      <c r="D58" s="24" t="s">
        <v>61</v>
      </c>
      <c r="E58" s="24">
        <v>180000</v>
      </c>
      <c r="F58" s="24" t="s">
        <v>249</v>
      </c>
      <c r="G58" s="24" t="s">
        <v>249</v>
      </c>
      <c r="H58" s="24" t="s">
        <v>249</v>
      </c>
      <c r="I58" s="24" t="s">
        <v>274</v>
      </c>
      <c r="J58" s="24" t="s">
        <v>3</v>
      </c>
      <c r="K58" s="24" t="s">
        <v>113</v>
      </c>
      <c r="L58" s="24" t="s">
        <v>231</v>
      </c>
      <c r="M58" s="24" t="s">
        <v>207</v>
      </c>
      <c r="N58" s="24" t="s">
        <v>231</v>
      </c>
      <c r="O58" s="24" t="s">
        <v>188</v>
      </c>
      <c r="P58" s="24">
        <v>21</v>
      </c>
      <c r="Q58" s="24" t="s">
        <v>249</v>
      </c>
      <c r="R58" s="24"/>
      <c r="S58" s="34">
        <f>Hoja2!D58</f>
        <v>0</v>
      </c>
      <c r="T58" s="34">
        <f>Hoja2!C58</f>
        <v>77.10526315789474</v>
      </c>
      <c r="U58" s="34">
        <f>Hoja2!E58</f>
        <v>123.88709677419355</v>
      </c>
      <c r="V58" s="34">
        <f>Hoja2!F58</f>
        <v>146</v>
      </c>
      <c r="W58" s="34">
        <f>Hoja2!G58</f>
        <v>2</v>
      </c>
      <c r="X58" s="34">
        <f>Hoja2!H58</f>
        <v>149.42857142857142</v>
      </c>
      <c r="Y58" s="34">
        <f>IF(O58="", 0, LEN(O58)-LEN(SUBSTITUTE(O58,"-","")) +1)</f>
        <v>2</v>
      </c>
      <c r="Z58">
        <f>IF(ISNUMBER(FIND("Lunes",O58,1)),1,0)</f>
        <v>0</v>
      </c>
      <c r="AA58">
        <f>IF(ISNUMBER(FIND("Martes",O58,1)),1,0)</f>
        <v>0</v>
      </c>
      <c r="AB58">
        <f>IF(ISNUMBER(FIND("Miercoles",O58,1)),1,0)</f>
        <v>1</v>
      </c>
      <c r="AC58">
        <f>IF(ISNUMBER(FIND("Jueves",O58,1)),1,0)</f>
        <v>0</v>
      </c>
      <c r="AD58">
        <f>IF(ISNUMBER(FIND("Viernes",O58,1)),1,0)</f>
        <v>0</v>
      </c>
      <c r="AE58">
        <f>IF(OR(ISNUMBER(FIND("Sabado",O58,1)),ISNUMBER(FIND("Sábado",O58,1))),1,0)</f>
        <v>1</v>
      </c>
      <c r="AH58" s="34">
        <f>X58+T58+S58</f>
        <v>226.53383458646616</v>
      </c>
      <c r="AI58" s="34"/>
      <c r="AJ58" s="34"/>
      <c r="AK58" s="34">
        <f>W58+V58+U58</f>
        <v>271.88709677419354</v>
      </c>
      <c r="AL58" s="34">
        <f t="shared" si="2"/>
        <v>0</v>
      </c>
      <c r="AM58" s="34">
        <f t="shared" si="3"/>
        <v>0</v>
      </c>
      <c r="AN58" s="34">
        <f t="shared" si="4"/>
        <v>9.0613533834586466</v>
      </c>
      <c r="AO58" s="34">
        <f t="shared" si="5"/>
        <v>0</v>
      </c>
      <c r="AP58" s="34">
        <f t="shared" si="6"/>
        <v>0</v>
      </c>
      <c r="AQ58" s="34">
        <f t="shared" si="7"/>
        <v>10.875483870967741</v>
      </c>
      <c r="AR58" s="40" t="str">
        <f t="shared" si="8"/>
        <v/>
      </c>
      <c r="AT58" s="34" t="str">
        <f t="shared" si="9"/>
        <v/>
      </c>
      <c r="AU58" s="34" t="str">
        <f t="shared" si="10"/>
        <v/>
      </c>
      <c r="AV58" s="34" t="str">
        <f t="shared" si="11"/>
        <v/>
      </c>
      <c r="AW58" s="34" t="str">
        <f t="shared" si="12"/>
        <v/>
      </c>
      <c r="AX58" s="34" t="str">
        <f t="shared" si="13"/>
        <v/>
      </c>
      <c r="AY58" s="34" t="str">
        <f t="shared" si="14"/>
        <v/>
      </c>
    </row>
    <row r="59" spans="1:51" x14ac:dyDescent="0.25">
      <c r="A59" s="25">
        <v>45</v>
      </c>
      <c r="B59" s="25">
        <v>732</v>
      </c>
      <c r="C59" s="25" t="s">
        <v>121</v>
      </c>
      <c r="D59" s="25" t="s">
        <v>61</v>
      </c>
      <c r="E59" s="25">
        <v>200000</v>
      </c>
      <c r="F59" s="25" t="s">
        <v>249</v>
      </c>
      <c r="G59" s="25" t="s">
        <v>249</v>
      </c>
      <c r="H59" s="25" t="s">
        <v>249</v>
      </c>
      <c r="I59" s="25" t="s">
        <v>274</v>
      </c>
      <c r="J59" s="25" t="s">
        <v>3</v>
      </c>
      <c r="K59" s="25" t="s">
        <v>122</v>
      </c>
      <c r="L59" s="25" t="s">
        <v>236</v>
      </c>
      <c r="M59" s="25" t="s">
        <v>248</v>
      </c>
      <c r="N59" s="25" t="s">
        <v>236</v>
      </c>
      <c r="O59" s="25" t="s">
        <v>188</v>
      </c>
      <c r="P59" s="25">
        <v>22</v>
      </c>
      <c r="Q59" s="25" t="s">
        <v>251</v>
      </c>
      <c r="R59" s="25"/>
      <c r="S59" s="34">
        <f>Hoja2!D59</f>
        <v>0</v>
      </c>
      <c r="T59" s="34">
        <f>Hoja2!C59</f>
        <v>54.235294117647058</v>
      </c>
      <c r="U59" s="34">
        <f>Hoja2!E59</f>
        <v>103.7741935483871</v>
      </c>
      <c r="V59" s="34">
        <f>Hoja2!F59</f>
        <v>52.5</v>
      </c>
      <c r="W59" s="34">
        <f>Hoja2!G59</f>
        <v>2</v>
      </c>
      <c r="X59" s="34">
        <f>Hoja2!H59</f>
        <v>95.031746031746039</v>
      </c>
      <c r="Y59" s="34">
        <f>IF(O59="", 0, LEN(O59)-LEN(SUBSTITUTE(O59,"-","")) +1)</f>
        <v>2</v>
      </c>
      <c r="Z59">
        <f>IF(ISNUMBER(FIND("Lunes",O59,1)),1,0)</f>
        <v>0</v>
      </c>
      <c r="AA59">
        <f>IF(ISNUMBER(FIND("Martes",O59,1)),1,0)</f>
        <v>0</v>
      </c>
      <c r="AB59">
        <f>IF(ISNUMBER(FIND("Miercoles",O59,1)),1,0)</f>
        <v>1</v>
      </c>
      <c r="AC59">
        <f>IF(ISNUMBER(FIND("Jueves",O59,1)),1,0)</f>
        <v>0</v>
      </c>
      <c r="AD59">
        <f>IF(ISNUMBER(FIND("Viernes",O59,1)),1,0)</f>
        <v>0</v>
      </c>
      <c r="AE59">
        <f>IF(OR(ISNUMBER(FIND("Sabado",O59,1)),ISNUMBER(FIND("Sábado",O59,1))),1,0)</f>
        <v>1</v>
      </c>
      <c r="AH59" s="34">
        <f>X59+T59+S59</f>
        <v>149.2670401493931</v>
      </c>
      <c r="AI59" s="34"/>
      <c r="AJ59" s="34"/>
      <c r="AK59" s="34">
        <f>W59+V59+U59</f>
        <v>158.2741935483871</v>
      </c>
      <c r="AL59" s="34">
        <f t="shared" si="2"/>
        <v>0</v>
      </c>
      <c r="AM59" s="34">
        <f t="shared" si="3"/>
        <v>0</v>
      </c>
      <c r="AN59" s="34">
        <f t="shared" si="4"/>
        <v>5.9706816059757237</v>
      </c>
      <c r="AO59" s="34">
        <f t="shared" si="5"/>
        <v>0</v>
      </c>
      <c r="AP59" s="34">
        <f t="shared" si="6"/>
        <v>0</v>
      </c>
      <c r="AQ59" s="34">
        <f t="shared" si="7"/>
        <v>6.330967741935484</v>
      </c>
      <c r="AR59" s="40">
        <f t="shared" si="8"/>
        <v>22</v>
      </c>
      <c r="AT59" s="34" t="str">
        <f t="shared" si="9"/>
        <v/>
      </c>
      <c r="AU59" s="34" t="str">
        <f t="shared" si="10"/>
        <v/>
      </c>
      <c r="AV59" s="34">
        <f t="shared" si="11"/>
        <v>15.951561624649859</v>
      </c>
      <c r="AW59" s="34" t="str">
        <f t="shared" si="12"/>
        <v/>
      </c>
      <c r="AX59" s="34" t="str">
        <f t="shared" si="13"/>
        <v/>
      </c>
      <c r="AY59" s="34">
        <f t="shared" si="14"/>
        <v>19.579948796722988</v>
      </c>
    </row>
    <row r="60" spans="1:51" x14ac:dyDescent="0.25">
      <c r="A60" s="25">
        <v>51</v>
      </c>
      <c r="B60" s="25">
        <v>746</v>
      </c>
      <c r="C60" s="25" t="s">
        <v>128</v>
      </c>
      <c r="D60" s="25" t="s">
        <v>61</v>
      </c>
      <c r="E60" s="25">
        <v>200000</v>
      </c>
      <c r="F60" s="25" t="s">
        <v>249</v>
      </c>
      <c r="G60" s="25" t="s">
        <v>249</v>
      </c>
      <c r="H60" s="25" t="s">
        <v>249</v>
      </c>
      <c r="I60" s="25" t="s">
        <v>274</v>
      </c>
      <c r="J60" s="25" t="s">
        <v>3</v>
      </c>
      <c r="K60" s="25" t="s">
        <v>122</v>
      </c>
      <c r="L60" s="25" t="s">
        <v>235</v>
      </c>
      <c r="M60" s="25" t="s">
        <v>248</v>
      </c>
      <c r="N60" s="25" t="s">
        <v>235</v>
      </c>
      <c r="O60" s="25" t="s">
        <v>188</v>
      </c>
      <c r="P60" s="25">
        <v>22</v>
      </c>
      <c r="Q60" s="25" t="s">
        <v>251</v>
      </c>
      <c r="R60" s="25" t="s">
        <v>252</v>
      </c>
      <c r="S60" s="34">
        <f>Hoja2!D60</f>
        <v>0</v>
      </c>
      <c r="T60" s="34">
        <f>Hoja2!C60</f>
        <v>41.9375</v>
      </c>
      <c r="U60" s="34">
        <f>Hoja2!E60</f>
        <v>77.079365079365076</v>
      </c>
      <c r="V60" s="34">
        <f>Hoja2!F60</f>
        <v>65</v>
      </c>
      <c r="W60" s="34">
        <f>Hoja2!G60</f>
        <v>3</v>
      </c>
      <c r="X60" s="34">
        <f>Hoja2!H60</f>
        <v>70.793650793650798</v>
      </c>
      <c r="Y60" s="34">
        <f>IF(O60="", 0, LEN(O60)-LEN(SUBSTITUTE(O60,"-","")) +1)</f>
        <v>2</v>
      </c>
      <c r="Z60">
        <f>IF(ISNUMBER(FIND("Lunes",O60,1)),1,0)</f>
        <v>0</v>
      </c>
      <c r="AA60">
        <f>IF(ISNUMBER(FIND("Martes",O60,1)),1,0)</f>
        <v>0</v>
      </c>
      <c r="AB60">
        <f>IF(ISNUMBER(FIND("Miercoles",O60,1)),1,0)</f>
        <v>1</v>
      </c>
      <c r="AC60">
        <f>IF(ISNUMBER(FIND("Jueves",O60,1)),1,0)</f>
        <v>0</v>
      </c>
      <c r="AD60">
        <f>IF(ISNUMBER(FIND("Viernes",O60,1)),1,0)</f>
        <v>0</v>
      </c>
      <c r="AE60">
        <f>IF(OR(ISNUMBER(FIND("Sabado",O60,1)),ISNUMBER(FIND("Sábado",O60,1))),1,0)</f>
        <v>1</v>
      </c>
      <c r="AH60" s="34">
        <f>X60+T60+S60</f>
        <v>112.7311507936508</v>
      </c>
      <c r="AI60" s="34"/>
      <c r="AJ60" s="34"/>
      <c r="AK60" s="34">
        <f>W60+V60+U60</f>
        <v>145.07936507936506</v>
      </c>
      <c r="AL60" s="34">
        <f t="shared" si="2"/>
        <v>0</v>
      </c>
      <c r="AM60" s="34">
        <f t="shared" si="3"/>
        <v>0</v>
      </c>
      <c r="AN60" s="34">
        <f t="shared" si="4"/>
        <v>4.5092460317460317</v>
      </c>
      <c r="AO60" s="34">
        <f t="shared" si="5"/>
        <v>0</v>
      </c>
      <c r="AP60" s="34">
        <f t="shared" si="6"/>
        <v>0</v>
      </c>
      <c r="AQ60" s="34">
        <f t="shared" si="7"/>
        <v>5.8031746031746021</v>
      </c>
      <c r="AR60" s="40" t="str">
        <f t="shared" si="8"/>
        <v/>
      </c>
      <c r="AT60" s="34" t="str">
        <f t="shared" si="9"/>
        <v/>
      </c>
      <c r="AU60" s="34" t="str">
        <f t="shared" si="10"/>
        <v/>
      </c>
      <c r="AV60" s="34" t="str">
        <f t="shared" si="11"/>
        <v/>
      </c>
      <c r="AW60" s="34" t="str">
        <f t="shared" si="12"/>
        <v/>
      </c>
      <c r="AX60" s="34" t="str">
        <f t="shared" si="13"/>
        <v/>
      </c>
      <c r="AY60" s="34" t="str">
        <f t="shared" si="14"/>
        <v/>
      </c>
    </row>
    <row r="61" spans="1:51" x14ac:dyDescent="0.25">
      <c r="A61" s="25">
        <v>59</v>
      </c>
      <c r="B61" s="25">
        <v>749</v>
      </c>
      <c r="C61" s="25" t="s">
        <v>137</v>
      </c>
      <c r="D61" s="25" t="s">
        <v>61</v>
      </c>
      <c r="E61" s="25">
        <v>200000</v>
      </c>
      <c r="F61" s="25" t="s">
        <v>249</v>
      </c>
      <c r="G61" s="25" t="s">
        <v>249</v>
      </c>
      <c r="H61" s="25" t="s">
        <v>249</v>
      </c>
      <c r="I61" s="25" t="s">
        <v>274</v>
      </c>
      <c r="J61" s="25" t="s">
        <v>3</v>
      </c>
      <c r="K61" s="25" t="s">
        <v>122</v>
      </c>
      <c r="L61" s="25" t="s">
        <v>234</v>
      </c>
      <c r="M61" s="25" t="s">
        <v>207</v>
      </c>
      <c r="N61" s="25" t="s">
        <v>234</v>
      </c>
      <c r="O61" s="25" t="s">
        <v>188</v>
      </c>
      <c r="P61" s="25">
        <v>22</v>
      </c>
      <c r="Q61" s="25" t="s">
        <v>251</v>
      </c>
      <c r="R61" s="25" t="s">
        <v>252</v>
      </c>
      <c r="S61" s="34">
        <f>Hoja2!D61</f>
        <v>9</v>
      </c>
      <c r="T61" s="34">
        <f>Hoja2!C61</f>
        <v>52.235294117647058</v>
      </c>
      <c r="U61" s="34">
        <f>Hoja2!E61</f>
        <v>77.145161290322577</v>
      </c>
      <c r="V61" s="34">
        <f>Hoja2!F61</f>
        <v>107</v>
      </c>
      <c r="W61" s="34">
        <f>Hoja2!G61</f>
        <v>2</v>
      </c>
      <c r="X61" s="34">
        <f>Hoja2!H61</f>
        <v>75.555555555555557</v>
      </c>
      <c r="Y61" s="34">
        <f>IF(O61="", 0, LEN(O61)-LEN(SUBSTITUTE(O61,"-","")) +1)</f>
        <v>2</v>
      </c>
      <c r="Z61">
        <f>IF(ISNUMBER(FIND("Lunes",O61,1)),1,0)</f>
        <v>0</v>
      </c>
      <c r="AA61">
        <f>IF(ISNUMBER(FIND("Martes",O61,1)),1,0)</f>
        <v>0</v>
      </c>
      <c r="AB61">
        <f>IF(ISNUMBER(FIND("Miercoles",O61,1)),1,0)</f>
        <v>1</v>
      </c>
      <c r="AC61">
        <f>IF(ISNUMBER(FIND("Jueves",O61,1)),1,0)</f>
        <v>0</v>
      </c>
      <c r="AD61">
        <f>IF(ISNUMBER(FIND("Viernes",O61,1)),1,0)</f>
        <v>0</v>
      </c>
      <c r="AE61">
        <f>IF(OR(ISNUMBER(FIND("Sabado",O61,1)),ISNUMBER(FIND("Sábado",O61,1))),1,0)</f>
        <v>1</v>
      </c>
      <c r="AH61" s="34">
        <f>X61+T61+S61</f>
        <v>136.79084967320262</v>
      </c>
      <c r="AI61" s="34"/>
      <c r="AJ61" s="34"/>
      <c r="AK61" s="34">
        <f>W61+V61+U61</f>
        <v>186.14516129032256</v>
      </c>
      <c r="AL61" s="34">
        <f t="shared" si="2"/>
        <v>0</v>
      </c>
      <c r="AM61" s="34">
        <f t="shared" si="3"/>
        <v>0</v>
      </c>
      <c r="AN61" s="34">
        <f t="shared" si="4"/>
        <v>5.4716339869281043</v>
      </c>
      <c r="AO61" s="34">
        <f t="shared" si="5"/>
        <v>0</v>
      </c>
      <c r="AP61" s="34">
        <f t="shared" si="6"/>
        <v>0</v>
      </c>
      <c r="AQ61" s="34">
        <f t="shared" si="7"/>
        <v>7.4458064516129028</v>
      </c>
      <c r="AR61" s="40" t="str">
        <f t="shared" si="8"/>
        <v/>
      </c>
      <c r="AT61" s="34" t="str">
        <f t="shared" si="9"/>
        <v/>
      </c>
      <c r="AU61" s="34" t="str">
        <f t="shared" si="10"/>
        <v/>
      </c>
      <c r="AV61" s="34" t="str">
        <f t="shared" si="11"/>
        <v/>
      </c>
      <c r="AW61" s="34" t="str">
        <f t="shared" si="12"/>
        <v/>
      </c>
      <c r="AX61" s="34" t="str">
        <f t="shared" si="13"/>
        <v/>
      </c>
      <c r="AY61" s="34" t="str">
        <f t="shared" si="14"/>
        <v/>
      </c>
    </row>
    <row r="62" spans="1:51" x14ac:dyDescent="0.25">
      <c r="A62" s="26">
        <v>16</v>
      </c>
      <c r="B62" s="26">
        <v>374</v>
      </c>
      <c r="C62" s="26" t="s">
        <v>85</v>
      </c>
      <c r="D62" s="26" t="s">
        <v>61</v>
      </c>
      <c r="E62" s="26" t="s">
        <v>249</v>
      </c>
      <c r="F62" s="26" t="s">
        <v>249</v>
      </c>
      <c r="G62" s="26" t="s">
        <v>249</v>
      </c>
      <c r="H62" s="26">
        <v>200000</v>
      </c>
      <c r="I62" s="26" t="s">
        <v>273</v>
      </c>
      <c r="J62" s="26" t="s">
        <v>3</v>
      </c>
      <c r="K62" s="26" t="s">
        <v>86</v>
      </c>
      <c r="L62" s="26" t="s">
        <v>238</v>
      </c>
      <c r="M62" s="26" t="s">
        <v>248</v>
      </c>
      <c r="N62" s="26" t="s">
        <v>238</v>
      </c>
      <c r="O62" s="26" t="s">
        <v>188</v>
      </c>
      <c r="P62" s="26">
        <v>23</v>
      </c>
      <c r="Q62" s="26" t="s">
        <v>250</v>
      </c>
      <c r="R62" s="26"/>
      <c r="S62" s="34">
        <f>Hoja2!D62</f>
        <v>0</v>
      </c>
      <c r="T62" s="34">
        <f>Hoja2!C62</f>
        <v>5</v>
      </c>
      <c r="U62" s="34">
        <f>Hoja2!E62</f>
        <v>118.3225806451613</v>
      </c>
      <c r="V62" s="34">
        <f>Hoja2!F62</f>
        <v>61</v>
      </c>
      <c r="W62" s="34">
        <f>Hoja2!G62</f>
        <v>4.666666666666667</v>
      </c>
      <c r="X62" s="34">
        <f>Hoja2!H62</f>
        <v>129.53968253968253</v>
      </c>
      <c r="Y62" s="34">
        <f>IF(O62="", 0, LEN(O62)-LEN(SUBSTITUTE(O62,"-","")) +1)</f>
        <v>2</v>
      </c>
      <c r="Z62">
        <f>IF(ISNUMBER(FIND("Lunes",O62,1)),1,0)</f>
        <v>0</v>
      </c>
      <c r="AA62">
        <f>IF(ISNUMBER(FIND("Martes",O62,1)),1,0)</f>
        <v>0</v>
      </c>
      <c r="AB62">
        <f>IF(ISNUMBER(FIND("Miercoles",O62,1)),1,0)</f>
        <v>1</v>
      </c>
      <c r="AC62">
        <f>IF(ISNUMBER(FIND("Jueves",O62,1)),1,0)</f>
        <v>0</v>
      </c>
      <c r="AD62">
        <f>IF(ISNUMBER(FIND("Viernes",O62,1)),1,0)</f>
        <v>0</v>
      </c>
      <c r="AE62">
        <f>IF(OR(ISNUMBER(FIND("Sabado",O62,1)),ISNUMBER(FIND("Sábado",O62,1))),1,0)</f>
        <v>1</v>
      </c>
      <c r="AH62" s="34">
        <f>X62+T62+S62</f>
        <v>134.53968253968253</v>
      </c>
      <c r="AI62" s="34"/>
      <c r="AJ62" s="34"/>
      <c r="AK62" s="34">
        <f>W62+V62+U62</f>
        <v>183.98924731182797</v>
      </c>
      <c r="AL62" s="34">
        <f t="shared" si="2"/>
        <v>0</v>
      </c>
      <c r="AM62" s="34">
        <f t="shared" si="3"/>
        <v>0</v>
      </c>
      <c r="AN62" s="34">
        <f t="shared" si="4"/>
        <v>5.3815873015873015</v>
      </c>
      <c r="AO62" s="34">
        <f t="shared" si="5"/>
        <v>0</v>
      </c>
      <c r="AP62" s="34">
        <f t="shared" si="6"/>
        <v>0</v>
      </c>
      <c r="AQ62" s="34">
        <f t="shared" si="7"/>
        <v>7.359569892473119</v>
      </c>
      <c r="AR62" s="40">
        <f t="shared" si="8"/>
        <v>23</v>
      </c>
      <c r="AT62" s="34" t="str">
        <f t="shared" si="9"/>
        <v/>
      </c>
      <c r="AU62" s="34" t="str">
        <f t="shared" si="10"/>
        <v/>
      </c>
      <c r="AV62" s="34">
        <f t="shared" si="11"/>
        <v>8.4330158730158722</v>
      </c>
      <c r="AW62" s="34" t="str">
        <f t="shared" si="12"/>
        <v/>
      </c>
      <c r="AX62" s="34" t="str">
        <f t="shared" si="13"/>
        <v/>
      </c>
      <c r="AY62" s="34">
        <f t="shared" si="14"/>
        <v>16.278924731182798</v>
      </c>
    </row>
    <row r="63" spans="1:51" x14ac:dyDescent="0.25">
      <c r="A63" s="26">
        <v>20</v>
      </c>
      <c r="B63" s="26">
        <v>531</v>
      </c>
      <c r="C63" s="26" t="s">
        <v>90</v>
      </c>
      <c r="D63" s="26" t="s">
        <v>61</v>
      </c>
      <c r="E63" s="26" t="s">
        <v>249</v>
      </c>
      <c r="F63" s="26" t="s">
        <v>249</v>
      </c>
      <c r="G63" s="26" t="s">
        <v>249</v>
      </c>
      <c r="H63" s="26">
        <v>200000</v>
      </c>
      <c r="I63" s="26" t="s">
        <v>281</v>
      </c>
      <c r="J63" s="26" t="s">
        <v>3</v>
      </c>
      <c r="K63" s="26" t="s">
        <v>86</v>
      </c>
      <c r="L63" s="26" t="s">
        <v>237</v>
      </c>
      <c r="M63" s="26" t="s">
        <v>207</v>
      </c>
      <c r="N63" s="26" t="s">
        <v>237</v>
      </c>
      <c r="O63" s="26" t="s">
        <v>188</v>
      </c>
      <c r="P63" s="26">
        <v>23</v>
      </c>
      <c r="Q63" s="26" t="s">
        <v>250</v>
      </c>
      <c r="R63" s="26"/>
      <c r="S63" s="34">
        <f>Hoja2!D63</f>
        <v>0</v>
      </c>
      <c r="T63" s="34">
        <f>Hoja2!C63</f>
        <v>0</v>
      </c>
      <c r="U63" s="34">
        <f>Hoja2!E63</f>
        <v>70.983870967741936</v>
      </c>
      <c r="V63" s="34">
        <f>Hoja2!F63</f>
        <v>151</v>
      </c>
      <c r="W63" s="34">
        <f>Hoja2!G63</f>
        <v>1</v>
      </c>
      <c r="X63" s="34">
        <f>Hoja2!H63</f>
        <v>76.285714285714292</v>
      </c>
      <c r="Y63" s="34">
        <f>IF(O63="", 0, LEN(O63)-LEN(SUBSTITUTE(O63,"-","")) +1)</f>
        <v>2</v>
      </c>
      <c r="Z63">
        <f>IF(ISNUMBER(FIND("Lunes",O63,1)),1,0)</f>
        <v>0</v>
      </c>
      <c r="AA63">
        <f>IF(ISNUMBER(FIND("Martes",O63,1)),1,0)</f>
        <v>0</v>
      </c>
      <c r="AB63">
        <f>IF(ISNUMBER(FIND("Miercoles",O63,1)),1,0)</f>
        <v>1</v>
      </c>
      <c r="AC63">
        <f>IF(ISNUMBER(FIND("Jueves",O63,1)),1,0)</f>
        <v>0</v>
      </c>
      <c r="AD63">
        <f>IF(ISNUMBER(FIND("Viernes",O63,1)),1,0)</f>
        <v>0</v>
      </c>
      <c r="AE63">
        <f>IF(OR(ISNUMBER(FIND("Sabado",O63,1)),ISNUMBER(FIND("Sábado",O63,1))),1,0)</f>
        <v>1</v>
      </c>
      <c r="AH63" s="34">
        <f>X63+T63+S63</f>
        <v>76.285714285714292</v>
      </c>
      <c r="AI63" s="34"/>
      <c r="AJ63" s="34"/>
      <c r="AK63" s="34">
        <f>W63+V63+U63</f>
        <v>222.98387096774195</v>
      </c>
      <c r="AL63" s="34">
        <f t="shared" si="2"/>
        <v>0</v>
      </c>
      <c r="AM63" s="34">
        <f t="shared" si="3"/>
        <v>0</v>
      </c>
      <c r="AN63" s="34">
        <f t="shared" si="4"/>
        <v>3.0514285714285716</v>
      </c>
      <c r="AO63" s="34">
        <f t="shared" si="5"/>
        <v>0</v>
      </c>
      <c r="AP63" s="34">
        <f t="shared" si="6"/>
        <v>0</v>
      </c>
      <c r="AQ63" s="34">
        <f t="shared" si="7"/>
        <v>8.9193548387096779</v>
      </c>
      <c r="AR63" s="40" t="str">
        <f t="shared" si="8"/>
        <v/>
      </c>
      <c r="AT63" s="34" t="str">
        <f t="shared" si="9"/>
        <v/>
      </c>
      <c r="AU63" s="34" t="str">
        <f t="shared" si="10"/>
        <v/>
      </c>
      <c r="AV63" s="34" t="str">
        <f t="shared" si="11"/>
        <v/>
      </c>
      <c r="AW63" s="34" t="str">
        <f t="shared" si="12"/>
        <v/>
      </c>
      <c r="AX63" s="34" t="str">
        <f t="shared" si="13"/>
        <v/>
      </c>
      <c r="AY63" s="34" t="str">
        <f t="shared" si="14"/>
        <v/>
      </c>
    </row>
    <row r="64" spans="1:51" x14ac:dyDescent="0.25">
      <c r="A64" s="27">
        <v>26</v>
      </c>
      <c r="B64" s="27">
        <v>685</v>
      </c>
      <c r="C64" s="27" t="s">
        <v>98</v>
      </c>
      <c r="D64" s="27" t="s">
        <v>61</v>
      </c>
      <c r="E64" s="27">
        <v>170000</v>
      </c>
      <c r="F64" s="27" t="s">
        <v>249</v>
      </c>
      <c r="G64" s="27" t="s">
        <v>249</v>
      </c>
      <c r="H64" s="27" t="s">
        <v>249</v>
      </c>
      <c r="I64" s="27" t="s">
        <v>289</v>
      </c>
      <c r="J64" s="27" t="s">
        <v>3</v>
      </c>
      <c r="K64" s="27" t="s">
        <v>72</v>
      </c>
      <c r="L64" s="27" t="s">
        <v>72</v>
      </c>
      <c r="M64" s="27" t="s">
        <v>207</v>
      </c>
      <c r="N64" s="27" t="s">
        <v>239</v>
      </c>
      <c r="O64" s="27" t="s">
        <v>190</v>
      </c>
      <c r="P64" s="27">
        <v>24</v>
      </c>
      <c r="Q64" s="27" t="s">
        <v>250</v>
      </c>
      <c r="R64" s="27"/>
      <c r="S64" s="34">
        <f>Hoja2!D64</f>
        <v>44.62903225806452</v>
      </c>
      <c r="T64" s="34">
        <f>Hoja2!C64</f>
        <v>0</v>
      </c>
      <c r="U64" s="34">
        <f>Hoja2!E64</f>
        <v>3</v>
      </c>
      <c r="V64" s="34">
        <f>Hoja2!F64</f>
        <v>50.238095238095241</v>
      </c>
      <c r="W64" s="34">
        <f>Hoja2!G64</f>
        <v>30</v>
      </c>
      <c r="X64" s="34">
        <f>Hoja2!H64</f>
        <v>46.158730158730158</v>
      </c>
      <c r="Y64" s="34">
        <f>IF(O64="", 0, LEN(O64)-LEN(SUBSTITUTE(O64,"-","")) +1)</f>
        <v>3</v>
      </c>
      <c r="Z64">
        <f>IF(ISNUMBER(FIND("Lunes",O64,1)),1,0)</f>
        <v>0</v>
      </c>
      <c r="AA64">
        <f>IF(ISNUMBER(FIND("Martes",O64,1)),1,0)</f>
        <v>1</v>
      </c>
      <c r="AB64">
        <f>IF(ISNUMBER(FIND("Miercoles",O64,1)),1,0)</f>
        <v>0</v>
      </c>
      <c r="AC64">
        <f>IF(ISNUMBER(FIND("Jueves",O64,1)),1,0)</f>
        <v>1</v>
      </c>
      <c r="AD64">
        <f>IF(ISNUMBER(FIND("Viernes",O64,1)),1,0)</f>
        <v>0</v>
      </c>
      <c r="AE64">
        <f>IF(OR(ISNUMBER(FIND("Sabado",O64,1)),ISNUMBER(FIND("Sábado",O64,1))),1,0)</f>
        <v>1</v>
      </c>
      <c r="AF64" s="34"/>
      <c r="AG64" s="34">
        <f>X64+T64</f>
        <v>46.158730158730158</v>
      </c>
      <c r="AI64" s="34">
        <f>U64+S64</f>
        <v>47.62903225806452</v>
      </c>
      <c r="AJ64" s="34"/>
      <c r="AK64" s="34">
        <f>V64+W64</f>
        <v>80.238095238095241</v>
      </c>
      <c r="AL64" s="34">
        <f t="shared" si="2"/>
        <v>0</v>
      </c>
      <c r="AM64" s="34">
        <f t="shared" si="3"/>
        <v>1.8463492063492064</v>
      </c>
      <c r="AN64" s="34">
        <f t="shared" si="4"/>
        <v>0</v>
      </c>
      <c r="AO64" s="34">
        <f t="shared" si="5"/>
        <v>1.9051612903225807</v>
      </c>
      <c r="AP64" s="34">
        <f t="shared" si="6"/>
        <v>0</v>
      </c>
      <c r="AQ64" s="34">
        <f t="shared" si="7"/>
        <v>3.2095238095238097</v>
      </c>
      <c r="AR64" s="40">
        <f t="shared" si="8"/>
        <v>24</v>
      </c>
      <c r="AT64" s="34" t="str">
        <f t="shared" si="9"/>
        <v/>
      </c>
      <c r="AU64" s="34">
        <f t="shared" si="10"/>
        <v>10.037460317460319</v>
      </c>
      <c r="AV64" s="34" t="str">
        <f t="shared" si="11"/>
        <v/>
      </c>
      <c r="AW64" s="34">
        <f t="shared" si="12"/>
        <v>12.162580645161292</v>
      </c>
      <c r="AX64" s="34" t="str">
        <f t="shared" si="13"/>
        <v/>
      </c>
      <c r="AY64" s="34">
        <f t="shared" si="14"/>
        <v>29.293968253968252</v>
      </c>
    </row>
    <row r="65" spans="1:51" x14ac:dyDescent="0.25">
      <c r="A65" s="27">
        <v>54</v>
      </c>
      <c r="B65" s="27">
        <v>744</v>
      </c>
      <c r="C65" s="27" t="s">
        <v>131</v>
      </c>
      <c r="D65" s="27" t="s">
        <v>61</v>
      </c>
      <c r="E65" s="27">
        <v>170000</v>
      </c>
      <c r="F65" s="27" t="s">
        <v>249</v>
      </c>
      <c r="G65" s="27" t="s">
        <v>249</v>
      </c>
      <c r="H65" s="27" t="s">
        <v>249</v>
      </c>
      <c r="I65" s="27" t="s">
        <v>289</v>
      </c>
      <c r="J65" s="27" t="s">
        <v>3</v>
      </c>
      <c r="K65" s="27" t="s">
        <v>72</v>
      </c>
      <c r="L65" s="27" t="s">
        <v>72</v>
      </c>
      <c r="M65" s="27" t="s">
        <v>248</v>
      </c>
      <c r="N65" s="27" t="s">
        <v>240</v>
      </c>
      <c r="O65" s="27" t="s">
        <v>190</v>
      </c>
      <c r="P65" s="27">
        <v>24</v>
      </c>
      <c r="Q65" s="27" t="s">
        <v>250</v>
      </c>
      <c r="R65" s="27"/>
      <c r="S65" s="34">
        <f>Hoja2!D65</f>
        <v>69.08064516129032</v>
      </c>
      <c r="T65" s="34">
        <f>Hoja2!C65</f>
        <v>0</v>
      </c>
      <c r="U65" s="34">
        <f>Hoja2!E65</f>
        <v>42</v>
      </c>
      <c r="V65" s="34">
        <f>Hoja2!F65</f>
        <v>86.222222222222229</v>
      </c>
      <c r="W65" s="34">
        <f>Hoja2!G65</f>
        <v>0</v>
      </c>
      <c r="X65" s="34">
        <f>Hoja2!H65</f>
        <v>74.206349206349202</v>
      </c>
      <c r="Y65" s="34">
        <f>IF(O65="", 0, LEN(O65)-LEN(SUBSTITUTE(O65,"-","")) +1)</f>
        <v>3</v>
      </c>
      <c r="Z65">
        <f>IF(ISNUMBER(FIND("Lunes",O65,1)),1,0)</f>
        <v>0</v>
      </c>
      <c r="AA65">
        <f>IF(ISNUMBER(FIND("Martes",O65,1)),1,0)</f>
        <v>1</v>
      </c>
      <c r="AB65">
        <f>IF(ISNUMBER(FIND("Miercoles",O65,1)),1,0)</f>
        <v>0</v>
      </c>
      <c r="AC65">
        <f>IF(ISNUMBER(FIND("Jueves",O65,1)),1,0)</f>
        <v>1</v>
      </c>
      <c r="AD65">
        <f>IF(ISNUMBER(FIND("Viernes",O65,1)),1,0)</f>
        <v>0</v>
      </c>
      <c r="AE65">
        <f>IF(OR(ISNUMBER(FIND("Sabado",O65,1)),ISNUMBER(FIND("Sábado",O65,1))),1,0)</f>
        <v>1</v>
      </c>
      <c r="AF65" s="34"/>
      <c r="AG65" s="34">
        <f>X65+T65</f>
        <v>74.206349206349202</v>
      </c>
      <c r="AI65" s="34">
        <f>U65+S65</f>
        <v>111.08064516129032</v>
      </c>
      <c r="AJ65" s="34"/>
      <c r="AK65" s="34">
        <f>V65+W65</f>
        <v>86.222222222222229</v>
      </c>
      <c r="AL65" s="34">
        <f t="shared" si="2"/>
        <v>0</v>
      </c>
      <c r="AM65" s="34">
        <f t="shared" si="3"/>
        <v>2.9682539682539679</v>
      </c>
      <c r="AN65" s="34">
        <f t="shared" si="4"/>
        <v>0</v>
      </c>
      <c r="AO65" s="34">
        <f t="shared" si="5"/>
        <v>4.443225806451613</v>
      </c>
      <c r="AP65" s="34">
        <f t="shared" si="6"/>
        <v>0</v>
      </c>
      <c r="AQ65" s="34">
        <f t="shared" si="7"/>
        <v>3.4488888888888893</v>
      </c>
      <c r="AR65" s="40" t="str">
        <f t="shared" si="8"/>
        <v/>
      </c>
      <c r="AT65" s="34" t="str">
        <f t="shared" si="9"/>
        <v/>
      </c>
      <c r="AU65" s="34" t="str">
        <f t="shared" si="10"/>
        <v/>
      </c>
      <c r="AV65" s="34" t="str">
        <f t="shared" si="11"/>
        <v/>
      </c>
      <c r="AW65" s="34" t="str">
        <f t="shared" si="12"/>
        <v/>
      </c>
      <c r="AX65" s="34" t="str">
        <f t="shared" si="13"/>
        <v/>
      </c>
      <c r="AY65" s="34" t="str">
        <f t="shared" si="14"/>
        <v/>
      </c>
    </row>
    <row r="66" spans="1:51" x14ac:dyDescent="0.25">
      <c r="A66" s="27">
        <v>65</v>
      </c>
      <c r="B66" s="27">
        <v>761</v>
      </c>
      <c r="C66" s="27" t="s">
        <v>143</v>
      </c>
      <c r="D66" s="27" t="s">
        <v>61</v>
      </c>
      <c r="E66" s="27">
        <v>170000</v>
      </c>
      <c r="F66" s="27" t="s">
        <v>249</v>
      </c>
      <c r="G66" s="27" t="s">
        <v>249</v>
      </c>
      <c r="H66" s="27" t="s">
        <v>249</v>
      </c>
      <c r="I66" s="27" t="s">
        <v>274</v>
      </c>
      <c r="J66" s="27" t="s">
        <v>3</v>
      </c>
      <c r="K66" s="27" t="s">
        <v>72</v>
      </c>
      <c r="L66" s="27" t="s">
        <v>72</v>
      </c>
      <c r="M66" s="27" t="s">
        <v>248</v>
      </c>
      <c r="N66" s="27" t="s">
        <v>241</v>
      </c>
      <c r="O66" s="27" t="s">
        <v>190</v>
      </c>
      <c r="P66" s="27">
        <v>24</v>
      </c>
      <c r="Q66" s="27" t="s">
        <v>250</v>
      </c>
      <c r="R66" s="27"/>
      <c r="S66" s="34">
        <f>Hoja2!D66</f>
        <v>124.35483870967742</v>
      </c>
      <c r="T66" s="34">
        <f>Hoja2!C66</f>
        <v>0</v>
      </c>
      <c r="U66" s="34">
        <f>Hoja2!E66</f>
        <v>21</v>
      </c>
      <c r="V66" s="34">
        <f>Hoja2!F66</f>
        <v>114.88888888888889</v>
      </c>
      <c r="W66" s="34">
        <f>Hoja2!G66</f>
        <v>451</v>
      </c>
      <c r="X66" s="34">
        <f>Hoja2!H66</f>
        <v>130.57142857142858</v>
      </c>
      <c r="Y66" s="34">
        <f>IF(O66="", 0, LEN(O66)-LEN(SUBSTITUTE(O66,"-","")) +1)</f>
        <v>3</v>
      </c>
      <c r="Z66">
        <f>IF(ISNUMBER(FIND("Lunes",O66,1)),1,0)</f>
        <v>0</v>
      </c>
      <c r="AA66">
        <f>IF(ISNUMBER(FIND("Martes",O66,1)),1,0)</f>
        <v>1</v>
      </c>
      <c r="AB66">
        <f>IF(ISNUMBER(FIND("Miercoles",O66,1)),1,0)</f>
        <v>0</v>
      </c>
      <c r="AC66">
        <f>IF(ISNUMBER(FIND("Jueves",O66,1)),1,0)</f>
        <v>1</v>
      </c>
      <c r="AD66">
        <f>IF(ISNUMBER(FIND("Viernes",O66,1)),1,0)</f>
        <v>0</v>
      </c>
      <c r="AE66">
        <f>IF(OR(ISNUMBER(FIND("Sabado",O66,1)),ISNUMBER(FIND("Sábado",O66,1))),1,0)</f>
        <v>1</v>
      </c>
      <c r="AF66" s="34"/>
      <c r="AG66" s="34">
        <f>X66+T66</f>
        <v>130.57142857142858</v>
      </c>
      <c r="AI66" s="34">
        <f>U66+S66</f>
        <v>145.35483870967744</v>
      </c>
      <c r="AJ66" s="34"/>
      <c r="AK66" s="34">
        <f>V66+W66</f>
        <v>565.88888888888891</v>
      </c>
      <c r="AL66" s="34">
        <f t="shared" si="2"/>
        <v>0</v>
      </c>
      <c r="AM66" s="34">
        <f t="shared" si="3"/>
        <v>5.2228571428571433</v>
      </c>
      <c r="AN66" s="34">
        <f t="shared" si="4"/>
        <v>0</v>
      </c>
      <c r="AO66" s="34">
        <f t="shared" si="5"/>
        <v>5.8141935483870979</v>
      </c>
      <c r="AP66" s="34">
        <f t="shared" si="6"/>
        <v>0</v>
      </c>
      <c r="AQ66" s="34">
        <f t="shared" si="7"/>
        <v>22.635555555555555</v>
      </c>
      <c r="AR66" s="40" t="str">
        <f t="shared" si="8"/>
        <v/>
      </c>
      <c r="AT66" s="34" t="str">
        <f t="shared" si="9"/>
        <v/>
      </c>
      <c r="AU66" s="34" t="str">
        <f t="shared" si="10"/>
        <v/>
      </c>
      <c r="AV66" s="34" t="str">
        <f t="shared" si="11"/>
        <v/>
      </c>
      <c r="AW66" s="34" t="str">
        <f t="shared" si="12"/>
        <v/>
      </c>
      <c r="AX66" s="34" t="str">
        <f t="shared" si="13"/>
        <v/>
      </c>
      <c r="AY66" s="34" t="str">
        <f t="shared" si="14"/>
        <v/>
      </c>
    </row>
    <row r="67" spans="1:51" x14ac:dyDescent="0.25">
      <c r="A67" s="28">
        <v>61</v>
      </c>
      <c r="B67" s="28">
        <v>759</v>
      </c>
      <c r="C67" s="28" t="s">
        <v>139</v>
      </c>
      <c r="D67" s="28" t="s">
        <v>61</v>
      </c>
      <c r="E67" s="28">
        <v>170000</v>
      </c>
      <c r="F67" s="28" t="s">
        <v>249</v>
      </c>
      <c r="G67" s="28" t="s">
        <v>249</v>
      </c>
      <c r="H67" s="28" t="s">
        <v>249</v>
      </c>
      <c r="I67" s="28" t="s">
        <v>289</v>
      </c>
      <c r="J67" s="28" t="s">
        <v>3</v>
      </c>
      <c r="K67" s="28" t="s">
        <v>72</v>
      </c>
      <c r="L67" s="28" t="s">
        <v>72</v>
      </c>
      <c r="M67" s="28" t="s">
        <v>207</v>
      </c>
      <c r="N67" s="28" t="s">
        <v>242</v>
      </c>
      <c r="O67" s="28" t="s">
        <v>243</v>
      </c>
      <c r="P67" s="28">
        <v>25</v>
      </c>
      <c r="Q67" s="28" t="s">
        <v>250</v>
      </c>
      <c r="R67" s="28"/>
      <c r="S67" s="34">
        <f>Hoja2!D67</f>
        <v>11.53225806451613</v>
      </c>
      <c r="T67" s="34">
        <f>Hoja2!C67</f>
        <v>0</v>
      </c>
      <c r="U67" s="34">
        <f>Hoja2!E67</f>
        <v>14</v>
      </c>
      <c r="V67" s="34">
        <f>Hoja2!F67</f>
        <v>40</v>
      </c>
      <c r="W67" s="34">
        <f>Hoja2!G67</f>
        <v>0</v>
      </c>
      <c r="X67" s="34">
        <f>Hoja2!H67</f>
        <v>10.129032258064516</v>
      </c>
      <c r="Y67" s="34">
        <f>IF(O67="", 0, LEN(O67)-LEN(SUBSTITUTE(O67,"-","")) +1)</f>
        <v>2</v>
      </c>
      <c r="Z67">
        <f>IF(ISNUMBER(FIND("Lunes",O67,1)),1,0)</f>
        <v>0</v>
      </c>
      <c r="AA67">
        <f>IF(ISNUMBER(FIND("Martes",O67,1)),1,0)</f>
        <v>1</v>
      </c>
      <c r="AB67">
        <f>IF(ISNUMBER(FIND("Miercoles",O67,1)),1,0)</f>
        <v>0</v>
      </c>
      <c r="AC67">
        <f>IF(ISNUMBER(FIND("Jueves",O67,1)),1,0)</f>
        <v>0</v>
      </c>
      <c r="AD67">
        <f>IF(ISNUMBER(FIND("Viernes",O67,1)),1,0)</f>
        <v>0</v>
      </c>
      <c r="AE67">
        <f>IF(OR(ISNUMBER(FIND("Sabado",O67,1)),ISNUMBER(FIND("Sábado",O67,1))),1,0)</f>
        <v>1</v>
      </c>
      <c r="AG67" s="34">
        <f>X67+T67</f>
        <v>10.129032258064516</v>
      </c>
      <c r="AK67" s="34">
        <f>S67+U67+V67+W67</f>
        <v>65.532258064516128</v>
      </c>
      <c r="AL67" s="34">
        <f t="shared" ref="AL67:AL91" si="15">AF67/25</f>
        <v>0</v>
      </c>
      <c r="AM67" s="34">
        <f t="shared" ref="AM67:AM91" si="16">AG67/25</f>
        <v>0.40516129032258064</v>
      </c>
      <c r="AN67" s="34">
        <f t="shared" ref="AN67:AN91" si="17">AH67/25</f>
        <v>0</v>
      </c>
      <c r="AO67" s="34">
        <f t="shared" ref="AO67:AO91" si="18">AI67/25</f>
        <v>0</v>
      </c>
      <c r="AP67" s="34">
        <f t="shared" ref="AP67:AP91" si="19">AJ67/25</f>
        <v>0</v>
      </c>
      <c r="AQ67" s="34">
        <f t="shared" ref="AQ67:AQ91" si="20">AK67/25</f>
        <v>2.621290322580645</v>
      </c>
      <c r="AR67" s="40">
        <f t="shared" ref="AR67:AR91" si="21">IF(P66&lt;&gt;P67,P67,"")</f>
        <v>25</v>
      </c>
      <c r="AT67" s="34" t="str">
        <f t="shared" ref="AT67:AT91" si="22">IF(SUMIFS(AL67:AL156,$P67:$P156,"="&amp;$AR67)=0, "", SUMIFS(AL67:AL156,$P67:$P156,"="&amp;$AR67))</f>
        <v/>
      </c>
      <c r="AU67" s="34">
        <f t="shared" ref="AU67:AU91" si="23">IF(SUMIFS(AM67:AM156,$P67:$P156,"="&amp;$AR67)=0, "", SUMIFS(AM67:AM156,$P67:$P156,"="&amp;$AR67))</f>
        <v>0.73214541730670757</v>
      </c>
      <c r="AV67" s="34" t="str">
        <f t="shared" ref="AV67:AV91" si="24">IF(SUMIFS(AN67:AN156,$P67:$P156,"="&amp;$AR67)=0, "", SUMIFS(AN67:AN156,$P67:$P156,"="&amp;$AR67))</f>
        <v/>
      </c>
      <c r="AW67" s="34" t="str">
        <f t="shared" ref="AW67:AW91" si="25">IF(SUMIFS(AO67:AO156,$P67:$P156,"="&amp;$AR67)=0, "", SUMIFS(AO67:AO156,$P67:$P156,"="&amp;$AR67))</f>
        <v/>
      </c>
      <c r="AX67" s="34" t="str">
        <f t="shared" ref="AX67:AX91" si="26">IF(SUMIFS(AP67:AP156,$P67:$P156,"="&amp;$AR67)=0, "", SUMIFS(AP67:AP156,$P67:$P156,"="&amp;$AR67))</f>
        <v/>
      </c>
      <c r="AY67" s="34">
        <f t="shared" ref="AY67:AY91" si="27">IF(SUMIFS(AQ67:AQ156,$P67:$P156,"="&amp;$AR67)=0, "", SUMIFS(AQ67:AQ156,$P67:$P156,"="&amp;$AR67))</f>
        <v>2.905224748810153</v>
      </c>
    </row>
    <row r="68" spans="1:51" x14ac:dyDescent="0.25">
      <c r="A68" s="28">
        <v>63</v>
      </c>
      <c r="B68" s="28">
        <v>760</v>
      </c>
      <c r="C68" s="28" t="s">
        <v>141</v>
      </c>
      <c r="D68" s="28" t="s">
        <v>61</v>
      </c>
      <c r="E68" s="28">
        <v>170000</v>
      </c>
      <c r="F68" s="28" t="s">
        <v>249</v>
      </c>
      <c r="G68" s="28" t="s">
        <v>249</v>
      </c>
      <c r="H68" s="28" t="s">
        <v>249</v>
      </c>
      <c r="I68" s="28" t="s">
        <v>281</v>
      </c>
      <c r="J68" s="28" t="s">
        <v>3</v>
      </c>
      <c r="K68" s="28" t="s">
        <v>72</v>
      </c>
      <c r="L68" s="28" t="s">
        <v>72</v>
      </c>
      <c r="M68" s="28" t="s">
        <v>248</v>
      </c>
      <c r="N68" s="28" t="s">
        <v>244</v>
      </c>
      <c r="O68" s="28" t="s">
        <v>243</v>
      </c>
      <c r="P68" s="28">
        <v>25</v>
      </c>
      <c r="Q68" s="28" t="s">
        <v>250</v>
      </c>
      <c r="R68" s="28"/>
      <c r="S68" s="34">
        <f>Hoja2!D68</f>
        <v>7.0983606557377046</v>
      </c>
      <c r="T68" s="34">
        <f>Hoja2!C68</f>
        <v>0</v>
      </c>
      <c r="U68" s="34">
        <f>Hoja2!E68</f>
        <v>0</v>
      </c>
      <c r="V68" s="34">
        <f>Hoja2!F68</f>
        <v>0</v>
      </c>
      <c r="W68" s="34">
        <f>Hoja2!G68</f>
        <v>0</v>
      </c>
      <c r="X68" s="34">
        <f>Hoja2!H68</f>
        <v>8.174603174603174</v>
      </c>
      <c r="Y68" s="34">
        <f>IF(O68="", 0, LEN(O68)-LEN(SUBSTITUTE(O68,"-","")) +1)</f>
        <v>2</v>
      </c>
      <c r="Z68">
        <f>IF(ISNUMBER(FIND("Lunes",O68,1)),1,0)</f>
        <v>0</v>
      </c>
      <c r="AA68">
        <f>IF(ISNUMBER(FIND("Martes",O68,1)),1,0)</f>
        <v>1</v>
      </c>
      <c r="AB68">
        <f>IF(ISNUMBER(FIND("Miercoles",O68,1)),1,0)</f>
        <v>0</v>
      </c>
      <c r="AC68">
        <f>IF(ISNUMBER(FIND("Jueves",O68,1)),1,0)</f>
        <v>0</v>
      </c>
      <c r="AD68">
        <f>IF(ISNUMBER(FIND("Viernes",O68,1)),1,0)</f>
        <v>0</v>
      </c>
      <c r="AE68">
        <f>IF(OR(ISNUMBER(FIND("Sabado",O68,1)),ISNUMBER(FIND("Sábado",O68,1))),1,0)</f>
        <v>1</v>
      </c>
      <c r="AG68" s="34">
        <f>X68+T68</f>
        <v>8.174603174603174</v>
      </c>
      <c r="AK68" s="34">
        <f>S68+U68+V68+W68</f>
        <v>7.0983606557377046</v>
      </c>
      <c r="AL68" s="34">
        <f t="shared" si="15"/>
        <v>0</v>
      </c>
      <c r="AM68" s="34">
        <f t="shared" si="16"/>
        <v>0.32698412698412693</v>
      </c>
      <c r="AN68" s="34">
        <f t="shared" si="17"/>
        <v>0</v>
      </c>
      <c r="AO68" s="34">
        <f t="shared" si="18"/>
        <v>0</v>
      </c>
      <c r="AP68" s="34">
        <f t="shared" si="19"/>
        <v>0</v>
      </c>
      <c r="AQ68" s="34">
        <f t="shared" si="20"/>
        <v>0.28393442622950821</v>
      </c>
      <c r="AR68" s="40" t="str">
        <f t="shared" si="21"/>
        <v/>
      </c>
      <c r="AT68" s="34" t="str">
        <f t="shared" si="22"/>
        <v/>
      </c>
      <c r="AU68" s="34" t="str">
        <f t="shared" si="23"/>
        <v/>
      </c>
      <c r="AV68" s="34" t="str">
        <f t="shared" si="24"/>
        <v/>
      </c>
      <c r="AW68" s="34" t="str">
        <f t="shared" si="25"/>
        <v/>
      </c>
      <c r="AX68" s="34" t="str">
        <f t="shared" si="26"/>
        <v/>
      </c>
      <c r="AY68" s="34" t="str">
        <f t="shared" si="27"/>
        <v/>
      </c>
    </row>
    <row r="69" spans="1:51" x14ac:dyDescent="0.25">
      <c r="A69" s="29">
        <v>1</v>
      </c>
      <c r="B69" s="29" t="s">
        <v>298</v>
      </c>
      <c r="C69" s="29" t="s">
        <v>60</v>
      </c>
      <c r="D69" s="29" t="s">
        <v>61</v>
      </c>
      <c r="E69" s="29" t="s">
        <v>249</v>
      </c>
      <c r="F69" s="29" t="s">
        <v>249</v>
      </c>
      <c r="G69" s="29">
        <v>40000</v>
      </c>
      <c r="H69" s="29" t="s">
        <v>249</v>
      </c>
      <c r="I69" s="29" t="s">
        <v>281</v>
      </c>
      <c r="J69" s="29" t="s">
        <v>12</v>
      </c>
      <c r="K69" s="29" t="s">
        <v>62</v>
      </c>
      <c r="L69" s="29" t="s">
        <v>177</v>
      </c>
      <c r="M69" s="29" t="s">
        <v>255</v>
      </c>
      <c r="N69" s="29" t="s">
        <v>283</v>
      </c>
      <c r="O69" s="29" t="s">
        <v>179</v>
      </c>
      <c r="P69" s="29">
        <v>26</v>
      </c>
      <c r="Q69" s="29" t="s">
        <v>266</v>
      </c>
      <c r="R69" s="29" t="s">
        <v>267</v>
      </c>
      <c r="S69" s="34">
        <f>Hoja2!D69</f>
        <v>0</v>
      </c>
      <c r="T69" s="34">
        <f>Hoja2!C69</f>
        <v>152.97222222222223</v>
      </c>
      <c r="U69" s="34">
        <f>Hoja2!E69</f>
        <v>126.15384615384616</v>
      </c>
      <c r="V69" s="34">
        <f>Hoja2!F69</f>
        <v>2</v>
      </c>
      <c r="W69" s="34">
        <f>Hoja2!G69</f>
        <v>198.47368421052633</v>
      </c>
      <c r="X69" s="34">
        <f>Hoja2!H69</f>
        <v>129</v>
      </c>
      <c r="Y69" s="34">
        <f>IF(O69="", 0, LEN(O69)-LEN(SUBSTITUTE(O69,"-","")) +1)</f>
        <v>3</v>
      </c>
      <c r="Z69">
        <f>IF(ISNUMBER(FIND("Lunes",O69,1)),1,0)</f>
        <v>1</v>
      </c>
      <c r="AA69">
        <f>IF(ISNUMBER(FIND("Martes",O69,1)),1,0)</f>
        <v>0</v>
      </c>
      <c r="AB69">
        <f>IF(ISNUMBER(FIND("Miercoles",O69,1)),1,0)</f>
        <v>1</v>
      </c>
      <c r="AC69">
        <f>IF(ISNUMBER(FIND("Jueves",O69,1)),1,0)</f>
        <v>0</v>
      </c>
      <c r="AD69">
        <f>IF(ISNUMBER(FIND("Viernes",O69,1)),1,0)</f>
        <v>1</v>
      </c>
      <c r="AE69">
        <f>IF(OR(ISNUMBER(FIND("Sabado",O69,1)),ISNUMBER(FIND("Sábado",O69,1))),1,0)</f>
        <v>0</v>
      </c>
      <c r="AF69" s="34">
        <f>W69+X69</f>
        <v>327.47368421052636</v>
      </c>
      <c r="AH69" s="34">
        <f>T69+S69</f>
        <v>152.97222222222223</v>
      </c>
      <c r="AI69" s="34"/>
      <c r="AJ69" s="34">
        <f>U69+V69</f>
        <v>128.15384615384616</v>
      </c>
      <c r="AK69" s="34"/>
      <c r="AL69" s="34">
        <f t="shared" si="15"/>
        <v>13.098947368421054</v>
      </c>
      <c r="AM69" s="34">
        <f t="shared" si="16"/>
        <v>0</v>
      </c>
      <c r="AN69" s="34">
        <f t="shared" si="17"/>
        <v>6.1188888888888888</v>
      </c>
      <c r="AO69" s="34">
        <f t="shared" si="18"/>
        <v>0</v>
      </c>
      <c r="AP69" s="34">
        <f t="shared" si="19"/>
        <v>5.1261538461538461</v>
      </c>
      <c r="AQ69" s="34">
        <f t="shared" si="20"/>
        <v>0</v>
      </c>
      <c r="AR69" s="40">
        <f t="shared" si="21"/>
        <v>26</v>
      </c>
      <c r="AT69" s="34">
        <f t="shared" si="22"/>
        <v>28.266315789473687</v>
      </c>
      <c r="AU69" s="34" t="str">
        <f t="shared" si="23"/>
        <v/>
      </c>
      <c r="AV69" s="34">
        <f t="shared" si="24"/>
        <v>17.987777777777776</v>
      </c>
      <c r="AW69" s="34" t="str">
        <f t="shared" si="25"/>
        <v/>
      </c>
      <c r="AX69" s="34">
        <f t="shared" si="26"/>
        <v>17.730256410256409</v>
      </c>
      <c r="AY69" s="34" t="str">
        <f t="shared" si="27"/>
        <v/>
      </c>
    </row>
    <row r="70" spans="1:51" x14ac:dyDescent="0.25">
      <c r="A70" s="29">
        <v>4</v>
      </c>
      <c r="B70" s="29" t="s">
        <v>300</v>
      </c>
      <c r="C70" s="29" t="s">
        <v>67</v>
      </c>
      <c r="D70" s="29" t="s">
        <v>61</v>
      </c>
      <c r="E70" s="29" t="s">
        <v>249</v>
      </c>
      <c r="F70" s="29" t="s">
        <v>249</v>
      </c>
      <c r="G70" s="29">
        <v>40000</v>
      </c>
      <c r="H70" s="29" t="s">
        <v>249</v>
      </c>
      <c r="I70" s="29" t="s">
        <v>281</v>
      </c>
      <c r="J70" s="29" t="s">
        <v>12</v>
      </c>
      <c r="K70" s="29" t="s">
        <v>62</v>
      </c>
      <c r="L70" s="29" t="s">
        <v>177</v>
      </c>
      <c r="M70" s="29" t="s">
        <v>255</v>
      </c>
      <c r="N70" s="29" t="s">
        <v>284</v>
      </c>
      <c r="O70" s="29" t="s">
        <v>179</v>
      </c>
      <c r="P70" s="29">
        <v>26</v>
      </c>
      <c r="Q70" s="29" t="s">
        <v>266</v>
      </c>
      <c r="R70" s="29" t="s">
        <v>267</v>
      </c>
      <c r="S70" s="34">
        <f>Hoja2!D70</f>
        <v>30</v>
      </c>
      <c r="T70" s="34">
        <f>Hoja2!C70</f>
        <v>90.75</v>
      </c>
      <c r="U70" s="34">
        <f>Hoja2!E70</f>
        <v>84.717948717948715</v>
      </c>
      <c r="V70" s="34">
        <f>Hoja2!F70</f>
        <v>30</v>
      </c>
      <c r="W70" s="34">
        <f>Hoja2!G70</f>
        <v>94</v>
      </c>
      <c r="X70" s="34">
        <f>Hoja2!H70</f>
        <v>0</v>
      </c>
      <c r="Y70" s="34">
        <f>IF(O70="", 0, LEN(O70)-LEN(SUBSTITUTE(O70,"-","")) +1)</f>
        <v>3</v>
      </c>
      <c r="Z70">
        <f>IF(ISNUMBER(FIND("Lunes",O70,1)),1,0)</f>
        <v>1</v>
      </c>
      <c r="AA70">
        <f>IF(ISNUMBER(FIND("Martes",O70,1)),1,0)</f>
        <v>0</v>
      </c>
      <c r="AB70">
        <f>IF(ISNUMBER(FIND("Miercoles",O70,1)),1,0)</f>
        <v>1</v>
      </c>
      <c r="AC70">
        <f>IF(ISNUMBER(FIND("Jueves",O70,1)),1,0)</f>
        <v>0</v>
      </c>
      <c r="AD70">
        <f>IF(ISNUMBER(FIND("Viernes",O70,1)),1,0)</f>
        <v>1</v>
      </c>
      <c r="AE70">
        <f>IF(OR(ISNUMBER(FIND("Sabado",O70,1)),ISNUMBER(FIND("Sábado",O70,1))),1,0)</f>
        <v>0</v>
      </c>
      <c r="AF70" s="34">
        <f>W70+X70</f>
        <v>94</v>
      </c>
      <c r="AH70" s="34">
        <f>T70+S70</f>
        <v>120.75</v>
      </c>
      <c r="AI70" s="34"/>
      <c r="AJ70" s="34">
        <f>U70+V70</f>
        <v>114.71794871794872</v>
      </c>
      <c r="AK70" s="34"/>
      <c r="AL70" s="34">
        <f t="shared" si="15"/>
        <v>3.76</v>
      </c>
      <c r="AM70" s="34">
        <f t="shared" si="16"/>
        <v>0</v>
      </c>
      <c r="AN70" s="34">
        <f t="shared" si="17"/>
        <v>4.83</v>
      </c>
      <c r="AO70" s="34">
        <f t="shared" si="18"/>
        <v>0</v>
      </c>
      <c r="AP70" s="34">
        <f t="shared" si="19"/>
        <v>4.5887179487179486</v>
      </c>
      <c r="AQ70" s="34">
        <f t="shared" si="20"/>
        <v>0</v>
      </c>
      <c r="AR70" s="40" t="str">
        <f t="shared" si="21"/>
        <v/>
      </c>
      <c r="AT70" s="34" t="str">
        <f t="shared" si="22"/>
        <v/>
      </c>
      <c r="AU70" s="34" t="str">
        <f t="shared" si="23"/>
        <v/>
      </c>
      <c r="AV70" s="34" t="str">
        <f t="shared" si="24"/>
        <v/>
      </c>
      <c r="AW70" s="34" t="str">
        <f t="shared" si="25"/>
        <v/>
      </c>
      <c r="AX70" s="34" t="str">
        <f t="shared" si="26"/>
        <v/>
      </c>
      <c r="AY70" s="34" t="str">
        <f t="shared" si="27"/>
        <v/>
      </c>
    </row>
    <row r="71" spans="1:51" x14ac:dyDescent="0.25">
      <c r="A71" s="29">
        <v>3</v>
      </c>
      <c r="B71" s="29" t="s">
        <v>299</v>
      </c>
      <c r="C71" s="29" t="s">
        <v>65</v>
      </c>
      <c r="D71" s="29" t="s">
        <v>61</v>
      </c>
      <c r="E71" s="29" t="s">
        <v>249</v>
      </c>
      <c r="F71" s="29" t="s">
        <v>249</v>
      </c>
      <c r="G71" s="29">
        <v>45000</v>
      </c>
      <c r="H71" s="29" t="s">
        <v>249</v>
      </c>
      <c r="I71" s="29" t="s">
        <v>281</v>
      </c>
      <c r="J71" s="29" t="s">
        <v>12</v>
      </c>
      <c r="K71" s="29" t="s">
        <v>66</v>
      </c>
      <c r="L71" s="29" t="s">
        <v>177</v>
      </c>
      <c r="M71" s="29" t="s">
        <v>255</v>
      </c>
      <c r="N71" s="29" t="s">
        <v>244</v>
      </c>
      <c r="O71" s="29" t="s">
        <v>179</v>
      </c>
      <c r="P71" s="29">
        <v>26</v>
      </c>
      <c r="Q71" s="29" t="s">
        <v>266</v>
      </c>
      <c r="R71" s="29" t="s">
        <v>265</v>
      </c>
      <c r="S71" s="34">
        <f>Hoja2!D71</f>
        <v>40</v>
      </c>
      <c r="T71" s="34">
        <f>Hoja2!C71</f>
        <v>135.97222222222223</v>
      </c>
      <c r="U71" s="34">
        <f>Hoja2!E71</f>
        <v>140.38461538461539</v>
      </c>
      <c r="V71" s="34">
        <f>Hoja2!F71</f>
        <v>60</v>
      </c>
      <c r="W71" s="34">
        <f>Hoja2!G71</f>
        <v>184.18421052631578</v>
      </c>
      <c r="X71" s="34">
        <f>Hoja2!H71</f>
        <v>101</v>
      </c>
      <c r="Y71" s="34">
        <f>IF(O71="", 0, LEN(O71)-LEN(SUBSTITUTE(O71,"-","")) +1)</f>
        <v>3</v>
      </c>
      <c r="Z71">
        <f>IF(ISNUMBER(FIND("Lunes",O71,1)),1,0)</f>
        <v>1</v>
      </c>
      <c r="AA71">
        <f>IF(ISNUMBER(FIND("Martes",O71,1)),1,0)</f>
        <v>0</v>
      </c>
      <c r="AB71">
        <f>IF(ISNUMBER(FIND("Miercoles",O71,1)),1,0)</f>
        <v>1</v>
      </c>
      <c r="AC71">
        <f>IF(ISNUMBER(FIND("Jueves",O71,1)),1,0)</f>
        <v>0</v>
      </c>
      <c r="AD71">
        <f>IF(ISNUMBER(FIND("Viernes",O71,1)),1,0)</f>
        <v>1</v>
      </c>
      <c r="AE71">
        <f>IF(OR(ISNUMBER(FIND("Sabado",O71,1)),ISNUMBER(FIND("Sábado",O71,1))),1,0)</f>
        <v>0</v>
      </c>
      <c r="AF71" s="34">
        <f>W71+X71</f>
        <v>285.18421052631578</v>
      </c>
      <c r="AH71" s="34">
        <f>T71+S71</f>
        <v>175.97222222222223</v>
      </c>
      <c r="AI71" s="34"/>
      <c r="AJ71" s="34">
        <f>U71+V71</f>
        <v>200.38461538461539</v>
      </c>
      <c r="AK71" s="34"/>
      <c r="AL71" s="34">
        <f t="shared" si="15"/>
        <v>11.407368421052631</v>
      </c>
      <c r="AM71" s="34">
        <f t="shared" si="16"/>
        <v>0</v>
      </c>
      <c r="AN71" s="34">
        <f t="shared" si="17"/>
        <v>7.0388888888888888</v>
      </c>
      <c r="AO71" s="34">
        <f t="shared" si="18"/>
        <v>0</v>
      </c>
      <c r="AP71" s="34">
        <f t="shared" si="19"/>
        <v>8.0153846153846153</v>
      </c>
      <c r="AQ71" s="34">
        <f t="shared" si="20"/>
        <v>0</v>
      </c>
      <c r="AR71" s="40" t="str">
        <f t="shared" si="21"/>
        <v/>
      </c>
      <c r="AT71" s="34" t="str">
        <f t="shared" si="22"/>
        <v/>
      </c>
      <c r="AU71" s="34" t="str">
        <f t="shared" si="23"/>
        <v/>
      </c>
      <c r="AV71" s="34" t="str">
        <f t="shared" si="24"/>
        <v/>
      </c>
      <c r="AW71" s="34" t="str">
        <f t="shared" si="25"/>
        <v/>
      </c>
      <c r="AX71" s="34" t="str">
        <f t="shared" si="26"/>
        <v/>
      </c>
      <c r="AY71" s="34" t="str">
        <f t="shared" si="27"/>
        <v/>
      </c>
    </row>
    <row r="72" spans="1:51" x14ac:dyDescent="0.25">
      <c r="A72">
        <v>56</v>
      </c>
      <c r="B72" t="s">
        <v>301</v>
      </c>
      <c r="C72" t="s">
        <v>133</v>
      </c>
      <c r="D72" t="s">
        <v>61</v>
      </c>
      <c r="E72" t="s">
        <v>249</v>
      </c>
      <c r="F72" t="s">
        <v>249</v>
      </c>
      <c r="G72">
        <v>45000</v>
      </c>
      <c r="H72" t="s">
        <v>249</v>
      </c>
      <c r="I72" t="s">
        <v>274</v>
      </c>
      <c r="J72" t="s">
        <v>12</v>
      </c>
      <c r="K72" t="s">
        <v>95</v>
      </c>
      <c r="L72" t="s">
        <v>177</v>
      </c>
      <c r="M72" t="s">
        <v>255</v>
      </c>
      <c r="N72" t="s">
        <v>95</v>
      </c>
      <c r="O72" t="s">
        <v>179</v>
      </c>
      <c r="P72">
        <v>27</v>
      </c>
      <c r="Q72" t="s">
        <v>266</v>
      </c>
      <c r="R72" t="s">
        <v>267</v>
      </c>
      <c r="S72" s="34">
        <f>Hoja2!D72</f>
        <v>0</v>
      </c>
      <c r="T72" s="34">
        <f>Hoja2!C72</f>
        <v>101.28571428571429</v>
      </c>
      <c r="U72" s="34">
        <f>Hoja2!E72</f>
        <v>106.05128205128206</v>
      </c>
      <c r="V72" s="34">
        <f>Hoja2!F72</f>
        <v>54</v>
      </c>
      <c r="W72" s="34">
        <f>Hoja2!G72</f>
        <v>146.94736842105263</v>
      </c>
      <c r="X72" s="34">
        <f>Hoja2!H72</f>
        <v>84.75</v>
      </c>
      <c r="Y72" s="34">
        <f>IF(O72="", 0, LEN(O72)-LEN(SUBSTITUTE(O72,"-","")) +1)</f>
        <v>3</v>
      </c>
      <c r="Z72">
        <f>IF(ISNUMBER(FIND("Lunes",O72,1)),1,0)</f>
        <v>1</v>
      </c>
      <c r="AA72">
        <f>IF(ISNUMBER(FIND("Martes",O72,1)),1,0)</f>
        <v>0</v>
      </c>
      <c r="AB72">
        <f>IF(ISNUMBER(FIND("Miercoles",O72,1)),1,0)</f>
        <v>1</v>
      </c>
      <c r="AC72">
        <f>IF(ISNUMBER(FIND("Jueves",O72,1)),1,0)</f>
        <v>0</v>
      </c>
      <c r="AD72">
        <f>IF(ISNUMBER(FIND("Viernes",O72,1)),1,0)</f>
        <v>1</v>
      </c>
      <c r="AE72">
        <f>IF(OR(ISNUMBER(FIND("Sabado",O72,1)),ISNUMBER(FIND("Sábado",O72,1))),1,0)</f>
        <v>0</v>
      </c>
      <c r="AF72" s="34">
        <f>W72+X72</f>
        <v>231.69736842105263</v>
      </c>
      <c r="AH72" s="34">
        <f>T72+S72</f>
        <v>101.28571428571429</v>
      </c>
      <c r="AI72" s="34"/>
      <c r="AJ72" s="34">
        <f>U72+V72</f>
        <v>160.05128205128204</v>
      </c>
      <c r="AK72" s="34"/>
      <c r="AL72" s="34">
        <f t="shared" si="15"/>
        <v>9.2678947368421056</v>
      </c>
      <c r="AM72" s="34">
        <f t="shared" si="16"/>
        <v>0</v>
      </c>
      <c r="AN72" s="34">
        <f t="shared" si="17"/>
        <v>4.0514285714285716</v>
      </c>
      <c r="AO72" s="34">
        <f t="shared" si="18"/>
        <v>0</v>
      </c>
      <c r="AP72" s="34">
        <f t="shared" si="19"/>
        <v>6.402051282051282</v>
      </c>
      <c r="AQ72" s="34">
        <f t="shared" si="20"/>
        <v>0</v>
      </c>
      <c r="AR72" s="40">
        <f t="shared" si="21"/>
        <v>27</v>
      </c>
      <c r="AT72" s="34">
        <f t="shared" si="22"/>
        <v>17.247894736842106</v>
      </c>
      <c r="AU72" s="34" t="str">
        <f t="shared" si="23"/>
        <v/>
      </c>
      <c r="AV72" s="34">
        <f t="shared" si="24"/>
        <v>10.78857142857143</v>
      </c>
      <c r="AW72" s="34" t="str">
        <f t="shared" si="25"/>
        <v/>
      </c>
      <c r="AX72" s="34">
        <f t="shared" si="26"/>
        <v>11.513479853479854</v>
      </c>
      <c r="AY72" s="34" t="str">
        <f t="shared" si="27"/>
        <v/>
      </c>
    </row>
    <row r="73" spans="1:51" x14ac:dyDescent="0.25">
      <c r="A73">
        <v>80</v>
      </c>
      <c r="B73" t="s">
        <v>302</v>
      </c>
      <c r="C73" t="s">
        <v>160</v>
      </c>
      <c r="D73" t="s">
        <v>61</v>
      </c>
      <c r="E73" t="s">
        <v>249</v>
      </c>
      <c r="F73" t="s">
        <v>249</v>
      </c>
      <c r="G73">
        <v>45000</v>
      </c>
      <c r="H73" t="s">
        <v>249</v>
      </c>
      <c r="I73" t="s">
        <v>274</v>
      </c>
      <c r="J73" t="s">
        <v>12</v>
      </c>
      <c r="K73" t="s">
        <v>95</v>
      </c>
      <c r="L73" t="s">
        <v>177</v>
      </c>
      <c r="M73" t="s">
        <v>255</v>
      </c>
      <c r="N73" t="s">
        <v>95</v>
      </c>
      <c r="O73" t="s">
        <v>179</v>
      </c>
      <c r="P73">
        <v>27</v>
      </c>
      <c r="Q73" t="s">
        <v>266</v>
      </c>
      <c r="R73" t="s">
        <v>265</v>
      </c>
      <c r="S73" s="34">
        <f>Hoja2!D73</f>
        <v>0</v>
      </c>
      <c r="T73" s="34">
        <f>Hoja2!C73</f>
        <v>62.428571428571431</v>
      </c>
      <c r="U73" s="34">
        <f>Hoja2!E73</f>
        <v>51.285714285714285</v>
      </c>
      <c r="V73" s="34">
        <f>Hoja2!F73</f>
        <v>0</v>
      </c>
      <c r="W73" s="34">
        <f>Hoja2!G73</f>
        <v>106.5</v>
      </c>
      <c r="X73" s="34">
        <f>Hoja2!H73</f>
        <v>0</v>
      </c>
      <c r="Y73" s="34">
        <f>IF(O73="", 0, LEN(O73)-LEN(SUBSTITUTE(O73,"-","")) +1)</f>
        <v>3</v>
      </c>
      <c r="Z73">
        <f>IF(ISNUMBER(FIND("Lunes",O73,1)),1,0)</f>
        <v>1</v>
      </c>
      <c r="AA73">
        <f>IF(ISNUMBER(FIND("Martes",O73,1)),1,0)</f>
        <v>0</v>
      </c>
      <c r="AB73">
        <f>IF(ISNUMBER(FIND("Miercoles",O73,1)),1,0)</f>
        <v>1</v>
      </c>
      <c r="AC73">
        <f>IF(ISNUMBER(FIND("Jueves",O73,1)),1,0)</f>
        <v>0</v>
      </c>
      <c r="AD73">
        <f>IF(ISNUMBER(FIND("Viernes",O73,1)),1,0)</f>
        <v>1</v>
      </c>
      <c r="AE73">
        <f>IF(OR(ISNUMBER(FIND("Sabado",O73,1)),ISNUMBER(FIND("Sábado",O73,1))),1,0)</f>
        <v>0</v>
      </c>
      <c r="AF73" s="34">
        <f>W73+X73</f>
        <v>106.5</v>
      </c>
      <c r="AH73" s="34">
        <f>T73+S73</f>
        <v>62.428571428571431</v>
      </c>
      <c r="AI73" s="34"/>
      <c r="AJ73" s="34">
        <f>U73+V73</f>
        <v>51.285714285714285</v>
      </c>
      <c r="AK73" s="34"/>
      <c r="AL73" s="34">
        <f t="shared" si="15"/>
        <v>4.26</v>
      </c>
      <c r="AM73" s="34">
        <f t="shared" si="16"/>
        <v>0</v>
      </c>
      <c r="AN73" s="34">
        <f t="shared" si="17"/>
        <v>2.4971428571428573</v>
      </c>
      <c r="AO73" s="34">
        <f t="shared" si="18"/>
        <v>0</v>
      </c>
      <c r="AP73" s="34">
        <f t="shared" si="19"/>
        <v>2.0514285714285716</v>
      </c>
      <c r="AQ73" s="34">
        <f t="shared" si="20"/>
        <v>0</v>
      </c>
      <c r="AR73" s="40" t="str">
        <f t="shared" si="21"/>
        <v/>
      </c>
      <c r="AT73" s="34" t="str">
        <f t="shared" si="22"/>
        <v/>
      </c>
      <c r="AU73" s="34" t="str">
        <f t="shared" si="23"/>
        <v/>
      </c>
      <c r="AV73" s="34" t="str">
        <f t="shared" si="24"/>
        <v/>
      </c>
      <c r="AW73" s="34" t="str">
        <f t="shared" si="25"/>
        <v/>
      </c>
      <c r="AX73" s="34" t="str">
        <f t="shared" si="26"/>
        <v/>
      </c>
      <c r="AY73" s="34" t="str">
        <f t="shared" si="27"/>
        <v/>
      </c>
    </row>
    <row r="74" spans="1:51" x14ac:dyDescent="0.25">
      <c r="A74">
        <v>88</v>
      </c>
      <c r="B74" t="s">
        <v>172</v>
      </c>
      <c r="C74" t="s">
        <v>167</v>
      </c>
      <c r="D74" s="1" t="s">
        <v>61</v>
      </c>
      <c r="E74" t="s">
        <v>249</v>
      </c>
      <c r="F74" t="s">
        <v>249</v>
      </c>
      <c r="G74">
        <v>40000</v>
      </c>
      <c r="H74" t="s">
        <v>249</v>
      </c>
      <c r="I74" t="s">
        <v>281</v>
      </c>
      <c r="J74" t="s">
        <v>12</v>
      </c>
      <c r="K74" t="s">
        <v>62</v>
      </c>
      <c r="L74" t="s">
        <v>177</v>
      </c>
      <c r="M74" t="s">
        <v>255</v>
      </c>
      <c r="N74" t="s">
        <v>256</v>
      </c>
      <c r="O74" t="s">
        <v>179</v>
      </c>
      <c r="P74">
        <v>27</v>
      </c>
      <c r="Q74" t="s">
        <v>266</v>
      </c>
      <c r="R74" t="s">
        <v>265</v>
      </c>
      <c r="S74" s="34">
        <f>Hoja2!D74</f>
        <v>0</v>
      </c>
      <c r="T74" s="34">
        <f>Hoja2!C74</f>
        <v>106</v>
      </c>
      <c r="U74" s="34">
        <f>Hoja2!E74</f>
        <v>76.5</v>
      </c>
      <c r="V74" s="34">
        <f>Hoja2!F74</f>
        <v>0</v>
      </c>
      <c r="W74" s="34">
        <f>Hoja2!G74</f>
        <v>93</v>
      </c>
      <c r="X74" s="34">
        <f>Hoja2!H74</f>
        <v>0</v>
      </c>
      <c r="Y74" s="34">
        <f>IF(O74="", 0, LEN(O74)-LEN(SUBSTITUTE(O74,"-","")) +1)</f>
        <v>3</v>
      </c>
      <c r="Z74">
        <f>IF(ISNUMBER(FIND("Lunes",O74,1)),1,0)</f>
        <v>1</v>
      </c>
      <c r="AA74">
        <f>IF(ISNUMBER(FIND("Martes",O74,1)),1,0)</f>
        <v>0</v>
      </c>
      <c r="AB74">
        <f>IF(ISNUMBER(FIND("Miercoles",O74,1)),1,0)</f>
        <v>1</v>
      </c>
      <c r="AC74">
        <f>IF(ISNUMBER(FIND("Jueves",O74,1)),1,0)</f>
        <v>0</v>
      </c>
      <c r="AD74">
        <f>IF(ISNUMBER(FIND("Viernes",O74,1)),1,0)</f>
        <v>1</v>
      </c>
      <c r="AE74">
        <f>IF(OR(ISNUMBER(FIND("Sabado",O74,1)),ISNUMBER(FIND("Sábado",O74,1))),1,0)</f>
        <v>0</v>
      </c>
      <c r="AF74" s="34">
        <f>W74+X74</f>
        <v>93</v>
      </c>
      <c r="AH74" s="34">
        <f>T74+S74</f>
        <v>106</v>
      </c>
      <c r="AI74" s="34"/>
      <c r="AJ74" s="34">
        <f>U74+V74</f>
        <v>76.5</v>
      </c>
      <c r="AK74" s="34"/>
      <c r="AL74" s="34">
        <f t="shared" si="15"/>
        <v>3.72</v>
      </c>
      <c r="AM74" s="34">
        <f t="shared" si="16"/>
        <v>0</v>
      </c>
      <c r="AN74" s="34">
        <f t="shared" si="17"/>
        <v>4.24</v>
      </c>
      <c r="AO74" s="34">
        <f t="shared" si="18"/>
        <v>0</v>
      </c>
      <c r="AP74" s="34">
        <f t="shared" si="19"/>
        <v>3.06</v>
      </c>
      <c r="AQ74" s="34">
        <f t="shared" si="20"/>
        <v>0</v>
      </c>
      <c r="AR74" s="40" t="str">
        <f t="shared" si="21"/>
        <v/>
      </c>
      <c r="AT74" s="34" t="str">
        <f t="shared" si="22"/>
        <v/>
      </c>
      <c r="AU74" s="34" t="str">
        <f t="shared" si="23"/>
        <v/>
      </c>
      <c r="AV74" s="34" t="str">
        <f t="shared" si="24"/>
        <v/>
      </c>
      <c r="AW74" s="34" t="str">
        <f t="shared" si="25"/>
        <v/>
      </c>
      <c r="AX74" s="34" t="str">
        <f t="shared" si="26"/>
        <v/>
      </c>
      <c r="AY74" s="34" t="str">
        <f t="shared" si="27"/>
        <v/>
      </c>
    </row>
    <row r="75" spans="1:51" x14ac:dyDescent="0.25">
      <c r="A75" s="15">
        <v>2</v>
      </c>
      <c r="B75" s="15" t="s">
        <v>304</v>
      </c>
      <c r="C75" s="15" t="s">
        <v>63</v>
      </c>
      <c r="D75" s="15" t="s">
        <v>61</v>
      </c>
      <c r="E75" s="15" t="s">
        <v>249</v>
      </c>
      <c r="F75" s="15">
        <v>45000</v>
      </c>
      <c r="G75" s="15" t="s">
        <v>249</v>
      </c>
      <c r="H75" s="15">
        <v>40000</v>
      </c>
      <c r="I75" s="15" t="s">
        <v>281</v>
      </c>
      <c r="J75" s="15" t="s">
        <v>12</v>
      </c>
      <c r="K75" s="15" t="s">
        <v>64</v>
      </c>
      <c r="L75" s="15" t="s">
        <v>257</v>
      </c>
      <c r="M75" s="15" t="s">
        <v>255</v>
      </c>
      <c r="N75" s="15" t="s">
        <v>257</v>
      </c>
      <c r="O75" s="15" t="s">
        <v>179</v>
      </c>
      <c r="P75" s="15">
        <v>29</v>
      </c>
      <c r="Q75" s="15" t="s">
        <v>266</v>
      </c>
      <c r="R75" s="15" t="s">
        <v>265</v>
      </c>
      <c r="S75" s="34">
        <f>Hoja2!D75</f>
        <v>0</v>
      </c>
      <c r="T75" s="34">
        <f>Hoja2!C75</f>
        <v>79.085714285714289</v>
      </c>
      <c r="U75" s="34">
        <f>Hoja2!E75</f>
        <v>76</v>
      </c>
      <c r="V75" s="34">
        <f>Hoja2!F75</f>
        <v>0</v>
      </c>
      <c r="W75" s="34">
        <f>Hoja2!G75</f>
        <v>107.24324324324324</v>
      </c>
      <c r="X75" s="34">
        <f>Hoja2!H75</f>
        <v>0</v>
      </c>
      <c r="Y75" s="34">
        <f>IF(O75="", 0, LEN(O75)-LEN(SUBSTITUTE(O75,"-","")) +1)</f>
        <v>3</v>
      </c>
      <c r="Z75">
        <f>IF(ISNUMBER(FIND("Lunes",O75,1)),1,0)</f>
        <v>1</v>
      </c>
      <c r="AA75">
        <f>IF(ISNUMBER(FIND("Martes",O75,1)),1,0)</f>
        <v>0</v>
      </c>
      <c r="AB75">
        <f>IF(ISNUMBER(FIND("Miercoles",O75,1)),1,0)</f>
        <v>1</v>
      </c>
      <c r="AC75">
        <f>IF(ISNUMBER(FIND("Jueves",O75,1)),1,0)</f>
        <v>0</v>
      </c>
      <c r="AD75">
        <f>IF(ISNUMBER(FIND("Viernes",O75,1)),1,0)</f>
        <v>1</v>
      </c>
      <c r="AE75">
        <f>IF(OR(ISNUMBER(FIND("Sabado",O75,1)),ISNUMBER(FIND("Sábado",O75,1))),1,0)</f>
        <v>0</v>
      </c>
      <c r="AF75" s="34">
        <f>W75+X75</f>
        <v>107.24324324324324</v>
      </c>
      <c r="AH75" s="34">
        <f>T75+S75</f>
        <v>79.085714285714289</v>
      </c>
      <c r="AI75" s="34"/>
      <c r="AJ75" s="34">
        <f>U75+V75</f>
        <v>76</v>
      </c>
      <c r="AK75" s="34"/>
      <c r="AL75" s="34">
        <f t="shared" si="15"/>
        <v>4.2897297297297294</v>
      </c>
      <c r="AM75" s="34">
        <f t="shared" si="16"/>
        <v>0</v>
      </c>
      <c r="AN75" s="34">
        <f t="shared" si="17"/>
        <v>3.1634285714285717</v>
      </c>
      <c r="AO75" s="34">
        <f t="shared" si="18"/>
        <v>0</v>
      </c>
      <c r="AP75" s="34">
        <f t="shared" si="19"/>
        <v>3.04</v>
      </c>
      <c r="AQ75" s="34">
        <f t="shared" si="20"/>
        <v>0</v>
      </c>
      <c r="AR75" s="40">
        <f t="shared" si="21"/>
        <v>29</v>
      </c>
      <c r="AT75" s="34">
        <f t="shared" si="22"/>
        <v>8.4619519519519528</v>
      </c>
      <c r="AU75" s="34" t="str">
        <f t="shared" si="23"/>
        <v/>
      </c>
      <c r="AV75" s="34">
        <f t="shared" si="24"/>
        <v>5.8797922077922085</v>
      </c>
      <c r="AW75" s="34" t="str">
        <f t="shared" si="25"/>
        <v/>
      </c>
      <c r="AX75" s="34">
        <f t="shared" si="26"/>
        <v>7.92972972972973</v>
      </c>
      <c r="AY75" s="34" t="str">
        <f t="shared" si="27"/>
        <v/>
      </c>
    </row>
    <row r="76" spans="1:51" x14ac:dyDescent="0.25">
      <c r="A76" s="15">
        <v>77</v>
      </c>
      <c r="B76" s="15" t="s">
        <v>305</v>
      </c>
      <c r="C76" s="15" t="s">
        <v>157</v>
      </c>
      <c r="D76" s="15" t="s">
        <v>61</v>
      </c>
      <c r="E76" s="15" t="s">
        <v>249</v>
      </c>
      <c r="F76" s="15">
        <v>45000</v>
      </c>
      <c r="G76" s="15" t="s">
        <v>249</v>
      </c>
      <c r="H76" s="15">
        <v>40000</v>
      </c>
      <c r="I76" s="15" t="s">
        <v>281</v>
      </c>
      <c r="J76" s="15" t="s">
        <v>12</v>
      </c>
      <c r="K76" s="15" t="s">
        <v>64</v>
      </c>
      <c r="L76" s="15" t="s">
        <v>257</v>
      </c>
      <c r="M76" s="15" t="s">
        <v>255</v>
      </c>
      <c r="N76" s="15" t="s">
        <v>257</v>
      </c>
      <c r="O76" s="15" t="s">
        <v>179</v>
      </c>
      <c r="P76" s="15">
        <v>29</v>
      </c>
      <c r="Q76" s="15" t="s">
        <v>266</v>
      </c>
      <c r="R76" s="15" t="s">
        <v>267</v>
      </c>
      <c r="S76" s="34">
        <f>Hoja2!D76</f>
        <v>0</v>
      </c>
      <c r="T76" s="34">
        <f>Hoja2!C76</f>
        <v>67.909090909090907</v>
      </c>
      <c r="U76" s="34">
        <f>Hoja2!E76</f>
        <v>62.243243243243242</v>
      </c>
      <c r="V76" s="34">
        <f>Hoja2!F76</f>
        <v>60</v>
      </c>
      <c r="W76" s="34">
        <f>Hoja2!G76</f>
        <v>78.305555555555557</v>
      </c>
      <c r="X76" s="34">
        <f>Hoja2!H76</f>
        <v>26</v>
      </c>
      <c r="Y76" s="34">
        <f>IF(O76="", 0, LEN(O76)-LEN(SUBSTITUTE(O76,"-","")) +1)</f>
        <v>3</v>
      </c>
      <c r="Z76">
        <f>IF(ISNUMBER(FIND("Lunes",O76,1)),1,0)</f>
        <v>1</v>
      </c>
      <c r="AA76">
        <f>IF(ISNUMBER(FIND("Martes",O76,1)),1,0)</f>
        <v>0</v>
      </c>
      <c r="AB76">
        <f>IF(ISNUMBER(FIND("Miercoles",O76,1)),1,0)</f>
        <v>1</v>
      </c>
      <c r="AC76">
        <f>IF(ISNUMBER(FIND("Jueves",O76,1)),1,0)</f>
        <v>0</v>
      </c>
      <c r="AD76">
        <f>IF(ISNUMBER(FIND("Viernes",O76,1)),1,0)</f>
        <v>1</v>
      </c>
      <c r="AE76">
        <f>IF(OR(ISNUMBER(FIND("Sabado",O76,1)),ISNUMBER(FIND("Sábado",O76,1))),1,0)</f>
        <v>0</v>
      </c>
      <c r="AF76" s="34">
        <f>W76+X76</f>
        <v>104.30555555555556</v>
      </c>
      <c r="AH76" s="34">
        <f>T76+S76</f>
        <v>67.909090909090907</v>
      </c>
      <c r="AI76" s="34"/>
      <c r="AJ76" s="34">
        <f>U76+V76</f>
        <v>122.24324324324324</v>
      </c>
      <c r="AK76" s="34"/>
      <c r="AL76" s="34">
        <f t="shared" si="15"/>
        <v>4.1722222222222225</v>
      </c>
      <c r="AM76" s="34">
        <f t="shared" si="16"/>
        <v>0</v>
      </c>
      <c r="AN76" s="34">
        <f t="shared" si="17"/>
        <v>2.7163636363636363</v>
      </c>
      <c r="AO76" s="34">
        <f t="shared" si="18"/>
        <v>0</v>
      </c>
      <c r="AP76" s="34">
        <f t="shared" si="19"/>
        <v>4.88972972972973</v>
      </c>
      <c r="AQ76" s="34">
        <f t="shared" si="20"/>
        <v>0</v>
      </c>
      <c r="AR76" s="40" t="str">
        <f t="shared" si="21"/>
        <v/>
      </c>
      <c r="AT76" s="34" t="str">
        <f t="shared" si="22"/>
        <v/>
      </c>
      <c r="AU76" s="34" t="str">
        <f t="shared" si="23"/>
        <v/>
      </c>
      <c r="AV76" s="34" t="str">
        <f t="shared" si="24"/>
        <v/>
      </c>
      <c r="AW76" s="34" t="str">
        <f t="shared" si="25"/>
        <v/>
      </c>
      <c r="AX76" s="34" t="str">
        <f t="shared" si="26"/>
        <v/>
      </c>
      <c r="AY76" s="34" t="str">
        <f t="shared" si="27"/>
        <v/>
      </c>
    </row>
    <row r="77" spans="1:51" x14ac:dyDescent="0.25">
      <c r="A77" s="1">
        <v>67</v>
      </c>
      <c r="B77" s="1" t="s">
        <v>306</v>
      </c>
      <c r="C77" s="1" t="s">
        <v>146</v>
      </c>
      <c r="D77" s="1" t="s">
        <v>61</v>
      </c>
      <c r="E77" s="1" t="s">
        <v>249</v>
      </c>
      <c r="F77" s="1" t="s">
        <v>249</v>
      </c>
      <c r="G77" s="1">
        <v>40000</v>
      </c>
      <c r="H77" s="1" t="s">
        <v>249</v>
      </c>
      <c r="I77" s="1" t="s">
        <v>274</v>
      </c>
      <c r="J77" s="1" t="s">
        <v>12</v>
      </c>
      <c r="K77" s="1" t="s">
        <v>97</v>
      </c>
      <c r="L77" s="1" t="s">
        <v>177</v>
      </c>
      <c r="M77" s="1" t="s">
        <v>255</v>
      </c>
      <c r="N77" s="1" t="s">
        <v>97</v>
      </c>
      <c r="O77" s="1" t="s">
        <v>190</v>
      </c>
      <c r="P77" s="1">
        <v>30</v>
      </c>
      <c r="Q77" s="1" t="s">
        <v>266</v>
      </c>
      <c r="R77" s="1" t="s">
        <v>265</v>
      </c>
      <c r="S77" s="34">
        <f>Hoja2!D77</f>
        <v>133.28947368421052</v>
      </c>
      <c r="T77" s="34">
        <f>Hoja2!C77</f>
        <v>0</v>
      </c>
      <c r="U77" s="34">
        <f>Hoja2!E77</f>
        <v>0</v>
      </c>
      <c r="V77" s="34">
        <f>Hoja2!F77</f>
        <v>129.81578947368422</v>
      </c>
      <c r="W77" s="34">
        <f>Hoja2!G77</f>
        <v>0</v>
      </c>
      <c r="X77" s="34">
        <f>Hoja2!H77</f>
        <v>162.84615384615384</v>
      </c>
      <c r="Y77" s="34">
        <f>IF(O77="", 0, LEN(O77)-LEN(SUBSTITUTE(O77,"-","")) +1)</f>
        <v>3</v>
      </c>
      <c r="Z77">
        <f>IF(ISNUMBER(FIND("Lunes",O77,1)),1,0)</f>
        <v>0</v>
      </c>
      <c r="AA77">
        <f>IF(ISNUMBER(FIND("Martes",O77,1)),1,0)</f>
        <v>1</v>
      </c>
      <c r="AB77">
        <f>IF(ISNUMBER(FIND("Miercoles",O77,1)),1,0)</f>
        <v>0</v>
      </c>
      <c r="AC77">
        <f>IF(ISNUMBER(FIND("Jueves",O77,1)),1,0)</f>
        <v>1</v>
      </c>
      <c r="AD77">
        <f>IF(ISNUMBER(FIND("Viernes",O77,1)),1,0)</f>
        <v>0</v>
      </c>
      <c r="AE77">
        <f>IF(OR(ISNUMBER(FIND("Sabado",O77,1)),ISNUMBER(FIND("Sábado",O77,1))),1,0)</f>
        <v>1</v>
      </c>
      <c r="AF77" s="34"/>
      <c r="AG77" s="34">
        <f>X77+T77</f>
        <v>162.84615384615384</v>
      </c>
      <c r="AI77" s="34">
        <f>U77+S77</f>
        <v>133.28947368421052</v>
      </c>
      <c r="AJ77" s="34"/>
      <c r="AK77" s="34">
        <f>V77+W77</f>
        <v>129.81578947368422</v>
      </c>
      <c r="AL77" s="34">
        <f t="shared" si="15"/>
        <v>0</v>
      </c>
      <c r="AM77" s="34">
        <f t="shared" si="16"/>
        <v>6.5138461538461536</v>
      </c>
      <c r="AN77" s="34">
        <f t="shared" si="17"/>
        <v>0</v>
      </c>
      <c r="AO77" s="34">
        <f t="shared" si="18"/>
        <v>5.3315789473684205</v>
      </c>
      <c r="AP77" s="34">
        <f t="shared" si="19"/>
        <v>0</v>
      </c>
      <c r="AQ77" s="34">
        <f t="shared" si="20"/>
        <v>5.1926315789473687</v>
      </c>
      <c r="AR77" s="40">
        <f t="shared" si="21"/>
        <v>30</v>
      </c>
      <c r="AT77" s="34" t="str">
        <f t="shared" si="22"/>
        <v/>
      </c>
      <c r="AU77" s="34">
        <f t="shared" si="23"/>
        <v>15.992735042735042</v>
      </c>
      <c r="AV77" s="34" t="str">
        <f t="shared" si="24"/>
        <v/>
      </c>
      <c r="AW77" s="34">
        <f t="shared" si="25"/>
        <v>12.546963562753035</v>
      </c>
      <c r="AX77" s="34" t="str">
        <f t="shared" si="26"/>
        <v/>
      </c>
      <c r="AY77" s="34">
        <f t="shared" si="27"/>
        <v>14.959999999999999</v>
      </c>
    </row>
    <row r="78" spans="1:51" x14ac:dyDescent="0.25">
      <c r="A78" s="1">
        <v>19</v>
      </c>
      <c r="B78" s="1" t="s">
        <v>299</v>
      </c>
      <c r="C78" s="1" t="s">
        <v>89</v>
      </c>
      <c r="D78" s="1" t="s">
        <v>61</v>
      </c>
      <c r="E78" s="1" t="s">
        <v>249</v>
      </c>
      <c r="F78" s="1" t="s">
        <v>249</v>
      </c>
      <c r="G78" s="1">
        <v>45000</v>
      </c>
      <c r="H78" s="1" t="s">
        <v>249</v>
      </c>
      <c r="I78" s="1" t="s">
        <v>281</v>
      </c>
      <c r="J78" s="1" t="s">
        <v>12</v>
      </c>
      <c r="K78" s="1" t="s">
        <v>66</v>
      </c>
      <c r="L78" s="1" t="s">
        <v>177</v>
      </c>
      <c r="M78" s="1" t="s">
        <v>255</v>
      </c>
      <c r="N78" s="1" t="s">
        <v>272</v>
      </c>
      <c r="O78" s="1" t="s">
        <v>190</v>
      </c>
      <c r="P78" s="1">
        <v>30</v>
      </c>
      <c r="Q78" s="1" t="s">
        <v>264</v>
      </c>
      <c r="R78" s="1" t="s">
        <v>265</v>
      </c>
      <c r="S78" s="34">
        <f>Hoja2!D78</f>
        <v>40</v>
      </c>
      <c r="T78" s="34">
        <f>Hoja2!C78</f>
        <v>135.97222222222223</v>
      </c>
      <c r="U78" s="34">
        <f>Hoja2!E78</f>
        <v>140.38461538461539</v>
      </c>
      <c r="V78" s="34">
        <f>Hoja2!F78</f>
        <v>60</v>
      </c>
      <c r="W78" s="34">
        <f>Hoja2!G78</f>
        <v>184.18421052631578</v>
      </c>
      <c r="X78" s="34">
        <f>Hoja2!H78</f>
        <v>101</v>
      </c>
      <c r="Y78" s="34">
        <f>IF(O78="", 0, LEN(O78)-LEN(SUBSTITUTE(O78,"-","")) +1)</f>
        <v>3</v>
      </c>
      <c r="Z78">
        <f>IF(ISNUMBER(FIND("Lunes",O78,1)),1,0)</f>
        <v>0</v>
      </c>
      <c r="AA78">
        <f>IF(ISNUMBER(FIND("Martes",O78,1)),1,0)</f>
        <v>1</v>
      </c>
      <c r="AB78">
        <f>IF(ISNUMBER(FIND("Miercoles",O78,1)),1,0)</f>
        <v>0</v>
      </c>
      <c r="AC78">
        <f>IF(ISNUMBER(FIND("Jueves",O78,1)),1,0)</f>
        <v>1</v>
      </c>
      <c r="AD78">
        <f>IF(ISNUMBER(FIND("Viernes",O78,1)),1,0)</f>
        <v>0</v>
      </c>
      <c r="AE78">
        <f>IF(OR(ISNUMBER(FIND("Sabado",O78,1)),ISNUMBER(FIND("Sábado",O78,1))),1,0)</f>
        <v>1</v>
      </c>
      <c r="AF78" s="34"/>
      <c r="AG78" s="34">
        <f>X78+T78</f>
        <v>236.97222222222223</v>
      </c>
      <c r="AI78" s="34">
        <f>U78+S78</f>
        <v>180.38461538461539</v>
      </c>
      <c r="AJ78" s="34"/>
      <c r="AK78" s="34">
        <f>V78+W78</f>
        <v>244.18421052631578</v>
      </c>
      <c r="AL78" s="34">
        <f t="shared" si="15"/>
        <v>0</v>
      </c>
      <c r="AM78" s="34">
        <f t="shared" si="16"/>
        <v>9.4788888888888891</v>
      </c>
      <c r="AN78" s="34">
        <f t="shared" si="17"/>
        <v>0</v>
      </c>
      <c r="AO78" s="34">
        <f t="shared" si="18"/>
        <v>7.2153846153846155</v>
      </c>
      <c r="AP78" s="34">
        <f t="shared" si="19"/>
        <v>0</v>
      </c>
      <c r="AQ78" s="34">
        <f t="shared" si="20"/>
        <v>9.7673684210526304</v>
      </c>
      <c r="AR78" s="40" t="str">
        <f t="shared" si="21"/>
        <v/>
      </c>
      <c r="AT78" s="34" t="str">
        <f t="shared" si="22"/>
        <v/>
      </c>
      <c r="AU78" s="34" t="str">
        <f t="shared" si="23"/>
        <v/>
      </c>
      <c r="AV78" s="34" t="str">
        <f t="shared" si="24"/>
        <v/>
      </c>
      <c r="AW78" s="34" t="str">
        <f t="shared" si="25"/>
        <v/>
      </c>
      <c r="AX78" s="34" t="str">
        <f t="shared" si="26"/>
        <v/>
      </c>
      <c r="AY78" s="34" t="str">
        <f t="shared" si="27"/>
        <v/>
      </c>
    </row>
    <row r="79" spans="1:51" x14ac:dyDescent="0.25">
      <c r="A79" s="32">
        <v>6</v>
      </c>
      <c r="B79" s="32" t="s">
        <v>307</v>
      </c>
      <c r="C79" s="32" t="s">
        <v>70</v>
      </c>
      <c r="D79" s="32" t="s">
        <v>61</v>
      </c>
      <c r="E79" s="32" t="s">
        <v>249</v>
      </c>
      <c r="F79" s="32" t="s">
        <v>249</v>
      </c>
      <c r="G79" s="32">
        <v>40000</v>
      </c>
      <c r="H79" s="32" t="s">
        <v>249</v>
      </c>
      <c r="I79" s="32" t="s">
        <v>281</v>
      </c>
      <c r="J79" s="32" t="s">
        <v>12</v>
      </c>
      <c r="K79" s="32" t="s">
        <v>62</v>
      </c>
      <c r="L79" s="32" t="s">
        <v>177</v>
      </c>
      <c r="M79" s="32" t="s">
        <v>255</v>
      </c>
      <c r="N79" s="32" t="s">
        <v>282</v>
      </c>
      <c r="O79" s="32" t="s">
        <v>190</v>
      </c>
      <c r="P79" s="32">
        <v>31</v>
      </c>
      <c r="Q79" s="32" t="s">
        <v>266</v>
      </c>
      <c r="R79" s="32" t="s">
        <v>265</v>
      </c>
      <c r="S79" s="34">
        <f>Hoja2!D79</f>
        <v>121.76315789473684</v>
      </c>
      <c r="T79" s="34">
        <f>Hoja2!C79</f>
        <v>0</v>
      </c>
      <c r="U79" s="34">
        <f>Hoja2!E79</f>
        <v>0</v>
      </c>
      <c r="V79" s="34">
        <f>Hoja2!F79</f>
        <v>134.67567567567568</v>
      </c>
      <c r="W79" s="34">
        <f>Hoja2!G79</f>
        <v>30</v>
      </c>
      <c r="X79" s="34">
        <f>Hoja2!H79</f>
        <v>119.12820512820512</v>
      </c>
      <c r="Y79" s="34">
        <f>IF(O79="", 0, LEN(O79)-LEN(SUBSTITUTE(O79,"-","")) +1)</f>
        <v>3</v>
      </c>
      <c r="Z79">
        <f>IF(ISNUMBER(FIND("Lunes",O79,1)),1,0)</f>
        <v>0</v>
      </c>
      <c r="AA79">
        <f>IF(ISNUMBER(FIND("Martes",O79,1)),1,0)</f>
        <v>1</v>
      </c>
      <c r="AB79">
        <f>IF(ISNUMBER(FIND("Miercoles",O79,1)),1,0)</f>
        <v>0</v>
      </c>
      <c r="AC79">
        <f>IF(ISNUMBER(FIND("Jueves",O79,1)),1,0)</f>
        <v>1</v>
      </c>
      <c r="AD79">
        <f>IF(ISNUMBER(FIND("Viernes",O79,1)),1,0)</f>
        <v>0</v>
      </c>
      <c r="AE79">
        <f>IF(OR(ISNUMBER(FIND("Sabado",O79,1)),ISNUMBER(FIND("Sábado",O79,1))),1,0)</f>
        <v>1</v>
      </c>
      <c r="AF79" s="34"/>
      <c r="AG79" s="34">
        <f>X79+T79</f>
        <v>119.12820512820512</v>
      </c>
      <c r="AI79" s="34">
        <f>U79+S79</f>
        <v>121.76315789473684</v>
      </c>
      <c r="AJ79" s="34"/>
      <c r="AK79" s="34">
        <f>V79+W79</f>
        <v>164.67567567567568</v>
      </c>
      <c r="AL79" s="34">
        <f t="shared" si="15"/>
        <v>0</v>
      </c>
      <c r="AM79" s="34">
        <f t="shared" si="16"/>
        <v>4.7651282051282049</v>
      </c>
      <c r="AN79" s="34">
        <f t="shared" si="17"/>
        <v>0</v>
      </c>
      <c r="AO79" s="34">
        <f t="shared" si="18"/>
        <v>4.8705263157894736</v>
      </c>
      <c r="AP79" s="34">
        <f t="shared" si="19"/>
        <v>0</v>
      </c>
      <c r="AQ79" s="34">
        <f t="shared" si="20"/>
        <v>6.5870270270270268</v>
      </c>
      <c r="AR79" s="40">
        <f t="shared" si="21"/>
        <v>31</v>
      </c>
      <c r="AT79" s="34" t="str">
        <f t="shared" si="22"/>
        <v/>
      </c>
      <c r="AU79" s="34">
        <f t="shared" si="23"/>
        <v>9.1261808367071531</v>
      </c>
      <c r="AV79" s="34" t="str">
        <f t="shared" si="24"/>
        <v/>
      </c>
      <c r="AW79" s="34">
        <f t="shared" si="25"/>
        <v>9.84</v>
      </c>
      <c r="AX79" s="34" t="str">
        <f t="shared" si="26"/>
        <v/>
      </c>
      <c r="AY79" s="34">
        <f t="shared" si="27"/>
        <v>11.282816500711238</v>
      </c>
    </row>
    <row r="80" spans="1:51" x14ac:dyDescent="0.25">
      <c r="A80" s="32">
        <v>21</v>
      </c>
      <c r="B80" s="32" t="s">
        <v>308</v>
      </c>
      <c r="C80" s="32" t="s">
        <v>91</v>
      </c>
      <c r="D80" s="32" t="s">
        <v>61</v>
      </c>
      <c r="E80" s="32" t="s">
        <v>249</v>
      </c>
      <c r="F80" s="32" t="s">
        <v>249</v>
      </c>
      <c r="G80" s="32">
        <v>40000</v>
      </c>
      <c r="H80" s="32" t="s">
        <v>249</v>
      </c>
      <c r="I80" s="32" t="s">
        <v>281</v>
      </c>
      <c r="J80" s="32" t="s">
        <v>12</v>
      </c>
      <c r="K80" s="32" t="s">
        <v>62</v>
      </c>
      <c r="L80" s="32" t="s">
        <v>177</v>
      </c>
      <c r="M80" s="32" t="s">
        <v>255</v>
      </c>
      <c r="N80" s="32" t="s">
        <v>285</v>
      </c>
      <c r="O80" s="32" t="s">
        <v>190</v>
      </c>
      <c r="P80" s="32">
        <v>31</v>
      </c>
      <c r="Q80" s="32" t="s">
        <v>266</v>
      </c>
      <c r="R80" s="32" t="s">
        <v>268</v>
      </c>
      <c r="S80" s="34">
        <f>Hoja2!D80</f>
        <v>106.23684210526316</v>
      </c>
      <c r="T80" s="34">
        <f>Hoja2!C80</f>
        <v>0</v>
      </c>
      <c r="U80" s="34">
        <f>Hoja2!E80</f>
        <v>18</v>
      </c>
      <c r="V80" s="34">
        <f>Hoja2!F80</f>
        <v>117.39473684210526</v>
      </c>
      <c r="W80" s="34">
        <f>Hoja2!G80</f>
        <v>0</v>
      </c>
      <c r="X80" s="34">
        <f>Hoja2!H80</f>
        <v>109.02631578947368</v>
      </c>
      <c r="Y80" s="34">
        <f>IF(O80="", 0, LEN(O80)-LEN(SUBSTITUTE(O80,"-","")) +1)</f>
        <v>3</v>
      </c>
      <c r="Z80">
        <f>IF(ISNUMBER(FIND("Lunes",O80,1)),1,0)</f>
        <v>0</v>
      </c>
      <c r="AA80">
        <f>IF(ISNUMBER(FIND("Martes",O80,1)),1,0)</f>
        <v>1</v>
      </c>
      <c r="AB80">
        <f>IF(ISNUMBER(FIND("Miercoles",O80,1)),1,0)</f>
        <v>0</v>
      </c>
      <c r="AC80">
        <f>IF(ISNUMBER(FIND("Jueves",O80,1)),1,0)</f>
        <v>1</v>
      </c>
      <c r="AD80">
        <f>IF(ISNUMBER(FIND("Viernes",O80,1)),1,0)</f>
        <v>0</v>
      </c>
      <c r="AE80">
        <f>IF(OR(ISNUMBER(FIND("Sabado",O80,1)),ISNUMBER(FIND("Sábado",O80,1))),1,0)</f>
        <v>1</v>
      </c>
      <c r="AF80" s="34"/>
      <c r="AG80" s="34">
        <f>X80+T80</f>
        <v>109.02631578947368</v>
      </c>
      <c r="AI80" s="34">
        <f>U80+S80</f>
        <v>124.23684210526316</v>
      </c>
      <c r="AJ80" s="34"/>
      <c r="AK80" s="34">
        <f>V80+W80</f>
        <v>117.39473684210526</v>
      </c>
      <c r="AL80" s="34">
        <f t="shared" si="15"/>
        <v>0</v>
      </c>
      <c r="AM80" s="34">
        <f t="shared" si="16"/>
        <v>4.3610526315789473</v>
      </c>
      <c r="AN80" s="34">
        <f t="shared" si="17"/>
        <v>0</v>
      </c>
      <c r="AO80" s="34">
        <f t="shared" si="18"/>
        <v>4.9694736842105263</v>
      </c>
      <c r="AP80" s="34">
        <f t="shared" si="19"/>
        <v>0</v>
      </c>
      <c r="AQ80" s="34">
        <f t="shared" si="20"/>
        <v>4.6957894736842105</v>
      </c>
      <c r="AR80" s="40" t="str">
        <f t="shared" si="21"/>
        <v/>
      </c>
      <c r="AT80" s="34" t="str">
        <f t="shared" si="22"/>
        <v/>
      </c>
      <c r="AU80" s="34" t="str">
        <f t="shared" si="23"/>
        <v/>
      </c>
      <c r="AV80" s="34" t="str">
        <f t="shared" si="24"/>
        <v/>
      </c>
      <c r="AW80" s="34" t="str">
        <f t="shared" si="25"/>
        <v/>
      </c>
      <c r="AX80" s="34" t="str">
        <f t="shared" si="26"/>
        <v/>
      </c>
      <c r="AY80" s="34" t="str">
        <f t="shared" si="27"/>
        <v/>
      </c>
    </row>
    <row r="81" spans="1:51" x14ac:dyDescent="0.25">
      <c r="A81" s="31">
        <v>22</v>
      </c>
      <c r="B81" s="31" t="s">
        <v>310</v>
      </c>
      <c r="C81" s="31" t="s">
        <v>92</v>
      </c>
      <c r="D81" s="31" t="s">
        <v>61</v>
      </c>
      <c r="E81" s="31" t="s">
        <v>249</v>
      </c>
      <c r="F81" s="31" t="s">
        <v>249</v>
      </c>
      <c r="G81" s="31">
        <v>40000</v>
      </c>
      <c r="H81" s="31" t="s">
        <v>249</v>
      </c>
      <c r="I81" s="31" t="s">
        <v>274</v>
      </c>
      <c r="J81" s="31" t="s">
        <v>12</v>
      </c>
      <c r="K81" s="31" t="s">
        <v>62</v>
      </c>
      <c r="L81" s="31" t="s">
        <v>177</v>
      </c>
      <c r="M81" s="31" t="s">
        <v>255</v>
      </c>
      <c r="N81" s="31" t="s">
        <v>279</v>
      </c>
      <c r="O81" s="31" t="s">
        <v>190</v>
      </c>
      <c r="P81" s="31">
        <v>32</v>
      </c>
      <c r="Q81" s="31" t="s">
        <v>266</v>
      </c>
      <c r="R81" s="31" t="s">
        <v>265</v>
      </c>
      <c r="S81" s="34">
        <f>Hoja2!D81</f>
        <v>145.39473684210526</v>
      </c>
      <c r="T81" s="34">
        <f>Hoja2!C81</f>
        <v>0</v>
      </c>
      <c r="U81" s="34">
        <f>Hoja2!E81</f>
        <v>2</v>
      </c>
      <c r="V81" s="34">
        <f>Hoja2!F81</f>
        <v>146.60526315789474</v>
      </c>
      <c r="W81" s="34">
        <f>Hoja2!G81</f>
        <v>14.333333333333334</v>
      </c>
      <c r="X81" s="34">
        <f>Hoja2!H81</f>
        <v>164.28947368421052</v>
      </c>
      <c r="Y81" s="34">
        <f>IF(O81="", 0, LEN(O81)-LEN(SUBSTITUTE(O81,"-","")) +1)</f>
        <v>3</v>
      </c>
      <c r="Z81">
        <f>IF(ISNUMBER(FIND("Lunes",O81,1)),1,0)</f>
        <v>0</v>
      </c>
      <c r="AA81">
        <f>IF(ISNUMBER(FIND("Martes",O81,1)),1,0)</f>
        <v>1</v>
      </c>
      <c r="AB81">
        <f>IF(ISNUMBER(FIND("Miercoles",O81,1)),1,0)</f>
        <v>0</v>
      </c>
      <c r="AC81">
        <f>IF(ISNUMBER(FIND("Jueves",O81,1)),1,0)</f>
        <v>1</v>
      </c>
      <c r="AD81">
        <f>IF(ISNUMBER(FIND("Viernes",O81,1)),1,0)</f>
        <v>0</v>
      </c>
      <c r="AE81">
        <f>IF(OR(ISNUMBER(FIND("Sabado",O81,1)),ISNUMBER(FIND("Sábado",O81,1))),1,0)</f>
        <v>1</v>
      </c>
      <c r="AF81" s="34"/>
      <c r="AG81" s="34">
        <f>X81+T81</f>
        <v>164.28947368421052</v>
      </c>
      <c r="AI81" s="34">
        <f>U81+S81</f>
        <v>147.39473684210526</v>
      </c>
      <c r="AJ81" s="34"/>
      <c r="AK81" s="34">
        <f>V81+W81</f>
        <v>160.93859649122808</v>
      </c>
      <c r="AL81" s="34">
        <f t="shared" si="15"/>
        <v>0</v>
      </c>
      <c r="AM81" s="34">
        <f t="shared" si="16"/>
        <v>6.5715789473684207</v>
      </c>
      <c r="AN81" s="34">
        <f t="shared" si="17"/>
        <v>0</v>
      </c>
      <c r="AO81" s="34">
        <f t="shared" si="18"/>
        <v>5.8957894736842107</v>
      </c>
      <c r="AP81" s="34">
        <f t="shared" si="19"/>
        <v>0</v>
      </c>
      <c r="AQ81" s="34">
        <f t="shared" si="20"/>
        <v>6.4375438596491232</v>
      </c>
      <c r="AR81" s="40">
        <f t="shared" si="21"/>
        <v>32</v>
      </c>
      <c r="AT81" s="34" t="str">
        <f t="shared" si="22"/>
        <v/>
      </c>
      <c r="AU81" s="34">
        <f t="shared" si="23"/>
        <v>24.989022556390978</v>
      </c>
      <c r="AV81" s="34" t="str">
        <f t="shared" si="24"/>
        <v/>
      </c>
      <c r="AW81" s="34">
        <f t="shared" si="25"/>
        <v>18.693117408906883</v>
      </c>
      <c r="AX81" s="34" t="str">
        <f t="shared" si="26"/>
        <v/>
      </c>
      <c r="AY81" s="34">
        <f t="shared" si="27"/>
        <v>22.947017543859651</v>
      </c>
    </row>
    <row r="82" spans="1:51" x14ac:dyDescent="0.25">
      <c r="A82" s="31">
        <v>69</v>
      </c>
      <c r="B82" s="31" t="s">
        <v>311</v>
      </c>
      <c r="C82" s="31" t="s">
        <v>148</v>
      </c>
      <c r="D82" s="31" t="s">
        <v>61</v>
      </c>
      <c r="E82" s="31" t="s">
        <v>249</v>
      </c>
      <c r="F82" s="31" t="s">
        <v>249</v>
      </c>
      <c r="G82" s="31">
        <v>40000</v>
      </c>
      <c r="H82" s="31" t="s">
        <v>249</v>
      </c>
      <c r="I82" s="31" t="s">
        <v>281</v>
      </c>
      <c r="J82" s="31" t="s">
        <v>12</v>
      </c>
      <c r="K82" s="31" t="s">
        <v>62</v>
      </c>
      <c r="L82" s="31" t="s">
        <v>177</v>
      </c>
      <c r="M82" s="31" t="s">
        <v>255</v>
      </c>
      <c r="N82" s="31" t="s">
        <v>258</v>
      </c>
      <c r="O82" s="31" t="s">
        <v>190</v>
      </c>
      <c r="P82" s="31">
        <v>32</v>
      </c>
      <c r="Q82" s="31" t="s">
        <v>266</v>
      </c>
      <c r="R82" s="31" t="s">
        <v>265</v>
      </c>
      <c r="S82" s="34">
        <f>Hoja2!D82</f>
        <v>118.5</v>
      </c>
      <c r="T82" s="34">
        <f>Hoja2!C82</f>
        <v>0</v>
      </c>
      <c r="U82" s="34">
        <f>Hoja2!E82</f>
        <v>35</v>
      </c>
      <c r="V82" s="34">
        <f>Hoja2!F82</f>
        <v>135</v>
      </c>
      <c r="W82" s="34">
        <f>Hoja2!G82</f>
        <v>30</v>
      </c>
      <c r="X82" s="34">
        <f>Hoja2!H82</f>
        <v>152.23684210526315</v>
      </c>
      <c r="Y82" s="34">
        <f>IF(O82="", 0, LEN(O82)-LEN(SUBSTITUTE(O82,"-","")) +1)</f>
        <v>3</v>
      </c>
      <c r="Z82">
        <f>IF(ISNUMBER(FIND("Lunes",O82,1)),1,0)</f>
        <v>0</v>
      </c>
      <c r="AA82">
        <f>IF(ISNUMBER(FIND("Martes",O82,1)),1,0)</f>
        <v>1</v>
      </c>
      <c r="AB82">
        <f>IF(ISNUMBER(FIND("Miercoles",O82,1)),1,0)</f>
        <v>0</v>
      </c>
      <c r="AC82">
        <f>IF(ISNUMBER(FIND("Jueves",O82,1)),1,0)</f>
        <v>1</v>
      </c>
      <c r="AD82">
        <f>IF(ISNUMBER(FIND("Viernes",O82,1)),1,0)</f>
        <v>0</v>
      </c>
      <c r="AE82">
        <f>IF(OR(ISNUMBER(FIND("Sabado",O82,1)),ISNUMBER(FIND("Sábado",O82,1))),1,0)</f>
        <v>1</v>
      </c>
      <c r="AF82" s="34"/>
      <c r="AG82" s="34">
        <f>X82+T82</f>
        <v>152.23684210526315</v>
      </c>
      <c r="AI82" s="34">
        <f>U82+S82</f>
        <v>153.5</v>
      </c>
      <c r="AJ82" s="34"/>
      <c r="AK82" s="34">
        <f>V82+W82</f>
        <v>165</v>
      </c>
      <c r="AL82" s="34">
        <f t="shared" si="15"/>
        <v>0</v>
      </c>
      <c r="AM82" s="34">
        <f t="shared" si="16"/>
        <v>6.0894736842105264</v>
      </c>
      <c r="AN82" s="34">
        <f t="shared" si="17"/>
        <v>0</v>
      </c>
      <c r="AO82" s="34">
        <f t="shared" si="18"/>
        <v>6.14</v>
      </c>
      <c r="AP82" s="34">
        <f t="shared" si="19"/>
        <v>0</v>
      </c>
      <c r="AQ82" s="34">
        <f t="shared" si="20"/>
        <v>6.6</v>
      </c>
      <c r="AR82" s="40" t="str">
        <f t="shared" si="21"/>
        <v/>
      </c>
      <c r="AT82" s="34" t="str">
        <f t="shared" si="22"/>
        <v/>
      </c>
      <c r="AU82" s="34" t="str">
        <f t="shared" si="23"/>
        <v/>
      </c>
      <c r="AV82" s="34" t="str">
        <f t="shared" si="24"/>
        <v/>
      </c>
      <c r="AW82" s="34" t="str">
        <f t="shared" si="25"/>
        <v/>
      </c>
      <c r="AX82" s="34" t="str">
        <f t="shared" si="26"/>
        <v/>
      </c>
      <c r="AY82" s="34" t="str">
        <f t="shared" si="27"/>
        <v/>
      </c>
    </row>
    <row r="83" spans="1:51" x14ac:dyDescent="0.25">
      <c r="A83" s="31">
        <v>71</v>
      </c>
      <c r="B83" s="31" t="s">
        <v>312</v>
      </c>
      <c r="C83" s="31" t="s">
        <v>150</v>
      </c>
      <c r="D83" s="31" t="s">
        <v>61</v>
      </c>
      <c r="E83" s="31" t="s">
        <v>249</v>
      </c>
      <c r="F83" s="31" t="s">
        <v>249</v>
      </c>
      <c r="G83" s="31">
        <v>40000</v>
      </c>
      <c r="H83" s="31" t="s">
        <v>249</v>
      </c>
      <c r="I83" s="31" t="s">
        <v>281</v>
      </c>
      <c r="J83" s="31" t="s">
        <v>12</v>
      </c>
      <c r="K83" s="31" t="s">
        <v>62</v>
      </c>
      <c r="L83" s="31" t="s">
        <v>177</v>
      </c>
      <c r="M83" s="31" t="s">
        <v>255</v>
      </c>
      <c r="N83" s="31" t="s">
        <v>286</v>
      </c>
      <c r="O83" s="31" t="s">
        <v>190</v>
      </c>
      <c r="P83" s="31">
        <v>32</v>
      </c>
      <c r="Q83" s="31" t="s">
        <v>266</v>
      </c>
      <c r="R83" s="31" t="s">
        <v>267</v>
      </c>
      <c r="S83" s="34">
        <f>Hoja2!D83</f>
        <v>35.89473684210526</v>
      </c>
      <c r="T83" s="34">
        <f>Hoja2!C83</f>
        <v>0</v>
      </c>
      <c r="U83" s="34">
        <f>Hoja2!E83</f>
        <v>0</v>
      </c>
      <c r="V83" s="34">
        <f>Hoja2!F83</f>
        <v>43.526315789473685</v>
      </c>
      <c r="W83" s="34">
        <f>Hoja2!G83</f>
        <v>18</v>
      </c>
      <c r="X83" s="34">
        <f>Hoja2!H83</f>
        <v>44.342105263157897</v>
      </c>
      <c r="Y83" s="34">
        <f>IF(O83="", 0, LEN(O83)-LEN(SUBSTITUTE(O83,"-","")) +1)</f>
        <v>3</v>
      </c>
      <c r="Z83">
        <f>IF(ISNUMBER(FIND("Lunes",O83,1)),1,0)</f>
        <v>0</v>
      </c>
      <c r="AA83">
        <f>IF(ISNUMBER(FIND("Martes",O83,1)),1,0)</f>
        <v>1</v>
      </c>
      <c r="AB83">
        <f>IF(ISNUMBER(FIND("Miercoles",O83,1)),1,0)</f>
        <v>0</v>
      </c>
      <c r="AC83">
        <f>IF(ISNUMBER(FIND("Jueves",O83,1)),1,0)</f>
        <v>1</v>
      </c>
      <c r="AD83">
        <f>IF(ISNUMBER(FIND("Viernes",O83,1)),1,0)</f>
        <v>0</v>
      </c>
      <c r="AE83">
        <f>IF(OR(ISNUMBER(FIND("Sabado",O83,1)),ISNUMBER(FIND("Sábado",O83,1))),1,0)</f>
        <v>1</v>
      </c>
      <c r="AF83" s="34"/>
      <c r="AG83" s="34">
        <f>X83+T83</f>
        <v>44.342105263157897</v>
      </c>
      <c r="AI83" s="34">
        <f>U83+S83</f>
        <v>35.89473684210526</v>
      </c>
      <c r="AJ83" s="34"/>
      <c r="AK83" s="34">
        <f>V83+W83</f>
        <v>61.526315789473685</v>
      </c>
      <c r="AL83" s="34">
        <f t="shared" si="15"/>
        <v>0</v>
      </c>
      <c r="AM83" s="34">
        <f t="shared" si="16"/>
        <v>1.773684210526316</v>
      </c>
      <c r="AN83" s="34">
        <f t="shared" si="17"/>
        <v>0</v>
      </c>
      <c r="AO83" s="34">
        <f t="shared" si="18"/>
        <v>1.4357894736842105</v>
      </c>
      <c r="AP83" s="34">
        <f t="shared" si="19"/>
        <v>0</v>
      </c>
      <c r="AQ83" s="34">
        <f t="shared" si="20"/>
        <v>2.4610526315789474</v>
      </c>
      <c r="AR83" s="40" t="str">
        <f t="shared" si="21"/>
        <v/>
      </c>
      <c r="AT83" s="34" t="str">
        <f t="shared" si="22"/>
        <v/>
      </c>
      <c r="AU83" s="34" t="str">
        <f t="shared" si="23"/>
        <v/>
      </c>
      <c r="AV83" s="34" t="str">
        <f t="shared" si="24"/>
        <v/>
      </c>
      <c r="AW83" s="34" t="str">
        <f t="shared" si="25"/>
        <v/>
      </c>
      <c r="AX83" s="34" t="str">
        <f t="shared" si="26"/>
        <v/>
      </c>
      <c r="AY83" s="34" t="str">
        <f t="shared" si="27"/>
        <v/>
      </c>
    </row>
    <row r="84" spans="1:51" x14ac:dyDescent="0.25">
      <c r="A84" s="31">
        <v>5</v>
      </c>
      <c r="B84" s="31" t="s">
        <v>309</v>
      </c>
      <c r="C84" s="31" t="s">
        <v>68</v>
      </c>
      <c r="D84" s="31" t="s">
        <v>61</v>
      </c>
      <c r="E84" s="31" t="s">
        <v>249</v>
      </c>
      <c r="F84" s="31" t="s">
        <v>249</v>
      </c>
      <c r="G84" s="31">
        <v>40000</v>
      </c>
      <c r="H84" s="31" t="s">
        <v>249</v>
      </c>
      <c r="I84" s="31" t="s">
        <v>274</v>
      </c>
      <c r="J84" s="31" t="s">
        <v>12</v>
      </c>
      <c r="K84" s="31" t="s">
        <v>69</v>
      </c>
      <c r="L84" s="31" t="s">
        <v>177</v>
      </c>
      <c r="M84" s="31" t="s">
        <v>255</v>
      </c>
      <c r="N84" s="31" t="s">
        <v>279</v>
      </c>
      <c r="O84" s="31" t="s">
        <v>190</v>
      </c>
      <c r="P84" s="31">
        <v>32</v>
      </c>
      <c r="Q84" s="31" t="s">
        <v>269</v>
      </c>
      <c r="R84" s="31" t="s">
        <v>265</v>
      </c>
      <c r="S84" s="34">
        <f>Hoja2!D84</f>
        <v>0</v>
      </c>
      <c r="T84" s="34">
        <f>Hoja2!C84</f>
        <v>129.85714285714286</v>
      </c>
      <c r="U84" s="34">
        <f>Hoja2!E84</f>
        <v>130.53846153846155</v>
      </c>
      <c r="V84" s="34">
        <f>Hoja2!F84</f>
        <v>30</v>
      </c>
      <c r="W84" s="34">
        <f>Hoja2!G84</f>
        <v>156.21052631578948</v>
      </c>
      <c r="X84" s="34">
        <f>Hoja2!H84</f>
        <v>134</v>
      </c>
      <c r="Y84" s="34">
        <f>IF(O84="", 0, LEN(O84)-LEN(SUBSTITUTE(O84,"-","")) +1)</f>
        <v>3</v>
      </c>
      <c r="Z84">
        <f>IF(ISNUMBER(FIND("Lunes",O84,1)),1,0)</f>
        <v>0</v>
      </c>
      <c r="AA84">
        <f>IF(ISNUMBER(FIND("Martes",O84,1)),1,0)</f>
        <v>1</v>
      </c>
      <c r="AB84">
        <f>IF(ISNUMBER(FIND("Miercoles",O84,1)),1,0)</f>
        <v>0</v>
      </c>
      <c r="AC84">
        <f>IF(ISNUMBER(FIND("Jueves",O84,1)),1,0)</f>
        <v>1</v>
      </c>
      <c r="AD84">
        <f>IF(ISNUMBER(FIND("Viernes",O84,1)),1,0)</f>
        <v>0</v>
      </c>
      <c r="AE84">
        <f>IF(OR(ISNUMBER(FIND("Sabado",O84,1)),ISNUMBER(FIND("Sábado",O84,1))),1,0)</f>
        <v>1</v>
      </c>
      <c r="AF84" s="34"/>
      <c r="AG84" s="34">
        <f>X84+T84</f>
        <v>263.85714285714289</v>
      </c>
      <c r="AI84" s="34">
        <f>U84+S84</f>
        <v>130.53846153846155</v>
      </c>
      <c r="AJ84" s="34"/>
      <c r="AK84" s="34">
        <f>V84+W84</f>
        <v>186.21052631578948</v>
      </c>
      <c r="AL84" s="34">
        <f t="shared" si="15"/>
        <v>0</v>
      </c>
      <c r="AM84" s="34">
        <f t="shared" si="16"/>
        <v>10.554285714285715</v>
      </c>
      <c r="AN84" s="34">
        <f t="shared" si="17"/>
        <v>0</v>
      </c>
      <c r="AO84" s="34">
        <f t="shared" si="18"/>
        <v>5.2215384615384615</v>
      </c>
      <c r="AP84" s="34">
        <f t="shared" si="19"/>
        <v>0</v>
      </c>
      <c r="AQ84" s="34">
        <f t="shared" si="20"/>
        <v>7.4484210526315788</v>
      </c>
      <c r="AR84" s="40" t="str">
        <f t="shared" si="21"/>
        <v/>
      </c>
      <c r="AT84" s="34" t="str">
        <f t="shared" si="22"/>
        <v/>
      </c>
      <c r="AU84" s="34" t="str">
        <f t="shared" si="23"/>
        <v/>
      </c>
      <c r="AV84" s="34" t="str">
        <f t="shared" si="24"/>
        <v/>
      </c>
      <c r="AW84" s="34" t="str">
        <f t="shared" si="25"/>
        <v/>
      </c>
      <c r="AX84" s="34" t="str">
        <f t="shared" si="26"/>
        <v/>
      </c>
      <c r="AY84" s="34" t="str">
        <f t="shared" si="27"/>
        <v/>
      </c>
    </row>
    <row r="85" spans="1:51" x14ac:dyDescent="0.25">
      <c r="A85" s="30">
        <v>87</v>
      </c>
      <c r="B85" s="30" t="s">
        <v>173</v>
      </c>
      <c r="C85" s="30" t="s">
        <v>166</v>
      </c>
      <c r="D85" s="30" t="s">
        <v>61</v>
      </c>
      <c r="E85" s="30">
        <v>200000</v>
      </c>
      <c r="F85" s="30" t="s">
        <v>249</v>
      </c>
      <c r="G85" s="30" t="s">
        <v>249</v>
      </c>
      <c r="H85" s="30">
        <v>260000</v>
      </c>
      <c r="I85" s="30" t="s">
        <v>281</v>
      </c>
      <c r="J85" s="30" t="s">
        <v>12</v>
      </c>
      <c r="K85" s="30" t="s">
        <v>74</v>
      </c>
      <c r="L85" s="30" t="s">
        <v>214</v>
      </c>
      <c r="M85" s="30" t="s">
        <v>260</v>
      </c>
      <c r="N85" s="30" t="s">
        <v>262</v>
      </c>
      <c r="O85" s="30" t="s">
        <v>263</v>
      </c>
      <c r="P85" s="30">
        <v>33</v>
      </c>
      <c r="Q85" s="30" t="s">
        <v>266</v>
      </c>
      <c r="R85" s="30" t="s">
        <v>265</v>
      </c>
      <c r="S85" s="34">
        <f>Hoja2!D85</f>
        <v>35</v>
      </c>
      <c r="T85" s="34">
        <f>Hoja2!C85</f>
        <v>0</v>
      </c>
      <c r="U85" s="34">
        <f>Hoja2!E85</f>
        <v>0</v>
      </c>
      <c r="V85" s="34">
        <f>Hoja2!F85</f>
        <v>148</v>
      </c>
      <c r="W85" s="34">
        <f>Hoja2!G85</f>
        <v>0</v>
      </c>
      <c r="X85" s="34">
        <f>Hoja2!H85</f>
        <v>167</v>
      </c>
      <c r="Y85" s="34">
        <f>IF(O85="", 0, LEN(O85)-LEN(SUBSTITUTE(O85,"-","")) +1)</f>
        <v>3</v>
      </c>
      <c r="Z85">
        <f>IF(ISNUMBER(FIND("Lunes",O85,1)),1,0)</f>
        <v>1</v>
      </c>
      <c r="AA85">
        <f>IF(ISNUMBER(FIND("Martes",O85,1)),1,0)</f>
        <v>0</v>
      </c>
      <c r="AB85">
        <f>IF(ISNUMBER(FIND("Miercoles",O85,1)),1,0)</f>
        <v>1</v>
      </c>
      <c r="AC85">
        <f>IF(ISNUMBER(FIND("Jueves",O85,1)),1,0)</f>
        <v>0</v>
      </c>
      <c r="AD85">
        <f>IF(ISNUMBER(FIND("Viernes",O85,1)),1,0)</f>
        <v>1</v>
      </c>
      <c r="AE85">
        <f>IF(OR(ISNUMBER(FIND("Sabado",O85,1)),ISNUMBER(FIND("Sábado",O85,1))),1,0)</f>
        <v>0</v>
      </c>
      <c r="AF85" s="34">
        <f>W85+X85</f>
        <v>167</v>
      </c>
      <c r="AH85" s="34">
        <f>T85+S85</f>
        <v>35</v>
      </c>
      <c r="AI85" s="34"/>
      <c r="AJ85" s="34">
        <f>U85+V85</f>
        <v>148</v>
      </c>
      <c r="AK85" s="34"/>
      <c r="AL85" s="34">
        <f t="shared" si="15"/>
        <v>6.68</v>
      </c>
      <c r="AM85" s="34">
        <f t="shared" si="16"/>
        <v>0</v>
      </c>
      <c r="AN85" s="34">
        <f t="shared" si="17"/>
        <v>1.4</v>
      </c>
      <c r="AO85" s="34">
        <f t="shared" si="18"/>
        <v>0</v>
      </c>
      <c r="AP85" s="34">
        <f t="shared" si="19"/>
        <v>5.92</v>
      </c>
      <c r="AQ85" s="34">
        <f t="shared" si="20"/>
        <v>0</v>
      </c>
      <c r="AR85" s="40">
        <f t="shared" si="21"/>
        <v>33</v>
      </c>
      <c r="AS85" s="40">
        <v>14</v>
      </c>
      <c r="AT85" s="34">
        <f t="shared" si="22"/>
        <v>6.68</v>
      </c>
      <c r="AU85" s="34">
        <f t="shared" si="23"/>
        <v>17.191200317965023</v>
      </c>
      <c r="AV85" s="34">
        <f t="shared" si="24"/>
        <v>1.4</v>
      </c>
      <c r="AW85" s="34">
        <f t="shared" si="25"/>
        <v>9.4638961038961043</v>
      </c>
      <c r="AX85" s="34">
        <f t="shared" si="26"/>
        <v>5.92</v>
      </c>
      <c r="AY85" s="34">
        <f t="shared" si="27"/>
        <v>28.867129987129985</v>
      </c>
    </row>
    <row r="86" spans="1:51" x14ac:dyDescent="0.25">
      <c r="A86" s="30">
        <v>17</v>
      </c>
      <c r="B86" s="30" t="s">
        <v>313</v>
      </c>
      <c r="C86" s="30" t="s">
        <v>87</v>
      </c>
      <c r="D86" s="30" t="s">
        <v>61</v>
      </c>
      <c r="E86" s="30">
        <v>200000</v>
      </c>
      <c r="F86" s="30" t="s">
        <v>249</v>
      </c>
      <c r="G86" s="30" t="s">
        <v>249</v>
      </c>
      <c r="H86" s="30">
        <v>260000</v>
      </c>
      <c r="I86" s="30" t="s">
        <v>281</v>
      </c>
      <c r="J86" s="30" t="s">
        <v>12</v>
      </c>
      <c r="K86" s="30" t="s">
        <v>74</v>
      </c>
      <c r="L86" s="30" t="s">
        <v>214</v>
      </c>
      <c r="M86" s="30" t="s">
        <v>260</v>
      </c>
      <c r="N86" s="30" t="s">
        <v>288</v>
      </c>
      <c r="O86" s="30" t="s">
        <v>190</v>
      </c>
      <c r="P86" s="30">
        <v>33</v>
      </c>
      <c r="Q86" s="30" t="s">
        <v>266</v>
      </c>
      <c r="R86" s="30" t="s">
        <v>268</v>
      </c>
      <c r="S86" s="34">
        <f>Hoja2!D86</f>
        <v>143.45454545454547</v>
      </c>
      <c r="T86" s="34">
        <f>Hoja2!C86</f>
        <v>97.625</v>
      </c>
      <c r="U86" s="34">
        <f>Hoja2!E86</f>
        <v>93.142857142857139</v>
      </c>
      <c r="V86" s="34">
        <f>Hoja2!F86</f>
        <v>133.66666666666666</v>
      </c>
      <c r="W86" s="34">
        <f>Hoja2!G86</f>
        <v>112.71428571428571</v>
      </c>
      <c r="X86" s="34">
        <f>Hoja2!H86</f>
        <v>155.91176470588235</v>
      </c>
      <c r="Y86" s="34">
        <f>IF(O86="", 0, LEN(O86)-LEN(SUBSTITUTE(O86,"-","")) +1)</f>
        <v>3</v>
      </c>
      <c r="Z86">
        <f>IF(ISNUMBER(FIND("Lunes",O86,1)),1,0)</f>
        <v>0</v>
      </c>
      <c r="AA86">
        <f>IF(ISNUMBER(FIND("Martes",O86,1)),1,0)</f>
        <v>1</v>
      </c>
      <c r="AB86">
        <f>IF(ISNUMBER(FIND("Miercoles",O86,1)),1,0)</f>
        <v>0</v>
      </c>
      <c r="AC86">
        <f>IF(ISNUMBER(FIND("Jueves",O86,1)),1,0)</f>
        <v>1</v>
      </c>
      <c r="AD86">
        <f>IF(ISNUMBER(FIND("Viernes",O86,1)),1,0)</f>
        <v>0</v>
      </c>
      <c r="AE86">
        <f>IF(OR(ISNUMBER(FIND("Sabado",O86,1)),ISNUMBER(FIND("Sábado",O86,1))),1,0)</f>
        <v>1</v>
      </c>
      <c r="AF86" s="34"/>
      <c r="AG86" s="34">
        <f>X86+T86</f>
        <v>253.53676470588235</v>
      </c>
      <c r="AI86" s="34">
        <f>U86+S86</f>
        <v>236.59740259740261</v>
      </c>
      <c r="AJ86" s="34"/>
      <c r="AK86" s="34">
        <f>V86+W86</f>
        <v>246.38095238095235</v>
      </c>
      <c r="AL86" s="34">
        <f t="shared" si="15"/>
        <v>0</v>
      </c>
      <c r="AM86" s="34">
        <f t="shared" si="16"/>
        <v>10.141470588235293</v>
      </c>
      <c r="AN86" s="34">
        <f t="shared" si="17"/>
        <v>0</v>
      </c>
      <c r="AO86" s="34">
        <f t="shared" si="18"/>
        <v>9.4638961038961043</v>
      </c>
      <c r="AP86" s="34">
        <f t="shared" si="19"/>
        <v>0</v>
      </c>
      <c r="AQ86" s="34">
        <f t="shared" si="20"/>
        <v>9.8552380952380947</v>
      </c>
      <c r="AR86" s="40" t="str">
        <f t="shared" si="21"/>
        <v/>
      </c>
      <c r="AT86" s="34" t="str">
        <f t="shared" si="22"/>
        <v/>
      </c>
      <c r="AU86" s="34" t="str">
        <f t="shared" si="23"/>
        <v/>
      </c>
      <c r="AV86" s="34" t="str">
        <f t="shared" si="24"/>
        <v/>
      </c>
      <c r="AW86" s="34" t="str">
        <f t="shared" si="25"/>
        <v/>
      </c>
      <c r="AX86" s="34" t="str">
        <f t="shared" si="26"/>
        <v/>
      </c>
      <c r="AY86" s="34" t="str">
        <f t="shared" si="27"/>
        <v/>
      </c>
    </row>
    <row r="87" spans="1:51" x14ac:dyDescent="0.25">
      <c r="A87" s="30">
        <v>81</v>
      </c>
      <c r="B87" s="30" t="s">
        <v>171</v>
      </c>
      <c r="C87" s="30" t="s">
        <v>161</v>
      </c>
      <c r="D87" s="30" t="s">
        <v>61</v>
      </c>
      <c r="E87" s="30">
        <v>200000</v>
      </c>
      <c r="F87" s="30" t="s">
        <v>249</v>
      </c>
      <c r="G87" s="30" t="s">
        <v>249</v>
      </c>
      <c r="H87" s="30">
        <v>260000</v>
      </c>
      <c r="I87" s="30" t="s">
        <v>281</v>
      </c>
      <c r="J87" s="30" t="s">
        <v>12</v>
      </c>
      <c r="K87" s="30" t="s">
        <v>74</v>
      </c>
      <c r="L87" s="30" t="s">
        <v>214</v>
      </c>
      <c r="M87" s="30" t="s">
        <v>260</v>
      </c>
      <c r="N87" s="30" t="s">
        <v>287</v>
      </c>
      <c r="O87" s="30" t="s">
        <v>243</v>
      </c>
      <c r="P87" s="30">
        <v>33</v>
      </c>
      <c r="Q87" s="30" t="s">
        <v>271</v>
      </c>
      <c r="R87" s="30" t="s">
        <v>265</v>
      </c>
      <c r="S87" s="34">
        <f>Hoja2!D87</f>
        <v>111.43243243243244</v>
      </c>
      <c r="T87" s="34">
        <f>Hoja2!C87</f>
        <v>0</v>
      </c>
      <c r="U87" s="34">
        <f>Hoja2!E87</f>
        <v>120</v>
      </c>
      <c r="V87" s="34">
        <f>Hoja2!F87</f>
        <v>100</v>
      </c>
      <c r="W87" s="34">
        <f>Hoja2!G87</f>
        <v>0</v>
      </c>
      <c r="X87" s="34">
        <f>Hoja2!H87</f>
        <v>105.24324324324324</v>
      </c>
      <c r="Y87" s="34">
        <f>IF(O87="", 0, LEN(O87)-LEN(SUBSTITUTE(O87,"-","")) +1)</f>
        <v>2</v>
      </c>
      <c r="Z87">
        <f>IF(ISNUMBER(FIND("Lunes",O87,1)),1,0)</f>
        <v>0</v>
      </c>
      <c r="AA87">
        <f>IF(ISNUMBER(FIND("Martes",O87,1)),1,0)</f>
        <v>1</v>
      </c>
      <c r="AB87">
        <f>IF(ISNUMBER(FIND("Miercoles",O87,1)),1,0)</f>
        <v>0</v>
      </c>
      <c r="AC87">
        <f>IF(ISNUMBER(FIND("Jueves",O87,1)),1,0)</f>
        <v>0</v>
      </c>
      <c r="AD87">
        <f>IF(ISNUMBER(FIND("Viernes",O87,1)),1,0)</f>
        <v>0</v>
      </c>
      <c r="AE87">
        <f>IF(OR(ISNUMBER(FIND("Sabado",O87,1)),ISNUMBER(FIND("Sábado",O87,1))),1,0)</f>
        <v>1</v>
      </c>
      <c r="AG87" s="34">
        <f>X87+T87</f>
        <v>105.24324324324324</v>
      </c>
      <c r="AK87" s="34">
        <f>S87+U87+V87+W87</f>
        <v>331.43243243243245</v>
      </c>
      <c r="AL87" s="34">
        <f t="shared" si="15"/>
        <v>0</v>
      </c>
      <c r="AM87" s="34">
        <f t="shared" si="16"/>
        <v>4.2097297297297294</v>
      </c>
      <c r="AN87" s="34">
        <f t="shared" si="17"/>
        <v>0</v>
      </c>
      <c r="AO87" s="34">
        <f t="shared" si="18"/>
        <v>0</v>
      </c>
      <c r="AP87" s="34">
        <f t="shared" si="19"/>
        <v>0</v>
      </c>
      <c r="AQ87" s="34">
        <f t="shared" si="20"/>
        <v>13.257297297297297</v>
      </c>
      <c r="AR87" s="40" t="str">
        <f t="shared" si="21"/>
        <v/>
      </c>
      <c r="AT87" s="34" t="str">
        <f t="shared" si="22"/>
        <v/>
      </c>
      <c r="AU87" s="34" t="str">
        <f t="shared" si="23"/>
        <v/>
      </c>
      <c r="AV87" s="34" t="str">
        <f t="shared" si="24"/>
        <v/>
      </c>
      <c r="AW87" s="34" t="str">
        <f t="shared" si="25"/>
        <v/>
      </c>
      <c r="AX87" s="34" t="str">
        <f t="shared" si="26"/>
        <v/>
      </c>
      <c r="AY87" s="34" t="str">
        <f t="shared" si="27"/>
        <v/>
      </c>
    </row>
    <row r="88" spans="1:51" x14ac:dyDescent="0.25">
      <c r="A88" s="30">
        <v>75</v>
      </c>
      <c r="B88" s="30" t="s">
        <v>314</v>
      </c>
      <c r="C88" s="30" t="s">
        <v>155</v>
      </c>
      <c r="D88" s="30" t="s">
        <v>61</v>
      </c>
      <c r="E88" s="30">
        <v>200000</v>
      </c>
      <c r="F88" s="30" t="s">
        <v>249</v>
      </c>
      <c r="G88" s="30" t="s">
        <v>249</v>
      </c>
      <c r="H88" s="30" t="s">
        <v>249</v>
      </c>
      <c r="I88" s="30" t="s">
        <v>281</v>
      </c>
      <c r="J88" s="30" t="s">
        <v>12</v>
      </c>
      <c r="K88" s="30" t="s">
        <v>86</v>
      </c>
      <c r="L88" s="30" t="s">
        <v>259</v>
      </c>
      <c r="M88" s="30" t="s">
        <v>260</v>
      </c>
      <c r="N88" s="30" t="s">
        <v>237</v>
      </c>
      <c r="O88" s="30" t="s">
        <v>261</v>
      </c>
      <c r="P88" s="30">
        <v>33</v>
      </c>
      <c r="Q88" s="30" t="s">
        <v>270</v>
      </c>
      <c r="R88" s="30" t="s">
        <v>267</v>
      </c>
      <c r="S88" s="34">
        <f>Hoja2!D88</f>
        <v>84.86486486486487</v>
      </c>
      <c r="T88" s="34">
        <f>Hoja2!C88</f>
        <v>0</v>
      </c>
      <c r="U88" s="34">
        <f>Hoja2!E88</f>
        <v>0</v>
      </c>
      <c r="V88" s="34">
        <f>Hoja2!F88</f>
        <v>59</v>
      </c>
      <c r="W88" s="34">
        <f>Hoja2!G88</f>
        <v>0</v>
      </c>
      <c r="X88" s="34">
        <f>Hoja2!H88</f>
        <v>71</v>
      </c>
      <c r="Y88" s="34">
        <f>IF(O88="", 0, LEN(O88)-LEN(SUBSTITUTE(O88,"-","")) +1)</f>
        <v>2</v>
      </c>
      <c r="Z88">
        <f>IF(ISNUMBER(FIND("Lunes",O88,1)),1,0)</f>
        <v>0</v>
      </c>
      <c r="AA88">
        <f>IF(ISNUMBER(FIND("Martes",O88,1)),1,0)</f>
        <v>1</v>
      </c>
      <c r="AB88">
        <f>IF(ISNUMBER(FIND("Miercoles",O88,1)),1,0)</f>
        <v>0</v>
      </c>
      <c r="AC88">
        <f>IF(ISNUMBER(FIND("Jueves",O88,1)),1,0)</f>
        <v>0</v>
      </c>
      <c r="AD88">
        <f>IF(ISNUMBER(FIND("Viernes",O88,1)),1,0)</f>
        <v>0</v>
      </c>
      <c r="AE88">
        <f>IF(OR(ISNUMBER(FIND("Sabado",O88,1)),ISNUMBER(FIND("Sábado",O88,1))),1,0)</f>
        <v>1</v>
      </c>
      <c r="AG88" s="34">
        <f>X88+T88</f>
        <v>71</v>
      </c>
      <c r="AK88" s="34">
        <f>S88+U88+V88+W88</f>
        <v>143.86486486486487</v>
      </c>
      <c r="AL88" s="34">
        <f t="shared" si="15"/>
        <v>0</v>
      </c>
      <c r="AM88" s="34">
        <f t="shared" si="16"/>
        <v>2.84</v>
      </c>
      <c r="AN88" s="34">
        <f t="shared" si="17"/>
        <v>0</v>
      </c>
      <c r="AO88" s="34">
        <f t="shared" si="18"/>
        <v>0</v>
      </c>
      <c r="AP88" s="34">
        <f t="shared" si="19"/>
        <v>0</v>
      </c>
      <c r="AQ88" s="34">
        <f t="shared" si="20"/>
        <v>5.7545945945945949</v>
      </c>
      <c r="AR88" s="40" t="str">
        <f t="shared" si="21"/>
        <v/>
      </c>
      <c r="AT88" s="34" t="str">
        <f t="shared" si="22"/>
        <v/>
      </c>
      <c r="AU88" s="34" t="str">
        <f t="shared" si="23"/>
        <v/>
      </c>
      <c r="AV88" s="34" t="str">
        <f t="shared" si="24"/>
        <v/>
      </c>
      <c r="AW88" s="34" t="str">
        <f t="shared" si="25"/>
        <v/>
      </c>
      <c r="AX88" s="34" t="str">
        <f t="shared" si="26"/>
        <v/>
      </c>
      <c r="AY88" s="34" t="str">
        <f t="shared" si="27"/>
        <v/>
      </c>
    </row>
    <row r="89" spans="1:51" x14ac:dyDescent="0.25">
      <c r="A89" s="2">
        <v>91</v>
      </c>
      <c r="B89" s="2" t="s">
        <v>303</v>
      </c>
      <c r="C89" s="2" t="s">
        <v>170</v>
      </c>
      <c r="D89" s="2" t="s">
        <v>61</v>
      </c>
      <c r="E89" s="2" t="s">
        <v>249</v>
      </c>
      <c r="F89" s="2" t="s">
        <v>249</v>
      </c>
      <c r="G89" s="2"/>
      <c r="H89" s="2" t="s">
        <v>249</v>
      </c>
      <c r="I89" s="2"/>
      <c r="J89" s="2" t="s">
        <v>12</v>
      </c>
      <c r="K89" s="2" t="s">
        <v>62</v>
      </c>
      <c r="L89" s="2"/>
      <c r="M89" s="2" t="s">
        <v>249</v>
      </c>
      <c r="N89" s="2" t="s">
        <v>249</v>
      </c>
      <c r="O89" s="2" t="s">
        <v>249</v>
      </c>
      <c r="P89" s="2" t="s">
        <v>329</v>
      </c>
      <c r="Q89" s="2"/>
      <c r="R89" s="2"/>
      <c r="S89" s="34">
        <f>Hoja2!D89</f>
        <v>0</v>
      </c>
      <c r="T89" s="34">
        <f>Hoja2!C89</f>
        <v>0</v>
      </c>
      <c r="U89" s="34">
        <f>Hoja2!E89</f>
        <v>0</v>
      </c>
      <c r="V89" s="34">
        <f>Hoja2!F89</f>
        <v>0</v>
      </c>
      <c r="W89" s="34">
        <f>Hoja2!G89</f>
        <v>0</v>
      </c>
      <c r="X89" s="34">
        <f>Hoja2!H89</f>
        <v>0</v>
      </c>
      <c r="Y89" s="34">
        <f>IF(O89="", 0, LEN(O89)-LEN(SUBSTITUTE(O89,"-","")) +1)</f>
        <v>0</v>
      </c>
      <c r="Z89">
        <f>IF(ISNUMBER(FIND("Lunes",O89,1)),1,0)</f>
        <v>0</v>
      </c>
      <c r="AA89">
        <f>IF(ISNUMBER(FIND("Martes",O89,1)),1,0)</f>
        <v>0</v>
      </c>
      <c r="AB89">
        <f>IF(ISNUMBER(FIND("Miercoles",O89,1)),1,0)</f>
        <v>0</v>
      </c>
      <c r="AC89">
        <f>IF(ISNUMBER(FIND("Jueves",O89,1)),1,0)</f>
        <v>0</v>
      </c>
      <c r="AD89">
        <f>IF(ISNUMBER(FIND("Viernes",O89,1)),1,0)</f>
        <v>0</v>
      </c>
      <c r="AE89">
        <f>IF(OR(ISNUMBER(FIND("Sabado",O89,1)),ISNUMBER(FIND("Sábado",O89,1))),1,0)</f>
        <v>0</v>
      </c>
      <c r="AL89" s="34">
        <f t="shared" si="15"/>
        <v>0</v>
      </c>
      <c r="AM89" s="34">
        <f t="shared" si="16"/>
        <v>0</v>
      </c>
      <c r="AN89" s="34">
        <f t="shared" si="17"/>
        <v>0</v>
      </c>
      <c r="AO89" s="34">
        <f t="shared" si="18"/>
        <v>0</v>
      </c>
      <c r="AP89" s="34">
        <f t="shared" si="19"/>
        <v>0</v>
      </c>
      <c r="AQ89" s="34">
        <f t="shared" si="20"/>
        <v>0</v>
      </c>
      <c r="AR89" s="40" t="str">
        <f t="shared" si="21"/>
        <v>X</v>
      </c>
      <c r="AT89" s="34" t="str">
        <f t="shared" si="22"/>
        <v/>
      </c>
      <c r="AU89" s="34" t="str">
        <f t="shared" si="23"/>
        <v/>
      </c>
      <c r="AV89" s="34" t="str">
        <f t="shared" si="24"/>
        <v/>
      </c>
      <c r="AW89" s="34" t="str">
        <f t="shared" si="25"/>
        <v/>
      </c>
      <c r="AX89" s="34" t="str">
        <f t="shared" si="26"/>
        <v/>
      </c>
      <c r="AY89" s="34" t="str">
        <f t="shared" si="27"/>
        <v/>
      </c>
    </row>
    <row r="90" spans="1:51" x14ac:dyDescent="0.25">
      <c r="A90" s="2">
        <v>7</v>
      </c>
      <c r="B90" s="2" t="s">
        <v>316</v>
      </c>
      <c r="C90" s="2" t="s">
        <v>71</v>
      </c>
      <c r="D90" s="2" t="s">
        <v>61</v>
      </c>
      <c r="E90" s="2">
        <v>170000</v>
      </c>
      <c r="F90" s="2" t="s">
        <v>249</v>
      </c>
      <c r="G90" s="2" t="s">
        <v>249</v>
      </c>
      <c r="H90" s="2" t="s">
        <v>249</v>
      </c>
      <c r="I90" s="2"/>
      <c r="J90" s="2" t="s">
        <v>12</v>
      </c>
      <c r="K90" s="2" t="s">
        <v>72</v>
      </c>
      <c r="L90" s="2"/>
      <c r="M90" s="2"/>
      <c r="N90" s="2"/>
      <c r="O90" s="2"/>
      <c r="P90" s="2" t="s">
        <v>329</v>
      </c>
      <c r="Q90" s="2"/>
      <c r="R90" s="2"/>
      <c r="S90" s="34">
        <f>Hoja2!D90</f>
        <v>223.05405405405406</v>
      </c>
      <c r="T90" s="34">
        <f>Hoja2!C90</f>
        <v>0</v>
      </c>
      <c r="U90" s="34">
        <f>Hoja2!E90</f>
        <v>100</v>
      </c>
      <c r="V90" s="34">
        <f>Hoja2!F90</f>
        <v>93.333333333333329</v>
      </c>
      <c r="W90" s="34">
        <f>Hoja2!G90</f>
        <v>262.94594594594594</v>
      </c>
      <c r="X90" s="34">
        <f>Hoja2!H90</f>
        <v>0</v>
      </c>
      <c r="Y90" s="34">
        <f>IF(O90="", 0, LEN(O90)-LEN(SUBSTITUTE(O90,"-","")) +1)</f>
        <v>0</v>
      </c>
      <c r="Z90">
        <f>IF(ISNUMBER(FIND("Lunes",O90,1)),1,0)</f>
        <v>0</v>
      </c>
      <c r="AA90">
        <f>IF(ISNUMBER(FIND("Martes",O90,1)),1,0)</f>
        <v>0</v>
      </c>
      <c r="AB90">
        <f>IF(ISNUMBER(FIND("Miercoles",O90,1)),1,0)</f>
        <v>0</v>
      </c>
      <c r="AC90">
        <f>IF(ISNUMBER(FIND("Jueves",O90,1)),1,0)</f>
        <v>0</v>
      </c>
      <c r="AD90">
        <f>IF(ISNUMBER(FIND("Viernes",O90,1)),1,0)</f>
        <v>0</v>
      </c>
      <c r="AE90">
        <f>IF(OR(ISNUMBER(FIND("Sabado",O90,1)),ISNUMBER(FIND("Sábado",O90,1))),1,0)</f>
        <v>0</v>
      </c>
      <c r="AL90" s="34">
        <f t="shared" si="15"/>
        <v>0</v>
      </c>
      <c r="AM90" s="34">
        <f t="shared" si="16"/>
        <v>0</v>
      </c>
      <c r="AN90" s="34">
        <f t="shared" si="17"/>
        <v>0</v>
      </c>
      <c r="AO90" s="34">
        <f t="shared" si="18"/>
        <v>0</v>
      </c>
      <c r="AP90" s="34">
        <f t="shared" si="19"/>
        <v>0</v>
      </c>
      <c r="AQ90" s="34">
        <f t="shared" si="20"/>
        <v>0</v>
      </c>
      <c r="AR90" s="40" t="str">
        <f t="shared" si="21"/>
        <v/>
      </c>
      <c r="AT90" s="34" t="str">
        <f t="shared" si="22"/>
        <v/>
      </c>
      <c r="AU90" s="34" t="str">
        <f t="shared" si="23"/>
        <v/>
      </c>
      <c r="AV90" s="34" t="str">
        <f t="shared" si="24"/>
        <v/>
      </c>
      <c r="AW90" s="34" t="str">
        <f t="shared" si="25"/>
        <v/>
      </c>
      <c r="AX90" s="34" t="str">
        <f t="shared" si="26"/>
        <v/>
      </c>
      <c r="AY90" s="34" t="str">
        <f t="shared" si="27"/>
        <v/>
      </c>
    </row>
    <row r="91" spans="1:51" x14ac:dyDescent="0.25">
      <c r="A91" s="2">
        <v>64</v>
      </c>
      <c r="B91" s="2" t="s">
        <v>315</v>
      </c>
      <c r="C91" s="2" t="s">
        <v>142</v>
      </c>
      <c r="D91" s="2" t="s">
        <v>61</v>
      </c>
      <c r="E91" s="2">
        <v>170000</v>
      </c>
      <c r="F91" s="2" t="s">
        <v>249</v>
      </c>
      <c r="G91" s="2" t="s">
        <v>249</v>
      </c>
      <c r="H91" s="2" t="s">
        <v>249</v>
      </c>
      <c r="I91" s="2"/>
      <c r="J91" s="2" t="s">
        <v>12</v>
      </c>
      <c r="K91" s="2" t="s">
        <v>72</v>
      </c>
      <c r="L91" s="2"/>
      <c r="M91" s="2"/>
      <c r="N91" s="2"/>
      <c r="O91" s="2"/>
      <c r="P91" s="2" t="s">
        <v>329</v>
      </c>
      <c r="Q91" s="2"/>
      <c r="R91" s="2"/>
      <c r="S91" s="34">
        <f>Hoja2!D91</f>
        <v>171.8918918918919</v>
      </c>
      <c r="T91" s="34">
        <f>Hoja2!C91</f>
        <v>0</v>
      </c>
      <c r="U91" s="34">
        <f>Hoja2!E91</f>
        <v>81.5</v>
      </c>
      <c r="V91" s="34">
        <f>Hoja2!F91</f>
        <v>60.5</v>
      </c>
      <c r="W91" s="34">
        <f>Hoja2!G91</f>
        <v>211.78378378378378</v>
      </c>
      <c r="X91" s="34">
        <f>Hoja2!H91</f>
        <v>120</v>
      </c>
      <c r="Y91" s="34">
        <f>IF(O91="", 0, LEN(O91)-LEN(SUBSTITUTE(O91,"-","")) +1)</f>
        <v>0</v>
      </c>
      <c r="Z91">
        <f>IF(ISNUMBER(FIND("Lunes",O91,1)),1,0)</f>
        <v>0</v>
      </c>
      <c r="AA91">
        <f>IF(ISNUMBER(FIND("Martes",O91,1)),1,0)</f>
        <v>0</v>
      </c>
      <c r="AB91">
        <f>IF(ISNUMBER(FIND("Miercoles",O91,1)),1,0)</f>
        <v>0</v>
      </c>
      <c r="AC91">
        <f>IF(ISNUMBER(FIND("Jueves",O91,1)),1,0)</f>
        <v>0</v>
      </c>
      <c r="AD91">
        <f>IF(ISNUMBER(FIND("Viernes",O91,1)),1,0)</f>
        <v>0</v>
      </c>
      <c r="AE91">
        <f>IF(OR(ISNUMBER(FIND("Sabado",O91,1)),ISNUMBER(FIND("Sábado",O91,1))),1,0)</f>
        <v>0</v>
      </c>
      <c r="AL91" s="34">
        <f t="shared" si="15"/>
        <v>0</v>
      </c>
      <c r="AM91" s="34">
        <f t="shared" si="16"/>
        <v>0</v>
      </c>
      <c r="AN91" s="34">
        <f t="shared" si="17"/>
        <v>0</v>
      </c>
      <c r="AO91" s="34">
        <f t="shared" si="18"/>
        <v>0</v>
      </c>
      <c r="AP91" s="34">
        <f t="shared" si="19"/>
        <v>0</v>
      </c>
      <c r="AQ91" s="34">
        <f t="shared" si="20"/>
        <v>0</v>
      </c>
      <c r="AR91" s="40" t="str">
        <f t="shared" si="21"/>
        <v/>
      </c>
      <c r="AT91" s="34" t="str">
        <f t="shared" si="22"/>
        <v/>
      </c>
      <c r="AU91" s="34" t="str">
        <f t="shared" si="23"/>
        <v/>
      </c>
      <c r="AV91" s="34" t="str">
        <f t="shared" si="24"/>
        <v/>
      </c>
      <c r="AW91" s="34" t="str">
        <f t="shared" si="25"/>
        <v/>
      </c>
      <c r="AX91" s="34" t="str">
        <f t="shared" si="26"/>
        <v/>
      </c>
      <c r="AY91" s="34" t="str">
        <f t="shared" si="27"/>
        <v/>
      </c>
    </row>
  </sheetData>
  <conditionalFormatting sqref="B2:B9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79FC-BC6B-4585-85D4-4B2E289DB0A8}">
  <dimension ref="A1:I91"/>
  <sheetViews>
    <sheetView workbookViewId="0">
      <selection activeCell="G15" sqref="G15"/>
    </sheetView>
  </sheetViews>
  <sheetFormatPr baseColWidth="10" defaultRowHeight="15" x14ac:dyDescent="0.25"/>
  <cols>
    <col min="2" max="2" width="42" bestFit="1" customWidth="1"/>
  </cols>
  <sheetData>
    <row r="1" spans="1:9" x14ac:dyDescent="0.25">
      <c r="A1" t="s">
        <v>362</v>
      </c>
      <c r="B1" t="s">
        <v>363</v>
      </c>
      <c r="C1" t="s">
        <v>320</v>
      </c>
      <c r="D1" t="s">
        <v>319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</row>
    <row r="2" spans="1:9" x14ac:dyDescent="0.25">
      <c r="A2" s="6">
        <v>740</v>
      </c>
      <c r="B2" s="6" t="s">
        <v>127</v>
      </c>
      <c r="C2" s="34">
        <f>VLOOKUP($A2, [1]Hoja9!$A$5:$G$86, 2,FALSE)</f>
        <v>79.423728813559322</v>
      </c>
      <c r="D2" s="34">
        <f>VLOOKUP($A2, [1]Hoja9!$A$5:$G$86, 6,FALSE)</f>
        <v>48.5</v>
      </c>
      <c r="E2" s="34">
        <f>VLOOKUP($A2, [1]Hoja9!$A$5:$G$86, 3,FALSE)</f>
        <v>67.774193548387103</v>
      </c>
      <c r="F2" s="34">
        <f>VLOOKUP($A2, [1]Hoja9!$A$5:$G$86, 4,FALSE)</f>
        <v>0</v>
      </c>
      <c r="G2" s="34">
        <f>VLOOKUP($A2, [1]Hoja9!$A$5:$G$86, 5,FALSE)</f>
        <v>89.523809523809518</v>
      </c>
      <c r="H2" s="34">
        <f>VLOOKUP($A2, [1]Hoja9!$A$5:$G$86, 7,FALSE)</f>
        <v>0</v>
      </c>
    </row>
    <row r="3" spans="1:9" x14ac:dyDescent="0.25">
      <c r="A3" s="6">
        <v>748</v>
      </c>
      <c r="B3" s="6" t="s">
        <v>135</v>
      </c>
      <c r="C3" s="34">
        <f>VLOOKUP($A3, [1]Hoja9!$A$5:$G$86, 2,FALSE)</f>
        <v>56.254237288135592</v>
      </c>
      <c r="D3" s="34">
        <f>VLOOKUP($A3, [1]Hoja9!$A$5:$G$86, 6,FALSE)</f>
        <v>17.5</v>
      </c>
      <c r="E3" s="34">
        <f>VLOOKUP($A3, [1]Hoja9!$A$5:$G$86, 3,FALSE)</f>
        <v>50.096774193548384</v>
      </c>
      <c r="F3" s="34">
        <f>VLOOKUP($A3, [1]Hoja9!$A$5:$G$86, 4,FALSE)</f>
        <v>0</v>
      </c>
      <c r="G3" s="34">
        <f>VLOOKUP($A3, [1]Hoja9!$A$5:$G$86, 5,FALSE)</f>
        <v>70.111111111111114</v>
      </c>
      <c r="H3" s="34">
        <f>VLOOKUP($A3, [1]Hoja9!$A$5:$G$86, 7,FALSE)</f>
        <v>0</v>
      </c>
    </row>
    <row r="4" spans="1:9" x14ac:dyDescent="0.25">
      <c r="A4" s="5">
        <v>336</v>
      </c>
      <c r="B4" s="5" t="s">
        <v>168</v>
      </c>
      <c r="C4" s="34">
        <f>VLOOKUP($A4, [1]Hoja9!$A$5:$G$86, 2,FALSE)</f>
        <v>122.62711864406779</v>
      </c>
      <c r="D4" s="34">
        <f>VLOOKUP($A4, [1]Hoja9!$A$5:$G$86, 6,FALSE)</f>
        <v>54</v>
      </c>
      <c r="E4" s="34">
        <f>VLOOKUP($A4, [1]Hoja9!$A$5:$G$86, 3,FALSE)</f>
        <v>115.87096774193549</v>
      </c>
      <c r="F4" s="34">
        <f>VLOOKUP($A4, [1]Hoja9!$A$5:$G$86, 4,FALSE)</f>
        <v>13</v>
      </c>
      <c r="G4" s="34">
        <f>VLOOKUP($A4, [1]Hoja9!$A$5:$G$86, 5,FALSE)</f>
        <v>182.25396825396825</v>
      </c>
      <c r="H4" s="34">
        <f>VLOOKUP($A4, [1]Hoja9!$A$5:$G$86, 7,FALSE)</f>
        <v>0</v>
      </c>
    </row>
    <row r="5" spans="1:9" x14ac:dyDescent="0.25">
      <c r="A5" s="5">
        <v>336</v>
      </c>
      <c r="B5" s="5" t="s">
        <v>83</v>
      </c>
      <c r="C5" s="34">
        <f>VLOOKUP($A5, [1]Hoja9!$A$5:$G$86, 2,FALSE)</f>
        <v>122.62711864406779</v>
      </c>
      <c r="D5" s="34">
        <f>VLOOKUP($A5, [1]Hoja9!$A$5:$G$86, 6,FALSE)</f>
        <v>54</v>
      </c>
      <c r="E5" s="34">
        <f>VLOOKUP($A5, [1]Hoja9!$A$5:$G$86, 3,FALSE)</f>
        <v>115.87096774193549</v>
      </c>
      <c r="F5" s="34">
        <f>VLOOKUP($A5, [1]Hoja9!$A$5:$G$86, 4,FALSE)</f>
        <v>13</v>
      </c>
      <c r="G5" s="34">
        <f>VLOOKUP($A5, [1]Hoja9!$A$5:$G$86, 5,FALSE)</f>
        <v>182.25396825396825</v>
      </c>
      <c r="H5" s="34">
        <f>VLOOKUP($A5, [1]Hoja9!$A$5:$G$86, 7,FALSE)</f>
        <v>0</v>
      </c>
    </row>
    <row r="6" spans="1:9" x14ac:dyDescent="0.25">
      <c r="A6" s="5">
        <v>602</v>
      </c>
      <c r="B6" s="5" t="s">
        <v>165</v>
      </c>
      <c r="C6" s="34">
        <f>VLOOKUP($A6, [1]Hoja9!$A$5:$G$86, 2,FALSE)</f>
        <v>96.016949152542367</v>
      </c>
      <c r="D6" s="34">
        <f>VLOOKUP($A6, [1]Hoja9!$A$5:$G$86, 6,FALSE)</f>
        <v>19.75</v>
      </c>
      <c r="E6" s="34">
        <f>VLOOKUP($A6, [1]Hoja9!$A$5:$G$86, 3,FALSE)</f>
        <v>88.161290322580641</v>
      </c>
      <c r="F6" s="34">
        <f>VLOOKUP($A6, [1]Hoja9!$A$5:$G$86, 4,FALSE)</f>
        <v>68</v>
      </c>
      <c r="G6" s="34">
        <f>VLOOKUP($A6, [1]Hoja9!$A$5:$G$86, 5,FALSE)</f>
        <v>141.26984126984127</v>
      </c>
      <c r="H6" s="34">
        <f>VLOOKUP($A6, [1]Hoja9!$A$5:$G$86, 7,FALSE)</f>
        <v>105</v>
      </c>
    </row>
    <row r="7" spans="1:9" x14ac:dyDescent="0.25">
      <c r="A7" s="5">
        <v>743</v>
      </c>
      <c r="B7" s="5" t="s">
        <v>129</v>
      </c>
      <c r="C7" s="34">
        <f>VLOOKUP($A7, [1]Hoja9!$A$5:$G$86, 2,FALSE)</f>
        <v>116.84745762711864</v>
      </c>
      <c r="D7" s="34">
        <f>VLOOKUP($A7, [1]Hoja9!$A$5:$G$86, 6,FALSE)</f>
        <v>98.666666666666671</v>
      </c>
      <c r="E7" s="34">
        <f>VLOOKUP($A7, [1]Hoja9!$A$5:$G$86, 3,FALSE)</f>
        <v>112.7258064516129</v>
      </c>
      <c r="F7" s="34">
        <f>VLOOKUP($A7, [1]Hoja9!$A$5:$G$86, 4,FALSE)</f>
        <v>0</v>
      </c>
      <c r="G7" s="34">
        <f>VLOOKUP($A7, [1]Hoja9!$A$5:$G$86, 5,FALSE)</f>
        <v>89.539682539682545</v>
      </c>
      <c r="H7" s="34">
        <f>VLOOKUP($A7, [1]Hoja9!$A$5:$G$86, 7,FALSE)</f>
        <v>0</v>
      </c>
    </row>
    <row r="8" spans="1:9" x14ac:dyDescent="0.25">
      <c r="A8" s="5">
        <v>602</v>
      </c>
      <c r="B8" s="5" t="s">
        <v>96</v>
      </c>
      <c r="C8" s="34">
        <f>VLOOKUP($A8, [1]Hoja9!$A$5:$G$86, 2,FALSE)</f>
        <v>96.016949152542367</v>
      </c>
      <c r="D8" s="34">
        <f>VLOOKUP($A8, [1]Hoja9!$A$5:$G$86, 6,FALSE)</f>
        <v>19.75</v>
      </c>
      <c r="E8" s="34">
        <f>VLOOKUP($A8, [1]Hoja9!$A$5:$G$86, 3,FALSE)</f>
        <v>88.161290322580641</v>
      </c>
      <c r="F8" s="34">
        <f>VLOOKUP($A8, [1]Hoja9!$A$5:$G$86, 4,FALSE)</f>
        <v>68</v>
      </c>
      <c r="G8" s="34">
        <f>VLOOKUP($A8, [1]Hoja9!$A$5:$G$86, 5,FALSE)</f>
        <v>141.26984126984127</v>
      </c>
      <c r="H8" s="34">
        <f>VLOOKUP($A8, [1]Hoja9!$A$5:$G$86, 7,FALSE)</f>
        <v>105</v>
      </c>
    </row>
    <row r="9" spans="1:9" x14ac:dyDescent="0.25">
      <c r="A9" s="4">
        <v>914</v>
      </c>
      <c r="B9" s="4" t="s">
        <v>153</v>
      </c>
      <c r="C9" s="34">
        <f>VLOOKUP($A9, [1]Hoja9!$A$5:$G$86, 2,FALSE)</f>
        <v>105.57627118644068</v>
      </c>
      <c r="D9" s="34">
        <f>VLOOKUP($A9, [1]Hoja9!$A$5:$G$86, 6,FALSE)</f>
        <v>75.333333333333329</v>
      </c>
      <c r="E9" s="34">
        <f>VLOOKUP($A9, [1]Hoja9!$A$5:$G$86, 3,FALSE)</f>
        <v>93.016129032258064</v>
      </c>
      <c r="F9" s="34">
        <f>VLOOKUP($A9, [1]Hoja9!$A$5:$G$86, 4,FALSE)</f>
        <v>0</v>
      </c>
      <c r="G9" s="34">
        <f>VLOOKUP($A9, [1]Hoja9!$A$5:$G$86, 5,FALSE)</f>
        <v>119.14285714285714</v>
      </c>
      <c r="H9" s="34">
        <f>VLOOKUP($A9, [1]Hoja9!$A$5:$G$86, 7,FALSE)</f>
        <v>0</v>
      </c>
    </row>
    <row r="10" spans="1:9" x14ac:dyDescent="0.25">
      <c r="A10" s="4">
        <v>710</v>
      </c>
      <c r="B10" s="4" t="s">
        <v>102</v>
      </c>
      <c r="C10" s="34">
        <f>VLOOKUP($A10, [1]Hoja9!$A$5:$G$86, 2,FALSE)</f>
        <v>84.644067796610173</v>
      </c>
      <c r="D10" s="34">
        <f>VLOOKUP($A10, [1]Hoja9!$A$5:$G$86, 6,FALSE)</f>
        <v>62.666666666666664</v>
      </c>
      <c r="E10" s="34">
        <f>VLOOKUP($A10, [1]Hoja9!$A$5:$G$86, 3,FALSE)</f>
        <v>78.435483870967744</v>
      </c>
      <c r="F10" s="34">
        <f>VLOOKUP($A10, [1]Hoja9!$A$5:$G$86, 4,FALSE)</f>
        <v>13</v>
      </c>
      <c r="G10" s="34">
        <f>VLOOKUP($A10, [1]Hoja9!$A$5:$G$86, 5,FALSE)</f>
        <v>107.65079365079364</v>
      </c>
      <c r="H10" s="34">
        <f>VLOOKUP($A10, [1]Hoja9!$A$5:$G$86, 7,FALSE)</f>
        <v>0</v>
      </c>
    </row>
    <row r="11" spans="1:9" x14ac:dyDescent="0.25">
      <c r="A11" s="1">
        <v>81</v>
      </c>
      <c r="B11" s="1" t="s">
        <v>149</v>
      </c>
      <c r="C11" s="34">
        <f>VLOOKUP($A11, [1]Hoja9!$A$5:$G$86, 2,FALSE)</f>
        <v>0</v>
      </c>
      <c r="D11" s="34">
        <f>VLOOKUP($A11, [1]Hoja9!$A$5:$G$86, 6,FALSE)</f>
        <v>71.787878787878782</v>
      </c>
      <c r="E11" s="34">
        <f>VLOOKUP($A11, [1]Hoja9!$A$5:$G$86, 3,FALSE)</f>
        <v>134.24137931034483</v>
      </c>
      <c r="F11" s="34">
        <f>VLOOKUP($A11, [1]Hoja9!$A$5:$G$86, 4,FALSE)</f>
        <v>69.117647058823536</v>
      </c>
      <c r="G11" s="34">
        <f>VLOOKUP($A11, [1]Hoja9!$A$5:$G$86, 5,FALSE)</f>
        <v>32</v>
      </c>
      <c r="H11" s="34">
        <f>VLOOKUP($A11, [1]Hoja9!$A$5:$G$86, 7,FALSE)</f>
        <v>108.50793650793651</v>
      </c>
    </row>
    <row r="12" spans="1:9" x14ac:dyDescent="0.25">
      <c r="A12" s="1">
        <v>747</v>
      </c>
      <c r="B12" s="1" t="s">
        <v>134</v>
      </c>
      <c r="C12" s="34">
        <f>VLOOKUP($A12, [1]Hoja9!$A$5:$G$86, 2,FALSE)</f>
        <v>59.881355932203391</v>
      </c>
      <c r="D12" s="34">
        <f>VLOOKUP($A12, [1]Hoja9!$A$5:$G$86, 6,FALSE)</f>
        <v>45</v>
      </c>
      <c r="E12" s="34">
        <f>VLOOKUP($A12, [1]Hoja9!$A$5:$G$86, 3,FALSE)</f>
        <v>56.37096774193548</v>
      </c>
      <c r="F12" s="34">
        <f>VLOOKUP($A12, [1]Hoja9!$A$5:$G$86, 4,FALSE)</f>
        <v>25</v>
      </c>
      <c r="G12" s="34">
        <f>VLOOKUP($A12, [1]Hoja9!$A$5:$G$86, 5,FALSE)</f>
        <v>98.650793650793645</v>
      </c>
      <c r="H12" s="34">
        <f>VLOOKUP($A12, [1]Hoja9!$A$5:$G$86, 7,FALSE)</f>
        <v>0</v>
      </c>
    </row>
    <row r="13" spans="1:9" x14ac:dyDescent="0.25">
      <c r="A13" s="7">
        <v>75</v>
      </c>
      <c r="B13" s="7" t="s">
        <v>138</v>
      </c>
      <c r="C13" s="34">
        <f>VLOOKUP($A13, [1]Hoja9!$A$5:$G$86, 2,FALSE)</f>
        <v>0</v>
      </c>
      <c r="D13" s="34">
        <f>VLOOKUP($A13, [1]Hoja9!$A$5:$G$86, 6,FALSE)</f>
        <v>75.758064516129039</v>
      </c>
      <c r="E13" s="34">
        <f>VLOOKUP($A13, [1]Hoja9!$A$5:$G$86, 3,FALSE)</f>
        <v>37.5</v>
      </c>
      <c r="F13" s="34">
        <f>VLOOKUP($A13, [1]Hoja9!$A$5:$G$86, 4,FALSE)</f>
        <v>78.322580645161295</v>
      </c>
      <c r="G13" s="34">
        <f>VLOOKUP($A13, [1]Hoja9!$A$5:$G$86, 5,FALSE)</f>
        <v>13</v>
      </c>
      <c r="H13" s="34">
        <f>VLOOKUP($A13, [1]Hoja9!$A$5:$G$86, 7,FALSE)</f>
        <v>76.19047619047619</v>
      </c>
    </row>
    <row r="14" spans="1:9" x14ac:dyDescent="0.25">
      <c r="A14" s="7">
        <v>74</v>
      </c>
      <c r="B14" s="7" t="s">
        <v>125</v>
      </c>
      <c r="C14" s="34">
        <f>VLOOKUP($A14, [1]Hoja9!$A$5:$G$86, 2,FALSE)</f>
        <v>0</v>
      </c>
      <c r="D14" s="34">
        <f>VLOOKUP($A14, [1]Hoja9!$A$5:$G$86, 6,FALSE)</f>
        <v>58</v>
      </c>
      <c r="E14" s="34">
        <f>VLOOKUP($A14, [1]Hoja9!$A$5:$G$86, 3,FALSE)</f>
        <v>0</v>
      </c>
      <c r="F14" s="34">
        <f>VLOOKUP($A14, [1]Hoja9!$A$5:$G$86, 4,FALSE)</f>
        <v>69.174603174603178</v>
      </c>
      <c r="G14" s="34">
        <f>VLOOKUP($A14, [1]Hoja9!$A$5:$G$86, 5,FALSE)</f>
        <v>2</v>
      </c>
      <c r="H14" s="34">
        <f>VLOOKUP($A14, [1]Hoja9!$A$5:$G$86, 7,FALSE)</f>
        <v>44.80952380952381</v>
      </c>
    </row>
    <row r="15" spans="1:9" x14ac:dyDescent="0.25">
      <c r="A15" s="9">
        <v>3164</v>
      </c>
      <c r="B15" s="9" t="s">
        <v>79</v>
      </c>
      <c r="C15" s="34">
        <f>VLOOKUP($A15, [1]Hoja9!$A$5:$G$86, 2,FALSE)</f>
        <v>0</v>
      </c>
      <c r="D15" s="34">
        <f>VLOOKUP($A15, [1]Hoja9!$A$5:$G$86, 6,FALSE)</f>
        <v>0</v>
      </c>
      <c r="E15" s="34">
        <f>VLOOKUP($A15, [1]Hoja9!$A$5:$G$86, 3,FALSE)</f>
        <v>86.774193548387103</v>
      </c>
      <c r="F15" s="34">
        <f>VLOOKUP($A15, [1]Hoja9!$A$5:$G$86, 4,FALSE)</f>
        <v>56</v>
      </c>
      <c r="G15" s="34">
        <f>VLOOKUP($A15, [1]Hoja9!$A$5:$G$86, 5,FALSE)</f>
        <v>0</v>
      </c>
      <c r="H15" s="34">
        <f>VLOOKUP($A15, [1]Hoja9!$A$5:$G$86, 7,FALSE)</f>
        <v>92.968253968253961</v>
      </c>
    </row>
    <row r="16" spans="1:9" x14ac:dyDescent="0.25">
      <c r="A16" s="9">
        <v>3164</v>
      </c>
      <c r="B16" s="9" t="s">
        <v>169</v>
      </c>
      <c r="C16" s="34"/>
      <c r="D16" s="34"/>
      <c r="E16" s="34"/>
      <c r="F16" s="34"/>
      <c r="G16" s="34"/>
      <c r="H16" s="34"/>
    </row>
    <row r="17" spans="1:8" x14ac:dyDescent="0.25">
      <c r="A17" s="9">
        <v>3164</v>
      </c>
      <c r="B17" s="9" t="s">
        <v>158</v>
      </c>
      <c r="C17" s="34"/>
      <c r="D17" s="34"/>
      <c r="E17" s="34"/>
      <c r="F17" s="34"/>
      <c r="G17" s="34"/>
      <c r="H17" s="34"/>
    </row>
    <row r="18" spans="1:8" x14ac:dyDescent="0.25">
      <c r="A18" s="9">
        <v>3036</v>
      </c>
      <c r="B18" s="9" t="s">
        <v>75</v>
      </c>
      <c r="C18" s="34">
        <f>VLOOKUP($A18, [1]Hoja9!$A$5:$G$86, 2,FALSE)</f>
        <v>0</v>
      </c>
      <c r="D18" s="34">
        <f>VLOOKUP($A18, [1]Hoja9!$A$5:$G$86, 6,FALSE)</f>
        <v>0</v>
      </c>
      <c r="E18" s="34">
        <f>VLOOKUP($A18, [1]Hoja9!$A$5:$G$86, 3,FALSE)</f>
        <v>144.91935483870967</v>
      </c>
      <c r="F18" s="34">
        <f>VLOOKUP($A18, [1]Hoja9!$A$5:$G$86, 4,FALSE)</f>
        <v>145</v>
      </c>
      <c r="G18" s="34">
        <f>VLOOKUP($A18, [1]Hoja9!$A$5:$G$86, 5,FALSE)</f>
        <v>0</v>
      </c>
      <c r="H18" s="34">
        <f>VLOOKUP($A18, [1]Hoja9!$A$5:$G$86, 7,FALSE)</f>
        <v>157.98412698412699</v>
      </c>
    </row>
    <row r="19" spans="1:8" x14ac:dyDescent="0.25">
      <c r="A19" s="9">
        <v>3166</v>
      </c>
      <c r="B19" s="9" t="s">
        <v>80</v>
      </c>
      <c r="C19" s="34">
        <f>VLOOKUP($A19, [1]Hoja9!$A$5:$G$86, 2,FALSE)</f>
        <v>0</v>
      </c>
      <c r="D19" s="34">
        <f>VLOOKUP($A19, [1]Hoja9!$A$5:$G$86, 6,FALSE)</f>
        <v>0</v>
      </c>
      <c r="E19" s="34">
        <f>VLOOKUP($A19, [1]Hoja9!$A$5:$G$86, 3,FALSE)</f>
        <v>20.43548387096774</v>
      </c>
      <c r="F19" s="34">
        <f>VLOOKUP($A19, [1]Hoja9!$A$5:$G$86, 4,FALSE)</f>
        <v>14</v>
      </c>
      <c r="G19" s="34">
        <f>VLOOKUP($A19, [1]Hoja9!$A$5:$G$86, 5,FALSE)</f>
        <v>0</v>
      </c>
      <c r="H19" s="34">
        <f>VLOOKUP($A19, [1]Hoja9!$A$5:$G$86, 7,FALSE)</f>
        <v>36.18333333333333</v>
      </c>
    </row>
    <row r="20" spans="1:8" x14ac:dyDescent="0.25">
      <c r="A20" s="9">
        <v>3166</v>
      </c>
      <c r="B20" s="9" t="s">
        <v>164</v>
      </c>
      <c r="C20" s="34"/>
      <c r="D20" s="34"/>
      <c r="E20" s="34"/>
      <c r="F20" s="34"/>
      <c r="G20" s="34"/>
      <c r="H20" s="34"/>
    </row>
    <row r="21" spans="1:8" x14ac:dyDescent="0.25">
      <c r="A21" s="9">
        <v>3166</v>
      </c>
      <c r="B21" s="9" t="s">
        <v>93</v>
      </c>
      <c r="C21" s="34"/>
      <c r="D21" s="34"/>
      <c r="E21" s="34"/>
      <c r="F21" s="34"/>
      <c r="G21" s="34"/>
      <c r="H21" s="34"/>
    </row>
    <row r="22" spans="1:8" x14ac:dyDescent="0.25">
      <c r="A22" s="9">
        <v>3166</v>
      </c>
      <c r="B22" s="9" t="s">
        <v>159</v>
      </c>
      <c r="C22" s="34"/>
      <c r="D22" s="34"/>
      <c r="E22" s="34"/>
      <c r="F22" s="34"/>
      <c r="G22" s="34"/>
      <c r="H22" s="34"/>
    </row>
    <row r="23" spans="1:8" x14ac:dyDescent="0.25">
      <c r="A23" s="9">
        <v>3166</v>
      </c>
      <c r="B23" s="9" t="s">
        <v>163</v>
      </c>
      <c r="C23" s="34"/>
      <c r="D23" s="34"/>
      <c r="E23" s="34"/>
      <c r="F23" s="34"/>
      <c r="G23" s="34"/>
      <c r="H23" s="34"/>
    </row>
    <row r="24" spans="1:8" x14ac:dyDescent="0.25">
      <c r="A24" s="12">
        <v>601</v>
      </c>
      <c r="B24" s="12" t="s">
        <v>94</v>
      </c>
      <c r="C24" s="34">
        <f>VLOOKUP($A24, [1]Hoja9!$A$5:$G$86, 2,FALSE)</f>
        <v>80.644067796610173</v>
      </c>
      <c r="D24" s="34">
        <f>VLOOKUP($A24, [1]Hoja9!$A$5:$G$86, 6,FALSE)</f>
        <v>50.333333333333336</v>
      </c>
      <c r="E24" s="34">
        <f>VLOOKUP($A24, [1]Hoja9!$A$5:$G$86, 3,FALSE)</f>
        <v>67.672131147540981</v>
      </c>
      <c r="F24" s="34">
        <f>VLOOKUP($A24, [1]Hoja9!$A$5:$G$86, 4,FALSE)</f>
        <v>7.666666666666667</v>
      </c>
      <c r="G24" s="34">
        <f>VLOOKUP($A24, [1]Hoja9!$A$5:$G$86, 5,FALSE)</f>
        <v>103.14285714285714</v>
      </c>
      <c r="H24" s="34">
        <f>VLOOKUP($A24, [1]Hoja9!$A$5:$G$86, 7,FALSE)</f>
        <v>0</v>
      </c>
    </row>
    <row r="25" spans="1:8" x14ac:dyDescent="0.25">
      <c r="A25" s="12">
        <v>709</v>
      </c>
      <c r="B25" s="12" t="s">
        <v>100</v>
      </c>
      <c r="C25" s="34">
        <f>VLOOKUP($A25, [1]Hoja9!$A$5:$G$86, 2,FALSE)</f>
        <v>90.237288135593218</v>
      </c>
      <c r="D25" s="34">
        <f>VLOOKUP($A25, [1]Hoja9!$A$5:$G$86, 6,FALSE)</f>
        <v>31</v>
      </c>
      <c r="E25" s="34">
        <f>VLOOKUP($A25, [1]Hoja9!$A$5:$G$86, 3,FALSE)</f>
        <v>81.145161290322577</v>
      </c>
      <c r="F25" s="34">
        <f>VLOOKUP($A25, [1]Hoja9!$A$5:$G$86, 4,FALSE)</f>
        <v>1</v>
      </c>
      <c r="G25" s="34">
        <f>VLOOKUP($A25, [1]Hoja9!$A$5:$G$86, 5,FALSE)</f>
        <v>120.66666666666667</v>
      </c>
      <c r="H25" s="34">
        <f>VLOOKUP($A25, [1]Hoja9!$A$5:$G$86, 7,FALSE)</f>
        <v>0</v>
      </c>
    </row>
    <row r="26" spans="1:8" x14ac:dyDescent="0.25">
      <c r="A26" s="10">
        <v>79</v>
      </c>
      <c r="B26" s="10" t="s">
        <v>147</v>
      </c>
      <c r="C26" s="34">
        <f>VLOOKUP($A26, [1]Hoja9!$A$5:$G$86, 2,FALSE)</f>
        <v>64.677966101694921</v>
      </c>
      <c r="D26" s="34">
        <f>VLOOKUP($A26, [1]Hoja9!$A$5:$G$86, 6,FALSE)</f>
        <v>28.5</v>
      </c>
      <c r="E26" s="34">
        <f>VLOOKUP($A26, [1]Hoja9!$A$5:$G$86, 3,FALSE)</f>
        <v>58.7</v>
      </c>
      <c r="F26" s="34">
        <f>VLOOKUP($A26, [1]Hoja9!$A$5:$G$86, 4,FALSE)</f>
        <v>0</v>
      </c>
      <c r="G26" s="34">
        <f>VLOOKUP($A26, [1]Hoja9!$A$5:$G$86, 5,FALSE)</f>
        <v>96.873015873015873</v>
      </c>
      <c r="H26" s="34">
        <f>VLOOKUP($A26, [1]Hoja9!$A$5:$G$86, 7,FALSE)</f>
        <v>0</v>
      </c>
    </row>
    <row r="27" spans="1:8" x14ac:dyDescent="0.25">
      <c r="A27" s="10">
        <v>737</v>
      </c>
      <c r="B27" s="10" t="s">
        <v>119</v>
      </c>
      <c r="C27" s="34">
        <f>VLOOKUP($A27, [1]Hoja9!$A$5:$G$86, 2,FALSE)</f>
        <v>98.559322033898312</v>
      </c>
      <c r="D27" s="34">
        <f>VLOOKUP($A27, [1]Hoja9!$A$5:$G$86, 6,FALSE)</f>
        <v>46.25</v>
      </c>
      <c r="E27" s="34">
        <f>VLOOKUP($A27, [1]Hoja9!$A$5:$G$86, 3,FALSE)</f>
        <v>91.016129032258064</v>
      </c>
      <c r="F27" s="34">
        <f>VLOOKUP($A27, [1]Hoja9!$A$5:$G$86, 4,FALSE)</f>
        <v>2</v>
      </c>
      <c r="G27" s="34">
        <f>VLOOKUP($A27, [1]Hoja9!$A$5:$G$86, 5,FALSE)</f>
        <v>120.77777777777777</v>
      </c>
      <c r="H27" s="34">
        <f>VLOOKUP($A27, [1]Hoja9!$A$5:$G$86, 7,FALSE)</f>
        <v>0</v>
      </c>
    </row>
    <row r="28" spans="1:8" x14ac:dyDescent="0.25">
      <c r="A28" s="8">
        <v>73</v>
      </c>
      <c r="B28" s="8" t="s">
        <v>162</v>
      </c>
      <c r="C28" s="34">
        <f>VLOOKUP($A28, [1]Hoja9!$A$5:$G$86, 2,FALSE)</f>
        <v>32</v>
      </c>
      <c r="D28" s="34">
        <f>VLOOKUP($A28, [1]Hoja9!$A$5:$G$86, 6,FALSE)</f>
        <v>0</v>
      </c>
      <c r="E28" s="34">
        <f>VLOOKUP($A28, [1]Hoja9!$A$5:$G$86, 3,FALSE)</f>
        <v>31.5</v>
      </c>
      <c r="F28" s="34">
        <f>VLOOKUP($A28, [1]Hoja9!$A$5:$G$86, 4,FALSE)</f>
        <v>0</v>
      </c>
      <c r="G28" s="34">
        <f>VLOOKUP($A28, [1]Hoja9!$A$5:$G$86, 5,FALSE)</f>
        <v>13</v>
      </c>
      <c r="H28" s="34">
        <f>VLOOKUP($A28, [1]Hoja9!$A$5:$G$86, 7,FALSE)</f>
        <v>0</v>
      </c>
    </row>
    <row r="29" spans="1:8" x14ac:dyDescent="0.25">
      <c r="A29" s="8">
        <v>713</v>
      </c>
      <c r="B29" s="8" t="s">
        <v>104</v>
      </c>
      <c r="C29" s="34">
        <f>VLOOKUP($A29, [1]Hoja9!$A$5:$G$86, 2,FALSE)</f>
        <v>117.35593220338983</v>
      </c>
      <c r="D29" s="34">
        <f>VLOOKUP($A29, [1]Hoja9!$A$5:$G$86, 6,FALSE)</f>
        <v>53.5</v>
      </c>
      <c r="E29" s="34">
        <f>VLOOKUP($A29, [1]Hoja9!$A$5:$G$86, 3,FALSE)</f>
        <v>97.290322580645167</v>
      </c>
      <c r="F29" s="34">
        <f>VLOOKUP($A29, [1]Hoja9!$A$5:$G$86, 4,FALSE)</f>
        <v>8.6666666666666661</v>
      </c>
      <c r="G29" s="34">
        <f>VLOOKUP($A29, [1]Hoja9!$A$5:$G$86, 5,FALSE)</f>
        <v>145.01587301587301</v>
      </c>
      <c r="H29" s="34">
        <f>VLOOKUP($A29, [1]Hoja9!$A$5:$G$86, 7,FALSE)</f>
        <v>0</v>
      </c>
    </row>
    <row r="30" spans="1:8" x14ac:dyDescent="0.25">
      <c r="A30" s="8">
        <v>907</v>
      </c>
      <c r="B30" s="8" t="s">
        <v>151</v>
      </c>
      <c r="C30" s="34">
        <f>VLOOKUP($A30, [1]Hoja9!$A$5:$G$86, 2,FALSE)</f>
        <v>79.896551724137936</v>
      </c>
      <c r="D30" s="34">
        <f>VLOOKUP($A30, [1]Hoja9!$A$5:$G$86, 6,FALSE)</f>
        <v>82.5</v>
      </c>
      <c r="E30" s="34">
        <f>VLOOKUP($A30, [1]Hoja9!$A$5:$G$86, 3,FALSE)</f>
        <v>67.322580645161295</v>
      </c>
      <c r="F30" s="34">
        <f>VLOOKUP($A30, [1]Hoja9!$A$5:$G$86, 4,FALSE)</f>
        <v>0</v>
      </c>
      <c r="G30" s="34">
        <f>VLOOKUP($A30, [1]Hoja9!$A$5:$G$86, 5,FALSE)</f>
        <v>89.476190476190482</v>
      </c>
      <c r="H30" s="34">
        <f>VLOOKUP($A30, [1]Hoja9!$A$5:$G$86, 7,FALSE)</f>
        <v>0</v>
      </c>
    </row>
    <row r="31" spans="1:8" x14ac:dyDescent="0.25">
      <c r="A31" s="11">
        <v>703</v>
      </c>
      <c r="B31" s="11" t="s">
        <v>99</v>
      </c>
      <c r="C31" s="34">
        <f>VLOOKUP($A31, [1]Hoja9!$A$5:$G$86, 2,FALSE)</f>
        <v>30</v>
      </c>
      <c r="D31" s="34">
        <f>VLOOKUP($A31, [1]Hoja9!$A$5:$G$86, 6,FALSE)</f>
        <v>34.016129032258064</v>
      </c>
      <c r="E31" s="34">
        <f>VLOOKUP($A31, [1]Hoja9!$A$5:$G$86, 3,FALSE)</f>
        <v>3</v>
      </c>
      <c r="F31" s="34">
        <f>VLOOKUP($A31, [1]Hoja9!$A$5:$G$86, 4,FALSE)</f>
        <v>40.333333333333336</v>
      </c>
      <c r="G31" s="34">
        <f>VLOOKUP($A31, [1]Hoja9!$A$5:$G$86, 5,FALSE)</f>
        <v>1</v>
      </c>
      <c r="H31" s="34">
        <f>VLOOKUP($A31, [1]Hoja9!$A$5:$G$86, 7,FALSE)</f>
        <v>36.523809523809526</v>
      </c>
    </row>
    <row r="32" spans="1:8" x14ac:dyDescent="0.25">
      <c r="A32" s="11">
        <v>736</v>
      </c>
      <c r="B32" s="11" t="s">
        <v>117</v>
      </c>
      <c r="C32" s="34">
        <f>VLOOKUP($A32, [1]Hoja9!$A$5:$G$86, 2,FALSE)</f>
        <v>0</v>
      </c>
      <c r="D32" s="34">
        <f>VLOOKUP($A32, [1]Hoja9!$A$5:$G$86, 6,FALSE)</f>
        <v>110.5</v>
      </c>
      <c r="E32" s="34">
        <f>VLOOKUP($A32, [1]Hoja9!$A$5:$G$86, 3,FALSE)</f>
        <v>28</v>
      </c>
      <c r="F32" s="34">
        <f>VLOOKUP($A32, [1]Hoja9!$A$5:$G$86, 4,FALSE)</f>
        <v>111.62903225806451</v>
      </c>
      <c r="G32" s="34">
        <f>VLOOKUP($A32, [1]Hoja9!$A$5:$G$86, 5,FALSE)</f>
        <v>25.5</v>
      </c>
      <c r="H32" s="34">
        <f>VLOOKUP($A32, [1]Hoja9!$A$5:$G$86, 7,FALSE)</f>
        <v>126.28571428571429</v>
      </c>
    </row>
    <row r="33" spans="1:8" x14ac:dyDescent="0.25">
      <c r="A33" s="11">
        <v>76</v>
      </c>
      <c r="B33" s="11" t="s">
        <v>140</v>
      </c>
      <c r="C33" s="34">
        <f>VLOOKUP($A33, [1]Hoja9!$A$5:$G$86, 2,FALSE)</f>
        <v>0</v>
      </c>
      <c r="D33" s="34">
        <f>VLOOKUP($A33, [1]Hoja9!$A$5:$G$86, 6,FALSE)</f>
        <v>64.870967741935488</v>
      </c>
      <c r="E33" s="34">
        <f>VLOOKUP($A33, [1]Hoja9!$A$5:$G$86, 3,FALSE)</f>
        <v>0</v>
      </c>
      <c r="F33" s="34">
        <f>VLOOKUP($A33, [1]Hoja9!$A$5:$G$86, 4,FALSE)</f>
        <v>52.349206349206348</v>
      </c>
      <c r="G33" s="34">
        <f>VLOOKUP($A33, [1]Hoja9!$A$5:$G$86, 5,FALSE)</f>
        <v>0</v>
      </c>
      <c r="H33" s="34">
        <f>VLOOKUP($A33, [1]Hoja9!$A$5:$G$86, 7,FALSE)</f>
        <v>60.301587301587304</v>
      </c>
    </row>
    <row r="34" spans="1:8" x14ac:dyDescent="0.25">
      <c r="A34" s="11">
        <v>966</v>
      </c>
      <c r="B34" s="11" t="s">
        <v>156</v>
      </c>
      <c r="C34" s="34">
        <f>VLOOKUP($A34, [1]Hoja9!$A$5:$G$86, 2,FALSE)</f>
        <v>0</v>
      </c>
      <c r="D34" s="34">
        <f>VLOOKUP($A34, [1]Hoja9!$A$5:$G$86, 6,FALSE)</f>
        <v>45.91935483870968</v>
      </c>
      <c r="E34" s="34">
        <f>VLOOKUP($A34, [1]Hoja9!$A$5:$G$86, 3,FALSE)</f>
        <v>0</v>
      </c>
      <c r="F34" s="34">
        <f>VLOOKUP($A34, [1]Hoja9!$A$5:$G$86, 4,FALSE)</f>
        <v>60</v>
      </c>
      <c r="G34" s="34">
        <f>VLOOKUP($A34, [1]Hoja9!$A$5:$G$86, 5,FALSE)</f>
        <v>1</v>
      </c>
      <c r="H34" s="34">
        <f>VLOOKUP($A34, [1]Hoja9!$A$5:$G$86, 7,FALSE)</f>
        <v>45.142857142857146</v>
      </c>
    </row>
    <row r="35" spans="1:8" x14ac:dyDescent="0.25">
      <c r="A35" s="16">
        <v>716</v>
      </c>
      <c r="B35" s="16" t="s">
        <v>107</v>
      </c>
      <c r="C35" s="34">
        <f>VLOOKUP($A35, [1]Hoja9!$A$5:$G$86, 2,FALSE)</f>
        <v>0</v>
      </c>
      <c r="D35" s="34">
        <f>VLOOKUP($A35, [1]Hoja9!$A$5:$G$86, 6,FALSE)</f>
        <v>67.08064516129032</v>
      </c>
      <c r="E35" s="34">
        <f>VLOOKUP($A35, [1]Hoja9!$A$5:$G$86, 3,FALSE)</f>
        <v>0</v>
      </c>
      <c r="F35" s="34">
        <f>VLOOKUP($A35, [1]Hoja9!$A$5:$G$86, 4,FALSE)</f>
        <v>84.19047619047619</v>
      </c>
      <c r="G35" s="34">
        <f>VLOOKUP($A35, [1]Hoja9!$A$5:$G$86, 5,FALSE)</f>
        <v>0</v>
      </c>
      <c r="H35" s="34">
        <f>VLOOKUP($A35, [1]Hoja9!$A$5:$G$86, 7,FALSE)</f>
        <v>80.111111111111114</v>
      </c>
    </row>
    <row r="36" spans="1:8" x14ac:dyDescent="0.25">
      <c r="A36" s="16">
        <v>77</v>
      </c>
      <c r="B36" s="16" t="s">
        <v>144</v>
      </c>
      <c r="C36" s="34">
        <f>VLOOKUP($A36, [1]Hoja9!$A$5:$G$86, 2,FALSE)</f>
        <v>0</v>
      </c>
      <c r="D36" s="34">
        <f>VLOOKUP($A36, [1]Hoja9!$A$5:$G$86, 6,FALSE)</f>
        <v>75.032258064516128</v>
      </c>
      <c r="E36" s="34">
        <f>VLOOKUP($A36, [1]Hoja9!$A$5:$G$86, 3,FALSE)</f>
        <v>0</v>
      </c>
      <c r="F36" s="34">
        <f>VLOOKUP($A36, [1]Hoja9!$A$5:$G$86, 4,FALSE)</f>
        <v>66.80952380952381</v>
      </c>
      <c r="G36" s="34">
        <f>VLOOKUP($A36, [1]Hoja9!$A$5:$G$86, 5,FALSE)</f>
        <v>0</v>
      </c>
      <c r="H36" s="34">
        <f>VLOOKUP($A36, [1]Hoja9!$A$5:$G$86, 7,FALSE)</f>
        <v>69.015873015873012</v>
      </c>
    </row>
    <row r="37" spans="1:8" x14ac:dyDescent="0.25">
      <c r="A37" s="13">
        <v>345</v>
      </c>
      <c r="B37" s="13" t="s">
        <v>84</v>
      </c>
      <c r="C37" s="34">
        <f>VLOOKUP($A37, [1]Hoja9!$A$5:$G$86, 2,FALSE)</f>
        <v>118.23728813559322</v>
      </c>
      <c r="D37" s="34">
        <f>VLOOKUP($A37, [1]Hoja9!$A$5:$G$86, 6,FALSE)</f>
        <v>93</v>
      </c>
      <c r="E37" s="34">
        <f>VLOOKUP($A37, [1]Hoja9!$A$5:$G$86, 3,FALSE)</f>
        <v>57.37777777777778</v>
      </c>
      <c r="F37" s="34">
        <f>VLOOKUP($A37, [1]Hoja9!$A$5:$G$86, 4,FALSE)</f>
        <v>8</v>
      </c>
      <c r="G37" s="34">
        <f>VLOOKUP($A37, [1]Hoja9!$A$5:$G$86, 5,FALSE)</f>
        <v>155.96825396825398</v>
      </c>
      <c r="H37" s="34">
        <f>VLOOKUP($A37, [1]Hoja9!$A$5:$G$86, 7,FALSE)</f>
        <v>0</v>
      </c>
    </row>
    <row r="38" spans="1:8" x14ac:dyDescent="0.25">
      <c r="A38" s="13">
        <v>913</v>
      </c>
      <c r="B38" s="13" t="s">
        <v>152</v>
      </c>
      <c r="C38" s="34">
        <f>VLOOKUP($A38, [1]Hoja9!$A$5:$G$86, 2,FALSE)</f>
        <v>96.508474576271183</v>
      </c>
      <c r="D38" s="34">
        <f>VLOOKUP($A38, [1]Hoja9!$A$5:$G$86, 6,FALSE)</f>
        <v>78</v>
      </c>
      <c r="E38" s="34">
        <f>VLOOKUP($A38, [1]Hoja9!$A$5:$G$86, 3,FALSE)</f>
        <v>84.032258064516128</v>
      </c>
      <c r="F38" s="34">
        <f>VLOOKUP($A38, [1]Hoja9!$A$5:$G$86, 4,FALSE)</f>
        <v>0</v>
      </c>
      <c r="G38" s="34">
        <f>VLOOKUP($A38, [1]Hoja9!$A$5:$G$86, 5,FALSE)</f>
        <v>90.365079365079367</v>
      </c>
      <c r="H38" s="34">
        <f>VLOOKUP($A38, [1]Hoja9!$A$5:$G$86, 7,FALSE)</f>
        <v>0</v>
      </c>
    </row>
    <row r="39" spans="1:8" x14ac:dyDescent="0.25">
      <c r="A39" s="13">
        <v>474</v>
      </c>
      <c r="B39" s="13" t="s">
        <v>88</v>
      </c>
      <c r="C39" s="34">
        <f>VLOOKUP($A39, [1]Hoja9!$A$5:$G$86, 2,FALSE)</f>
        <v>0</v>
      </c>
      <c r="D39" s="34">
        <f>VLOOKUP($A39, [1]Hoja9!$A$5:$G$86, 6,FALSE)</f>
        <v>0</v>
      </c>
      <c r="E39" s="34">
        <f>VLOOKUP($A39, [1]Hoja9!$A$5:$G$86, 3,FALSE)</f>
        <v>29.306451612903224</v>
      </c>
      <c r="F39" s="34">
        <f>VLOOKUP($A39, [1]Hoja9!$A$5:$G$86, 4,FALSE)</f>
        <v>22</v>
      </c>
      <c r="G39" s="34">
        <f>VLOOKUP($A39, [1]Hoja9!$A$5:$G$86, 5,FALSE)</f>
        <v>36.095238095238095</v>
      </c>
      <c r="H39" s="34">
        <f>VLOOKUP($A39, [1]Hoja9!$A$5:$G$86, 7,FALSE)</f>
        <v>0</v>
      </c>
    </row>
    <row r="40" spans="1:8" x14ac:dyDescent="0.25">
      <c r="A40" s="14">
        <v>733</v>
      </c>
      <c r="B40" s="14" t="s">
        <v>116</v>
      </c>
      <c r="C40" s="34">
        <f>VLOOKUP($A40, [1]Hoja9!$A$5:$G$86, 2,FALSE)</f>
        <v>69.220338983050851</v>
      </c>
      <c r="D40" s="34">
        <f>VLOOKUP($A40, [1]Hoja9!$A$5:$G$86, 6,FALSE)</f>
        <v>65</v>
      </c>
      <c r="E40" s="34">
        <f>VLOOKUP($A40, [1]Hoja9!$A$5:$G$86, 3,FALSE)</f>
        <v>61.754098360655739</v>
      </c>
      <c r="F40" s="34">
        <f>VLOOKUP($A40, [1]Hoja9!$A$5:$G$86, 4,FALSE)</f>
        <v>0</v>
      </c>
      <c r="G40" s="34">
        <f>VLOOKUP($A40, [1]Hoja9!$A$5:$G$86, 5,FALSE)</f>
        <v>98.460317460317455</v>
      </c>
      <c r="H40" s="34">
        <f>VLOOKUP($A40, [1]Hoja9!$A$5:$G$86, 7,FALSE)</f>
        <v>0</v>
      </c>
    </row>
    <row r="41" spans="1:8" x14ac:dyDescent="0.25">
      <c r="A41" s="14">
        <v>726</v>
      </c>
      <c r="B41" s="14" t="s">
        <v>115</v>
      </c>
      <c r="C41" s="34">
        <f>VLOOKUP($A41, [1]Hoja9!$A$5:$G$86, 2,FALSE)</f>
        <v>78.610169491525426</v>
      </c>
      <c r="D41" s="34">
        <f>VLOOKUP($A41, [1]Hoja9!$A$5:$G$86, 6,FALSE)</f>
        <v>49.333333333333336</v>
      </c>
      <c r="E41" s="34">
        <f>VLOOKUP($A41, [1]Hoja9!$A$5:$G$86, 3,FALSE)</f>
        <v>33</v>
      </c>
      <c r="F41" s="34">
        <f>VLOOKUP($A41, [1]Hoja9!$A$5:$G$86, 4,FALSE)</f>
        <v>0</v>
      </c>
      <c r="G41" s="34">
        <f>VLOOKUP($A41, [1]Hoja9!$A$5:$G$86, 5,FALSE)</f>
        <v>79.984126984126988</v>
      </c>
      <c r="H41" s="34">
        <f>VLOOKUP($A41, [1]Hoja9!$A$5:$G$86, 7,FALSE)</f>
        <v>0</v>
      </c>
    </row>
    <row r="42" spans="1:8" x14ac:dyDescent="0.25">
      <c r="A42" s="14">
        <v>3027</v>
      </c>
      <c r="B42" s="14" t="s">
        <v>73</v>
      </c>
      <c r="C42" s="34">
        <f>VLOOKUP($A42, [1]Hoja9!$A$5:$G$86, 2,FALSE)</f>
        <v>0</v>
      </c>
      <c r="D42" s="34">
        <f>VLOOKUP($A42, [1]Hoja9!$A$5:$G$86, 6,FALSE)</f>
        <v>0</v>
      </c>
      <c r="E42" s="34">
        <f>VLOOKUP($A42, [1]Hoja9!$A$5:$G$86, 3,FALSE)</f>
        <v>3.1538461538461537</v>
      </c>
      <c r="F42" s="34">
        <f>VLOOKUP($A42, [1]Hoja9!$A$5:$G$86, 4,FALSE)</f>
        <v>3</v>
      </c>
      <c r="G42" s="34">
        <f>VLOOKUP($A42, [1]Hoja9!$A$5:$G$86, 5,FALSE)</f>
        <v>0</v>
      </c>
      <c r="H42" s="34">
        <f>VLOOKUP($A42, [1]Hoja9!$A$5:$G$86, 7,FALSE)</f>
        <v>0</v>
      </c>
    </row>
    <row r="43" spans="1:8" x14ac:dyDescent="0.25">
      <c r="A43" s="17">
        <v>3163</v>
      </c>
      <c r="B43" s="17" t="s">
        <v>77</v>
      </c>
      <c r="C43" s="34">
        <f>VLOOKUP($A43, [1]Hoja9!$A$5:$G$86, 2,FALSE)</f>
        <v>3</v>
      </c>
      <c r="D43" s="34">
        <f>VLOOKUP($A43, [1]Hoja9!$A$5:$G$86, 6,FALSE)</f>
        <v>3</v>
      </c>
      <c r="E43" s="34">
        <f>VLOOKUP($A43, [1]Hoja9!$A$5:$G$86, 3,FALSE)</f>
        <v>0</v>
      </c>
      <c r="F43" s="34">
        <f>VLOOKUP($A43, [1]Hoja9!$A$5:$G$86, 4,FALSE)</f>
        <v>3.0370370370370372</v>
      </c>
      <c r="G43" s="34">
        <f>VLOOKUP($A43, [1]Hoja9!$A$5:$G$86, 5,FALSE)</f>
        <v>0</v>
      </c>
      <c r="H43" s="34">
        <f>VLOOKUP($A43, [1]Hoja9!$A$5:$G$86, 7,FALSE)</f>
        <v>2</v>
      </c>
    </row>
    <row r="44" spans="1:8" x14ac:dyDescent="0.25">
      <c r="A44" s="17">
        <v>745</v>
      </c>
      <c r="B44" s="17" t="s">
        <v>132</v>
      </c>
      <c r="C44" s="34">
        <f>VLOOKUP($A44, [1]Hoja9!$A$5:$G$86, 2,FALSE)</f>
        <v>80.457627118644069</v>
      </c>
      <c r="D44" s="34">
        <f>VLOOKUP($A44, [1]Hoja9!$A$5:$G$86, 6,FALSE)</f>
        <v>69.333333333333329</v>
      </c>
      <c r="E44" s="34">
        <f>VLOOKUP($A44, [1]Hoja9!$A$5:$G$86, 3,FALSE)</f>
        <v>0</v>
      </c>
      <c r="F44" s="34">
        <f>VLOOKUP($A44, [1]Hoja9!$A$5:$G$86, 4,FALSE)</f>
        <v>102.47619047619048</v>
      </c>
      <c r="G44" s="34">
        <f>VLOOKUP($A44, [1]Hoja9!$A$5:$G$86, 5,FALSE)</f>
        <v>15</v>
      </c>
      <c r="H44" s="34">
        <f>VLOOKUP($A44, [1]Hoja9!$A$5:$G$86, 7,FALSE)</f>
        <v>63.210526315789473</v>
      </c>
    </row>
    <row r="45" spans="1:8" x14ac:dyDescent="0.25">
      <c r="A45" s="17">
        <v>750</v>
      </c>
      <c r="B45" s="17" t="s">
        <v>130</v>
      </c>
      <c r="C45" s="34">
        <f>VLOOKUP($A45, [1]Hoja9!$A$5:$G$86, 2,FALSE)</f>
        <v>170.23728813559322</v>
      </c>
      <c r="D45" s="34">
        <f>VLOOKUP($A45, [1]Hoja9!$A$5:$G$86, 6,FALSE)</f>
        <v>126.25</v>
      </c>
      <c r="E45" s="34">
        <f>VLOOKUP($A45, [1]Hoja9!$A$5:$G$86, 3,FALSE)</f>
        <v>0</v>
      </c>
      <c r="F45" s="34">
        <f>VLOOKUP($A45, [1]Hoja9!$A$5:$G$86, 4,FALSE)</f>
        <v>192.39682539682539</v>
      </c>
      <c r="G45" s="34">
        <f>VLOOKUP($A45, [1]Hoja9!$A$5:$G$86, 5,FALSE)</f>
        <v>15</v>
      </c>
      <c r="H45" s="34">
        <f>VLOOKUP($A45, [1]Hoja9!$A$5:$G$86, 7,FALSE)</f>
        <v>130.89473684210526</v>
      </c>
    </row>
    <row r="46" spans="1:8" x14ac:dyDescent="0.25">
      <c r="A46" s="18">
        <v>71</v>
      </c>
      <c r="B46" s="18" t="s">
        <v>101</v>
      </c>
      <c r="C46" s="34">
        <f>VLOOKUP($A46, [1]Hoja9!$A$5:$G$86, 2,FALSE)</f>
        <v>12.618181818181819</v>
      </c>
      <c r="D46" s="34">
        <f>VLOOKUP($A46, [1]Hoja9!$A$5:$G$86, 6,FALSE)</f>
        <v>13</v>
      </c>
      <c r="E46" s="34">
        <f>VLOOKUP($A46, [1]Hoja9!$A$5:$G$86, 3,FALSE)</f>
        <v>1</v>
      </c>
      <c r="F46" s="34">
        <f>VLOOKUP($A46, [1]Hoja9!$A$5:$G$86, 4,FALSE)</f>
        <v>15.76923076923077</v>
      </c>
      <c r="G46" s="34">
        <f>VLOOKUP($A46, [1]Hoja9!$A$5:$G$86, 5,FALSE)</f>
        <v>16.25</v>
      </c>
      <c r="H46" s="34">
        <f>VLOOKUP($A46, [1]Hoja9!$A$5:$G$86, 7,FALSE)</f>
        <v>8</v>
      </c>
    </row>
    <row r="47" spans="1:8" x14ac:dyDescent="0.25">
      <c r="A47" s="18">
        <v>738</v>
      </c>
      <c r="B47" s="18" t="s">
        <v>123</v>
      </c>
      <c r="C47" s="34">
        <f>VLOOKUP($A47, [1]Hoja9!$A$5:$G$86, 2,FALSE)</f>
        <v>86.169491525423723</v>
      </c>
      <c r="D47" s="34">
        <f>VLOOKUP($A47, [1]Hoja9!$A$5:$G$86, 6,FALSE)</f>
        <v>73.666666666666671</v>
      </c>
      <c r="E47" s="34">
        <f>VLOOKUP($A47, [1]Hoja9!$A$5:$G$86, 3,FALSE)</f>
        <v>0</v>
      </c>
      <c r="F47" s="34">
        <f>VLOOKUP($A47, [1]Hoja9!$A$5:$G$86, 4,FALSE)</f>
        <v>117.98412698412699</v>
      </c>
      <c r="G47" s="34">
        <f>VLOOKUP($A47, [1]Hoja9!$A$5:$G$86, 5,FALSE)</f>
        <v>0</v>
      </c>
      <c r="H47" s="34">
        <f>VLOOKUP($A47, [1]Hoja9!$A$5:$G$86, 7,FALSE)</f>
        <v>66</v>
      </c>
    </row>
    <row r="48" spans="1:8" x14ac:dyDescent="0.25">
      <c r="A48" s="19">
        <v>715</v>
      </c>
      <c r="B48" s="19" t="s">
        <v>105</v>
      </c>
      <c r="C48" s="34">
        <f>VLOOKUP($A48, [1]Hoja9!$A$5:$G$86, 2,FALSE)</f>
        <v>163.54237288135593</v>
      </c>
      <c r="D48" s="34">
        <f>VLOOKUP($A48, [1]Hoja9!$A$5:$G$86, 6,FALSE)</f>
        <v>116.75</v>
      </c>
      <c r="E48" s="34">
        <f>VLOOKUP($A48, [1]Hoja9!$A$5:$G$86, 3,FALSE)</f>
        <v>96.055555555555557</v>
      </c>
      <c r="F48" s="34">
        <f>VLOOKUP($A48, [1]Hoja9!$A$5:$G$86, 4,FALSE)</f>
        <v>1</v>
      </c>
      <c r="G48" s="34">
        <f>VLOOKUP($A48, [1]Hoja9!$A$5:$G$86, 5,FALSE)</f>
        <v>127.9047619047619</v>
      </c>
      <c r="H48" s="34">
        <f>VLOOKUP($A48, [1]Hoja9!$A$5:$G$86, 7,FALSE)</f>
        <v>0</v>
      </c>
    </row>
    <row r="49" spans="1:8" x14ac:dyDescent="0.25">
      <c r="A49" s="19">
        <v>722</v>
      </c>
      <c r="B49" s="19" t="s">
        <v>111</v>
      </c>
      <c r="C49" s="34">
        <f>VLOOKUP($A49, [1]Hoja9!$A$5:$G$86, 2,FALSE)</f>
        <v>110.61016949152543</v>
      </c>
      <c r="D49" s="34">
        <f>VLOOKUP($A49, [1]Hoja9!$A$5:$G$86, 6,FALSE)</f>
        <v>98.5</v>
      </c>
      <c r="E49" s="34">
        <f>VLOOKUP($A49, [1]Hoja9!$A$5:$G$86, 3,FALSE)</f>
        <v>67.722222222222229</v>
      </c>
      <c r="F49" s="34">
        <f>VLOOKUP($A49, [1]Hoja9!$A$5:$G$86, 4,FALSE)</f>
        <v>1.5</v>
      </c>
      <c r="G49" s="34">
        <f>VLOOKUP($A49, [1]Hoja9!$A$5:$G$86, 5,FALSE)</f>
        <v>114.7936507936508</v>
      </c>
      <c r="H49" s="34">
        <f>VLOOKUP($A49, [1]Hoja9!$A$5:$G$86, 7,FALSE)</f>
        <v>0</v>
      </c>
    </row>
    <row r="50" spans="1:8" x14ac:dyDescent="0.25">
      <c r="A50" s="22">
        <v>720</v>
      </c>
      <c r="B50" s="22" t="s">
        <v>108</v>
      </c>
      <c r="C50" s="34">
        <f>VLOOKUP($A50, [1]Hoja9!$A$5:$G$86, 2,FALSE)</f>
        <v>160.61016949152543</v>
      </c>
      <c r="D50" s="34">
        <f>VLOOKUP($A50, [1]Hoja9!$A$5:$G$86, 6,FALSE)</f>
        <v>143.66666666666666</v>
      </c>
      <c r="E50" s="34">
        <f>VLOOKUP($A50, [1]Hoja9!$A$5:$G$86, 3,FALSE)</f>
        <v>60.5</v>
      </c>
      <c r="F50" s="34">
        <f>VLOOKUP($A50, [1]Hoja9!$A$5:$G$86, 4,FALSE)</f>
        <v>2</v>
      </c>
      <c r="G50" s="34">
        <f>VLOOKUP($A50, [1]Hoja9!$A$5:$G$86, 5,FALSE)</f>
        <v>156.9047619047619</v>
      </c>
      <c r="H50" s="34">
        <f>VLOOKUP($A50, [1]Hoja9!$A$5:$G$86, 7,FALSE)</f>
        <v>0</v>
      </c>
    </row>
    <row r="51" spans="1:8" x14ac:dyDescent="0.25">
      <c r="A51" s="20">
        <v>3167</v>
      </c>
      <c r="B51" s="20" t="s">
        <v>81</v>
      </c>
      <c r="C51" s="34">
        <f>VLOOKUP($A51, [1]Hoja9!$A$5:$G$86, 2,FALSE)</f>
        <v>3.4285714285714284</v>
      </c>
      <c r="D51" s="34">
        <f>VLOOKUP($A51, [1]Hoja9!$A$5:$G$86, 6,FALSE)</f>
        <v>5</v>
      </c>
      <c r="E51" s="34">
        <f>VLOOKUP($A51, [1]Hoja9!$A$5:$G$86, 3,FALSE)</f>
        <v>2.6</v>
      </c>
      <c r="F51" s="34">
        <f>VLOOKUP($A51, [1]Hoja9!$A$5:$G$86, 4,FALSE)</f>
        <v>0</v>
      </c>
      <c r="G51" s="34">
        <f>VLOOKUP($A51, [1]Hoja9!$A$5:$G$86, 5,FALSE)</f>
        <v>3.25</v>
      </c>
      <c r="H51" s="34">
        <f>VLOOKUP($A51, [1]Hoja9!$A$5:$G$86, 7,FALSE)</f>
        <v>0</v>
      </c>
    </row>
    <row r="52" spans="1:8" x14ac:dyDescent="0.25">
      <c r="A52" s="20">
        <v>724</v>
      </c>
      <c r="B52" s="20" t="s">
        <v>114</v>
      </c>
      <c r="C52" s="34">
        <f>VLOOKUP($A52, [1]Hoja9!$A$5:$G$86, 2,FALSE)</f>
        <v>204.33898305084745</v>
      </c>
      <c r="D52" s="34">
        <f>VLOOKUP($A52, [1]Hoja9!$A$5:$G$86, 6,FALSE)</f>
        <v>151</v>
      </c>
      <c r="E52" s="34">
        <f>VLOOKUP($A52, [1]Hoja9!$A$5:$G$86, 3,FALSE)</f>
        <v>132.02439024390245</v>
      </c>
      <c r="F52" s="34">
        <f>VLOOKUP($A52, [1]Hoja9!$A$5:$G$86, 4,FALSE)</f>
        <v>3</v>
      </c>
      <c r="G52" s="34">
        <f>VLOOKUP($A52, [1]Hoja9!$A$5:$G$86, 5,FALSE)</f>
        <v>228.82539682539684</v>
      </c>
      <c r="H52" s="34">
        <f>VLOOKUP($A52, [1]Hoja9!$A$5:$G$86, 7,FALSE)</f>
        <v>0</v>
      </c>
    </row>
    <row r="53" spans="1:8" x14ac:dyDescent="0.25">
      <c r="A53" s="21">
        <v>712</v>
      </c>
      <c r="B53" s="21" t="s">
        <v>103</v>
      </c>
      <c r="C53" s="34">
        <f>VLOOKUP($A53, [1]Hoja9!$A$5:$G$86, 2,FALSE)</f>
        <v>114.27118644067797</v>
      </c>
      <c r="D53" s="34">
        <f>VLOOKUP($A53, [1]Hoja9!$A$5:$G$86, 6,FALSE)</f>
        <v>39.75</v>
      </c>
      <c r="E53" s="34">
        <f>VLOOKUP($A53, [1]Hoja9!$A$5:$G$86, 3,FALSE)</f>
        <v>74</v>
      </c>
      <c r="F53" s="34">
        <f>VLOOKUP($A53, [1]Hoja9!$A$5:$G$86, 4,FALSE)</f>
        <v>2</v>
      </c>
      <c r="G53" s="34">
        <f>VLOOKUP($A53, [1]Hoja9!$A$5:$G$86, 5,FALSE)</f>
        <v>94.142857142857139</v>
      </c>
      <c r="H53" s="34">
        <f>VLOOKUP($A53, [1]Hoja9!$A$5:$G$86, 7,FALSE)</f>
        <v>0</v>
      </c>
    </row>
    <row r="54" spans="1:8" x14ac:dyDescent="0.25">
      <c r="A54" s="23">
        <v>721</v>
      </c>
      <c r="B54" s="23" t="s">
        <v>109</v>
      </c>
      <c r="C54" s="34">
        <f>VLOOKUP($A54, [1]Hoja9!$A$5:$G$86, 2,FALSE)</f>
        <v>15</v>
      </c>
      <c r="D54" s="34">
        <f>VLOOKUP($A54, [1]Hoja9!$A$5:$G$86, 6,FALSE)</f>
        <v>19</v>
      </c>
      <c r="E54" s="34">
        <f>VLOOKUP($A54, [1]Hoja9!$A$5:$G$86, 3,FALSE)</f>
        <v>90.129032258064512</v>
      </c>
      <c r="F54" s="34">
        <f>VLOOKUP($A54, [1]Hoja9!$A$5:$G$86, 4,FALSE)</f>
        <v>95</v>
      </c>
      <c r="G54" s="34">
        <f>VLOOKUP($A54, [1]Hoja9!$A$5:$G$86, 5,FALSE)</f>
        <v>2</v>
      </c>
      <c r="H54" s="34">
        <f>VLOOKUP($A54, [1]Hoja9!$A$5:$G$86, 7,FALSE)</f>
        <v>104.92063492063492</v>
      </c>
    </row>
    <row r="55" spans="1:8" x14ac:dyDescent="0.25">
      <c r="A55" s="23">
        <v>725</v>
      </c>
      <c r="B55" s="23" t="s">
        <v>118</v>
      </c>
      <c r="C55" s="34">
        <f>VLOOKUP($A55, [1]Hoja9!$A$5:$G$86, 2,FALSE)</f>
        <v>140.1764705882353</v>
      </c>
      <c r="D55" s="34">
        <f>VLOOKUP($A55, [1]Hoja9!$A$5:$G$86, 6,FALSE)</f>
        <v>1</v>
      </c>
      <c r="E55" s="34">
        <f>VLOOKUP($A55, [1]Hoja9!$A$5:$G$86, 3,FALSE)</f>
        <v>149.11290322580646</v>
      </c>
      <c r="F55" s="34">
        <f>VLOOKUP($A55, [1]Hoja9!$A$5:$G$86, 4,FALSE)</f>
        <v>77</v>
      </c>
      <c r="G55" s="34">
        <f>VLOOKUP($A55, [1]Hoja9!$A$5:$G$86, 5,FALSE)</f>
        <v>4</v>
      </c>
      <c r="H55" s="34">
        <f>VLOOKUP($A55, [1]Hoja9!$A$5:$G$86, 7,FALSE)</f>
        <v>174.26984126984127</v>
      </c>
    </row>
    <row r="56" spans="1:8" x14ac:dyDescent="0.25">
      <c r="A56" s="24">
        <v>723</v>
      </c>
      <c r="B56" s="24" t="s">
        <v>112</v>
      </c>
      <c r="C56" s="34">
        <f>VLOOKUP($A56, [1]Hoja9!$A$5:$G$86, 2,FALSE)</f>
        <v>64.5</v>
      </c>
      <c r="D56" s="34">
        <f>VLOOKUP($A56, [1]Hoja9!$A$5:$G$86, 6,FALSE)</f>
        <v>0</v>
      </c>
      <c r="E56" s="34">
        <f>VLOOKUP($A56, [1]Hoja9!$A$5:$G$86, 3,FALSE)</f>
        <v>125.33870967741936</v>
      </c>
      <c r="F56" s="34">
        <f>VLOOKUP($A56, [1]Hoja9!$A$5:$G$86, 4,FALSE)</f>
        <v>80</v>
      </c>
      <c r="G56" s="34">
        <f>VLOOKUP($A56, [1]Hoja9!$A$5:$G$86, 5,FALSE)</f>
        <v>1</v>
      </c>
      <c r="H56" s="34">
        <f>VLOOKUP($A56, [1]Hoja9!$A$5:$G$86, 7,FALSE)</f>
        <v>124.50793650793651</v>
      </c>
    </row>
    <row r="57" spans="1:8" x14ac:dyDescent="0.25">
      <c r="A57" s="24">
        <v>734</v>
      </c>
      <c r="B57" s="24" t="s">
        <v>124</v>
      </c>
      <c r="C57" s="34">
        <f>VLOOKUP($A57, [1]Hoja9!$A$5:$G$86, 2,FALSE)</f>
        <v>65.235294117647058</v>
      </c>
      <c r="D57" s="34">
        <f>VLOOKUP($A57, [1]Hoja9!$A$5:$G$86, 6,FALSE)</f>
        <v>0</v>
      </c>
      <c r="E57" s="34">
        <f>VLOOKUP($A57, [1]Hoja9!$A$5:$G$86, 3,FALSE)</f>
        <v>119.37096774193549</v>
      </c>
      <c r="F57" s="34">
        <f>VLOOKUP($A57, [1]Hoja9!$A$5:$G$86, 4,FALSE)</f>
        <v>127</v>
      </c>
      <c r="G57" s="34">
        <f>VLOOKUP($A57, [1]Hoja9!$A$5:$G$86, 5,FALSE)</f>
        <v>3</v>
      </c>
      <c r="H57" s="34">
        <f>VLOOKUP($A57, [1]Hoja9!$A$5:$G$86, 7,FALSE)</f>
        <v>121.49206349206349</v>
      </c>
    </row>
    <row r="58" spans="1:8" x14ac:dyDescent="0.25">
      <c r="A58" s="24">
        <v>735</v>
      </c>
      <c r="B58" s="24" t="s">
        <v>126</v>
      </c>
      <c r="C58" s="34">
        <f>VLOOKUP($A58, [1]Hoja9!$A$5:$G$86, 2,FALSE)</f>
        <v>77.10526315789474</v>
      </c>
      <c r="D58" s="34">
        <f>VLOOKUP($A58, [1]Hoja9!$A$5:$G$86, 6,FALSE)</f>
        <v>0</v>
      </c>
      <c r="E58" s="34">
        <f>VLOOKUP($A58, [1]Hoja9!$A$5:$G$86, 3,FALSE)</f>
        <v>123.88709677419355</v>
      </c>
      <c r="F58" s="34">
        <f>VLOOKUP($A58, [1]Hoja9!$A$5:$G$86, 4,FALSE)</f>
        <v>146</v>
      </c>
      <c r="G58" s="34">
        <f>VLOOKUP($A58, [1]Hoja9!$A$5:$G$86, 5,FALSE)</f>
        <v>2</v>
      </c>
      <c r="H58" s="34">
        <f>VLOOKUP($A58, [1]Hoja9!$A$5:$G$86, 7,FALSE)</f>
        <v>149.42857142857142</v>
      </c>
    </row>
    <row r="59" spans="1:8" x14ac:dyDescent="0.25">
      <c r="A59" s="25">
        <v>732</v>
      </c>
      <c r="B59" s="25" t="s">
        <v>121</v>
      </c>
      <c r="C59" s="34">
        <f>VLOOKUP($A59, [1]Hoja9!$A$5:$G$86, 2,FALSE)</f>
        <v>54.235294117647058</v>
      </c>
      <c r="D59" s="34">
        <f>VLOOKUP($A59, [1]Hoja9!$A$5:$G$86, 6,FALSE)</f>
        <v>0</v>
      </c>
      <c r="E59" s="34">
        <f>VLOOKUP($A59, [1]Hoja9!$A$5:$G$86, 3,FALSE)</f>
        <v>103.7741935483871</v>
      </c>
      <c r="F59" s="34">
        <f>VLOOKUP($A59, [1]Hoja9!$A$5:$G$86, 4,FALSE)</f>
        <v>52.5</v>
      </c>
      <c r="G59" s="34">
        <f>VLOOKUP($A59, [1]Hoja9!$A$5:$G$86, 5,FALSE)</f>
        <v>2</v>
      </c>
      <c r="H59" s="34">
        <f>VLOOKUP($A59, [1]Hoja9!$A$5:$G$86, 7,FALSE)</f>
        <v>95.031746031746039</v>
      </c>
    </row>
    <row r="60" spans="1:8" x14ac:dyDescent="0.25">
      <c r="A60" s="25">
        <v>746</v>
      </c>
      <c r="B60" s="25" t="s">
        <v>128</v>
      </c>
      <c r="C60" s="34">
        <f>VLOOKUP($A60, [1]Hoja9!$A$5:$G$86, 2,FALSE)</f>
        <v>41.9375</v>
      </c>
      <c r="D60" s="34">
        <f>VLOOKUP($A60, [1]Hoja9!$A$5:$G$86, 6,FALSE)</f>
        <v>0</v>
      </c>
      <c r="E60" s="34">
        <f>VLOOKUP($A60, [1]Hoja9!$A$5:$G$86, 3,FALSE)</f>
        <v>77.079365079365076</v>
      </c>
      <c r="F60" s="34">
        <f>VLOOKUP($A60, [1]Hoja9!$A$5:$G$86, 4,FALSE)</f>
        <v>65</v>
      </c>
      <c r="G60" s="34">
        <f>VLOOKUP($A60, [1]Hoja9!$A$5:$G$86, 5,FALSE)</f>
        <v>3</v>
      </c>
      <c r="H60" s="34">
        <f>VLOOKUP($A60, [1]Hoja9!$A$5:$G$86, 7,FALSE)</f>
        <v>70.793650793650798</v>
      </c>
    </row>
    <row r="61" spans="1:8" x14ac:dyDescent="0.25">
      <c r="A61" s="25">
        <v>749</v>
      </c>
      <c r="B61" s="25" t="s">
        <v>137</v>
      </c>
      <c r="C61" s="34">
        <f>VLOOKUP($A61, [1]Hoja9!$A$5:$G$86, 2,FALSE)</f>
        <v>52.235294117647058</v>
      </c>
      <c r="D61" s="34">
        <f>VLOOKUP($A61, [1]Hoja9!$A$5:$G$86, 6,FALSE)</f>
        <v>9</v>
      </c>
      <c r="E61" s="34">
        <f>VLOOKUP($A61, [1]Hoja9!$A$5:$G$86, 3,FALSE)</f>
        <v>77.145161290322577</v>
      </c>
      <c r="F61" s="34">
        <f>VLOOKUP($A61, [1]Hoja9!$A$5:$G$86, 4,FALSE)</f>
        <v>107</v>
      </c>
      <c r="G61" s="34">
        <f>VLOOKUP($A61, [1]Hoja9!$A$5:$G$86, 5,FALSE)</f>
        <v>2</v>
      </c>
      <c r="H61" s="34">
        <f>VLOOKUP($A61, [1]Hoja9!$A$5:$G$86, 7,FALSE)</f>
        <v>75.555555555555557</v>
      </c>
    </row>
    <row r="62" spans="1:8" x14ac:dyDescent="0.25">
      <c r="A62" s="26">
        <v>374</v>
      </c>
      <c r="B62" s="26" t="s">
        <v>85</v>
      </c>
      <c r="C62" s="34">
        <f>VLOOKUP($A62, [1]Hoja9!$A$5:$G$86, 2,FALSE)</f>
        <v>5</v>
      </c>
      <c r="D62" s="34">
        <f>VLOOKUP($A62, [1]Hoja9!$A$5:$G$86, 6,FALSE)</f>
        <v>0</v>
      </c>
      <c r="E62" s="34">
        <f>VLOOKUP($A62, [1]Hoja9!$A$5:$G$86, 3,FALSE)</f>
        <v>118.3225806451613</v>
      </c>
      <c r="F62" s="34">
        <f>VLOOKUP($A62, [1]Hoja9!$A$5:$G$86, 4,FALSE)</f>
        <v>61</v>
      </c>
      <c r="G62" s="34">
        <f>VLOOKUP($A62, [1]Hoja9!$A$5:$G$86, 5,FALSE)</f>
        <v>4.666666666666667</v>
      </c>
      <c r="H62" s="34">
        <f>VLOOKUP($A62, [1]Hoja9!$A$5:$G$86, 7,FALSE)</f>
        <v>129.53968253968253</v>
      </c>
    </row>
    <row r="63" spans="1:8" x14ac:dyDescent="0.25">
      <c r="A63" s="26">
        <v>531</v>
      </c>
      <c r="B63" s="26" t="s">
        <v>90</v>
      </c>
      <c r="C63" s="34">
        <f>VLOOKUP($A63, [1]Hoja9!$A$5:$G$86, 2,FALSE)</f>
        <v>0</v>
      </c>
      <c r="D63" s="34">
        <f>VLOOKUP($A63, [1]Hoja9!$A$5:$G$86, 6,FALSE)</f>
        <v>0</v>
      </c>
      <c r="E63" s="34">
        <f>VLOOKUP($A63, [1]Hoja9!$A$5:$G$86, 3,FALSE)</f>
        <v>70.983870967741936</v>
      </c>
      <c r="F63" s="34">
        <f>VLOOKUP($A63, [1]Hoja9!$A$5:$G$86, 4,FALSE)</f>
        <v>151</v>
      </c>
      <c r="G63" s="34">
        <f>VLOOKUP($A63, [1]Hoja9!$A$5:$G$86, 5,FALSE)</f>
        <v>1</v>
      </c>
      <c r="H63" s="34">
        <f>VLOOKUP($A63, [1]Hoja9!$A$5:$G$86, 7,FALSE)</f>
        <v>76.285714285714292</v>
      </c>
    </row>
    <row r="64" spans="1:8" x14ac:dyDescent="0.25">
      <c r="A64" s="27">
        <v>685</v>
      </c>
      <c r="B64" s="27" t="s">
        <v>98</v>
      </c>
      <c r="C64" s="34">
        <f>VLOOKUP($A64, [1]Hoja9!$A$5:$G$86, 2,FALSE)</f>
        <v>0</v>
      </c>
      <c r="D64" s="34">
        <f>VLOOKUP($A64, [1]Hoja9!$A$5:$G$86, 6,FALSE)</f>
        <v>44.62903225806452</v>
      </c>
      <c r="E64" s="34">
        <f>VLOOKUP($A64, [1]Hoja9!$A$5:$G$86, 3,FALSE)</f>
        <v>3</v>
      </c>
      <c r="F64" s="34">
        <f>VLOOKUP($A64, [1]Hoja9!$A$5:$G$86, 4,FALSE)</f>
        <v>50.238095238095241</v>
      </c>
      <c r="G64" s="34">
        <f>VLOOKUP($A64, [1]Hoja9!$A$5:$G$86, 5,FALSE)</f>
        <v>30</v>
      </c>
      <c r="H64" s="34">
        <f>VLOOKUP($A64, [1]Hoja9!$A$5:$G$86, 7,FALSE)</f>
        <v>46.158730158730158</v>
      </c>
    </row>
    <row r="65" spans="1:8" x14ac:dyDescent="0.25">
      <c r="A65" s="27">
        <v>744</v>
      </c>
      <c r="B65" s="27" t="s">
        <v>131</v>
      </c>
      <c r="C65" s="34">
        <f>VLOOKUP($A65, [1]Hoja9!$A$5:$G$86, 2,FALSE)</f>
        <v>0</v>
      </c>
      <c r="D65" s="34">
        <f>VLOOKUP($A65, [1]Hoja9!$A$5:$G$86, 6,FALSE)</f>
        <v>69.08064516129032</v>
      </c>
      <c r="E65" s="34">
        <f>VLOOKUP($A65, [1]Hoja9!$A$5:$G$86, 3,FALSE)</f>
        <v>42</v>
      </c>
      <c r="F65" s="34">
        <f>VLOOKUP($A65, [1]Hoja9!$A$5:$G$86, 4,FALSE)</f>
        <v>86.222222222222229</v>
      </c>
      <c r="G65" s="34">
        <f>VLOOKUP($A65, [1]Hoja9!$A$5:$G$86, 5,FALSE)</f>
        <v>0</v>
      </c>
      <c r="H65" s="34">
        <f>VLOOKUP($A65, [1]Hoja9!$A$5:$G$86, 7,FALSE)</f>
        <v>74.206349206349202</v>
      </c>
    </row>
    <row r="66" spans="1:8" x14ac:dyDescent="0.25">
      <c r="A66" s="27">
        <v>761</v>
      </c>
      <c r="B66" s="27" t="s">
        <v>143</v>
      </c>
      <c r="C66" s="34">
        <f>VLOOKUP($A66, [1]Hoja9!$A$5:$G$86, 2,FALSE)</f>
        <v>0</v>
      </c>
      <c r="D66" s="34">
        <f>VLOOKUP($A66, [1]Hoja9!$A$5:$G$86, 6,FALSE)</f>
        <v>124.35483870967742</v>
      </c>
      <c r="E66" s="34">
        <f>VLOOKUP($A66, [1]Hoja9!$A$5:$G$86, 3,FALSE)</f>
        <v>21</v>
      </c>
      <c r="F66" s="34">
        <f>VLOOKUP($A66, [1]Hoja9!$A$5:$G$86, 4,FALSE)</f>
        <v>114.88888888888889</v>
      </c>
      <c r="G66" s="34">
        <f>VLOOKUP($A66, [1]Hoja9!$A$5:$G$86, 5,FALSE)</f>
        <v>451</v>
      </c>
      <c r="H66" s="34">
        <f>VLOOKUP($A66, [1]Hoja9!$A$5:$G$86, 7,FALSE)</f>
        <v>130.57142857142858</v>
      </c>
    </row>
    <row r="67" spans="1:8" x14ac:dyDescent="0.25">
      <c r="A67" s="28">
        <v>759</v>
      </c>
      <c r="B67" s="28" t="s">
        <v>139</v>
      </c>
      <c r="C67" s="34">
        <f>VLOOKUP($A67, [1]Hoja9!$A$5:$G$86, 2,FALSE)</f>
        <v>0</v>
      </c>
      <c r="D67" s="34">
        <f>VLOOKUP($A67, [1]Hoja9!$A$5:$G$86, 6,FALSE)</f>
        <v>11.53225806451613</v>
      </c>
      <c r="E67" s="34">
        <f>VLOOKUP($A67, [1]Hoja9!$A$5:$G$86, 3,FALSE)</f>
        <v>14</v>
      </c>
      <c r="F67" s="34">
        <f>VLOOKUP($A67, [1]Hoja9!$A$5:$G$86, 4,FALSE)</f>
        <v>40</v>
      </c>
      <c r="G67" s="34">
        <f>VLOOKUP($A67, [1]Hoja9!$A$5:$G$86, 5,FALSE)</f>
        <v>0</v>
      </c>
      <c r="H67" s="34">
        <f>VLOOKUP($A67, [1]Hoja9!$A$5:$G$86, 7,FALSE)</f>
        <v>10.129032258064516</v>
      </c>
    </row>
    <row r="68" spans="1:8" x14ac:dyDescent="0.25">
      <c r="A68" s="28">
        <v>760</v>
      </c>
      <c r="B68" s="28" t="s">
        <v>141</v>
      </c>
      <c r="C68" s="34">
        <f>VLOOKUP($A68, [1]Hoja9!$A$5:$G$86, 2,FALSE)</f>
        <v>0</v>
      </c>
      <c r="D68" s="34">
        <f>VLOOKUP($A68, [1]Hoja9!$A$5:$G$86, 6,FALSE)</f>
        <v>7.0983606557377046</v>
      </c>
      <c r="E68" s="34">
        <f>VLOOKUP($A68, [1]Hoja9!$A$5:$G$86, 3,FALSE)</f>
        <v>0</v>
      </c>
      <c r="F68" s="34">
        <f>VLOOKUP($A68, [1]Hoja9!$A$5:$G$86, 4,FALSE)</f>
        <v>0</v>
      </c>
      <c r="G68" s="34">
        <f>VLOOKUP($A68, [1]Hoja9!$A$5:$G$86, 5,FALSE)</f>
        <v>0</v>
      </c>
      <c r="H68" s="34">
        <f>VLOOKUP($A68, [1]Hoja9!$A$5:$G$86, 7,FALSE)</f>
        <v>8.174603174603174</v>
      </c>
    </row>
    <row r="69" spans="1:8" x14ac:dyDescent="0.25">
      <c r="A69" s="29" t="s">
        <v>298</v>
      </c>
      <c r="B69" s="29" t="s">
        <v>60</v>
      </c>
      <c r="C69" s="34">
        <f>VLOOKUP($A69, [1]Hoja9!$A$5:$G$86, 2,FALSE)</f>
        <v>152.97222222222223</v>
      </c>
      <c r="D69" s="34">
        <f>VLOOKUP($A69, [1]Hoja9!$A$5:$G$86, 6,FALSE)</f>
        <v>0</v>
      </c>
      <c r="E69" s="34">
        <f>VLOOKUP($A69, [1]Hoja9!$A$5:$G$86, 3,FALSE)</f>
        <v>126.15384615384616</v>
      </c>
      <c r="F69" s="34">
        <f>VLOOKUP($A69, [1]Hoja9!$A$5:$G$86, 4,FALSE)</f>
        <v>2</v>
      </c>
      <c r="G69" s="34">
        <f>VLOOKUP($A69, [1]Hoja9!$A$5:$G$86, 5,FALSE)</f>
        <v>198.47368421052633</v>
      </c>
      <c r="H69" s="34">
        <f>VLOOKUP($A69, [1]Hoja9!$A$5:$G$86, 7,FALSE)</f>
        <v>129</v>
      </c>
    </row>
    <row r="70" spans="1:8" x14ac:dyDescent="0.25">
      <c r="A70" s="29" t="s">
        <v>300</v>
      </c>
      <c r="B70" s="29" t="s">
        <v>67</v>
      </c>
      <c r="C70" s="34">
        <f>VLOOKUP($A70, [1]Hoja9!$A$5:$G$86, 2,FALSE)</f>
        <v>90.75</v>
      </c>
      <c r="D70" s="34">
        <f>VLOOKUP($A70, [1]Hoja9!$A$5:$G$86, 6,FALSE)</f>
        <v>30</v>
      </c>
      <c r="E70" s="34">
        <f>VLOOKUP($A70, [1]Hoja9!$A$5:$G$86, 3,FALSE)</f>
        <v>84.717948717948715</v>
      </c>
      <c r="F70" s="34">
        <f>VLOOKUP($A70, [1]Hoja9!$A$5:$G$86, 4,FALSE)</f>
        <v>30</v>
      </c>
      <c r="G70" s="34">
        <f>VLOOKUP($A70, [1]Hoja9!$A$5:$G$86, 5,FALSE)</f>
        <v>94</v>
      </c>
      <c r="H70" s="34">
        <f>VLOOKUP($A70, [1]Hoja9!$A$5:$G$86, 7,FALSE)</f>
        <v>0</v>
      </c>
    </row>
    <row r="71" spans="1:8" x14ac:dyDescent="0.25">
      <c r="A71" s="29" t="s">
        <v>299</v>
      </c>
      <c r="B71" s="29" t="s">
        <v>65</v>
      </c>
      <c r="C71" s="34">
        <f>VLOOKUP($A71, [1]Hoja9!$A$5:$G$86, 2,FALSE)</f>
        <v>135.97222222222223</v>
      </c>
      <c r="D71" s="34">
        <f>VLOOKUP($A71, [1]Hoja9!$A$5:$G$86, 6,FALSE)</f>
        <v>40</v>
      </c>
      <c r="E71" s="34">
        <f>VLOOKUP($A71, [1]Hoja9!$A$5:$G$86, 3,FALSE)</f>
        <v>140.38461538461539</v>
      </c>
      <c r="F71" s="34">
        <f>VLOOKUP($A71, [1]Hoja9!$A$5:$G$86, 4,FALSE)</f>
        <v>60</v>
      </c>
      <c r="G71" s="34">
        <f>VLOOKUP($A71, [1]Hoja9!$A$5:$G$86, 5,FALSE)</f>
        <v>184.18421052631578</v>
      </c>
      <c r="H71" s="34">
        <f>VLOOKUP($A71, [1]Hoja9!$A$5:$G$86, 7,FALSE)</f>
        <v>101</v>
      </c>
    </row>
    <row r="72" spans="1:8" x14ac:dyDescent="0.25">
      <c r="A72" t="s">
        <v>301</v>
      </c>
      <c r="B72" t="s">
        <v>133</v>
      </c>
      <c r="C72" s="34">
        <f>VLOOKUP($A72, [1]Hoja9!$A$5:$G$86, 2,FALSE)</f>
        <v>101.28571428571429</v>
      </c>
      <c r="D72" s="34">
        <f>VLOOKUP($A72, [1]Hoja9!$A$5:$G$86, 6,FALSE)</f>
        <v>0</v>
      </c>
      <c r="E72" s="34">
        <f>VLOOKUP($A72, [1]Hoja9!$A$5:$G$86, 3,FALSE)</f>
        <v>106.05128205128206</v>
      </c>
      <c r="F72" s="34">
        <f>VLOOKUP($A72, [1]Hoja9!$A$5:$G$86, 4,FALSE)</f>
        <v>54</v>
      </c>
      <c r="G72" s="34">
        <f>VLOOKUP($A72, [1]Hoja9!$A$5:$G$86, 5,FALSE)</f>
        <v>146.94736842105263</v>
      </c>
      <c r="H72" s="34">
        <f>VLOOKUP($A72, [1]Hoja9!$A$5:$G$86, 7,FALSE)</f>
        <v>84.75</v>
      </c>
    </row>
    <row r="73" spans="1:8" x14ac:dyDescent="0.25">
      <c r="A73" t="s">
        <v>302</v>
      </c>
      <c r="B73" t="s">
        <v>160</v>
      </c>
      <c r="C73" s="34">
        <f>VLOOKUP($A73, [1]Hoja9!$A$5:$G$86, 2,FALSE)</f>
        <v>62.428571428571431</v>
      </c>
      <c r="D73" s="34">
        <f>VLOOKUP($A73, [1]Hoja9!$A$5:$G$86, 6,FALSE)</f>
        <v>0</v>
      </c>
      <c r="E73" s="34">
        <f>VLOOKUP($A73, [1]Hoja9!$A$5:$G$86, 3,FALSE)</f>
        <v>51.285714285714285</v>
      </c>
      <c r="F73" s="34">
        <f>VLOOKUP($A73, [1]Hoja9!$A$5:$G$86, 4,FALSE)</f>
        <v>0</v>
      </c>
      <c r="G73" s="34">
        <f>VLOOKUP($A73, [1]Hoja9!$A$5:$G$86, 5,FALSE)</f>
        <v>106.5</v>
      </c>
      <c r="H73" s="34">
        <f>VLOOKUP($A73, [1]Hoja9!$A$5:$G$86, 7,FALSE)</f>
        <v>0</v>
      </c>
    </row>
    <row r="74" spans="1:8" x14ac:dyDescent="0.25">
      <c r="A74" t="s">
        <v>172</v>
      </c>
      <c r="B74" t="s">
        <v>167</v>
      </c>
      <c r="C74" s="34">
        <f>VLOOKUP($A74, [1]Hoja9!$A$5:$G$86, 2,FALSE)</f>
        <v>106</v>
      </c>
      <c r="D74" s="34">
        <f>VLOOKUP($A74, [1]Hoja9!$A$5:$G$86, 6,FALSE)</f>
        <v>0</v>
      </c>
      <c r="E74" s="34">
        <f>VLOOKUP($A74, [1]Hoja9!$A$5:$G$86, 3,FALSE)</f>
        <v>76.5</v>
      </c>
      <c r="F74" s="34">
        <f>VLOOKUP($A74, [1]Hoja9!$A$5:$G$86, 4,FALSE)</f>
        <v>0</v>
      </c>
      <c r="G74" s="34">
        <f>VLOOKUP($A74, [1]Hoja9!$A$5:$G$86, 5,FALSE)</f>
        <v>93</v>
      </c>
      <c r="H74" s="34">
        <f>VLOOKUP($A74, [1]Hoja9!$A$5:$G$86, 7,FALSE)</f>
        <v>0</v>
      </c>
    </row>
    <row r="75" spans="1:8" x14ac:dyDescent="0.25">
      <c r="A75" s="15" t="s">
        <v>304</v>
      </c>
      <c r="B75" s="15" t="s">
        <v>63</v>
      </c>
      <c r="C75" s="34">
        <f>VLOOKUP($A75, [1]Hoja9!$A$5:$G$86, 2,FALSE)</f>
        <v>79.085714285714289</v>
      </c>
      <c r="D75" s="34">
        <f>VLOOKUP($A75, [1]Hoja9!$A$5:$G$86, 6,FALSE)</f>
        <v>0</v>
      </c>
      <c r="E75" s="34">
        <f>VLOOKUP($A75, [1]Hoja9!$A$5:$G$86, 3,FALSE)</f>
        <v>76</v>
      </c>
      <c r="F75" s="34">
        <f>VLOOKUP($A75, [1]Hoja9!$A$5:$G$86, 4,FALSE)</f>
        <v>0</v>
      </c>
      <c r="G75" s="34">
        <f>VLOOKUP($A75, [1]Hoja9!$A$5:$G$86, 5,FALSE)</f>
        <v>107.24324324324324</v>
      </c>
      <c r="H75" s="34">
        <f>VLOOKUP($A75, [1]Hoja9!$A$5:$G$86, 7,FALSE)</f>
        <v>0</v>
      </c>
    </row>
    <row r="76" spans="1:8" x14ac:dyDescent="0.25">
      <c r="A76" s="15" t="s">
        <v>305</v>
      </c>
      <c r="B76" s="15" t="s">
        <v>157</v>
      </c>
      <c r="C76" s="34">
        <f>VLOOKUP($A76, [1]Hoja9!$A$5:$G$86, 2,FALSE)</f>
        <v>67.909090909090907</v>
      </c>
      <c r="D76" s="34">
        <f>VLOOKUP($A76, [1]Hoja9!$A$5:$G$86, 6,FALSE)</f>
        <v>0</v>
      </c>
      <c r="E76" s="34">
        <f>VLOOKUP($A76, [1]Hoja9!$A$5:$G$86, 3,FALSE)</f>
        <v>62.243243243243242</v>
      </c>
      <c r="F76" s="34">
        <f>VLOOKUP($A76, [1]Hoja9!$A$5:$G$86, 4,FALSE)</f>
        <v>60</v>
      </c>
      <c r="G76" s="34">
        <f>VLOOKUP($A76, [1]Hoja9!$A$5:$G$86, 5,FALSE)</f>
        <v>78.305555555555557</v>
      </c>
      <c r="H76" s="34">
        <f>VLOOKUP($A76, [1]Hoja9!$A$5:$G$86, 7,FALSE)</f>
        <v>26</v>
      </c>
    </row>
    <row r="77" spans="1:8" x14ac:dyDescent="0.25">
      <c r="A77" s="1" t="s">
        <v>306</v>
      </c>
      <c r="B77" s="1" t="s">
        <v>146</v>
      </c>
      <c r="C77" s="34">
        <f>VLOOKUP($A77, [1]Hoja9!$A$5:$G$86, 2,FALSE)</f>
        <v>0</v>
      </c>
      <c r="D77" s="34">
        <f>VLOOKUP($A77, [1]Hoja9!$A$5:$G$86, 6,FALSE)</f>
        <v>133.28947368421052</v>
      </c>
      <c r="E77" s="34">
        <f>VLOOKUP($A77, [1]Hoja9!$A$5:$G$86, 3,FALSE)</f>
        <v>0</v>
      </c>
      <c r="F77" s="34">
        <f>VLOOKUP($A77, [1]Hoja9!$A$5:$G$86, 4,FALSE)</f>
        <v>129.81578947368422</v>
      </c>
      <c r="G77" s="34">
        <f>VLOOKUP($A77, [1]Hoja9!$A$5:$G$86, 5,FALSE)</f>
        <v>0</v>
      </c>
      <c r="H77" s="34">
        <f>VLOOKUP($A77, [1]Hoja9!$A$5:$G$86, 7,FALSE)</f>
        <v>162.84615384615384</v>
      </c>
    </row>
    <row r="78" spans="1:8" x14ac:dyDescent="0.25">
      <c r="A78" s="1" t="s">
        <v>299</v>
      </c>
      <c r="B78" s="1" t="s">
        <v>89</v>
      </c>
      <c r="C78" s="34">
        <f>VLOOKUP($A78, [1]Hoja9!$A$5:$G$86, 2,FALSE)</f>
        <v>135.97222222222223</v>
      </c>
      <c r="D78" s="34">
        <f>VLOOKUP($A78, [1]Hoja9!$A$5:$G$86, 6,FALSE)</f>
        <v>40</v>
      </c>
      <c r="E78" s="34">
        <f>VLOOKUP($A78, [1]Hoja9!$A$5:$G$86, 3,FALSE)</f>
        <v>140.38461538461539</v>
      </c>
      <c r="F78" s="34">
        <f>VLOOKUP($A78, [1]Hoja9!$A$5:$G$86, 4,FALSE)</f>
        <v>60</v>
      </c>
      <c r="G78" s="34">
        <f>VLOOKUP($A78, [1]Hoja9!$A$5:$G$86, 5,FALSE)</f>
        <v>184.18421052631578</v>
      </c>
      <c r="H78" s="34">
        <f>VLOOKUP($A78, [1]Hoja9!$A$5:$G$86, 7,FALSE)</f>
        <v>101</v>
      </c>
    </row>
    <row r="79" spans="1:8" x14ac:dyDescent="0.25">
      <c r="A79" s="32" t="s">
        <v>307</v>
      </c>
      <c r="B79" s="32" t="s">
        <v>70</v>
      </c>
      <c r="C79" s="34">
        <f>VLOOKUP($A79, [1]Hoja9!$A$5:$G$86, 2,FALSE)</f>
        <v>0</v>
      </c>
      <c r="D79" s="34">
        <f>VLOOKUP($A79, [1]Hoja9!$A$5:$G$86, 6,FALSE)</f>
        <v>121.76315789473684</v>
      </c>
      <c r="E79" s="34">
        <f>VLOOKUP($A79, [1]Hoja9!$A$5:$G$86, 3,FALSE)</f>
        <v>0</v>
      </c>
      <c r="F79" s="34">
        <f>VLOOKUP($A79, [1]Hoja9!$A$5:$G$86, 4,FALSE)</f>
        <v>134.67567567567568</v>
      </c>
      <c r="G79" s="34">
        <f>VLOOKUP($A79, [1]Hoja9!$A$5:$G$86, 5,FALSE)</f>
        <v>30</v>
      </c>
      <c r="H79" s="34">
        <f>VLOOKUP($A79, [1]Hoja9!$A$5:$G$86, 7,FALSE)</f>
        <v>119.12820512820512</v>
      </c>
    </row>
    <row r="80" spans="1:8" x14ac:dyDescent="0.25">
      <c r="A80" s="32" t="s">
        <v>308</v>
      </c>
      <c r="B80" s="32" t="s">
        <v>91</v>
      </c>
      <c r="C80" s="34">
        <f>VLOOKUP($A80, [1]Hoja9!$A$5:$G$86, 2,FALSE)</f>
        <v>0</v>
      </c>
      <c r="D80" s="34">
        <f>VLOOKUP($A80, [1]Hoja9!$A$5:$G$86, 6,FALSE)</f>
        <v>106.23684210526316</v>
      </c>
      <c r="E80" s="34">
        <f>VLOOKUP($A80, [1]Hoja9!$A$5:$G$86, 3,FALSE)</f>
        <v>18</v>
      </c>
      <c r="F80" s="34">
        <f>VLOOKUP($A80, [1]Hoja9!$A$5:$G$86, 4,FALSE)</f>
        <v>117.39473684210526</v>
      </c>
      <c r="G80" s="34">
        <f>VLOOKUP($A80, [1]Hoja9!$A$5:$G$86, 5,FALSE)</f>
        <v>0</v>
      </c>
      <c r="H80" s="34">
        <f>VLOOKUP($A80, [1]Hoja9!$A$5:$G$86, 7,FALSE)</f>
        <v>109.02631578947368</v>
      </c>
    </row>
    <row r="81" spans="1:8" x14ac:dyDescent="0.25">
      <c r="A81" s="31" t="s">
        <v>310</v>
      </c>
      <c r="B81" s="31" t="s">
        <v>92</v>
      </c>
      <c r="C81" s="34">
        <f>VLOOKUP($A81, [1]Hoja9!$A$5:$G$86, 2,FALSE)</f>
        <v>0</v>
      </c>
      <c r="D81" s="34">
        <f>VLOOKUP($A81, [1]Hoja9!$A$5:$G$86, 6,FALSE)</f>
        <v>145.39473684210526</v>
      </c>
      <c r="E81" s="34">
        <f>VLOOKUP($A81, [1]Hoja9!$A$5:$G$86, 3,FALSE)</f>
        <v>2</v>
      </c>
      <c r="F81" s="34">
        <f>VLOOKUP($A81, [1]Hoja9!$A$5:$G$86, 4,FALSE)</f>
        <v>146.60526315789474</v>
      </c>
      <c r="G81" s="34">
        <f>VLOOKUP($A81, [1]Hoja9!$A$5:$G$86, 5,FALSE)</f>
        <v>14.333333333333334</v>
      </c>
      <c r="H81" s="34">
        <f>VLOOKUP($A81, [1]Hoja9!$A$5:$G$86, 7,FALSE)</f>
        <v>164.28947368421052</v>
      </c>
    </row>
    <row r="82" spans="1:8" x14ac:dyDescent="0.25">
      <c r="A82" s="31" t="s">
        <v>311</v>
      </c>
      <c r="B82" s="31" t="s">
        <v>148</v>
      </c>
      <c r="C82" s="34">
        <f>VLOOKUP($A82, [1]Hoja9!$A$5:$G$86, 2,FALSE)</f>
        <v>0</v>
      </c>
      <c r="D82" s="34">
        <f>VLOOKUP($A82, [1]Hoja9!$A$5:$G$86, 6,FALSE)</f>
        <v>118.5</v>
      </c>
      <c r="E82" s="34">
        <f>VLOOKUP($A82, [1]Hoja9!$A$5:$G$86, 3,FALSE)</f>
        <v>35</v>
      </c>
      <c r="F82" s="34">
        <f>VLOOKUP($A82, [1]Hoja9!$A$5:$G$86, 4,FALSE)</f>
        <v>135</v>
      </c>
      <c r="G82" s="34">
        <f>VLOOKUP($A82, [1]Hoja9!$A$5:$G$86, 5,FALSE)</f>
        <v>30</v>
      </c>
      <c r="H82" s="34">
        <f>VLOOKUP($A82, [1]Hoja9!$A$5:$G$86, 7,FALSE)</f>
        <v>152.23684210526315</v>
      </c>
    </row>
    <row r="83" spans="1:8" x14ac:dyDescent="0.25">
      <c r="A83" s="31" t="s">
        <v>312</v>
      </c>
      <c r="B83" s="31" t="s">
        <v>150</v>
      </c>
      <c r="C83" s="34">
        <f>VLOOKUP($A83, [1]Hoja9!$A$5:$G$86, 2,FALSE)</f>
        <v>0</v>
      </c>
      <c r="D83" s="34">
        <f>VLOOKUP($A83, [1]Hoja9!$A$5:$G$86, 6,FALSE)</f>
        <v>35.89473684210526</v>
      </c>
      <c r="E83" s="34">
        <f>VLOOKUP($A83, [1]Hoja9!$A$5:$G$86, 3,FALSE)</f>
        <v>0</v>
      </c>
      <c r="F83" s="34">
        <f>VLOOKUP($A83, [1]Hoja9!$A$5:$G$86, 4,FALSE)</f>
        <v>43.526315789473685</v>
      </c>
      <c r="G83" s="34">
        <f>VLOOKUP($A83, [1]Hoja9!$A$5:$G$86, 5,FALSE)</f>
        <v>18</v>
      </c>
      <c r="H83" s="34">
        <f>VLOOKUP($A83, [1]Hoja9!$A$5:$G$86, 7,FALSE)</f>
        <v>44.342105263157897</v>
      </c>
    </row>
    <row r="84" spans="1:8" x14ac:dyDescent="0.25">
      <c r="A84" s="31" t="s">
        <v>309</v>
      </c>
      <c r="B84" s="31" t="s">
        <v>68</v>
      </c>
      <c r="C84" s="34">
        <f>VLOOKUP($A84, [1]Hoja9!$A$5:$G$86, 2,FALSE)</f>
        <v>129.85714285714286</v>
      </c>
      <c r="D84" s="34">
        <f>VLOOKUP($A84, [1]Hoja9!$A$5:$G$86, 6,FALSE)</f>
        <v>0</v>
      </c>
      <c r="E84" s="34">
        <f>VLOOKUP($A84, [1]Hoja9!$A$5:$G$86, 3,FALSE)</f>
        <v>130.53846153846155</v>
      </c>
      <c r="F84" s="34">
        <f>VLOOKUP($A84, [1]Hoja9!$A$5:$G$86, 4,FALSE)</f>
        <v>30</v>
      </c>
      <c r="G84" s="34">
        <f>VLOOKUP($A84, [1]Hoja9!$A$5:$G$86, 5,FALSE)</f>
        <v>156.21052631578948</v>
      </c>
      <c r="H84" s="34">
        <f>VLOOKUP($A84, [1]Hoja9!$A$5:$G$86, 7,FALSE)</f>
        <v>134</v>
      </c>
    </row>
    <row r="85" spans="1:8" x14ac:dyDescent="0.25">
      <c r="A85" s="30" t="s">
        <v>173</v>
      </c>
      <c r="B85" s="30" t="s">
        <v>166</v>
      </c>
      <c r="C85" s="34">
        <f>VLOOKUP($A85, [1]Hoja9!$A$5:$G$86, 2,FALSE)</f>
        <v>0</v>
      </c>
      <c r="D85" s="34">
        <f>VLOOKUP($A85, [1]Hoja9!$A$5:$G$86, 6,FALSE)</f>
        <v>35</v>
      </c>
      <c r="E85" s="34">
        <f>VLOOKUP($A85, [1]Hoja9!$A$5:$G$86, 3,FALSE)</f>
        <v>0</v>
      </c>
      <c r="F85" s="34">
        <f>VLOOKUP($A85, [1]Hoja9!$A$5:$G$86, 4,FALSE)</f>
        <v>148</v>
      </c>
      <c r="G85" s="34">
        <f>VLOOKUP($A85, [1]Hoja9!$A$5:$G$86, 5,FALSE)</f>
        <v>0</v>
      </c>
      <c r="H85" s="34">
        <f>VLOOKUP($A85, [1]Hoja9!$A$5:$G$86, 7,FALSE)</f>
        <v>167</v>
      </c>
    </row>
    <row r="86" spans="1:8" x14ac:dyDescent="0.25">
      <c r="A86" s="30" t="s">
        <v>313</v>
      </c>
      <c r="B86" s="30" t="s">
        <v>87</v>
      </c>
      <c r="C86" s="34">
        <f>VLOOKUP($A86, [1]Hoja9!$A$5:$G$86, 2,FALSE)</f>
        <v>97.625</v>
      </c>
      <c r="D86" s="34">
        <f>VLOOKUP($A86, [1]Hoja9!$A$5:$G$86, 6,FALSE)</f>
        <v>143.45454545454547</v>
      </c>
      <c r="E86" s="34">
        <f>VLOOKUP($A86, [1]Hoja9!$A$5:$G$86, 3,FALSE)</f>
        <v>93.142857142857139</v>
      </c>
      <c r="F86" s="34">
        <f>VLOOKUP($A86, [1]Hoja9!$A$5:$G$86, 4,FALSE)</f>
        <v>133.66666666666666</v>
      </c>
      <c r="G86" s="34">
        <f>VLOOKUP($A86, [1]Hoja9!$A$5:$G$86, 5,FALSE)</f>
        <v>112.71428571428571</v>
      </c>
      <c r="H86" s="34">
        <f>VLOOKUP($A86, [1]Hoja9!$A$5:$G$86, 7,FALSE)</f>
        <v>155.91176470588235</v>
      </c>
    </row>
    <row r="87" spans="1:8" x14ac:dyDescent="0.25">
      <c r="A87" s="30" t="s">
        <v>171</v>
      </c>
      <c r="B87" s="30" t="s">
        <v>161</v>
      </c>
      <c r="C87" s="34">
        <f>VLOOKUP($A87, [1]Hoja9!$A$5:$G$86, 2,FALSE)</f>
        <v>0</v>
      </c>
      <c r="D87" s="34">
        <f>VLOOKUP($A87, [1]Hoja9!$A$5:$G$86, 6,FALSE)</f>
        <v>111.43243243243244</v>
      </c>
      <c r="E87" s="34">
        <f>VLOOKUP($A87, [1]Hoja9!$A$5:$G$86, 3,FALSE)</f>
        <v>120</v>
      </c>
      <c r="F87" s="34">
        <f>VLOOKUP($A87, [1]Hoja9!$A$5:$G$86, 4,FALSE)</f>
        <v>100</v>
      </c>
      <c r="G87" s="34">
        <f>VLOOKUP($A87, [1]Hoja9!$A$5:$G$86, 5,FALSE)</f>
        <v>0</v>
      </c>
      <c r="H87" s="34">
        <f>VLOOKUP($A87, [1]Hoja9!$A$5:$G$86, 7,FALSE)</f>
        <v>105.24324324324324</v>
      </c>
    </row>
    <row r="88" spans="1:8" x14ac:dyDescent="0.25">
      <c r="A88" s="30" t="s">
        <v>314</v>
      </c>
      <c r="B88" s="30" t="s">
        <v>155</v>
      </c>
      <c r="C88" s="34">
        <f>VLOOKUP($A88, [1]Hoja9!$A$5:$G$86, 2,FALSE)</f>
        <v>0</v>
      </c>
      <c r="D88" s="34">
        <f>VLOOKUP($A88, [1]Hoja9!$A$5:$G$86, 6,FALSE)</f>
        <v>84.86486486486487</v>
      </c>
      <c r="E88" s="34">
        <f>VLOOKUP($A88, [1]Hoja9!$A$5:$G$86, 3,FALSE)</f>
        <v>0</v>
      </c>
      <c r="F88" s="34">
        <f>VLOOKUP($A88, [1]Hoja9!$A$5:$G$86, 4,FALSE)</f>
        <v>59</v>
      </c>
      <c r="G88" s="34">
        <f>VLOOKUP($A88, [1]Hoja9!$A$5:$G$86, 5,FALSE)</f>
        <v>0</v>
      </c>
      <c r="H88" s="34">
        <f>VLOOKUP($A88, [1]Hoja9!$A$5:$G$86, 7,FALSE)</f>
        <v>71</v>
      </c>
    </row>
    <row r="89" spans="1:8" x14ac:dyDescent="0.25">
      <c r="A89" s="2" t="s">
        <v>303</v>
      </c>
      <c r="B89" s="2" t="s">
        <v>170</v>
      </c>
      <c r="C89" s="34"/>
      <c r="D89" s="34"/>
      <c r="E89" s="34"/>
      <c r="F89" s="34"/>
      <c r="G89" s="34"/>
      <c r="H89" s="34"/>
    </row>
    <row r="90" spans="1:8" x14ac:dyDescent="0.25">
      <c r="A90" s="2" t="s">
        <v>316</v>
      </c>
      <c r="B90" s="2" t="s">
        <v>71</v>
      </c>
      <c r="C90" s="34">
        <f>VLOOKUP($A90, [1]Hoja9!$A$5:$G$86, 2,FALSE)</f>
        <v>0</v>
      </c>
      <c r="D90" s="34">
        <f>VLOOKUP($A90, [1]Hoja9!$A$5:$G$86, 6,FALSE)</f>
        <v>223.05405405405406</v>
      </c>
      <c r="E90" s="34">
        <f>VLOOKUP($A90, [1]Hoja9!$A$5:$G$86, 3,FALSE)</f>
        <v>100</v>
      </c>
      <c r="F90" s="34">
        <f>VLOOKUP($A90, [1]Hoja9!$A$5:$G$86, 4,FALSE)</f>
        <v>93.333333333333329</v>
      </c>
      <c r="G90" s="34">
        <f>VLOOKUP($A90, [1]Hoja9!$A$5:$G$86, 5,FALSE)</f>
        <v>262.94594594594594</v>
      </c>
      <c r="H90" s="34">
        <f>VLOOKUP($A90, [1]Hoja9!$A$5:$G$86, 7,FALSE)</f>
        <v>0</v>
      </c>
    </row>
    <row r="91" spans="1:8" x14ac:dyDescent="0.25">
      <c r="A91" s="2" t="s">
        <v>315</v>
      </c>
      <c r="B91" s="2" t="s">
        <v>142</v>
      </c>
      <c r="C91" s="34">
        <f>VLOOKUP($A91, [1]Hoja9!$A$5:$G$86, 2,FALSE)</f>
        <v>0</v>
      </c>
      <c r="D91" s="34">
        <f>VLOOKUP($A91, [1]Hoja9!$A$5:$G$86, 6,FALSE)</f>
        <v>171.8918918918919</v>
      </c>
      <c r="E91" s="34">
        <f>VLOOKUP($A91, [1]Hoja9!$A$5:$G$86, 3,FALSE)</f>
        <v>81.5</v>
      </c>
      <c r="F91" s="34">
        <f>VLOOKUP($A91, [1]Hoja9!$A$5:$G$86, 4,FALSE)</f>
        <v>60.5</v>
      </c>
      <c r="G91" s="34">
        <f>VLOOKUP($A91, [1]Hoja9!$A$5:$G$86, 5,FALSE)</f>
        <v>211.78378378378378</v>
      </c>
      <c r="H91" s="34">
        <f>VLOOKUP($A91, [1]Hoja9!$A$5:$G$86, 7,FALSE)</f>
        <v>120</v>
      </c>
    </row>
  </sheetData>
  <conditionalFormatting sqref="A2:A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IV</vt:lpstr>
      <vt:lpstr>VIII</vt:lpstr>
      <vt:lpstr>Calculos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Anrique</dc:creator>
  <cp:lastModifiedBy>Manuel Silva</cp:lastModifiedBy>
  <dcterms:created xsi:type="dcterms:W3CDTF">2018-05-24T16:32:41Z</dcterms:created>
  <dcterms:modified xsi:type="dcterms:W3CDTF">2018-05-27T17:59:40Z</dcterms:modified>
</cp:coreProperties>
</file>