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obb\projects\vatten\data\"/>
    </mc:Choice>
  </mc:AlternateContent>
  <xr:revisionPtr revIDLastSave="0" documentId="8_{2EC44A66-FC8F-446E-8987-F72221229B8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joar" sheetId="1" r:id="rId1"/>
  </sheets>
  <definedNames>
    <definedName name="_xlnm._FilterDatabase" localSheetId="0" hidden="1">Sjoar!$C$1:$EE$170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1" l="1"/>
  <c r="N9" i="1" l="1"/>
  <c r="N14" i="1"/>
  <c r="N15" i="1"/>
  <c r="N16" i="1"/>
  <c r="N17" i="1"/>
  <c r="N11" i="1"/>
  <c r="N12" i="1"/>
  <c r="N10" i="1"/>
  <c r="N13" i="1"/>
  <c r="N18" i="1"/>
  <c r="N27" i="1"/>
  <c r="N43" i="1"/>
  <c r="N28" i="1"/>
  <c r="N19" i="1"/>
  <c r="N30" i="1"/>
  <c r="N20" i="1"/>
  <c r="N45" i="1"/>
  <c r="N46" i="1"/>
  <c r="N21" i="1"/>
  <c r="N31" i="1"/>
  <c r="N22" i="1"/>
  <c r="N47" i="1"/>
  <c r="N34" i="1"/>
  <c r="N49" i="1"/>
  <c r="N35" i="1"/>
  <c r="N23" i="1"/>
  <c r="N36" i="1"/>
  <c r="N37" i="1"/>
  <c r="N48" i="1"/>
  <c r="N24" i="1"/>
  <c r="N39" i="1"/>
  <c r="N25" i="1"/>
  <c r="N26" i="1"/>
  <c r="N40" i="1"/>
  <c r="N41" i="1"/>
  <c r="N42" i="1"/>
  <c r="N59" i="1"/>
  <c r="N58" i="1"/>
  <c r="N73" i="1"/>
  <c r="N60" i="1"/>
  <c r="N62" i="1"/>
  <c r="N64" i="1"/>
  <c r="N50" i="1"/>
  <c r="N51" i="1"/>
  <c r="N52" i="1"/>
  <c r="N65" i="1"/>
  <c r="N66" i="1"/>
  <c r="N67" i="1"/>
  <c r="N68" i="1"/>
  <c r="N69" i="1"/>
  <c r="N53" i="1"/>
  <c r="N70" i="1"/>
  <c r="N74" i="1"/>
  <c r="N54" i="1"/>
  <c r="N77" i="1"/>
  <c r="N71" i="1"/>
  <c r="N55" i="1"/>
  <c r="N56" i="1"/>
  <c r="N72" i="1"/>
  <c r="N57" i="1"/>
  <c r="N75" i="1"/>
  <c r="N63" i="1"/>
  <c r="N79" i="1"/>
  <c r="N80" i="1"/>
  <c r="N82" i="1"/>
  <c r="N83" i="1"/>
  <c r="N84" i="1"/>
  <c r="N85" i="1"/>
  <c r="N86" i="1"/>
  <c r="N87" i="1"/>
  <c r="N88" i="1"/>
  <c r="N89" i="1"/>
  <c r="N98" i="1"/>
  <c r="N99" i="1"/>
  <c r="N100" i="1"/>
  <c r="N101" i="1"/>
  <c r="N102" i="1"/>
  <c r="N128" i="1"/>
  <c r="N105" i="1"/>
  <c r="N106" i="1"/>
  <c r="N129" i="1"/>
  <c r="N161" i="1"/>
  <c r="N90" i="1"/>
  <c r="N130" i="1"/>
  <c r="N121" i="1"/>
  <c r="N108" i="1"/>
  <c r="N96" i="1"/>
  <c r="N109" i="1"/>
  <c r="N126" i="1"/>
  <c r="N131" i="1"/>
  <c r="N132" i="1"/>
  <c r="N91" i="1"/>
  <c r="N92" i="1"/>
  <c r="N93" i="1"/>
  <c r="N123" i="1"/>
  <c r="N133" i="1"/>
  <c r="N122" i="1"/>
  <c r="N111" i="1"/>
  <c r="N127" i="1"/>
  <c r="N114" i="1"/>
  <c r="N97" i="1"/>
  <c r="N116" i="1"/>
  <c r="N117" i="1"/>
  <c r="N94" i="1"/>
  <c r="N95" i="1"/>
  <c r="N118" i="1"/>
  <c r="N125" i="1"/>
  <c r="N119" i="1"/>
  <c r="N120" i="1"/>
  <c r="N148" i="1"/>
  <c r="N140" i="1"/>
  <c r="N145" i="1"/>
  <c r="N142" i="1"/>
  <c r="N151" i="1"/>
  <c r="N136" i="1"/>
  <c r="N143" i="1"/>
  <c r="N149" i="1"/>
  <c r="N146" i="1"/>
  <c r="N137" i="1"/>
  <c r="N144" i="1"/>
  <c r="N147" i="1"/>
  <c r="N141" i="1"/>
  <c r="N138" i="1"/>
  <c r="N135" i="1"/>
  <c r="N150" i="1"/>
  <c r="N139" i="1"/>
  <c r="N152" i="1"/>
  <c r="N153" i="1"/>
  <c r="N155" i="1"/>
  <c r="N156" i="1"/>
  <c r="N157" i="1"/>
  <c r="N158" i="1"/>
  <c r="N154" i="1"/>
  <c r="N159" i="1"/>
  <c r="N160" i="1"/>
  <c r="N163" i="1"/>
  <c r="N162" i="1"/>
  <c r="N165" i="1"/>
  <c r="N167" i="1"/>
  <c r="N166" i="1"/>
  <c r="N164" i="1"/>
  <c r="N168" i="1"/>
  <c r="N169" i="1"/>
  <c r="N170" i="1"/>
  <c r="N2" i="1"/>
  <c r="N3" i="1"/>
  <c r="N4" i="1"/>
  <c r="N5" i="1"/>
  <c r="N6" i="1"/>
  <c r="N7" i="1"/>
  <c r="N8" i="1"/>
  <c r="BU107" i="1"/>
  <c r="BU104" i="1"/>
  <c r="BU61" i="1"/>
  <c r="BR61" i="1"/>
  <c r="BR107" i="1"/>
  <c r="BR104" i="1"/>
  <c r="BO104" i="1"/>
  <c r="BO107" i="1"/>
  <c r="BL107" i="1"/>
  <c r="BL112" i="1"/>
  <c r="N112" i="1" s="1"/>
  <c r="BL103" i="1"/>
  <c r="N103" i="1" s="1"/>
  <c r="BI107" i="1"/>
  <c r="AZ38" i="1"/>
  <c r="AZ115" i="1"/>
  <c r="AW115" i="1"/>
  <c r="AT107" i="1"/>
  <c r="N104" i="1" l="1"/>
  <c r="N61" i="1"/>
  <c r="AT113" i="1"/>
  <c r="AN107" i="1"/>
  <c r="AT78" i="1" l="1"/>
  <c r="AN124" i="1"/>
  <c r="N124" i="1" s="1"/>
  <c r="O34" i="1" l="1"/>
  <c r="O32" i="1"/>
  <c r="BI38" i="1" l="1"/>
  <c r="BF38" i="1" l="1"/>
  <c r="BC38" i="1"/>
  <c r="BO38" i="1"/>
  <c r="CD38" i="1"/>
  <c r="CA38" i="1"/>
  <c r="CM38" i="1"/>
  <c r="CP38" i="1"/>
  <c r="CS38" i="1"/>
  <c r="CJ38" i="1"/>
  <c r="BU38" i="1"/>
  <c r="BX38" i="1"/>
  <c r="CG38" i="1"/>
  <c r="CV38" i="1"/>
  <c r="CY38" i="1"/>
  <c r="DN38" i="1" l="1"/>
  <c r="DK38" i="1"/>
  <c r="DH38" i="1"/>
  <c r="DE38" i="1"/>
  <c r="DB38" i="1"/>
  <c r="BR38" i="1"/>
  <c r="BL38" i="1"/>
  <c r="CG33" i="1" l="1"/>
  <c r="BO33" i="1"/>
  <c r="BL33" i="1"/>
  <c r="BI33" i="1"/>
  <c r="AZ29" i="1"/>
  <c r="N29" i="1" s="1"/>
  <c r="DQ32" i="1"/>
  <c r="DN32" i="1"/>
  <c r="BR32" i="1"/>
  <c r="BL32" i="1"/>
  <c r="BI32" i="1"/>
  <c r="N33" i="1" l="1"/>
  <c r="N32" i="1"/>
  <c r="AQ107" i="1" l="1"/>
  <c r="N107" i="1" s="1"/>
  <c r="AQ115" i="1"/>
  <c r="AN115" i="1"/>
  <c r="N115" i="1" s="1"/>
  <c r="AN134" i="1"/>
  <c r="N134" i="1" s="1"/>
  <c r="AN81" i="1"/>
  <c r="N81" i="1" s="1"/>
  <c r="EA38" i="1"/>
  <c r="AT38" i="1"/>
  <c r="AQ38" i="1"/>
  <c r="AN38" i="1"/>
  <c r="N38" i="1" s="1"/>
  <c r="AN76" i="1"/>
  <c r="N76" i="1" s="1"/>
  <c r="AN78" i="1"/>
  <c r="N78" i="1" s="1"/>
  <c r="AQ110" i="1"/>
  <c r="N110" i="1" s="1"/>
</calcChain>
</file>

<file path=xl/sharedStrings.xml><?xml version="1.0" encoding="utf-8"?>
<sst xmlns="http://schemas.openxmlformats.org/spreadsheetml/2006/main" count="1800" uniqueCount="696">
  <si>
    <t>712186-167990</t>
  </si>
  <si>
    <t>Bjurfors Ö Dämmområde</t>
  </si>
  <si>
    <t>720771-158367</t>
  </si>
  <si>
    <t>Grundforsdammen</t>
  </si>
  <si>
    <t>705917-154820</t>
  </si>
  <si>
    <t>Långbjörns Dämningsomr</t>
  </si>
  <si>
    <t>652611-131035</t>
  </si>
  <si>
    <t>Ånimmen</t>
  </si>
  <si>
    <t>702728-142174</t>
  </si>
  <si>
    <t>Näldsjön</t>
  </si>
  <si>
    <t>708010-152940</t>
  </si>
  <si>
    <t>750033-173866</t>
  </si>
  <si>
    <t>748256-170610</t>
  </si>
  <si>
    <t>Paukijärvi</t>
  </si>
  <si>
    <t>748373-168976</t>
  </si>
  <si>
    <t>748162-171329</t>
  </si>
  <si>
    <t>Tjautjasjaure</t>
  </si>
  <si>
    <t>756753-166138</t>
  </si>
  <si>
    <t>Nakerjaure</t>
  </si>
  <si>
    <t>718116-161684</t>
  </si>
  <si>
    <t>Rusfors Dämningsområde</t>
  </si>
  <si>
    <t>715545-164780</t>
  </si>
  <si>
    <t>Lill-Tannselet</t>
  </si>
  <si>
    <t>693522-158149</t>
  </si>
  <si>
    <t>Bergeforsens Dämningsomr</t>
  </si>
  <si>
    <t>685934-141111</t>
  </si>
  <si>
    <t>Orrmosjön</t>
  </si>
  <si>
    <t>741602-180051</t>
  </si>
  <si>
    <t>Vallsjärv</t>
  </si>
  <si>
    <t>749241-161291</t>
  </si>
  <si>
    <t>Satihaure</t>
  </si>
  <si>
    <t>749570-161470</t>
  </si>
  <si>
    <t>Pätsasj</t>
  </si>
  <si>
    <t>747374-171309</t>
  </si>
  <si>
    <t>753251-165378</t>
  </si>
  <si>
    <t>658080-162871</t>
  </si>
  <si>
    <t>Mälaren</t>
  </si>
  <si>
    <t>750099-161739</t>
  </si>
  <si>
    <t>Lermejaure</t>
  </si>
  <si>
    <t>738681-168003</t>
  </si>
  <si>
    <t>Sör-Tjalmejaure</t>
  </si>
  <si>
    <t>740537-169963</t>
  </si>
  <si>
    <t>Messauremagasinet</t>
  </si>
  <si>
    <t>747161-163565</t>
  </si>
  <si>
    <t>Langas</t>
  </si>
  <si>
    <t>742666-167549</t>
  </si>
  <si>
    <t>Harsprångsselet</t>
  </si>
  <si>
    <t>Tapmukjaure</t>
  </si>
  <si>
    <t>741849-167985</t>
  </si>
  <si>
    <t>Ligga-Dämningsområde</t>
  </si>
  <si>
    <t>739584-165743</t>
  </si>
  <si>
    <t>Pielnejaure</t>
  </si>
  <si>
    <t>744265-167316</t>
  </si>
  <si>
    <t>Stora Lulevatten</t>
  </si>
  <si>
    <t>738202-158831</t>
  </si>
  <si>
    <t>Tjeggelvas</t>
  </si>
  <si>
    <t>739549-164580</t>
  </si>
  <si>
    <t>Latunjaure</t>
  </si>
  <si>
    <t>744959-154802</t>
  </si>
  <si>
    <t>Råvvejaure</t>
  </si>
  <si>
    <t>728111-169808</t>
  </si>
  <si>
    <t>Stor-Arbost</t>
  </si>
  <si>
    <t>Paittasjärvi</t>
  </si>
  <si>
    <t>Överkalix</t>
  </si>
  <si>
    <t>724249-151911</t>
  </si>
  <si>
    <t>727782-148680</t>
  </si>
  <si>
    <t>Göuta</t>
  </si>
  <si>
    <t>726380-150241</t>
  </si>
  <si>
    <t>Gardiken</t>
  </si>
  <si>
    <t>727825-150614</t>
  </si>
  <si>
    <t>Övre Boksjön</t>
  </si>
  <si>
    <t>729320-147860</t>
  </si>
  <si>
    <t>Stor-Laisan</t>
  </si>
  <si>
    <t>729880-146497</t>
  </si>
  <si>
    <t>Bastan</t>
  </si>
  <si>
    <t>735155-179177</t>
  </si>
  <si>
    <t>Hovlössjön</t>
  </si>
  <si>
    <t>737840-171613</t>
  </si>
  <si>
    <t>Porsidammen</t>
  </si>
  <si>
    <t>727151-170332</t>
  </si>
  <si>
    <t>Inre Huvträsket</t>
  </si>
  <si>
    <t>723501-164588</t>
  </si>
  <si>
    <t>Stora Skäppträsket</t>
  </si>
  <si>
    <t>727018-154718</t>
  </si>
  <si>
    <t>Fjosoken</t>
  </si>
  <si>
    <t>727529-147653</t>
  </si>
  <si>
    <t>Stor-Björkvattnet</t>
  </si>
  <si>
    <t>725785-158986</t>
  </si>
  <si>
    <t>Abmoträsket</t>
  </si>
  <si>
    <t>724736-157114</t>
  </si>
  <si>
    <t>Storjuktan</t>
  </si>
  <si>
    <t>731799-151196</t>
  </si>
  <si>
    <t>Stor-Tjulträsket</t>
  </si>
  <si>
    <t>731461-152261</t>
  </si>
  <si>
    <t>Gautsträsk</t>
  </si>
  <si>
    <t>728880-152075</t>
  </si>
  <si>
    <t>Överstjuktan</t>
  </si>
  <si>
    <t>727125-170353</t>
  </si>
  <si>
    <t>Yttre Huvträsket</t>
  </si>
  <si>
    <t>730691-160221</t>
  </si>
  <si>
    <t>Uddjaure</t>
  </si>
  <si>
    <t>711716-150984</t>
  </si>
  <si>
    <t>704929-150222</t>
  </si>
  <si>
    <t>Sörviksjön</t>
  </si>
  <si>
    <t>705452-149498</t>
  </si>
  <si>
    <t>Görviksjön</t>
  </si>
  <si>
    <t>723360-162707</t>
  </si>
  <si>
    <t>Släppträsket</t>
  </si>
  <si>
    <t>714324-143370</t>
  </si>
  <si>
    <t>Hetögeln</t>
  </si>
  <si>
    <t>Luleå</t>
  </si>
  <si>
    <t>711554-159143</t>
  </si>
  <si>
    <t>Bomsjön</t>
  </si>
  <si>
    <t>706490-150402</t>
  </si>
  <si>
    <t>Stamsele-Viken</t>
  </si>
  <si>
    <t>728786-160751</t>
  </si>
  <si>
    <t>737161-154576</t>
  </si>
  <si>
    <t>Sädvajaure</t>
  </si>
  <si>
    <t>711787-154187</t>
  </si>
  <si>
    <t>Lavsjön</t>
  </si>
  <si>
    <t>717481-168062</t>
  </si>
  <si>
    <t>Lossmenträsket</t>
  </si>
  <si>
    <t>717181-153354</t>
  </si>
  <si>
    <t>Malgomaj</t>
  </si>
  <si>
    <t>719563-154452</t>
  </si>
  <si>
    <t>Vojmsjön</t>
  </si>
  <si>
    <t>700244-151356</t>
  </si>
  <si>
    <t>Jansjön</t>
  </si>
  <si>
    <t>716685-156225</t>
  </si>
  <si>
    <t>717334-164463</t>
  </si>
  <si>
    <t>719662-160777</t>
  </si>
  <si>
    <t>Blåviken</t>
  </si>
  <si>
    <t>704526-163375</t>
  </si>
  <si>
    <t>704262-163744</t>
  </si>
  <si>
    <t>Volmtjärnen</t>
  </si>
  <si>
    <t>706097-166229</t>
  </si>
  <si>
    <t>Yttre Lemesjön</t>
  </si>
  <si>
    <t>706190-164799</t>
  </si>
  <si>
    <t>722188-156091</t>
  </si>
  <si>
    <t>725798-151702</t>
  </si>
  <si>
    <t>Umnässjön</t>
  </si>
  <si>
    <t>706003-143005</t>
  </si>
  <si>
    <t>Gysen</t>
  </si>
  <si>
    <t>715639-170589</t>
  </si>
  <si>
    <t>Järvträsket</t>
  </si>
  <si>
    <t>717326-160121</t>
  </si>
  <si>
    <t>Norsjö</t>
  </si>
  <si>
    <t>706634-165801</t>
  </si>
  <si>
    <t>Inre Lemesjön</t>
  </si>
  <si>
    <t>713709-151486</t>
  </si>
  <si>
    <t>717146-149481</t>
  </si>
  <si>
    <t>Stor-Arksjön</t>
  </si>
  <si>
    <t>725160-161029</t>
  </si>
  <si>
    <t>Västra Verbosjön</t>
  </si>
  <si>
    <t>725177-151865</t>
  </si>
  <si>
    <t>Bastansjön</t>
  </si>
  <si>
    <t>723100-153461</t>
  </si>
  <si>
    <t>704970-142446</t>
  </si>
  <si>
    <t>Landögssjön</t>
  </si>
  <si>
    <t>713718-163736</t>
  </si>
  <si>
    <t>Vänjaurträsket</t>
  </si>
  <si>
    <t>713662-168962</t>
  </si>
  <si>
    <t>716717-158596</t>
  </si>
  <si>
    <t>Stor-Arasjön</t>
  </si>
  <si>
    <t>Malå</t>
  </si>
  <si>
    <t>726269-161911</t>
  </si>
  <si>
    <t>Laggträsket</t>
  </si>
  <si>
    <t>710660-151364</t>
  </si>
  <si>
    <t>Stor-Skirsjön</t>
  </si>
  <si>
    <t>700120-156110</t>
  </si>
  <si>
    <t>Bäckingestjärnen</t>
  </si>
  <si>
    <t>703137-156094</t>
  </si>
  <si>
    <t>Torningsjön</t>
  </si>
  <si>
    <t>715689-165824</t>
  </si>
  <si>
    <t>Klarvattutjärnen</t>
  </si>
  <si>
    <t>708739-159555</t>
  </si>
  <si>
    <t>Kastjärnarna</t>
  </si>
  <si>
    <t>701410-161582</t>
  </si>
  <si>
    <t>Stor-Åbodsjön</t>
  </si>
  <si>
    <t>701656-162938</t>
  </si>
  <si>
    <t>Kornsjösjön</t>
  </si>
  <si>
    <t>699200-145568</t>
  </si>
  <si>
    <t>719869-169236</t>
  </si>
  <si>
    <t>Sikträsket</t>
  </si>
  <si>
    <t>721872-168280</t>
  </si>
  <si>
    <t>Vargforsdammen</t>
  </si>
  <si>
    <t>710137-149118</t>
  </si>
  <si>
    <t>Järilvattnet</t>
  </si>
  <si>
    <t>696314-139370</t>
  </si>
  <si>
    <t>692223-144650</t>
  </si>
  <si>
    <t>Horten</t>
  </si>
  <si>
    <t>Skellefteå</t>
  </si>
  <si>
    <t>Vilhelmina</t>
  </si>
  <si>
    <t>707458-164762</t>
  </si>
  <si>
    <t>Önskasjön</t>
  </si>
  <si>
    <t>701551-161967</t>
  </si>
  <si>
    <t>Hinnsjön</t>
  </si>
  <si>
    <t>706907-135928</t>
  </si>
  <si>
    <t>Juvuln</t>
  </si>
  <si>
    <t>701599-139391</t>
  </si>
  <si>
    <t>Sällsjön</t>
  </si>
  <si>
    <t>703362-137894</t>
  </si>
  <si>
    <t>703587-134156</t>
  </si>
  <si>
    <t>Gevsjön</t>
  </si>
  <si>
    <t>702822-164581</t>
  </si>
  <si>
    <t>707027-154763</t>
  </si>
  <si>
    <t>Betarsjön</t>
  </si>
  <si>
    <t>709177-146437</t>
  </si>
  <si>
    <t>Öjarssjön</t>
  </si>
  <si>
    <t>698282-151232</t>
  </si>
  <si>
    <t>698516-151440</t>
  </si>
  <si>
    <t>Ansjön</t>
  </si>
  <si>
    <t>702808-137519</t>
  </si>
  <si>
    <t>696633-136939</t>
  </si>
  <si>
    <t>683843-134840</t>
  </si>
  <si>
    <t>Harrsjön</t>
  </si>
  <si>
    <t>698034-155304</t>
  </si>
  <si>
    <t>Stor-Gussjön</t>
  </si>
  <si>
    <t>700406-151335</t>
  </si>
  <si>
    <t>Gesunden</t>
  </si>
  <si>
    <t>711126-163674</t>
  </si>
  <si>
    <t>Lögdasjön</t>
  </si>
  <si>
    <t>708523-146435</t>
  </si>
  <si>
    <t>Rodtjärnen</t>
  </si>
  <si>
    <t>710279-142534</t>
  </si>
  <si>
    <t>Stor-Hasslingen</t>
  </si>
  <si>
    <t>702679-133966</t>
  </si>
  <si>
    <t>Ånnsjön</t>
  </si>
  <si>
    <t>Piteå</t>
  </si>
  <si>
    <t>683708-148325</t>
  </si>
  <si>
    <t>Lindstasjön</t>
  </si>
  <si>
    <t>665547-137657</t>
  </si>
  <si>
    <t>676382-132326</t>
  </si>
  <si>
    <t>Höljessjön</t>
  </si>
  <si>
    <t>703526-143308</t>
  </si>
  <si>
    <t>Öster-Näversjön</t>
  </si>
  <si>
    <t>Sorsele</t>
  </si>
  <si>
    <t>Storuman</t>
  </si>
  <si>
    <t>690830-156389</t>
  </si>
  <si>
    <t>681962-153969</t>
  </si>
  <si>
    <t>709758-167299</t>
  </si>
  <si>
    <t>Lill-Armsjön</t>
  </si>
  <si>
    <t>710279-167016</t>
  </si>
  <si>
    <t>Stor-Armsjön</t>
  </si>
  <si>
    <t>710401-171080</t>
  </si>
  <si>
    <t>Tavelsjön</t>
  </si>
  <si>
    <t>663277-130387</t>
  </si>
  <si>
    <t>Ränken</t>
  </si>
  <si>
    <t>702172-143255</t>
  </si>
  <si>
    <t>702496-141704</t>
  </si>
  <si>
    <t>Alsensjön</t>
  </si>
  <si>
    <t>Timrå</t>
  </si>
  <si>
    <t>673490-145597</t>
  </si>
  <si>
    <t>Siljan</t>
  </si>
  <si>
    <t>672219-142878</t>
  </si>
  <si>
    <t>Stora Snesen</t>
  </si>
  <si>
    <t>673889-147175</t>
  </si>
  <si>
    <t>Rällsjön</t>
  </si>
  <si>
    <t>680914-138954</t>
  </si>
  <si>
    <t>Trängseldammen</t>
  </si>
  <si>
    <t>689401-152644</t>
  </si>
  <si>
    <t>Bräcke</t>
  </si>
  <si>
    <t>689767-157351</t>
  </si>
  <si>
    <t>686703-147800</t>
  </si>
  <si>
    <t>Ängratörn</t>
  </si>
  <si>
    <t>Berg</t>
  </si>
  <si>
    <t>694848-142751</t>
  </si>
  <si>
    <t>Hålen</t>
  </si>
  <si>
    <t>690199-158016</t>
  </si>
  <si>
    <t>687931-150527</t>
  </si>
  <si>
    <t>Hennan</t>
  </si>
  <si>
    <t>668912-146656</t>
  </si>
  <si>
    <t>Rämen</t>
  </si>
  <si>
    <t>Sundsvall</t>
  </si>
  <si>
    <t>681440-152330</t>
  </si>
  <si>
    <t>Galvsjön</t>
  </si>
  <si>
    <t>Nordanstig</t>
  </si>
  <si>
    <t>687058-157146</t>
  </si>
  <si>
    <t>Storavan</t>
  </si>
  <si>
    <t>Lindsjön</t>
  </si>
  <si>
    <t>664198-135102</t>
  </si>
  <si>
    <t>Övre Fryken</t>
  </si>
  <si>
    <t>Sunne</t>
  </si>
  <si>
    <t>Bodsjön</t>
  </si>
  <si>
    <t>Öratjärnen</t>
  </si>
  <si>
    <t>682810-155405</t>
  </si>
  <si>
    <t>Tolocksjön</t>
  </si>
  <si>
    <t>Forshaga</t>
  </si>
  <si>
    <t>661264-136508</t>
  </si>
  <si>
    <t>Visten</t>
  </si>
  <si>
    <t>Ludvika</t>
  </si>
  <si>
    <t>660366-130564</t>
  </si>
  <si>
    <t>Övre Gla</t>
  </si>
  <si>
    <t>Filipstad</t>
  </si>
  <si>
    <t>662322-139339</t>
  </si>
  <si>
    <t>647666-129906</t>
  </si>
  <si>
    <t>Vänern</t>
  </si>
  <si>
    <t>658701-133732</t>
  </si>
  <si>
    <t>Värmeln</t>
  </si>
  <si>
    <t>649029-145550</t>
  </si>
  <si>
    <t>Vättern</t>
  </si>
  <si>
    <t>Eda</t>
  </si>
  <si>
    <t>Helgesjön</t>
  </si>
  <si>
    <t>643499-130158</t>
  </si>
  <si>
    <t>Anten</t>
  </si>
  <si>
    <t>672310-141829</t>
  </si>
  <si>
    <t>Hulen</t>
  </si>
  <si>
    <t>Leksand</t>
  </si>
  <si>
    <t>Ormsjön</t>
  </si>
  <si>
    <t>Stockholm</t>
  </si>
  <si>
    <t>Örträsket</t>
  </si>
  <si>
    <t>Arvika</t>
  </si>
  <si>
    <t>Mellerud</t>
  </si>
  <si>
    <t>Vänersborg</t>
  </si>
  <si>
    <t>Rådasjön</t>
  </si>
  <si>
    <t>Grums</t>
  </si>
  <si>
    <t>Hagfors</t>
  </si>
  <si>
    <t>Torsby</t>
  </si>
  <si>
    <t>Öjen</t>
  </si>
  <si>
    <t>639248-129354</t>
  </si>
  <si>
    <t>Östra Ingsjön</t>
  </si>
  <si>
    <t>Öresjön</t>
  </si>
  <si>
    <t>624180-141251</t>
  </si>
  <si>
    <t>Immeln</t>
  </si>
  <si>
    <t>Kristianstad</t>
  </si>
  <si>
    <t>Motala</t>
  </si>
  <si>
    <t>Långvattnet</t>
  </si>
  <si>
    <t>Alingsås</t>
  </si>
  <si>
    <t>642138-130063</t>
  </si>
  <si>
    <t>Mjörn</t>
  </si>
  <si>
    <t>Värmlands län</t>
  </si>
  <si>
    <t>Mörtsjön</t>
  </si>
  <si>
    <t>Hudiksvall</t>
  </si>
  <si>
    <t>Vansbro</t>
  </si>
  <si>
    <t>Åre</t>
  </si>
  <si>
    <t>Örnsköldsvik</t>
  </si>
  <si>
    <t>Alstern</t>
  </si>
  <si>
    <t>Mark</t>
  </si>
  <si>
    <t>Stockholms län</t>
  </si>
  <si>
    <t>Södra Östersjön</t>
  </si>
  <si>
    <t>Kiruna</t>
  </si>
  <si>
    <t>Norrbottens län</t>
  </si>
  <si>
    <t>Bottenviken - Torneälven</t>
  </si>
  <si>
    <t>Dalarnas län</t>
  </si>
  <si>
    <t>Tåsjön</t>
  </si>
  <si>
    <t>Östergötlands län</t>
  </si>
  <si>
    <t>Sattajärvi</t>
  </si>
  <si>
    <t>Lycksele</t>
  </si>
  <si>
    <t>Bottenhavet</t>
  </si>
  <si>
    <t>Storsjön</t>
  </si>
  <si>
    <t>Krokom</t>
  </si>
  <si>
    <t>Jämtlands län</t>
  </si>
  <si>
    <t>Gävleborgs län</t>
  </si>
  <si>
    <t>Ovanåker</t>
  </si>
  <si>
    <t>Älvdalen</t>
  </si>
  <si>
    <t>Ljusdal</t>
  </si>
  <si>
    <t>Åsele</t>
  </si>
  <si>
    <t>Västernorrland län</t>
  </si>
  <si>
    <t>Bollnäs</t>
  </si>
  <si>
    <t>676721-143364</t>
  </si>
  <si>
    <t>Orsasjön</t>
  </si>
  <si>
    <t>Mora</t>
  </si>
  <si>
    <t>Flåsjön</t>
  </si>
  <si>
    <t>Strömsund</t>
  </si>
  <si>
    <t>Bergsjön</t>
  </si>
  <si>
    <t>Mellansjön</t>
  </si>
  <si>
    <t>Dorotea</t>
  </si>
  <si>
    <t>Härjedalen</t>
  </si>
  <si>
    <t>Ragunda</t>
  </si>
  <si>
    <t>Falun</t>
  </si>
  <si>
    <t>Östersund</t>
  </si>
  <si>
    <t>Sollefteå</t>
  </si>
  <si>
    <t>621669-141629</t>
  </si>
  <si>
    <t>Ivösjön</t>
  </si>
  <si>
    <t>Bromölla</t>
  </si>
  <si>
    <t>Skåne län</t>
  </si>
  <si>
    <t>Kallsjön</t>
  </si>
  <si>
    <t>SJOID</t>
  </si>
  <si>
    <t>SNAMN</t>
  </si>
  <si>
    <t>HARO</t>
  </si>
  <si>
    <t>KOMMUNNAMN</t>
  </si>
  <si>
    <t>LANSNAMN</t>
  </si>
  <si>
    <t>NAME</t>
  </si>
  <si>
    <t>MEDDJ</t>
  </si>
  <si>
    <t>MAXDJ</t>
  </si>
  <si>
    <t>VOLYM</t>
  </si>
  <si>
    <t>Area_HA</t>
  </si>
  <si>
    <t>Västra Götalands län</t>
  </si>
  <si>
    <t>Västerhavet</t>
  </si>
  <si>
    <t>Norra Östersjön</t>
  </si>
  <si>
    <t>Hornsjön</t>
  </si>
  <si>
    <t>Bjurholm</t>
  </si>
  <si>
    <t>Västerbottens län</t>
  </si>
  <si>
    <t>Bottenviken</t>
  </si>
  <si>
    <t>Vindeln</t>
  </si>
  <si>
    <t>Arjeplog</t>
  </si>
  <si>
    <t>Jokkmokk</t>
  </si>
  <si>
    <t>Umeå</t>
  </si>
  <si>
    <t>Yttersjön</t>
  </si>
  <si>
    <t>Arvidsjaur</t>
  </si>
  <si>
    <t>Gällivare</t>
  </si>
  <si>
    <t>1+</t>
  </si>
  <si>
    <t>1, 2</t>
  </si>
  <si>
    <t>+</t>
  </si>
  <si>
    <t>?</t>
  </si>
  <si>
    <t>Källa</t>
  </si>
  <si>
    <t>Filipsson 1994</t>
  </si>
  <si>
    <t>Nilsson 1968</t>
  </si>
  <si>
    <t>Nilsson 1968, Filipsson 1994</t>
  </si>
  <si>
    <t>1, 1+</t>
  </si>
  <si>
    <t>1+, +</t>
  </si>
  <si>
    <t>Nilsson 1968, Svärdsson och Miezis 1970</t>
  </si>
  <si>
    <t>Semlan</t>
  </si>
  <si>
    <t>Bråviken</t>
  </si>
  <si>
    <t>Svärdsson och Miezis 1970</t>
  </si>
  <si>
    <t>3+</t>
  </si>
  <si>
    <t>Höljesdammen</t>
  </si>
  <si>
    <t>Galtström</t>
  </si>
  <si>
    <t>Lycksele, svensk+ finsk härstamn</t>
  </si>
  <si>
    <t>Indalälven, Liden</t>
  </si>
  <si>
    <t>2+</t>
  </si>
  <si>
    <t>Bergeforsen</t>
  </si>
  <si>
    <t>Åstön</t>
  </si>
  <si>
    <t>Lövliden</t>
  </si>
  <si>
    <t>Sörfjärden, Gnarp</t>
  </si>
  <si>
    <t>Åvike</t>
  </si>
  <si>
    <t>Nätra</t>
  </si>
  <si>
    <t>Västernorrlands län</t>
  </si>
  <si>
    <t>Kusträsk</t>
  </si>
  <si>
    <t>Svärdsson och Nilsson 1985</t>
  </si>
  <si>
    <t>Utpl Kandaröding</t>
  </si>
  <si>
    <t>Antal (minst)</t>
  </si>
  <si>
    <t>Antal 1963</t>
  </si>
  <si>
    <t>Stadium 1963</t>
  </si>
  <si>
    <t>Härst. 1963</t>
  </si>
  <si>
    <t>Antal 1964</t>
  </si>
  <si>
    <t>Antal 1965</t>
  </si>
  <si>
    <t>Antal 1966</t>
  </si>
  <si>
    <t>Antal 1967</t>
  </si>
  <si>
    <t>Antal 1968</t>
  </si>
  <si>
    <t>St. 1964</t>
  </si>
  <si>
    <t>Här. 1964</t>
  </si>
  <si>
    <t>St. 1965</t>
  </si>
  <si>
    <t>Här. 1965</t>
  </si>
  <si>
    <t>St. 1966</t>
  </si>
  <si>
    <t>Här. 1966</t>
  </si>
  <si>
    <t>St. 1967</t>
  </si>
  <si>
    <t>Här. 1967</t>
  </si>
  <si>
    <t>St. 1968</t>
  </si>
  <si>
    <t>Här. 1968</t>
  </si>
  <si>
    <t>Antal 1969</t>
  </si>
  <si>
    <t>St. 1969</t>
  </si>
  <si>
    <t>Här. 1969</t>
  </si>
  <si>
    <t>3400/2?</t>
  </si>
  <si>
    <t>1, 2?</t>
  </si>
  <si>
    <t>10500/2?</t>
  </si>
  <si>
    <t>29500/2?</t>
  </si>
  <si>
    <t>1, +?</t>
  </si>
  <si>
    <t>15600/2?</t>
  </si>
  <si>
    <t>6000/2?</t>
  </si>
  <si>
    <t>1500/2?</t>
  </si>
  <si>
    <t>4100/2?</t>
  </si>
  <si>
    <t>7000/2?</t>
  </si>
  <si>
    <t>10000/2?</t>
  </si>
  <si>
    <t>Lycksele, finsk+ svensk härstamning</t>
  </si>
  <si>
    <t>Ja</t>
  </si>
  <si>
    <t>Okänt år</t>
  </si>
  <si>
    <t>Antal okänt år</t>
  </si>
  <si>
    <t>St. okänt år</t>
  </si>
  <si>
    <t>Antal 1961</t>
  </si>
  <si>
    <t>Stadium 1961</t>
  </si>
  <si>
    <t>Härst. 1961</t>
  </si>
  <si>
    <t>Antal 1962</t>
  </si>
  <si>
    <t>Stadium 1962</t>
  </si>
  <si>
    <t>Härst. 1962</t>
  </si>
  <si>
    <t>Kvistforsen</t>
  </si>
  <si>
    <t>Semlan, Bonäshamn</t>
  </si>
  <si>
    <t>2, 2+</t>
  </si>
  <si>
    <t>Porjus, Bonäshamn</t>
  </si>
  <si>
    <t>1971-1981</t>
  </si>
  <si>
    <t xml:space="preserve"> 1, 1+, +?</t>
  </si>
  <si>
    <t>Semlan +ev?</t>
  </si>
  <si>
    <t>3330/2?</t>
  </si>
  <si>
    <t>Spokane Wash via dansk odlare, Porjus</t>
  </si>
  <si>
    <t>Spokane Wash via dansk odlare</t>
  </si>
  <si>
    <t>Lake superior</t>
  </si>
  <si>
    <t>Wisconsin</t>
  </si>
  <si>
    <t>Finger lakes, Lake superior, Bonäshamn</t>
  </si>
  <si>
    <t>Antal 1959</t>
  </si>
  <si>
    <t>Stadium 1959</t>
  </si>
  <si>
    <t>Härst. 1959</t>
  </si>
  <si>
    <t>Antal 1960</t>
  </si>
  <si>
    <t>Stadium 1960</t>
  </si>
  <si>
    <t>Härst. 1960</t>
  </si>
  <si>
    <t>Lake Simeoe via dansk odlare</t>
  </si>
  <si>
    <t>Finger lakes</t>
  </si>
  <si>
    <t>Wisconsin, Bonäshamn</t>
  </si>
  <si>
    <t>Spokane Wash, Porjus</t>
  </si>
  <si>
    <t>Lake Superior</t>
  </si>
  <si>
    <t>Finger lakes, Semlan</t>
  </si>
  <si>
    <t>Lake Simeoe</t>
  </si>
  <si>
    <t>Ja?</t>
  </si>
  <si>
    <t>Svärdsson och Nilsson 1984,</t>
  </si>
  <si>
    <t>Nilsson 1968, Svärdsson och Nilsson 1984,</t>
  </si>
  <si>
    <t>Antal 1970</t>
  </si>
  <si>
    <t>St. 1970</t>
  </si>
  <si>
    <t>Här. 1970</t>
  </si>
  <si>
    <t>Antal 1971</t>
  </si>
  <si>
    <t>St. 1971</t>
  </si>
  <si>
    <t>Här. 1971</t>
  </si>
  <si>
    <t>Antal 1972</t>
  </si>
  <si>
    <t>St. 1972</t>
  </si>
  <si>
    <t>Här. 1972</t>
  </si>
  <si>
    <t>Antal 1973</t>
  </si>
  <si>
    <t>St. 1973</t>
  </si>
  <si>
    <t>Här. 1973</t>
  </si>
  <si>
    <t>Antal 1974</t>
  </si>
  <si>
    <t>St. 1974</t>
  </si>
  <si>
    <t>Här. 1974</t>
  </si>
  <si>
    <t>Antal 1975</t>
  </si>
  <si>
    <t>St. 1975</t>
  </si>
  <si>
    <t>Här. 1975</t>
  </si>
  <si>
    <t>1+, 2</t>
  </si>
  <si>
    <t>Spridning</t>
  </si>
  <si>
    <t>Olaglig</t>
  </si>
  <si>
    <t>Antal 1976</t>
  </si>
  <si>
    <t>St. 1976</t>
  </si>
  <si>
    <t>Här. 1976</t>
  </si>
  <si>
    <t>Antal 1977</t>
  </si>
  <si>
    <t>St. 1977</t>
  </si>
  <si>
    <t>Här. 1977</t>
  </si>
  <si>
    <t>Antal 1978</t>
  </si>
  <si>
    <t>St. 1978</t>
  </si>
  <si>
    <t>Här. 1978</t>
  </si>
  <si>
    <t>Nilsson 1968, LST Ac</t>
  </si>
  <si>
    <t>Nilsson 1968, Svärdsson och Miezis 1970,Svärdsson och Nilsson 1984, Andersson 1978, LST Ac</t>
  </si>
  <si>
    <t>LST Ac</t>
  </si>
  <si>
    <t>Ev 1955</t>
  </si>
  <si>
    <t>Lst Ac</t>
  </si>
  <si>
    <t>Antal 1987</t>
  </si>
  <si>
    <t>St. 1987</t>
  </si>
  <si>
    <t>Här. 1987</t>
  </si>
  <si>
    <t>Antal 1990</t>
  </si>
  <si>
    <t>St. 1990</t>
  </si>
  <si>
    <t>Här. 1990</t>
  </si>
  <si>
    <t>Nilsson 1968, Filipsson 1994, lst ac</t>
  </si>
  <si>
    <t>650250-153437</t>
  </si>
  <si>
    <t>695460-155017</t>
  </si>
  <si>
    <t>687962-158540</t>
  </si>
  <si>
    <t>692335-159633</t>
  </si>
  <si>
    <t>693110-159853</t>
  </si>
  <si>
    <t>700985-164203</t>
  </si>
  <si>
    <t>Filipsson 1994:2</t>
  </si>
  <si>
    <t>Svärdsson och Nilsson 1964, Nilsson 1968</t>
  </si>
  <si>
    <t>Svärdsson och Nilsson 1964, Nilsson 1968, Svärdsson och Miezis 1970</t>
  </si>
  <si>
    <t>Yngel</t>
  </si>
  <si>
    <t>HHS</t>
  </si>
  <si>
    <t>Svärdsson och Nilsson 1964, Nilsson 1968, Svärdsson och Miezis 1970, Lst Z</t>
  </si>
  <si>
    <t>Lst Z</t>
  </si>
  <si>
    <t>Nilsson 1968, Lst Z</t>
  </si>
  <si>
    <t>Nilsson 1968, lst Z</t>
  </si>
  <si>
    <t>4, 3+, 4+, +</t>
  </si>
  <si>
    <t>3, +</t>
  </si>
  <si>
    <t>3, 1+</t>
  </si>
  <si>
    <t>Antal 1982</t>
  </si>
  <si>
    <t>St. 1982</t>
  </si>
  <si>
    <t>Här. 1982</t>
  </si>
  <si>
    <t>rom</t>
  </si>
  <si>
    <t>Antal 1988</t>
  </si>
  <si>
    <t>St. 1988</t>
  </si>
  <si>
    <t>Här. 1988</t>
  </si>
  <si>
    <t>Antal 1989</t>
  </si>
  <si>
    <t>St. 1989</t>
  </si>
  <si>
    <t>Här. 1989</t>
  </si>
  <si>
    <t>Antal 1991</t>
  </si>
  <si>
    <t>St. 1991</t>
  </si>
  <si>
    <t>Här. 1991</t>
  </si>
  <si>
    <t>Antal 1992</t>
  </si>
  <si>
    <t>St. 1992</t>
  </si>
  <si>
    <t>Här. 1992</t>
  </si>
  <si>
    <t>Antal 1993</t>
  </si>
  <si>
    <t>St. 1993</t>
  </si>
  <si>
    <t>Här. 1993</t>
  </si>
  <si>
    <t>Antal 1994</t>
  </si>
  <si>
    <t>St. 1994</t>
  </si>
  <si>
    <t>Här. 1994</t>
  </si>
  <si>
    <t>Antal 1995</t>
  </si>
  <si>
    <t>St. 1995</t>
  </si>
  <si>
    <t>Här. 1995</t>
  </si>
  <si>
    <t>Antal 1996</t>
  </si>
  <si>
    <t>St. 1996</t>
  </si>
  <si>
    <t>Här. 1996</t>
  </si>
  <si>
    <t>rom+yngel</t>
  </si>
  <si>
    <t>yngel</t>
  </si>
  <si>
    <t>VRF</t>
  </si>
  <si>
    <t>Svärdsson och Nilsson 1984, Lst Z</t>
  </si>
  <si>
    <t>4600/3?</t>
  </si>
  <si>
    <t>90g</t>
  </si>
  <si>
    <t>88g</t>
  </si>
  <si>
    <t>126g</t>
  </si>
  <si>
    <t>Rom</t>
  </si>
  <si>
    <t>2. 2+</t>
  </si>
  <si>
    <t>2, 1+, 2+, +</t>
  </si>
  <si>
    <t>1+, 2+</t>
  </si>
  <si>
    <t>2, 2+, 1, 2</t>
  </si>
  <si>
    <t>98g</t>
  </si>
  <si>
    <t>107g, 105g, 129g</t>
  </si>
  <si>
    <t>123g, 111g, 136g, 102g, 103g</t>
  </si>
  <si>
    <t>118g, 125g, 128g</t>
  </si>
  <si>
    <t>180g, 165g, 190g</t>
  </si>
  <si>
    <t>Svärdsson och Nilsson 1964, Nilsson 1968, Svärdsson och Miezis 1970,  Filipsson 1994, LST Z</t>
  </si>
  <si>
    <t>Svärdsson och Nilsson 1964, Nilsson 1968, LST Z</t>
  </si>
  <si>
    <t>LST Z</t>
  </si>
  <si>
    <t>Antal 1979</t>
  </si>
  <si>
    <t>St. 1979</t>
  </si>
  <si>
    <t>Här. 1979</t>
  </si>
  <si>
    <t>Ovansjö</t>
  </si>
  <si>
    <t>Nymölla fiskodling</t>
  </si>
  <si>
    <t>Svärdsson och Nilsson 1984, Länsstyrelsen Skåne</t>
  </si>
  <si>
    <t>Svärdsson och Miezis 1970, Lst X</t>
  </si>
  <si>
    <t>Lst X</t>
  </si>
  <si>
    <t>Antal 1983</t>
  </si>
  <si>
    <t>St. 1983</t>
  </si>
  <si>
    <t>Här. 1983</t>
  </si>
  <si>
    <t>Bonäshamn</t>
  </si>
  <si>
    <t>160g</t>
  </si>
  <si>
    <t>100 g</t>
  </si>
  <si>
    <t>125g</t>
  </si>
  <si>
    <t>Antal 1984</t>
  </si>
  <si>
    <t>St. 1984</t>
  </si>
  <si>
    <t>Här. 1984</t>
  </si>
  <si>
    <t>Antal 1985</t>
  </si>
  <si>
    <t>St. 1985</t>
  </si>
  <si>
    <t>Här. 1985</t>
  </si>
  <si>
    <t>Antal 1986</t>
  </si>
  <si>
    <t>St. 1986</t>
  </si>
  <si>
    <t>Här. 1986</t>
  </si>
  <si>
    <t>130g</t>
  </si>
  <si>
    <t>80g</t>
  </si>
  <si>
    <t>100g</t>
  </si>
  <si>
    <t>Antal 1981</t>
  </si>
  <si>
    <t>St. 1981</t>
  </si>
  <si>
    <t>Här. 1981</t>
  </si>
  <si>
    <t>Antal 1980</t>
  </si>
  <si>
    <t>St. 1980</t>
  </si>
  <si>
    <t>Här. 1980</t>
  </si>
  <si>
    <t>1, 1+, 2, 2+, +</t>
  </si>
  <si>
    <t>Bonäshamn, Semlan</t>
  </si>
  <si>
    <t>Lst BD</t>
  </si>
  <si>
    <t>Svärdsson och Miezis 1970, lst BD</t>
  </si>
  <si>
    <t>Filipsson 1994, Lst BD</t>
  </si>
  <si>
    <t>Filipsson 1994, LSt BD</t>
  </si>
  <si>
    <t>20cm</t>
  </si>
  <si>
    <t>Länsstyrelsen västra Götaland</t>
  </si>
  <si>
    <t>Nilsson 1968, Länsstyrelsen västra Götaland</t>
  </si>
  <si>
    <t>Här. Okänd</t>
  </si>
  <si>
    <t>Trol. Kvesjön Norge</t>
  </si>
  <si>
    <t>Splejk</t>
  </si>
  <si>
    <t>Lst jönköing</t>
  </si>
  <si>
    <t>Antal rom (minst)</t>
  </si>
  <si>
    <t>Svärdsson och Nilsson 1984, Lst W</t>
  </si>
  <si>
    <t>Nilsson 1968, Svärdsson och Miezis 1970, LSt W</t>
  </si>
  <si>
    <t>Lst W</t>
  </si>
  <si>
    <t>Nilsson 1968, Tommy Stenlund</t>
  </si>
  <si>
    <t>0+</t>
  </si>
  <si>
    <t>Lycksele fiskodling</t>
  </si>
  <si>
    <t>Svärdsson och Miezis 1970, Lycksele fiskodling</t>
  </si>
  <si>
    <t>Nilsson 1968, Lycksele fiskodling</t>
  </si>
  <si>
    <t>Svärdsson och Miezis 1970, Svärdsson och Nilsson 1984, Lyscksele fiskodling</t>
  </si>
  <si>
    <t>Svärdsson och Nilsson 1964, Nilsson 1968, Svärdsson och Miezis 1970, Lycksele fiskodling</t>
  </si>
  <si>
    <t>Svärdsson och Nilsson 1984, Lst Z, Lycksele fiskodling</t>
  </si>
  <si>
    <t>Svärdsson och Nilsson 1984, LST Z, Lycksele fiskodling</t>
  </si>
  <si>
    <t>Nilsson 1968, Svärdsson och Miezis 1970, Andersson 1978, lst Ac, lycksele fiskodling</t>
  </si>
  <si>
    <t>Nilsson 1968, Svärdsson och Miezis 1970, Lycksele fiskodling</t>
  </si>
  <si>
    <t>Lst Ac, lycksele fiskodling</t>
  </si>
  <si>
    <t>Nilsson 1968, Svärdsson och Miezis 1970, Andersson 1978, Lycksele fiskodling</t>
  </si>
  <si>
    <t>Svärdsson och Miezis 1970, Andersson 1978, Lycksele fiskodling</t>
  </si>
  <si>
    <t>Umeälven Norrfors</t>
  </si>
  <si>
    <t>709271-170693</t>
  </si>
  <si>
    <t>Svärdsson och Nilsson 1964, Nilsson 1968, Svärdsson och Miezis 1970,  Svärdsson och Nilsson 1984, Filipsson 1994, LST Z, lycksele fiskodling</t>
  </si>
  <si>
    <t>Nilsson 1968, lst Z, lycksele fiskodling</t>
  </si>
  <si>
    <t>2+, 1+</t>
  </si>
  <si>
    <t>2+, 2</t>
  </si>
  <si>
    <t>Svärdsson och Miezis 1970, lycksele fiskodling</t>
  </si>
  <si>
    <t>Bonäshamn+Lycksele</t>
  </si>
  <si>
    <t>125g, 2+</t>
  </si>
  <si>
    <t>yngel, 1+</t>
  </si>
  <si>
    <t>2, 1+</t>
  </si>
  <si>
    <t>Yngel, 1</t>
  </si>
  <si>
    <t>1+, 1, yngel</t>
  </si>
  <si>
    <t>Svärdsson och Nilsson 1964, Nilsson 1968, Svärdsson och Miezis 1970, LSt BD, Lycksele</t>
  </si>
  <si>
    <t>Lst Bd, Lycksele fiskodling</t>
  </si>
  <si>
    <t>2+, 3, 2</t>
  </si>
  <si>
    <t>LST Ac. Lycksele fiskodling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</si>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</sst>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3" borderId="0" xfId="0" applyFont="1" applyFill="1" applyAlignment="1">
      <alignment wrapText="1"/>
    </xf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70"/>
  <sheetViews>
    <sheetView tabSelected="1" workbookViewId="0">
      <pane ySplit="1" topLeftCell="A2" activePane="bottomLeft" state="frozen"/>
      <selection pane="bottomLeft" activeCell="N96" sqref="A96:N96"/>
    </sheetView>
  </sheetViews>
  <sheetFormatPr defaultRowHeight="12.75" x14ac:dyDescent="0.2"/>
  <cols>
    <col min="3" max="3" width="13.7109375" customWidth="1"/>
    <col min="4" max="4" width="26.7109375" customWidth="1"/>
    <col min="5" max="5" width="8" customWidth="1"/>
    <col min="6" max="6" width="15" customWidth="1"/>
    <col min="7" max="7" width="18.7109375" customWidth="1"/>
    <col min="8" max="8" width="21.42578125" customWidth="1"/>
    <col min="9" max="9" width="7.28515625" customWidth="1"/>
    <col min="10" max="10" width="7" customWidth="1"/>
    <col min="11" max="15" width="10" customWidth="1"/>
    <col min="16" max="16" width="6.7109375" style="7" customWidth="1"/>
    <col min="17" max="18" width="6.7109375" customWidth="1"/>
    <col min="19" max="19" width="6.7109375" style="7" customWidth="1"/>
    <col min="20" max="21" width="6.7109375" customWidth="1"/>
    <col min="22" max="22" width="6.5703125" style="7" customWidth="1"/>
    <col min="23" max="24" width="6.5703125" customWidth="1"/>
    <col min="25" max="25" width="6.5703125" style="7" customWidth="1"/>
    <col min="26" max="27" width="6.5703125" customWidth="1"/>
    <col min="28" max="28" width="6.42578125" style="7" customWidth="1"/>
    <col min="29" max="30" width="6.42578125" customWidth="1"/>
    <col min="31" max="31" width="6.7109375" style="7" customWidth="1"/>
    <col min="32" max="33" width="6.7109375" customWidth="1"/>
    <col min="34" max="34" width="6.7109375" style="7" customWidth="1"/>
    <col min="35" max="36" width="6.7109375" customWidth="1"/>
    <col min="37" max="37" width="6.7109375" style="7" customWidth="1"/>
    <col min="38" max="39" width="6.7109375" customWidth="1"/>
    <col min="40" max="40" width="6.7109375" style="7" customWidth="1"/>
    <col min="41" max="42" width="6.7109375" customWidth="1"/>
    <col min="43" max="43" width="6.7109375" style="7" customWidth="1"/>
    <col min="44" max="45" width="6.7109375" customWidth="1"/>
    <col min="46" max="46" width="6.7109375" style="7" customWidth="1"/>
    <col min="47" max="48" width="6.7109375" customWidth="1"/>
    <col min="49" max="49" width="6.7109375" style="7" customWidth="1"/>
    <col min="50" max="51" width="6.7109375" customWidth="1"/>
    <col min="52" max="52" width="6.7109375" style="7" customWidth="1"/>
    <col min="53" max="54" width="6.7109375" customWidth="1"/>
    <col min="55" max="55" width="6.7109375" style="7" customWidth="1"/>
    <col min="56" max="57" width="6.7109375" customWidth="1"/>
    <col min="58" max="58" width="6.7109375" style="7" customWidth="1"/>
    <col min="59" max="60" width="6.7109375" customWidth="1"/>
    <col min="61" max="61" width="6.7109375" style="7" customWidth="1"/>
    <col min="62" max="63" width="6.7109375" customWidth="1"/>
    <col min="64" max="64" width="6.7109375" style="7" customWidth="1"/>
    <col min="65" max="66" width="6.7109375" customWidth="1"/>
    <col min="67" max="67" width="6.7109375" style="7" customWidth="1"/>
    <col min="68" max="69" width="6.7109375" customWidth="1"/>
    <col min="70" max="70" width="6.7109375" style="7" customWidth="1"/>
    <col min="71" max="72" width="6.7109375" customWidth="1"/>
    <col min="73" max="73" width="6.7109375" style="7" customWidth="1"/>
    <col min="74" max="74" width="6.7109375" customWidth="1"/>
    <col min="75" max="75" width="6.5703125" customWidth="1"/>
    <col min="76" max="76" width="6.5703125" style="7" customWidth="1"/>
    <col min="77" max="78" width="6.5703125" customWidth="1"/>
    <col min="79" max="79" width="6.5703125" style="7" customWidth="1"/>
    <col min="80" max="81" width="6.5703125" customWidth="1"/>
    <col min="82" max="82" width="6.5703125" style="7" customWidth="1"/>
    <col min="83" max="84" width="6.5703125" customWidth="1"/>
    <col min="85" max="85" width="6.5703125" style="7" customWidth="1"/>
    <col min="86" max="87" width="6.5703125" customWidth="1"/>
    <col min="88" max="88" width="6.5703125" style="7" customWidth="1"/>
    <col min="89" max="90" width="6.5703125" customWidth="1"/>
    <col min="91" max="91" width="6.5703125" style="7" customWidth="1"/>
    <col min="92" max="93" width="6.5703125" customWidth="1"/>
    <col min="94" max="94" width="6.5703125" style="7" customWidth="1"/>
    <col min="95" max="96" width="6.5703125" customWidth="1"/>
    <col min="97" max="97" width="6.5703125" style="7" customWidth="1"/>
    <col min="98" max="99" width="6.5703125" customWidth="1"/>
    <col min="100" max="100" width="6.5703125" style="7" customWidth="1"/>
    <col min="101" max="102" width="6.5703125" customWidth="1"/>
    <col min="103" max="103" width="6.5703125" style="7" customWidth="1"/>
    <col min="104" max="105" width="6.5703125" customWidth="1"/>
    <col min="106" max="106" width="6.5703125" style="7" customWidth="1"/>
    <col min="107" max="108" width="6.5703125" customWidth="1"/>
    <col min="109" max="109" width="6.5703125" style="7" customWidth="1"/>
    <col min="110" max="111" width="6.5703125" customWidth="1"/>
    <col min="112" max="112" width="6.5703125" style="7" customWidth="1"/>
    <col min="113" max="114" width="6.5703125" customWidth="1"/>
    <col min="115" max="115" width="6.5703125" style="7" customWidth="1"/>
    <col min="116" max="117" width="6.5703125" customWidth="1"/>
    <col min="118" max="118" width="6.5703125" style="7" customWidth="1"/>
    <col min="119" max="120" width="6.5703125" customWidth="1"/>
    <col min="121" max="121" width="6.5703125" style="7" customWidth="1"/>
    <col min="122" max="123" width="6.5703125" customWidth="1"/>
    <col min="124" max="124" width="6.5703125" style="7" customWidth="1"/>
    <col min="125" max="126" width="6.5703125" customWidth="1"/>
    <col min="127" max="127" width="6.5703125" style="7" customWidth="1"/>
    <col min="128" max="129" width="6.5703125" customWidth="1"/>
    <col min="130" max="130" width="6.7109375" customWidth="1"/>
    <col min="131" max="131" width="6.7109375" style="7" customWidth="1"/>
    <col min="132" max="133" width="6.7109375" customWidth="1"/>
    <col min="134" max="134" width="24.7109375" customWidth="1"/>
  </cols>
  <sheetData>
    <row r="1" spans="1:134" ht="38.25" x14ac:dyDescent="0.2">
      <c r="A1" t="s">
        <v>694</v>
      </c>
      <c r="B1" t="s">
        <v>695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1" t="s">
        <v>386</v>
      </c>
      <c r="M1" s="3" t="s">
        <v>430</v>
      </c>
      <c r="N1" s="3" t="s">
        <v>431</v>
      </c>
      <c r="O1" s="3" t="s">
        <v>659</v>
      </c>
      <c r="P1" s="6" t="s">
        <v>488</v>
      </c>
      <c r="Q1" s="3" t="s">
        <v>489</v>
      </c>
      <c r="R1" s="3" t="s">
        <v>490</v>
      </c>
      <c r="S1" s="6" t="s">
        <v>491</v>
      </c>
      <c r="T1" s="3" t="s">
        <v>492</v>
      </c>
      <c r="U1" s="3" t="s">
        <v>493</v>
      </c>
      <c r="V1" s="6" t="s">
        <v>469</v>
      </c>
      <c r="W1" s="3" t="s">
        <v>470</v>
      </c>
      <c r="X1" s="3" t="s">
        <v>471</v>
      </c>
      <c r="Y1" s="6" t="s">
        <v>472</v>
      </c>
      <c r="Z1" s="3" t="s">
        <v>473</v>
      </c>
      <c r="AA1" s="3" t="s">
        <v>474</v>
      </c>
      <c r="AB1" s="6" t="s">
        <v>432</v>
      </c>
      <c r="AC1" s="3" t="s">
        <v>433</v>
      </c>
      <c r="AD1" s="3" t="s">
        <v>434</v>
      </c>
      <c r="AE1" s="6" t="s">
        <v>435</v>
      </c>
      <c r="AF1" s="3" t="s">
        <v>440</v>
      </c>
      <c r="AG1" s="3" t="s">
        <v>441</v>
      </c>
      <c r="AH1" s="6" t="s">
        <v>436</v>
      </c>
      <c r="AI1" s="3" t="s">
        <v>442</v>
      </c>
      <c r="AJ1" s="3" t="s">
        <v>443</v>
      </c>
      <c r="AK1" s="6" t="s">
        <v>437</v>
      </c>
      <c r="AL1" s="3" t="s">
        <v>444</v>
      </c>
      <c r="AM1" s="3" t="s">
        <v>445</v>
      </c>
      <c r="AN1" s="6" t="s">
        <v>438</v>
      </c>
      <c r="AO1" s="3" t="s">
        <v>446</v>
      </c>
      <c r="AP1" s="3" t="s">
        <v>447</v>
      </c>
      <c r="AQ1" s="6" t="s">
        <v>439</v>
      </c>
      <c r="AR1" s="3" t="s">
        <v>448</v>
      </c>
      <c r="AS1" s="3" t="s">
        <v>449</v>
      </c>
      <c r="AT1" s="6" t="s">
        <v>450</v>
      </c>
      <c r="AU1" s="3" t="s">
        <v>451</v>
      </c>
      <c r="AV1" s="3" t="s">
        <v>452</v>
      </c>
      <c r="AW1" s="6" t="s">
        <v>504</v>
      </c>
      <c r="AX1" s="3" t="s">
        <v>505</v>
      </c>
      <c r="AY1" s="3" t="s">
        <v>506</v>
      </c>
      <c r="AZ1" s="6" t="s">
        <v>507</v>
      </c>
      <c r="BA1" s="3" t="s">
        <v>508</v>
      </c>
      <c r="BB1" s="3" t="s">
        <v>509</v>
      </c>
      <c r="BC1" s="6" t="s">
        <v>510</v>
      </c>
      <c r="BD1" s="3" t="s">
        <v>511</v>
      </c>
      <c r="BE1" s="3" t="s">
        <v>512</v>
      </c>
      <c r="BF1" s="6" t="s">
        <v>513</v>
      </c>
      <c r="BG1" s="3" t="s">
        <v>514</v>
      </c>
      <c r="BH1" s="3" t="s">
        <v>515</v>
      </c>
      <c r="BI1" s="6" t="s">
        <v>516</v>
      </c>
      <c r="BJ1" s="3" t="s">
        <v>517</v>
      </c>
      <c r="BK1" s="3" t="s">
        <v>518</v>
      </c>
      <c r="BL1" s="6" t="s">
        <v>519</v>
      </c>
      <c r="BM1" s="3" t="s">
        <v>520</v>
      </c>
      <c r="BN1" s="3" t="s">
        <v>521</v>
      </c>
      <c r="BO1" s="6" t="s">
        <v>525</v>
      </c>
      <c r="BP1" s="3" t="s">
        <v>526</v>
      </c>
      <c r="BQ1" s="3" t="s">
        <v>527</v>
      </c>
      <c r="BR1" s="6" t="s">
        <v>528</v>
      </c>
      <c r="BS1" s="3" t="s">
        <v>529</v>
      </c>
      <c r="BT1" s="3" t="s">
        <v>530</v>
      </c>
      <c r="BU1" s="6" t="s">
        <v>531</v>
      </c>
      <c r="BV1" s="3" t="s">
        <v>532</v>
      </c>
      <c r="BW1" s="3" t="s">
        <v>533</v>
      </c>
      <c r="BX1" s="6" t="s">
        <v>613</v>
      </c>
      <c r="BY1" s="3" t="s">
        <v>614</v>
      </c>
      <c r="BZ1" s="3" t="s">
        <v>615</v>
      </c>
      <c r="CA1" s="6" t="s">
        <v>643</v>
      </c>
      <c r="CB1" s="3" t="s">
        <v>644</v>
      </c>
      <c r="CC1" s="3" t="s">
        <v>645</v>
      </c>
      <c r="CD1" s="6" t="s">
        <v>640</v>
      </c>
      <c r="CE1" s="3" t="s">
        <v>641</v>
      </c>
      <c r="CF1" s="3" t="s">
        <v>642</v>
      </c>
      <c r="CG1" s="6" t="s">
        <v>564</v>
      </c>
      <c r="CH1" s="3" t="s">
        <v>565</v>
      </c>
      <c r="CI1" s="3" t="s">
        <v>566</v>
      </c>
      <c r="CJ1" s="6" t="s">
        <v>621</v>
      </c>
      <c r="CK1" s="3" t="s">
        <v>622</v>
      </c>
      <c r="CL1" s="3" t="s">
        <v>623</v>
      </c>
      <c r="CM1" s="6" t="s">
        <v>628</v>
      </c>
      <c r="CN1" s="3" t="s">
        <v>629</v>
      </c>
      <c r="CO1" s="3" t="s">
        <v>630</v>
      </c>
      <c r="CP1" s="6" t="s">
        <v>631</v>
      </c>
      <c r="CQ1" s="3" t="s">
        <v>632</v>
      </c>
      <c r="CR1" s="3" t="s">
        <v>633</v>
      </c>
      <c r="CS1" s="6" t="s">
        <v>634</v>
      </c>
      <c r="CT1" s="3" t="s">
        <v>635</v>
      </c>
      <c r="CU1" s="3" t="s">
        <v>636</v>
      </c>
      <c r="CV1" s="6" t="s">
        <v>539</v>
      </c>
      <c r="CW1" s="3" t="s">
        <v>540</v>
      </c>
      <c r="CX1" s="3" t="s">
        <v>541</v>
      </c>
      <c r="CY1" s="6" t="s">
        <v>568</v>
      </c>
      <c r="CZ1" s="3" t="s">
        <v>569</v>
      </c>
      <c r="DA1" s="3" t="s">
        <v>570</v>
      </c>
      <c r="DB1" s="6" t="s">
        <v>571</v>
      </c>
      <c r="DC1" s="3" t="s">
        <v>572</v>
      </c>
      <c r="DD1" s="3" t="s">
        <v>573</v>
      </c>
      <c r="DE1" s="6" t="s">
        <v>542</v>
      </c>
      <c r="DF1" s="3" t="s">
        <v>543</v>
      </c>
      <c r="DG1" s="3" t="s">
        <v>544</v>
      </c>
      <c r="DH1" s="6" t="s">
        <v>574</v>
      </c>
      <c r="DI1" s="3" t="s">
        <v>575</v>
      </c>
      <c r="DJ1" s="3" t="s">
        <v>576</v>
      </c>
      <c r="DK1" s="6" t="s">
        <v>577</v>
      </c>
      <c r="DL1" s="3" t="s">
        <v>578</v>
      </c>
      <c r="DM1" s="3" t="s">
        <v>579</v>
      </c>
      <c r="DN1" s="6" t="s">
        <v>580</v>
      </c>
      <c r="DO1" s="3" t="s">
        <v>581</v>
      </c>
      <c r="DP1" s="3" t="s">
        <v>582</v>
      </c>
      <c r="DQ1" s="6" t="s">
        <v>583</v>
      </c>
      <c r="DR1" s="3" t="s">
        <v>584</v>
      </c>
      <c r="DS1" s="3" t="s">
        <v>585</v>
      </c>
      <c r="DT1" s="6" t="s">
        <v>586</v>
      </c>
      <c r="DU1" s="3" t="s">
        <v>587</v>
      </c>
      <c r="DV1" s="3" t="s">
        <v>588</v>
      </c>
      <c r="DW1" s="6" t="s">
        <v>589</v>
      </c>
      <c r="DX1" s="3" t="s">
        <v>590</v>
      </c>
      <c r="DY1" s="3" t="s">
        <v>591</v>
      </c>
      <c r="DZ1" s="3" t="s">
        <v>466</v>
      </c>
      <c r="EA1" s="6" t="s">
        <v>467</v>
      </c>
      <c r="EB1" s="3" t="s">
        <v>468</v>
      </c>
      <c r="EC1" s="3" t="s">
        <v>655</v>
      </c>
      <c r="ED1" s="3" t="s">
        <v>405</v>
      </c>
    </row>
    <row r="2" spans="1:134" x14ac:dyDescent="0.2">
      <c r="A2">
        <v>1418290</v>
      </c>
      <c r="B2">
        <v>6723100</v>
      </c>
      <c r="C2" t="s">
        <v>305</v>
      </c>
      <c r="D2" t="s">
        <v>306</v>
      </c>
      <c r="E2">
        <v>53000</v>
      </c>
      <c r="F2" t="s">
        <v>333</v>
      </c>
      <c r="G2" t="s">
        <v>343</v>
      </c>
      <c r="H2" t="s">
        <v>348</v>
      </c>
      <c r="I2">
        <v>0</v>
      </c>
      <c r="J2">
        <v>0</v>
      </c>
      <c r="K2">
        <v>0</v>
      </c>
      <c r="L2">
        <v>286.11</v>
      </c>
      <c r="M2" s="2" t="s">
        <v>465</v>
      </c>
      <c r="N2">
        <f t="shared" ref="N2:N33" si="0">SUM(P2,S2,V2,Y2,AB2,AE2,AH2,AK2,AN2,AQ2,AT2,EA2,AW2,AZ2,BC2,BF2,BI2,BL2,BO2,BR2,BU2,CV2,DE2,CG2,CY2,DB2,DH2,DK2,DN2,DQ2,DT2,DW2,BX2,CA2,CD2,CJ2,CM2,CP2,CS2)</f>
        <v>0</v>
      </c>
      <c r="DZ2" s="2" t="s">
        <v>465</v>
      </c>
      <c r="EA2" s="8" t="s">
        <v>404</v>
      </c>
      <c r="ED2" s="2" t="s">
        <v>558</v>
      </c>
    </row>
    <row r="3" spans="1:134" x14ac:dyDescent="0.2">
      <c r="A3">
        <v>1433640</v>
      </c>
      <c r="B3">
        <v>6767210</v>
      </c>
      <c r="C3" t="s">
        <v>359</v>
      </c>
      <c r="D3" t="s">
        <v>360</v>
      </c>
      <c r="E3">
        <v>53000</v>
      </c>
      <c r="F3" t="s">
        <v>361</v>
      </c>
      <c r="G3" t="s">
        <v>343</v>
      </c>
      <c r="H3" t="s">
        <v>348</v>
      </c>
      <c r="I3">
        <v>0</v>
      </c>
      <c r="J3">
        <v>94</v>
      </c>
      <c r="K3">
        <v>0</v>
      </c>
      <c r="L3">
        <v>5231.97</v>
      </c>
      <c r="M3" s="2" t="s">
        <v>465</v>
      </c>
      <c r="N3">
        <f t="shared" si="0"/>
        <v>0</v>
      </c>
      <c r="DZ3" s="2" t="s">
        <v>465</v>
      </c>
      <c r="EA3" s="8" t="s">
        <v>404</v>
      </c>
      <c r="ED3" s="2" t="s">
        <v>662</v>
      </c>
    </row>
    <row r="4" spans="1:134" x14ac:dyDescent="0.2">
      <c r="A4">
        <v>1471750</v>
      </c>
      <c r="B4">
        <v>6738890</v>
      </c>
      <c r="C4" t="s">
        <v>256</v>
      </c>
      <c r="D4" t="s">
        <v>257</v>
      </c>
      <c r="E4">
        <v>53000</v>
      </c>
      <c r="F4" t="s">
        <v>369</v>
      </c>
      <c r="G4" t="s">
        <v>343</v>
      </c>
      <c r="H4" t="s">
        <v>348</v>
      </c>
      <c r="I4">
        <v>13.1</v>
      </c>
      <c r="J4">
        <v>44.8</v>
      </c>
      <c r="K4">
        <v>42.05</v>
      </c>
      <c r="L4">
        <v>297.75</v>
      </c>
      <c r="M4" s="2" t="s">
        <v>465</v>
      </c>
      <c r="N4">
        <f t="shared" si="0"/>
        <v>0</v>
      </c>
      <c r="DZ4" s="2" t="s">
        <v>465</v>
      </c>
      <c r="EA4" s="8" t="s">
        <v>404</v>
      </c>
      <c r="ED4" s="2" t="s">
        <v>662</v>
      </c>
    </row>
    <row r="5" spans="1:134" x14ac:dyDescent="0.2">
      <c r="A5">
        <v>1466560</v>
      </c>
      <c r="B5">
        <v>6689120</v>
      </c>
      <c r="C5" t="s">
        <v>271</v>
      </c>
      <c r="D5" t="s">
        <v>272</v>
      </c>
      <c r="E5">
        <v>53000</v>
      </c>
      <c r="F5" t="s">
        <v>290</v>
      </c>
      <c r="G5" t="s">
        <v>343</v>
      </c>
      <c r="H5" t="s">
        <v>348</v>
      </c>
      <c r="I5">
        <v>0</v>
      </c>
      <c r="J5">
        <v>0</v>
      </c>
      <c r="K5">
        <v>0</v>
      </c>
      <c r="L5">
        <v>750.75</v>
      </c>
      <c r="M5" s="2" t="s">
        <v>465</v>
      </c>
      <c r="N5">
        <f t="shared" si="0"/>
        <v>0</v>
      </c>
      <c r="DZ5" s="2" t="s">
        <v>465</v>
      </c>
      <c r="EA5" s="8" t="s">
        <v>404</v>
      </c>
      <c r="ED5" s="2" t="s">
        <v>662</v>
      </c>
    </row>
    <row r="6" spans="1:134" x14ac:dyDescent="0.2">
      <c r="A6">
        <v>1455970</v>
      </c>
      <c r="B6">
        <v>6734900</v>
      </c>
      <c r="C6" t="s">
        <v>252</v>
      </c>
      <c r="D6" t="s">
        <v>253</v>
      </c>
      <c r="E6">
        <v>53000</v>
      </c>
      <c r="F6" t="s">
        <v>307</v>
      </c>
      <c r="G6" t="s">
        <v>343</v>
      </c>
      <c r="H6" t="s">
        <v>348</v>
      </c>
      <c r="I6">
        <v>27.8</v>
      </c>
      <c r="J6">
        <v>134</v>
      </c>
      <c r="K6">
        <v>8089</v>
      </c>
      <c r="L6">
        <v>29246.23</v>
      </c>
      <c r="M6" s="2" t="s">
        <v>465</v>
      </c>
      <c r="N6">
        <f t="shared" si="0"/>
        <v>0</v>
      </c>
      <c r="DZ6" s="2" t="s">
        <v>465</v>
      </c>
      <c r="EA6" s="8" t="s">
        <v>404</v>
      </c>
      <c r="ED6" s="2" t="s">
        <v>662</v>
      </c>
    </row>
    <row r="7" spans="1:134" x14ac:dyDescent="0.2">
      <c r="A7">
        <v>1428780</v>
      </c>
      <c r="B7">
        <v>6722190</v>
      </c>
      <c r="C7" t="s">
        <v>254</v>
      </c>
      <c r="D7" t="s">
        <v>255</v>
      </c>
      <c r="E7">
        <v>53000</v>
      </c>
      <c r="F7" t="s">
        <v>307</v>
      </c>
      <c r="G7" t="s">
        <v>343</v>
      </c>
      <c r="H7" t="s">
        <v>348</v>
      </c>
      <c r="I7">
        <v>0</v>
      </c>
      <c r="J7">
        <v>13.4</v>
      </c>
      <c r="K7">
        <v>0</v>
      </c>
      <c r="L7">
        <v>656</v>
      </c>
      <c r="M7" s="2" t="s">
        <v>465</v>
      </c>
      <c r="N7">
        <f t="shared" si="0"/>
        <v>0</v>
      </c>
      <c r="DZ7" s="2" t="s">
        <v>465</v>
      </c>
      <c r="EA7" s="8" t="s">
        <v>404</v>
      </c>
      <c r="ED7" s="2" t="s">
        <v>662</v>
      </c>
    </row>
    <row r="8" spans="1:134" x14ac:dyDescent="0.2">
      <c r="A8">
        <v>1389540</v>
      </c>
      <c r="B8">
        <v>6809140</v>
      </c>
      <c r="C8" t="s">
        <v>258</v>
      </c>
      <c r="D8" t="s">
        <v>259</v>
      </c>
      <c r="E8">
        <v>53000</v>
      </c>
      <c r="F8" t="s">
        <v>354</v>
      </c>
      <c r="G8" t="s">
        <v>343</v>
      </c>
      <c r="H8" t="s">
        <v>348</v>
      </c>
      <c r="I8">
        <v>0</v>
      </c>
      <c r="J8">
        <v>0</v>
      </c>
      <c r="K8">
        <v>0</v>
      </c>
      <c r="L8">
        <v>3639.37</v>
      </c>
      <c r="M8" s="2" t="s">
        <v>465</v>
      </c>
      <c r="N8">
        <f t="shared" si="0"/>
        <v>14477</v>
      </c>
      <c r="AK8" s="7">
        <v>13000</v>
      </c>
      <c r="AL8">
        <v>1</v>
      </c>
      <c r="AN8" s="7">
        <v>1477</v>
      </c>
      <c r="AO8">
        <v>2</v>
      </c>
      <c r="AP8" s="2" t="s">
        <v>417</v>
      </c>
      <c r="ED8" s="2" t="s">
        <v>661</v>
      </c>
    </row>
    <row r="9" spans="1:134" x14ac:dyDescent="0.2">
      <c r="A9">
        <v>1348400</v>
      </c>
      <c r="B9">
        <v>6838430</v>
      </c>
      <c r="C9" t="s">
        <v>214</v>
      </c>
      <c r="D9" t="s">
        <v>321</v>
      </c>
      <c r="E9">
        <v>53000</v>
      </c>
      <c r="F9" t="s">
        <v>354</v>
      </c>
      <c r="G9" t="s">
        <v>343</v>
      </c>
      <c r="H9" t="s">
        <v>348</v>
      </c>
      <c r="I9">
        <v>0</v>
      </c>
      <c r="J9">
        <v>0</v>
      </c>
      <c r="K9">
        <v>0</v>
      </c>
      <c r="L9">
        <v>172.77</v>
      </c>
      <c r="M9" s="2" t="s">
        <v>465</v>
      </c>
      <c r="N9">
        <f t="shared" si="0"/>
        <v>0</v>
      </c>
      <c r="AK9" s="8" t="s">
        <v>404</v>
      </c>
      <c r="ED9" s="2" t="s">
        <v>660</v>
      </c>
    </row>
    <row r="10" spans="1:134" x14ac:dyDescent="0.2">
      <c r="A10">
        <v>1585400</v>
      </c>
      <c r="B10">
        <v>6879620</v>
      </c>
      <c r="C10" s="2" t="s">
        <v>548</v>
      </c>
      <c r="D10" s="2" t="s">
        <v>424</v>
      </c>
      <c r="E10">
        <v>0</v>
      </c>
      <c r="G10" s="2" t="s">
        <v>352</v>
      </c>
      <c r="H10" t="s">
        <v>348</v>
      </c>
      <c r="M10" s="2" t="s">
        <v>465</v>
      </c>
      <c r="N10">
        <f t="shared" si="0"/>
        <v>439</v>
      </c>
      <c r="AT10" s="8">
        <v>439</v>
      </c>
      <c r="AU10">
        <v>3</v>
      </c>
      <c r="AV10" s="2" t="s">
        <v>421</v>
      </c>
      <c r="AW10" s="8"/>
      <c r="AX10" s="2"/>
      <c r="AY10" s="2"/>
      <c r="AZ10" s="8"/>
      <c r="BA10" s="2"/>
      <c r="BB10" s="2"/>
      <c r="BC10" s="8"/>
      <c r="BD10" s="2"/>
      <c r="BE10" s="2"/>
      <c r="BF10" s="8"/>
      <c r="BG10" s="2"/>
      <c r="BH10" s="2"/>
      <c r="BI10" s="8"/>
      <c r="BJ10" s="2"/>
      <c r="BK10" s="2"/>
      <c r="BL10" s="8"/>
      <c r="BM10" s="2"/>
      <c r="BN10" s="2"/>
      <c r="BO10" s="8"/>
      <c r="BP10" s="2"/>
      <c r="BQ10" s="2"/>
      <c r="BR10" s="8"/>
      <c r="BS10" s="2"/>
      <c r="BT10" s="2"/>
      <c r="BU10" s="8"/>
      <c r="BV10" s="2"/>
      <c r="BW10" s="2"/>
      <c r="BX10" s="8"/>
      <c r="BY10" s="2"/>
      <c r="BZ10" s="2"/>
      <c r="CA10" s="8"/>
      <c r="CB10" s="2"/>
      <c r="CC10" s="2"/>
      <c r="CD10" s="8"/>
      <c r="CE10" s="2"/>
      <c r="CF10" s="2"/>
      <c r="CG10" s="8"/>
      <c r="CH10" s="2"/>
      <c r="CI10" s="2"/>
      <c r="CJ10" s="8"/>
      <c r="CK10" s="2"/>
      <c r="CL10" s="2"/>
      <c r="CM10" s="8"/>
      <c r="CN10" s="2"/>
      <c r="CO10" s="2"/>
      <c r="CP10" s="8"/>
      <c r="CQ10" s="2"/>
      <c r="CR10" s="2"/>
      <c r="CS10" s="8"/>
      <c r="CT10" s="2"/>
      <c r="CU10" s="2"/>
      <c r="CV10" s="8"/>
      <c r="CW10" s="2"/>
      <c r="CX10" s="2"/>
      <c r="CY10" s="8"/>
      <c r="CZ10" s="2"/>
      <c r="DA10" s="2"/>
      <c r="DB10" s="8"/>
      <c r="DC10" s="2"/>
      <c r="DD10" s="2"/>
      <c r="DE10" s="8"/>
      <c r="DF10" s="2"/>
      <c r="DG10" s="2"/>
      <c r="DH10" s="8"/>
      <c r="DI10" s="2"/>
      <c r="DJ10" s="2"/>
      <c r="DK10" s="8"/>
      <c r="DL10" s="2"/>
      <c r="DM10" s="2"/>
      <c r="DN10" s="8"/>
      <c r="DO10" s="2"/>
      <c r="DP10" s="2"/>
      <c r="DQ10" s="8"/>
      <c r="DR10" s="2"/>
      <c r="DS10" s="2"/>
      <c r="DT10" s="8"/>
      <c r="DU10" s="2"/>
      <c r="DV10" s="2"/>
      <c r="DW10" s="8"/>
      <c r="DX10" s="2"/>
      <c r="DY10" s="2"/>
      <c r="ED10" s="2" t="s">
        <v>414</v>
      </c>
    </row>
    <row r="11" spans="1:134" x14ac:dyDescent="0.2">
      <c r="A11">
        <v>1526440</v>
      </c>
      <c r="B11">
        <v>6894010</v>
      </c>
      <c r="C11" t="s">
        <v>260</v>
      </c>
      <c r="D11" t="s">
        <v>326</v>
      </c>
      <c r="E11">
        <v>44000</v>
      </c>
      <c r="F11" t="s">
        <v>332</v>
      </c>
      <c r="G11" t="s">
        <v>352</v>
      </c>
      <c r="H11" t="s">
        <v>348</v>
      </c>
      <c r="I11">
        <v>0</v>
      </c>
      <c r="J11">
        <v>0</v>
      </c>
      <c r="K11">
        <v>0</v>
      </c>
      <c r="L11">
        <v>61.42</v>
      </c>
      <c r="M11" s="2" t="s">
        <v>465</v>
      </c>
      <c r="N11">
        <f t="shared" si="0"/>
        <v>0</v>
      </c>
      <c r="AQ11" s="8" t="s">
        <v>404</v>
      </c>
      <c r="ED11" s="2" t="s">
        <v>620</v>
      </c>
    </row>
    <row r="12" spans="1:134" x14ac:dyDescent="0.2">
      <c r="A12">
        <v>1571460</v>
      </c>
      <c r="B12">
        <v>6870580</v>
      </c>
      <c r="C12" t="s">
        <v>277</v>
      </c>
      <c r="D12" t="s">
        <v>349</v>
      </c>
      <c r="E12">
        <v>44000</v>
      </c>
      <c r="F12" t="s">
        <v>276</v>
      </c>
      <c r="G12" t="s">
        <v>352</v>
      </c>
      <c r="H12" t="s">
        <v>348</v>
      </c>
      <c r="I12">
        <v>0</v>
      </c>
      <c r="J12">
        <v>32</v>
      </c>
      <c r="K12">
        <v>0</v>
      </c>
      <c r="L12">
        <v>1278.98</v>
      </c>
      <c r="M12" s="2" t="s">
        <v>465</v>
      </c>
      <c r="N12">
        <f t="shared" si="0"/>
        <v>0</v>
      </c>
      <c r="AQ12" s="8" t="s">
        <v>404</v>
      </c>
      <c r="ED12" s="2" t="s">
        <v>620</v>
      </c>
    </row>
    <row r="13" spans="1:134" x14ac:dyDescent="0.2">
      <c r="A13">
        <v>1554050</v>
      </c>
      <c r="B13">
        <v>6828100</v>
      </c>
      <c r="C13" t="s">
        <v>285</v>
      </c>
      <c r="D13" t="s">
        <v>286</v>
      </c>
      <c r="E13">
        <v>46047</v>
      </c>
      <c r="F13" t="s">
        <v>332</v>
      </c>
      <c r="G13" t="s">
        <v>352</v>
      </c>
      <c r="H13" t="s">
        <v>348</v>
      </c>
      <c r="I13">
        <v>5.7</v>
      </c>
      <c r="J13">
        <v>16</v>
      </c>
      <c r="K13">
        <v>10.132999999999999</v>
      </c>
      <c r="L13">
        <v>178.88</v>
      </c>
      <c r="M13" s="2" t="s">
        <v>465</v>
      </c>
      <c r="N13">
        <f t="shared" si="0"/>
        <v>0</v>
      </c>
      <c r="AW13" s="8" t="s">
        <v>404</v>
      </c>
      <c r="BU13" s="8" t="s">
        <v>404</v>
      </c>
      <c r="ED13" s="2" t="s">
        <v>620</v>
      </c>
    </row>
    <row r="14" spans="1:134" x14ac:dyDescent="0.2">
      <c r="A14">
        <v>1539690</v>
      </c>
      <c r="B14">
        <v>6819620</v>
      </c>
      <c r="C14" t="s">
        <v>239</v>
      </c>
      <c r="D14" t="s">
        <v>283</v>
      </c>
      <c r="E14">
        <v>48000</v>
      </c>
      <c r="F14" t="s">
        <v>358</v>
      </c>
      <c r="G14" t="s">
        <v>352</v>
      </c>
      <c r="H14" t="s">
        <v>348</v>
      </c>
      <c r="I14">
        <v>0</v>
      </c>
      <c r="J14">
        <v>17</v>
      </c>
      <c r="K14">
        <v>0</v>
      </c>
      <c r="L14">
        <v>55.56</v>
      </c>
      <c r="M14" s="2" t="s">
        <v>465</v>
      </c>
      <c r="N14">
        <f t="shared" si="0"/>
        <v>0</v>
      </c>
      <c r="AQ14" s="8" t="s">
        <v>404</v>
      </c>
      <c r="ED14" s="2" t="s">
        <v>620</v>
      </c>
    </row>
    <row r="15" spans="1:134" x14ac:dyDescent="0.2">
      <c r="A15">
        <v>1523300</v>
      </c>
      <c r="B15">
        <v>6814400</v>
      </c>
      <c r="C15" t="s">
        <v>274</v>
      </c>
      <c r="D15" t="s">
        <v>275</v>
      </c>
      <c r="E15">
        <v>48000</v>
      </c>
      <c r="F15" t="s">
        <v>353</v>
      </c>
      <c r="G15" t="s">
        <v>352</v>
      </c>
      <c r="H15" t="s">
        <v>348</v>
      </c>
      <c r="I15">
        <v>0</v>
      </c>
      <c r="J15">
        <v>38</v>
      </c>
      <c r="K15">
        <v>0</v>
      </c>
      <c r="L15">
        <v>905.93</v>
      </c>
      <c r="M15" s="2" t="s">
        <v>465</v>
      </c>
      <c r="N15">
        <f t="shared" si="0"/>
        <v>0</v>
      </c>
      <c r="AZ15" s="8" t="s">
        <v>404</v>
      </c>
      <c r="ED15" s="2" t="s">
        <v>620</v>
      </c>
    </row>
    <row r="16" spans="1:134" x14ac:dyDescent="0.2">
      <c r="A16">
        <v>1505270</v>
      </c>
      <c r="B16">
        <v>6879310</v>
      </c>
      <c r="C16" t="s">
        <v>269</v>
      </c>
      <c r="D16" t="s">
        <v>270</v>
      </c>
      <c r="E16">
        <v>48000</v>
      </c>
      <c r="F16" t="s">
        <v>355</v>
      </c>
      <c r="G16" t="s">
        <v>352</v>
      </c>
      <c r="H16" t="s">
        <v>348</v>
      </c>
      <c r="I16">
        <v>0</v>
      </c>
      <c r="J16">
        <v>0</v>
      </c>
      <c r="K16">
        <v>0</v>
      </c>
      <c r="L16">
        <v>2360.16</v>
      </c>
      <c r="M16" s="2" t="s">
        <v>465</v>
      </c>
      <c r="N16">
        <f t="shared" si="0"/>
        <v>500</v>
      </c>
      <c r="AN16" s="2">
        <v>500</v>
      </c>
      <c r="AO16">
        <v>2</v>
      </c>
      <c r="AP16" s="2" t="s">
        <v>417</v>
      </c>
      <c r="ED16" s="2" t="s">
        <v>619</v>
      </c>
    </row>
    <row r="17" spans="1:134" x14ac:dyDescent="0.2">
      <c r="A17">
        <v>1483250</v>
      </c>
      <c r="B17">
        <v>6837080</v>
      </c>
      <c r="C17" t="s">
        <v>229</v>
      </c>
      <c r="D17" t="s">
        <v>230</v>
      </c>
      <c r="E17">
        <v>48000</v>
      </c>
      <c r="F17" t="s">
        <v>355</v>
      </c>
      <c r="G17" t="s">
        <v>352</v>
      </c>
      <c r="H17" t="s">
        <v>348</v>
      </c>
      <c r="I17">
        <v>0</v>
      </c>
      <c r="J17">
        <v>27</v>
      </c>
      <c r="K17">
        <v>0</v>
      </c>
      <c r="L17">
        <v>415.96</v>
      </c>
      <c r="M17" s="2" t="s">
        <v>465</v>
      </c>
      <c r="N17">
        <f t="shared" si="0"/>
        <v>0</v>
      </c>
      <c r="BL17" s="8" t="s">
        <v>404</v>
      </c>
      <c r="CJ17" s="8" t="s">
        <v>404</v>
      </c>
      <c r="ED17" s="2" t="s">
        <v>620</v>
      </c>
    </row>
    <row r="18" spans="1:134" x14ac:dyDescent="0.2">
      <c r="A18">
        <v>1478000</v>
      </c>
      <c r="B18">
        <v>6867030</v>
      </c>
      <c r="C18" t="s">
        <v>263</v>
      </c>
      <c r="D18" t="s">
        <v>264</v>
      </c>
      <c r="E18">
        <v>48000</v>
      </c>
      <c r="F18" t="s">
        <v>355</v>
      </c>
      <c r="G18" t="s">
        <v>352</v>
      </c>
      <c r="H18" t="s">
        <v>348</v>
      </c>
      <c r="I18">
        <v>0</v>
      </c>
      <c r="J18">
        <v>46</v>
      </c>
      <c r="K18">
        <v>0</v>
      </c>
      <c r="L18">
        <v>117.5</v>
      </c>
      <c r="M18" s="2" t="s">
        <v>465</v>
      </c>
      <c r="N18">
        <f t="shared" si="0"/>
        <v>0</v>
      </c>
      <c r="BL18" s="8" t="s">
        <v>404</v>
      </c>
      <c r="BO18" s="8" t="s">
        <v>404</v>
      </c>
      <c r="ED18" s="2" t="s">
        <v>620</v>
      </c>
    </row>
    <row r="19" spans="1:134" x14ac:dyDescent="0.2">
      <c r="A19">
        <v>1494980</v>
      </c>
      <c r="B19">
        <v>7054520</v>
      </c>
      <c r="C19" t="s">
        <v>104</v>
      </c>
      <c r="D19" t="s">
        <v>105</v>
      </c>
      <c r="E19">
        <v>38000</v>
      </c>
      <c r="F19" t="s">
        <v>363</v>
      </c>
      <c r="G19" t="s">
        <v>351</v>
      </c>
      <c r="H19" t="s">
        <v>348</v>
      </c>
      <c r="I19">
        <v>0</v>
      </c>
      <c r="J19">
        <v>0</v>
      </c>
      <c r="K19">
        <v>0</v>
      </c>
      <c r="L19">
        <v>938.06</v>
      </c>
      <c r="M19" s="2" t="s">
        <v>465</v>
      </c>
      <c r="N19">
        <f t="shared" si="0"/>
        <v>1000</v>
      </c>
      <c r="AT19" s="8">
        <v>1000</v>
      </c>
      <c r="AU19">
        <v>1</v>
      </c>
      <c r="AV19" s="2" t="s">
        <v>347</v>
      </c>
      <c r="ED19" s="2" t="s">
        <v>671</v>
      </c>
    </row>
    <row r="20" spans="1:134" x14ac:dyDescent="0.2">
      <c r="A20">
        <v>1433700</v>
      </c>
      <c r="B20">
        <v>7143240</v>
      </c>
      <c r="C20" t="s">
        <v>108</v>
      </c>
      <c r="D20" t="s">
        <v>109</v>
      </c>
      <c r="E20">
        <v>38000</v>
      </c>
      <c r="F20" t="s">
        <v>363</v>
      </c>
      <c r="G20" t="s">
        <v>351</v>
      </c>
      <c r="H20" t="s">
        <v>348</v>
      </c>
      <c r="I20">
        <v>19.399999999999999</v>
      </c>
      <c r="J20">
        <v>58.9</v>
      </c>
      <c r="K20">
        <v>463.5</v>
      </c>
      <c r="L20">
        <v>2296.75</v>
      </c>
      <c r="M20" s="2" t="s">
        <v>465</v>
      </c>
      <c r="N20">
        <f t="shared" si="0"/>
        <v>0</v>
      </c>
      <c r="DZ20" s="2" t="s">
        <v>465</v>
      </c>
      <c r="EA20" s="8" t="s">
        <v>404</v>
      </c>
      <c r="EC20" s="2" t="s">
        <v>656</v>
      </c>
      <c r="ED20" s="2" t="s">
        <v>552</v>
      </c>
    </row>
    <row r="21" spans="1:134" x14ac:dyDescent="0.2">
      <c r="A21">
        <v>1529400</v>
      </c>
      <c r="B21">
        <v>7080100</v>
      </c>
      <c r="C21" t="s">
        <v>10</v>
      </c>
      <c r="D21" t="s">
        <v>127</v>
      </c>
      <c r="E21">
        <v>38000</v>
      </c>
      <c r="F21" t="s">
        <v>363</v>
      </c>
      <c r="G21" t="s">
        <v>351</v>
      </c>
      <c r="H21" t="s">
        <v>348</v>
      </c>
      <c r="I21">
        <v>7.8</v>
      </c>
      <c r="J21">
        <v>28</v>
      </c>
      <c r="K21">
        <v>36.299999999999997</v>
      </c>
      <c r="L21">
        <v>320.64</v>
      </c>
      <c r="M21" s="2" t="s">
        <v>465</v>
      </c>
      <c r="N21">
        <f t="shared" si="0"/>
        <v>3000</v>
      </c>
      <c r="AE21" s="7">
        <v>2000</v>
      </c>
      <c r="AF21" s="2" t="s">
        <v>403</v>
      </c>
      <c r="BF21" s="7">
        <v>1000</v>
      </c>
      <c r="BG21">
        <v>2</v>
      </c>
      <c r="BH21" s="2" t="s">
        <v>594</v>
      </c>
      <c r="ED21" s="2" t="s">
        <v>559</v>
      </c>
    </row>
    <row r="22" spans="1:134" x14ac:dyDescent="0.2">
      <c r="A22">
        <v>1491180</v>
      </c>
      <c r="B22">
        <v>7101370</v>
      </c>
      <c r="C22" t="s">
        <v>186</v>
      </c>
      <c r="D22" t="s">
        <v>187</v>
      </c>
      <c r="E22">
        <v>38000</v>
      </c>
      <c r="F22" t="s">
        <v>363</v>
      </c>
      <c r="G22" t="s">
        <v>351</v>
      </c>
      <c r="H22" t="s">
        <v>348</v>
      </c>
      <c r="I22">
        <v>0</v>
      </c>
      <c r="J22">
        <v>0</v>
      </c>
      <c r="K22">
        <v>0</v>
      </c>
      <c r="L22">
        <v>248.07</v>
      </c>
      <c r="M22" s="2" t="s">
        <v>465</v>
      </c>
      <c r="N22">
        <f t="shared" si="0"/>
        <v>5000</v>
      </c>
      <c r="AE22" s="8" t="s">
        <v>404</v>
      </c>
      <c r="BC22" s="8" t="s">
        <v>404</v>
      </c>
      <c r="BX22" s="7">
        <v>5000</v>
      </c>
      <c r="BY22" s="2" t="s">
        <v>403</v>
      </c>
      <c r="BZ22" s="2" t="s">
        <v>412</v>
      </c>
      <c r="CA22" s="8"/>
      <c r="CB22" s="2"/>
      <c r="CC22" s="2"/>
      <c r="CD22" s="8"/>
      <c r="CE22" s="2"/>
      <c r="CF22" s="2"/>
      <c r="ED22" s="2" t="s">
        <v>558</v>
      </c>
    </row>
    <row r="23" spans="1:134" x14ac:dyDescent="0.2">
      <c r="A23">
        <v>1504020</v>
      </c>
      <c r="B23">
        <v>7064900</v>
      </c>
      <c r="C23" t="s">
        <v>113</v>
      </c>
      <c r="D23" t="s">
        <v>114</v>
      </c>
      <c r="E23">
        <v>38000</v>
      </c>
      <c r="F23" t="s">
        <v>363</v>
      </c>
      <c r="G23" t="s">
        <v>351</v>
      </c>
      <c r="H23" t="s">
        <v>348</v>
      </c>
      <c r="I23">
        <v>0</v>
      </c>
      <c r="J23">
        <v>0</v>
      </c>
      <c r="K23">
        <v>0</v>
      </c>
      <c r="L23">
        <v>674.28</v>
      </c>
      <c r="M23" s="2" t="s">
        <v>465</v>
      </c>
      <c r="N23">
        <f t="shared" si="0"/>
        <v>1000</v>
      </c>
      <c r="BI23" s="7">
        <v>1000</v>
      </c>
      <c r="BJ23">
        <v>4.5</v>
      </c>
      <c r="BK23" s="2" t="s">
        <v>594</v>
      </c>
      <c r="ED23" s="2" t="s">
        <v>558</v>
      </c>
    </row>
    <row r="24" spans="1:134" x14ac:dyDescent="0.2">
      <c r="A24">
        <v>1513640</v>
      </c>
      <c r="B24">
        <v>7106600</v>
      </c>
      <c r="C24" t="s">
        <v>167</v>
      </c>
      <c r="D24" t="s">
        <v>168</v>
      </c>
      <c r="E24">
        <v>38000</v>
      </c>
      <c r="F24" t="s">
        <v>363</v>
      </c>
      <c r="G24" t="s">
        <v>351</v>
      </c>
      <c r="H24" t="s">
        <v>348</v>
      </c>
      <c r="I24">
        <v>0</v>
      </c>
      <c r="J24">
        <v>0</v>
      </c>
      <c r="K24">
        <v>0</v>
      </c>
      <c r="L24">
        <v>882.42</v>
      </c>
      <c r="M24" s="2" t="s">
        <v>465</v>
      </c>
      <c r="N24">
        <f t="shared" si="0"/>
        <v>15000</v>
      </c>
      <c r="AE24" s="7">
        <v>15000</v>
      </c>
      <c r="AF24" s="2" t="s">
        <v>403</v>
      </c>
      <c r="ED24" s="2" t="s">
        <v>407</v>
      </c>
    </row>
    <row r="25" spans="1:134" x14ac:dyDescent="0.2">
      <c r="A25">
        <v>1502220</v>
      </c>
      <c r="B25">
        <v>7049290</v>
      </c>
      <c r="C25" t="s">
        <v>102</v>
      </c>
      <c r="D25" t="s">
        <v>103</v>
      </c>
      <c r="E25">
        <v>38000</v>
      </c>
      <c r="F25" t="s">
        <v>363</v>
      </c>
      <c r="G25" t="s">
        <v>351</v>
      </c>
      <c r="H25" t="s">
        <v>348</v>
      </c>
      <c r="I25">
        <v>0</v>
      </c>
      <c r="J25">
        <v>0</v>
      </c>
      <c r="K25">
        <v>0</v>
      </c>
      <c r="L25">
        <v>574.98</v>
      </c>
      <c r="M25" s="2" t="s">
        <v>465</v>
      </c>
      <c r="N25">
        <f t="shared" si="0"/>
        <v>1000</v>
      </c>
      <c r="AT25" s="8">
        <v>1000</v>
      </c>
      <c r="AU25">
        <v>1</v>
      </c>
      <c r="AV25" s="2" t="s">
        <v>347</v>
      </c>
      <c r="ED25" s="2" t="s">
        <v>670</v>
      </c>
    </row>
    <row r="26" spans="1:134" x14ac:dyDescent="0.2">
      <c r="A26">
        <v>1509840</v>
      </c>
      <c r="B26">
        <v>7117160</v>
      </c>
      <c r="C26" t="s">
        <v>101</v>
      </c>
      <c r="D26" t="s">
        <v>344</v>
      </c>
      <c r="E26">
        <v>38000</v>
      </c>
      <c r="F26" t="s">
        <v>363</v>
      </c>
      <c r="G26" t="s">
        <v>351</v>
      </c>
      <c r="H26" t="s">
        <v>348</v>
      </c>
      <c r="I26">
        <v>0</v>
      </c>
      <c r="J26">
        <v>48.4</v>
      </c>
      <c r="K26">
        <v>0</v>
      </c>
      <c r="L26">
        <v>4503.6400000000003</v>
      </c>
      <c r="M26" s="2" t="s">
        <v>465</v>
      </c>
      <c r="N26">
        <f t="shared" si="0"/>
        <v>6500</v>
      </c>
      <c r="V26" s="7">
        <v>3000</v>
      </c>
      <c r="W26">
        <v>1</v>
      </c>
      <c r="X26" s="2" t="s">
        <v>486</v>
      </c>
      <c r="BC26" s="7">
        <v>3500</v>
      </c>
      <c r="BD26" s="2" t="s">
        <v>420</v>
      </c>
      <c r="BE26" s="2" t="s">
        <v>594</v>
      </c>
      <c r="ED26" s="2" t="s">
        <v>611</v>
      </c>
    </row>
    <row r="27" spans="1:134" x14ac:dyDescent="0.2">
      <c r="A27">
        <v>1417040</v>
      </c>
      <c r="B27">
        <v>7024960</v>
      </c>
      <c r="C27" t="s">
        <v>249</v>
      </c>
      <c r="D27" t="s">
        <v>250</v>
      </c>
      <c r="E27">
        <v>40000</v>
      </c>
      <c r="F27" t="s">
        <v>350</v>
      </c>
      <c r="G27" t="s">
        <v>351</v>
      </c>
      <c r="H27" t="s">
        <v>348</v>
      </c>
      <c r="I27">
        <v>0</v>
      </c>
      <c r="J27">
        <v>33</v>
      </c>
      <c r="K27">
        <v>0</v>
      </c>
      <c r="L27">
        <v>2214.5500000000002</v>
      </c>
      <c r="M27" s="2" t="s">
        <v>465</v>
      </c>
      <c r="N27">
        <f t="shared" si="0"/>
        <v>4500</v>
      </c>
      <c r="AE27" s="7">
        <v>4500</v>
      </c>
      <c r="AF27" s="2" t="s">
        <v>403</v>
      </c>
      <c r="DZ27" s="2"/>
      <c r="EB27" s="2"/>
      <c r="EC27" s="2"/>
      <c r="ED27" s="2" t="s">
        <v>503</v>
      </c>
    </row>
    <row r="28" spans="1:134" x14ac:dyDescent="0.2">
      <c r="A28">
        <v>1513350</v>
      </c>
      <c r="B28">
        <v>7004060</v>
      </c>
      <c r="C28" t="s">
        <v>218</v>
      </c>
      <c r="D28" t="s">
        <v>219</v>
      </c>
      <c r="E28">
        <v>40000</v>
      </c>
      <c r="F28" t="s">
        <v>368</v>
      </c>
      <c r="G28" t="s">
        <v>351</v>
      </c>
      <c r="H28" t="s">
        <v>348</v>
      </c>
      <c r="I28">
        <v>16.8</v>
      </c>
      <c r="J28">
        <v>42</v>
      </c>
      <c r="K28">
        <v>433.2</v>
      </c>
      <c r="L28">
        <v>2978</v>
      </c>
      <c r="M28" s="2" t="s">
        <v>465</v>
      </c>
      <c r="N28">
        <f t="shared" si="0"/>
        <v>13000</v>
      </c>
      <c r="AE28" s="7">
        <v>10000</v>
      </c>
      <c r="AF28" s="2" t="s">
        <v>403</v>
      </c>
      <c r="AG28" s="2" t="s">
        <v>594</v>
      </c>
      <c r="AW28" s="7">
        <v>2000</v>
      </c>
      <c r="AX28">
        <v>2</v>
      </c>
      <c r="AY28" s="2" t="s">
        <v>347</v>
      </c>
      <c r="BR28" s="7">
        <v>1000</v>
      </c>
      <c r="BS28" s="2" t="s">
        <v>420</v>
      </c>
      <c r="BT28" s="2" t="s">
        <v>594</v>
      </c>
      <c r="ED28" s="2" t="s">
        <v>680</v>
      </c>
    </row>
    <row r="29" spans="1:134" x14ac:dyDescent="0.2">
      <c r="A29">
        <v>1430050</v>
      </c>
      <c r="B29">
        <v>7060030</v>
      </c>
      <c r="C29" t="s">
        <v>141</v>
      </c>
      <c r="D29" t="s">
        <v>142</v>
      </c>
      <c r="E29">
        <v>40000</v>
      </c>
      <c r="F29" t="s">
        <v>350</v>
      </c>
      <c r="G29" t="s">
        <v>351</v>
      </c>
      <c r="H29" t="s">
        <v>348</v>
      </c>
      <c r="I29">
        <v>0</v>
      </c>
      <c r="J29">
        <v>0</v>
      </c>
      <c r="K29">
        <v>0</v>
      </c>
      <c r="L29">
        <v>1189.56</v>
      </c>
      <c r="M29" s="2" t="s">
        <v>465</v>
      </c>
      <c r="N29">
        <f t="shared" si="0"/>
        <v>10000</v>
      </c>
      <c r="AZ29" s="7">
        <f>5000+5000</f>
        <v>10000</v>
      </c>
      <c r="BA29" s="2" t="s">
        <v>403</v>
      </c>
      <c r="BB29" s="2" t="s">
        <v>412</v>
      </c>
      <c r="ED29" s="2" t="s">
        <v>612</v>
      </c>
    </row>
    <row r="30" spans="1:134" x14ac:dyDescent="0.2">
      <c r="A30">
        <v>1375190</v>
      </c>
      <c r="B30">
        <v>7028080</v>
      </c>
      <c r="C30" t="s">
        <v>212</v>
      </c>
      <c r="D30" t="s">
        <v>302</v>
      </c>
      <c r="E30">
        <v>40000</v>
      </c>
      <c r="F30" t="s">
        <v>334</v>
      </c>
      <c r="G30" t="s">
        <v>351</v>
      </c>
      <c r="H30" t="s">
        <v>348</v>
      </c>
      <c r="I30">
        <v>0</v>
      </c>
      <c r="J30">
        <v>0</v>
      </c>
      <c r="K30">
        <v>0</v>
      </c>
      <c r="L30">
        <v>622.16</v>
      </c>
      <c r="M30" s="2" t="s">
        <v>465</v>
      </c>
      <c r="N30">
        <f t="shared" si="0"/>
        <v>0</v>
      </c>
      <c r="AB30" s="8" t="s">
        <v>458</v>
      </c>
      <c r="AC30">
        <v>1</v>
      </c>
      <c r="AD30" s="2" t="s">
        <v>495</v>
      </c>
      <c r="AH30" s="8" t="s">
        <v>458</v>
      </c>
      <c r="AI30">
        <v>1</v>
      </c>
      <c r="ED30" s="2" t="s">
        <v>407</v>
      </c>
    </row>
    <row r="31" spans="1:134" x14ac:dyDescent="0.2">
      <c r="A31">
        <v>1359280</v>
      </c>
      <c r="B31">
        <v>7069070</v>
      </c>
      <c r="C31" t="s">
        <v>197</v>
      </c>
      <c r="D31" t="s">
        <v>198</v>
      </c>
      <c r="E31">
        <v>40000</v>
      </c>
      <c r="F31" t="s">
        <v>334</v>
      </c>
      <c r="G31" t="s">
        <v>351</v>
      </c>
      <c r="H31" t="s">
        <v>348</v>
      </c>
      <c r="I31">
        <v>0</v>
      </c>
      <c r="J31">
        <v>73</v>
      </c>
      <c r="K31">
        <v>0</v>
      </c>
      <c r="L31">
        <v>3756.85</v>
      </c>
      <c r="M31" s="2" t="s">
        <v>465</v>
      </c>
      <c r="N31">
        <f t="shared" si="0"/>
        <v>3000</v>
      </c>
      <c r="AE31" s="7">
        <v>3000</v>
      </c>
      <c r="AF31" s="2" t="s">
        <v>403</v>
      </c>
      <c r="AG31" s="2" t="s">
        <v>594</v>
      </c>
      <c r="ED31" s="2" t="s">
        <v>560</v>
      </c>
    </row>
    <row r="32" spans="1:134" x14ac:dyDescent="0.2">
      <c r="A32">
        <v>1378940</v>
      </c>
      <c r="B32">
        <v>7033620</v>
      </c>
      <c r="C32" t="s">
        <v>201</v>
      </c>
      <c r="D32" t="s">
        <v>376</v>
      </c>
      <c r="E32">
        <v>40000</v>
      </c>
      <c r="F32" t="s">
        <v>334</v>
      </c>
      <c r="G32" t="s">
        <v>351</v>
      </c>
      <c r="H32" t="s">
        <v>348</v>
      </c>
      <c r="I32">
        <v>40.1</v>
      </c>
      <c r="J32">
        <v>134</v>
      </c>
      <c r="K32">
        <v>6140</v>
      </c>
      <c r="L32">
        <v>15854.04</v>
      </c>
      <c r="M32" s="2" t="s">
        <v>465</v>
      </c>
      <c r="N32">
        <f t="shared" si="0"/>
        <v>1347407</v>
      </c>
      <c r="O32">
        <f>CV32+CY32+DB32+DE32+DK32+257000</f>
        <v>834000</v>
      </c>
      <c r="P32" s="8" t="s">
        <v>404</v>
      </c>
      <c r="R32" s="2" t="s">
        <v>494</v>
      </c>
      <c r="V32" s="8">
        <v>4200</v>
      </c>
      <c r="W32" s="2" t="s">
        <v>401</v>
      </c>
      <c r="X32" s="2" t="s">
        <v>486</v>
      </c>
      <c r="AB32" s="8">
        <v>6000</v>
      </c>
      <c r="AC32" s="2" t="s">
        <v>403</v>
      </c>
      <c r="AD32" s="2" t="s">
        <v>487</v>
      </c>
      <c r="AE32" s="8">
        <v>25000</v>
      </c>
      <c r="AF32" s="2">
        <v>1</v>
      </c>
      <c r="AG32" s="2" t="s">
        <v>594</v>
      </c>
      <c r="AH32" s="8">
        <v>25000</v>
      </c>
      <c r="AI32" s="2" t="s">
        <v>403</v>
      </c>
      <c r="AJ32" s="2" t="s">
        <v>594</v>
      </c>
      <c r="AK32" s="8">
        <v>25000</v>
      </c>
      <c r="AL32" s="2" t="s">
        <v>403</v>
      </c>
      <c r="AM32" s="2" t="s">
        <v>594</v>
      </c>
      <c r="AN32" s="7">
        <v>25000</v>
      </c>
      <c r="AO32" s="2" t="s">
        <v>403</v>
      </c>
      <c r="AP32" s="2" t="s">
        <v>594</v>
      </c>
      <c r="AW32" s="7">
        <v>20000</v>
      </c>
      <c r="AX32" s="2" t="s">
        <v>403</v>
      </c>
      <c r="AY32" s="2" t="s">
        <v>594</v>
      </c>
      <c r="AZ32" s="7">
        <v>30650</v>
      </c>
      <c r="BA32" s="2" t="s">
        <v>403</v>
      </c>
      <c r="BB32" s="2" t="s">
        <v>594</v>
      </c>
      <c r="BC32" s="7">
        <v>500</v>
      </c>
      <c r="BD32" s="2" t="s">
        <v>420</v>
      </c>
      <c r="BE32" s="2" t="s">
        <v>594</v>
      </c>
      <c r="BF32" s="7">
        <v>7300</v>
      </c>
      <c r="BG32" s="2" t="s">
        <v>403</v>
      </c>
      <c r="BH32" s="2" t="s">
        <v>594</v>
      </c>
      <c r="BI32" s="8">
        <f>1500+306+510+1000</f>
        <v>3316</v>
      </c>
      <c r="BJ32" s="2" t="s">
        <v>561</v>
      </c>
      <c r="BK32" s="2" t="s">
        <v>594</v>
      </c>
      <c r="BL32" s="7">
        <f>996+6000</f>
        <v>6996</v>
      </c>
      <c r="BM32" s="2" t="s">
        <v>562</v>
      </c>
      <c r="BN32" s="2" t="s">
        <v>594</v>
      </c>
      <c r="BO32" s="7">
        <v>2562</v>
      </c>
      <c r="BP32">
        <v>3</v>
      </c>
      <c r="BQ32" s="2" t="s">
        <v>594</v>
      </c>
      <c r="BR32" s="8">
        <f>2442+500</f>
        <v>2942</v>
      </c>
      <c r="BS32" s="2" t="s">
        <v>563</v>
      </c>
      <c r="BT32" s="2" t="s">
        <v>594</v>
      </c>
      <c r="CG32" s="7">
        <v>891</v>
      </c>
      <c r="CH32">
        <v>3</v>
      </c>
      <c r="CI32" s="2" t="s">
        <v>594</v>
      </c>
      <c r="CJ32" s="8"/>
      <c r="CK32" s="2"/>
      <c r="CL32" s="2"/>
      <c r="CM32" s="8"/>
      <c r="CN32" s="2"/>
      <c r="CO32" s="2"/>
      <c r="CP32" s="8"/>
      <c r="CQ32" s="2"/>
      <c r="CR32" s="2"/>
      <c r="CS32" s="8"/>
      <c r="CT32" s="2"/>
      <c r="CU32" s="2"/>
      <c r="CV32" s="7">
        <v>95000</v>
      </c>
      <c r="CW32" s="2" t="s">
        <v>567</v>
      </c>
      <c r="CX32" s="2" t="s">
        <v>594</v>
      </c>
      <c r="CY32" s="7">
        <v>207000</v>
      </c>
      <c r="CZ32" s="2" t="s">
        <v>567</v>
      </c>
      <c r="DA32" s="2" t="s">
        <v>594</v>
      </c>
      <c r="DB32" s="7">
        <v>100000</v>
      </c>
      <c r="DC32" s="2" t="s">
        <v>567</v>
      </c>
      <c r="DD32" s="2" t="s">
        <v>594</v>
      </c>
      <c r="DE32" s="7">
        <v>100000</v>
      </c>
      <c r="DF32" s="2" t="s">
        <v>567</v>
      </c>
      <c r="DG32" s="2" t="s">
        <v>594</v>
      </c>
      <c r="DK32" s="7">
        <v>75000</v>
      </c>
      <c r="DL32" s="2" t="s">
        <v>567</v>
      </c>
      <c r="DM32" s="2" t="s">
        <v>594</v>
      </c>
      <c r="DN32" s="7">
        <f>257000+11400</f>
        <v>268400</v>
      </c>
      <c r="DO32" s="2" t="s">
        <v>592</v>
      </c>
      <c r="DP32" s="2" t="s">
        <v>594</v>
      </c>
      <c r="DQ32" s="7">
        <f>230000+3300</f>
        <v>233300</v>
      </c>
      <c r="DR32" s="2" t="s">
        <v>593</v>
      </c>
      <c r="DS32" s="2" t="s">
        <v>594</v>
      </c>
      <c r="DT32" s="7">
        <v>6350</v>
      </c>
      <c r="DU32" s="2" t="s">
        <v>593</v>
      </c>
      <c r="DV32" s="2" t="s">
        <v>594</v>
      </c>
      <c r="DW32" s="7">
        <v>77000</v>
      </c>
      <c r="DX32" s="2" t="s">
        <v>567</v>
      </c>
      <c r="DY32" s="2" t="s">
        <v>594</v>
      </c>
      <c r="ED32" s="2" t="s">
        <v>557</v>
      </c>
    </row>
    <row r="33" spans="1:134" x14ac:dyDescent="0.2">
      <c r="A33">
        <v>1424460</v>
      </c>
      <c r="B33">
        <v>7049700</v>
      </c>
      <c r="C33" t="s">
        <v>157</v>
      </c>
      <c r="D33" t="s">
        <v>158</v>
      </c>
      <c r="E33">
        <v>40000</v>
      </c>
      <c r="F33" t="s">
        <v>350</v>
      </c>
      <c r="G33" t="s">
        <v>351</v>
      </c>
      <c r="H33" t="s">
        <v>348</v>
      </c>
      <c r="I33">
        <v>0</v>
      </c>
      <c r="J33">
        <v>79</v>
      </c>
      <c r="K33">
        <v>0</v>
      </c>
      <c r="L33">
        <v>4607.41</v>
      </c>
      <c r="M33" s="2" t="s">
        <v>465</v>
      </c>
      <c r="N33">
        <f t="shared" si="0"/>
        <v>71130</v>
      </c>
      <c r="V33" s="8" t="s">
        <v>596</v>
      </c>
      <c r="W33" s="2" t="s">
        <v>480</v>
      </c>
      <c r="X33" s="2" t="s">
        <v>486</v>
      </c>
      <c r="AB33" s="8" t="s">
        <v>596</v>
      </c>
      <c r="AC33" s="2" t="s">
        <v>480</v>
      </c>
      <c r="AD33" s="2" t="s">
        <v>495</v>
      </c>
      <c r="AH33" s="8">
        <v>6000</v>
      </c>
      <c r="AI33" s="2" t="s">
        <v>403</v>
      </c>
      <c r="AJ33" s="2" t="s">
        <v>594</v>
      </c>
      <c r="AK33" s="8" t="s">
        <v>596</v>
      </c>
      <c r="AL33" s="2" t="s">
        <v>480</v>
      </c>
      <c r="AM33" s="2" t="s">
        <v>481</v>
      </c>
      <c r="AN33" s="7">
        <v>500</v>
      </c>
      <c r="AO33" s="2" t="s">
        <v>401</v>
      </c>
      <c r="AP33" s="2" t="s">
        <v>412</v>
      </c>
      <c r="BC33" s="7">
        <v>6000</v>
      </c>
      <c r="BD33" s="2">
        <v>2</v>
      </c>
      <c r="BE33" s="2" t="s">
        <v>594</v>
      </c>
      <c r="BF33" s="7">
        <v>2630</v>
      </c>
      <c r="BG33" s="2" t="s">
        <v>420</v>
      </c>
      <c r="BH33" s="2" t="s">
        <v>594</v>
      </c>
      <c r="BI33" s="7">
        <f>5000+1000</f>
        <v>6000</v>
      </c>
      <c r="BJ33" s="2" t="s">
        <v>477</v>
      </c>
      <c r="BK33" s="2" t="s">
        <v>594</v>
      </c>
      <c r="BL33" s="7">
        <f>3000+3000</f>
        <v>6000</v>
      </c>
      <c r="BM33" s="2" t="s">
        <v>477</v>
      </c>
      <c r="BN33" s="2" t="s">
        <v>594</v>
      </c>
      <c r="BO33" s="7">
        <f>3000+3000</f>
        <v>6000</v>
      </c>
      <c r="BP33" s="2" t="s">
        <v>477</v>
      </c>
      <c r="BQ33" s="2" t="s">
        <v>594</v>
      </c>
      <c r="BT33" s="2" t="s">
        <v>594</v>
      </c>
      <c r="CG33" s="7">
        <f>3250+2750</f>
        <v>6000</v>
      </c>
      <c r="CH33" s="2" t="s">
        <v>477</v>
      </c>
      <c r="CI33" s="2" t="s">
        <v>594</v>
      </c>
      <c r="CJ33" s="8"/>
      <c r="CK33" s="2"/>
      <c r="CL33" s="2"/>
      <c r="CM33" s="8"/>
      <c r="CN33" s="2"/>
      <c r="CO33" s="2"/>
      <c r="CP33" s="8"/>
      <c r="CQ33" s="2"/>
      <c r="CR33" s="2"/>
      <c r="CS33" s="8"/>
      <c r="CT33" s="2"/>
      <c r="CU33" s="2"/>
      <c r="CV33" s="7">
        <v>6000</v>
      </c>
      <c r="CW33">
        <v>2</v>
      </c>
      <c r="CX33" s="2" t="s">
        <v>594</v>
      </c>
      <c r="CY33" s="7">
        <v>6000</v>
      </c>
      <c r="CZ33" s="2" t="s">
        <v>597</v>
      </c>
      <c r="DA33" s="2" t="s">
        <v>594</v>
      </c>
      <c r="DB33" s="7">
        <v>6000</v>
      </c>
      <c r="DC33" s="2" t="s">
        <v>598</v>
      </c>
      <c r="DD33" s="2" t="s">
        <v>594</v>
      </c>
      <c r="DE33" s="7">
        <v>6000</v>
      </c>
      <c r="DF33">
        <v>2</v>
      </c>
      <c r="DG33" s="2" t="s">
        <v>594</v>
      </c>
      <c r="DH33" s="7">
        <v>6000</v>
      </c>
      <c r="DI33" s="2">
        <v>2</v>
      </c>
      <c r="DJ33" s="2" t="s">
        <v>594</v>
      </c>
      <c r="DK33" s="7">
        <v>2000</v>
      </c>
      <c r="DL33" s="2" t="s">
        <v>599</v>
      </c>
      <c r="DM33" s="2" t="s">
        <v>594</v>
      </c>
      <c r="ED33" s="2" t="s">
        <v>610</v>
      </c>
    </row>
    <row r="34" spans="1:134" x14ac:dyDescent="0.2">
      <c r="A34">
        <v>1421740</v>
      </c>
      <c r="B34">
        <v>7027280</v>
      </c>
      <c r="C34" t="s">
        <v>8</v>
      </c>
      <c r="D34" t="s">
        <v>9</v>
      </c>
      <c r="E34">
        <v>40000</v>
      </c>
      <c r="F34" t="s">
        <v>350</v>
      </c>
      <c r="G34" t="s">
        <v>351</v>
      </c>
      <c r="H34" t="s">
        <v>348</v>
      </c>
      <c r="I34">
        <v>0</v>
      </c>
      <c r="J34">
        <v>31</v>
      </c>
      <c r="K34">
        <v>0</v>
      </c>
      <c r="L34">
        <v>4180.37</v>
      </c>
      <c r="M34" s="2" t="s">
        <v>465</v>
      </c>
      <c r="N34">
        <f t="shared" ref="N34:N65" si="1">SUM(P34,S34,V34,Y34,AB34,AE34,AH34,AK34,AN34,AQ34,AT34,EA34,AW34,AZ34,BC34,BF34,BI34,BL34,BO34,BR34,BU34,CV34,DE34,CG34,CY34,DB34,DH34,DK34,DN34,DQ34,DT34,DW34,BX34,CA34,CD34,CJ34,CM34,CP34,CS34)</f>
        <v>25000</v>
      </c>
      <c r="O34">
        <f>AW34</f>
        <v>25000</v>
      </c>
      <c r="AW34" s="7">
        <v>25000</v>
      </c>
      <c r="AX34" s="2" t="s">
        <v>600</v>
      </c>
      <c r="ED34" s="2" t="s">
        <v>558</v>
      </c>
    </row>
    <row r="35" spans="1:134" x14ac:dyDescent="0.2">
      <c r="A35">
        <v>1464350</v>
      </c>
      <c r="B35">
        <v>7085230</v>
      </c>
      <c r="C35" t="s">
        <v>222</v>
      </c>
      <c r="D35" t="s">
        <v>223</v>
      </c>
      <c r="E35">
        <v>40000</v>
      </c>
      <c r="F35" t="s">
        <v>350</v>
      </c>
      <c r="G35" t="s">
        <v>351</v>
      </c>
      <c r="H35" t="s">
        <v>348</v>
      </c>
      <c r="I35">
        <v>0</v>
      </c>
      <c r="J35">
        <v>0</v>
      </c>
      <c r="K35">
        <v>0</v>
      </c>
      <c r="L35">
        <v>4.6900000000000004</v>
      </c>
      <c r="M35" s="2" t="s">
        <v>465</v>
      </c>
      <c r="N35">
        <f t="shared" si="1"/>
        <v>2000</v>
      </c>
      <c r="AZ35" s="7">
        <v>2000</v>
      </c>
      <c r="BA35" s="2" t="s">
        <v>403</v>
      </c>
      <c r="ED35" s="2" t="s">
        <v>558</v>
      </c>
    </row>
    <row r="36" spans="1:134" x14ac:dyDescent="0.2">
      <c r="A36">
        <v>1553040</v>
      </c>
      <c r="B36">
        <v>6980340</v>
      </c>
      <c r="C36" t="s">
        <v>216</v>
      </c>
      <c r="D36" t="s">
        <v>217</v>
      </c>
      <c r="E36">
        <v>40000</v>
      </c>
      <c r="F36" t="s">
        <v>368</v>
      </c>
      <c r="G36" t="s">
        <v>351</v>
      </c>
      <c r="H36" t="s">
        <v>348</v>
      </c>
      <c r="I36">
        <v>7.8</v>
      </c>
      <c r="J36">
        <v>21.7</v>
      </c>
      <c r="K36">
        <v>43.6</v>
      </c>
      <c r="L36">
        <v>570.87</v>
      </c>
      <c r="M36" s="2" t="s">
        <v>465</v>
      </c>
      <c r="N36">
        <f t="shared" si="1"/>
        <v>0</v>
      </c>
      <c r="AB36" s="8" t="s">
        <v>459</v>
      </c>
      <c r="AC36" s="2" t="s">
        <v>457</v>
      </c>
      <c r="AD36" s="2" t="s">
        <v>498</v>
      </c>
      <c r="AH36" s="8" t="s">
        <v>459</v>
      </c>
      <c r="AI36" s="2" t="s">
        <v>457</v>
      </c>
      <c r="ED36" s="2" t="s">
        <v>553</v>
      </c>
    </row>
    <row r="37" spans="1:134" x14ac:dyDescent="0.2">
      <c r="A37">
        <v>1425340</v>
      </c>
      <c r="B37">
        <v>7102790</v>
      </c>
      <c r="C37" t="s">
        <v>224</v>
      </c>
      <c r="D37" t="s">
        <v>225</v>
      </c>
      <c r="E37">
        <v>40000</v>
      </c>
      <c r="F37" t="s">
        <v>350</v>
      </c>
      <c r="G37" t="s">
        <v>351</v>
      </c>
      <c r="H37" t="s">
        <v>348</v>
      </c>
      <c r="I37">
        <v>0</v>
      </c>
      <c r="J37">
        <v>0</v>
      </c>
      <c r="K37">
        <v>0</v>
      </c>
      <c r="L37">
        <v>135.37</v>
      </c>
      <c r="M37" s="2" t="s">
        <v>465</v>
      </c>
      <c r="N37">
        <f t="shared" si="1"/>
        <v>5000</v>
      </c>
      <c r="AE37" s="7">
        <v>5000</v>
      </c>
      <c r="AF37" s="2" t="s">
        <v>403</v>
      </c>
      <c r="ED37" s="2" t="s">
        <v>407</v>
      </c>
    </row>
    <row r="38" spans="1:134" x14ac:dyDescent="0.2">
      <c r="A38">
        <v>1432550</v>
      </c>
      <c r="B38">
        <v>7021720</v>
      </c>
      <c r="C38" t="s">
        <v>248</v>
      </c>
      <c r="D38" t="s">
        <v>349</v>
      </c>
      <c r="E38">
        <v>40000</v>
      </c>
      <c r="F38" t="s">
        <v>350</v>
      </c>
      <c r="G38" t="s">
        <v>351</v>
      </c>
      <c r="H38" t="s">
        <v>348</v>
      </c>
      <c r="I38">
        <v>17.3</v>
      </c>
      <c r="J38">
        <v>74</v>
      </c>
      <c r="K38">
        <v>8018</v>
      </c>
      <c r="L38">
        <v>45633.279999999999</v>
      </c>
      <c r="M38" s="2" t="s">
        <v>465</v>
      </c>
      <c r="N38">
        <f t="shared" si="1"/>
        <v>283042</v>
      </c>
      <c r="Y38" s="7">
        <v>91</v>
      </c>
      <c r="Z38" s="2" t="s">
        <v>420</v>
      </c>
      <c r="AA38" s="2" t="s">
        <v>496</v>
      </c>
      <c r="AE38" s="7">
        <v>1000</v>
      </c>
      <c r="AF38">
        <v>2</v>
      </c>
      <c r="AG38" s="2" t="s">
        <v>497</v>
      </c>
      <c r="AK38" s="7">
        <v>1500</v>
      </c>
      <c r="AL38" s="2" t="s">
        <v>401</v>
      </c>
      <c r="AM38" s="2" t="s">
        <v>412</v>
      </c>
      <c r="AN38" s="7">
        <f>1000+500+750+250</f>
        <v>2500</v>
      </c>
      <c r="AO38" s="2" t="s">
        <v>409</v>
      </c>
      <c r="AP38" s="2" t="s">
        <v>476</v>
      </c>
      <c r="AQ38" s="7">
        <f>250+500+250+500</f>
        <v>1500</v>
      </c>
      <c r="AR38" s="2" t="s">
        <v>477</v>
      </c>
      <c r="AS38" s="2" t="s">
        <v>412</v>
      </c>
      <c r="AT38" s="7">
        <f>150+150+120</f>
        <v>420</v>
      </c>
      <c r="AU38" s="2" t="s">
        <v>420</v>
      </c>
      <c r="AV38" s="2" t="s">
        <v>478</v>
      </c>
      <c r="AW38" s="8">
        <v>1250</v>
      </c>
      <c r="AX38" s="2" t="s">
        <v>401</v>
      </c>
      <c r="AY38" s="2" t="s">
        <v>347</v>
      </c>
      <c r="AZ38" s="8">
        <f>3000+3430+3000</f>
        <v>9430</v>
      </c>
      <c r="BA38" s="2" t="s">
        <v>685</v>
      </c>
      <c r="BB38" s="2" t="s">
        <v>684</v>
      </c>
      <c r="BC38" s="8">
        <f>2000+1000+4000+1000+1500</f>
        <v>9500</v>
      </c>
      <c r="BD38" s="2" t="s">
        <v>420</v>
      </c>
      <c r="BE38" s="2" t="s">
        <v>624</v>
      </c>
      <c r="BF38" s="8">
        <f>500+3000+1000+1000+2000</f>
        <v>7500</v>
      </c>
      <c r="BG38" s="2" t="s">
        <v>601</v>
      </c>
      <c r="BH38" s="2" t="s">
        <v>624</v>
      </c>
      <c r="BI38" s="8">
        <f>5630+3000+1500+1000</f>
        <v>11130</v>
      </c>
      <c r="BJ38" s="2" t="s">
        <v>646</v>
      </c>
      <c r="BK38" s="2" t="s">
        <v>647</v>
      </c>
      <c r="BL38" s="8">
        <f>4031+1876+2285+6000</f>
        <v>14192</v>
      </c>
      <c r="BM38" s="2" t="s">
        <v>602</v>
      </c>
      <c r="BN38" s="2" t="s">
        <v>647</v>
      </c>
      <c r="BO38" s="8">
        <f>1000+2250+1998+1000+1500</f>
        <v>7748</v>
      </c>
      <c r="BP38" s="2" t="s">
        <v>603</v>
      </c>
      <c r="BQ38" s="2" t="s">
        <v>624</v>
      </c>
      <c r="BR38" s="8">
        <f>4250+8960</f>
        <v>13210</v>
      </c>
      <c r="BS38" s="2" t="s">
        <v>477</v>
      </c>
      <c r="BT38" s="2" t="s">
        <v>624</v>
      </c>
      <c r="BU38" s="8">
        <f>1000+1998+2998+1544</f>
        <v>7540</v>
      </c>
      <c r="BV38" s="2" t="s">
        <v>626</v>
      </c>
      <c r="BW38" s="2" t="s">
        <v>624</v>
      </c>
      <c r="BX38" s="8">
        <f>995+998+1995+1983+588+1000</f>
        <v>7559</v>
      </c>
      <c r="BY38" s="2" t="s">
        <v>625</v>
      </c>
      <c r="BZ38" s="2" t="s">
        <v>624</v>
      </c>
      <c r="CA38" s="8">
        <f>998+1500+996+2133+2000</f>
        <v>7627</v>
      </c>
      <c r="CB38" s="2" t="s">
        <v>625</v>
      </c>
      <c r="CC38" s="2" t="s">
        <v>624</v>
      </c>
      <c r="CD38" s="8">
        <f>3000+825+175+1500+2000</f>
        <v>7500</v>
      </c>
      <c r="CE38" s="2" t="s">
        <v>639</v>
      </c>
      <c r="CF38" s="2" t="s">
        <v>624</v>
      </c>
      <c r="CG38" s="8">
        <f>3424+467+1000+1500+868+500</f>
        <v>7759</v>
      </c>
      <c r="CH38" s="2" t="s">
        <v>604</v>
      </c>
      <c r="CI38" s="2" t="s">
        <v>624</v>
      </c>
      <c r="CJ38" s="8">
        <f>1000+1500+1683+1695+1305+317</f>
        <v>7500</v>
      </c>
      <c r="CK38" s="2" t="s">
        <v>627</v>
      </c>
      <c r="CL38" s="2" t="s">
        <v>624</v>
      </c>
      <c r="CM38" s="8">
        <f>2493+1000+1500+500</f>
        <v>5493</v>
      </c>
      <c r="CN38" s="2" t="s">
        <v>639</v>
      </c>
      <c r="CO38" s="2" t="s">
        <v>624</v>
      </c>
      <c r="CP38" s="8">
        <f>1000+1500+2000+3000</f>
        <v>7500</v>
      </c>
      <c r="CQ38" s="2" t="s">
        <v>638</v>
      </c>
      <c r="CR38" s="2" t="s">
        <v>624</v>
      </c>
      <c r="CS38" s="8">
        <f>3500+2000+1500+1025</f>
        <v>8025</v>
      </c>
      <c r="CT38" s="2" t="s">
        <v>637</v>
      </c>
      <c r="CU38" s="2" t="s">
        <v>624</v>
      </c>
      <c r="CV38" s="8">
        <f>1500+1000+3000+2000</f>
        <v>7500</v>
      </c>
      <c r="CW38" s="2">
        <v>2</v>
      </c>
      <c r="CX38" s="2" t="s">
        <v>624</v>
      </c>
      <c r="CY38" s="7">
        <f>2000+3000+1964+1500</f>
        <v>8464</v>
      </c>
      <c r="CZ38" s="2" t="s">
        <v>605</v>
      </c>
      <c r="DA38" s="2" t="s">
        <v>624</v>
      </c>
      <c r="DB38" s="8">
        <f>1500+2000+3700+1000</f>
        <v>8200</v>
      </c>
      <c r="DC38" s="2" t="s">
        <v>606</v>
      </c>
      <c r="DD38" s="2" t="s">
        <v>624</v>
      </c>
      <c r="DE38" s="8">
        <f>2235+1500+250+3164+1500</f>
        <v>8649</v>
      </c>
      <c r="DF38" s="2" t="s">
        <v>607</v>
      </c>
      <c r="DG38" s="2" t="s">
        <v>624</v>
      </c>
      <c r="DH38" s="8">
        <f>2000+1500+3203+1250</f>
        <v>7953</v>
      </c>
      <c r="DI38" s="2" t="s">
        <v>608</v>
      </c>
      <c r="DJ38" s="2" t="s">
        <v>624</v>
      </c>
      <c r="DK38" s="8">
        <f>2000+1500+2777+1000</f>
        <v>7277</v>
      </c>
      <c r="DL38" s="2" t="s">
        <v>609</v>
      </c>
      <c r="DM38" s="2" t="s">
        <v>624</v>
      </c>
      <c r="DN38" s="8">
        <f>1500+1230+2500+1000</f>
        <v>6230</v>
      </c>
      <c r="DO38" s="2">
        <v>2</v>
      </c>
      <c r="DP38" s="2" t="s">
        <v>624</v>
      </c>
      <c r="DQ38" s="8"/>
      <c r="DR38" s="2"/>
      <c r="DS38" s="2"/>
      <c r="DT38" s="8"/>
      <c r="DU38" s="2"/>
      <c r="DV38" s="2"/>
      <c r="DW38" s="8"/>
      <c r="DX38" s="2"/>
      <c r="DY38" s="2"/>
      <c r="DZ38" s="2" t="s">
        <v>479</v>
      </c>
      <c r="EA38" s="7">
        <f>88306-91-1000-1500-2500-1500-420</f>
        <v>81295</v>
      </c>
      <c r="ED38" s="2" t="s">
        <v>679</v>
      </c>
    </row>
    <row r="39" spans="1:134" x14ac:dyDescent="0.2">
      <c r="A39">
        <v>1393910</v>
      </c>
      <c r="B39">
        <v>7015990</v>
      </c>
      <c r="C39" t="s">
        <v>199</v>
      </c>
      <c r="D39" t="s">
        <v>200</v>
      </c>
      <c r="E39">
        <v>40000</v>
      </c>
      <c r="F39" t="s">
        <v>334</v>
      </c>
      <c r="G39" t="s">
        <v>351</v>
      </c>
      <c r="H39" t="s">
        <v>348</v>
      </c>
      <c r="I39">
        <v>0</v>
      </c>
      <c r="J39">
        <v>25.3</v>
      </c>
      <c r="K39">
        <v>0</v>
      </c>
      <c r="L39">
        <v>467.15</v>
      </c>
      <c r="M39" s="2" t="s">
        <v>465</v>
      </c>
      <c r="N39">
        <f t="shared" si="1"/>
        <v>3000</v>
      </c>
      <c r="AT39" s="7">
        <v>3000</v>
      </c>
      <c r="AU39">
        <v>1</v>
      </c>
      <c r="AV39" s="2" t="s">
        <v>412</v>
      </c>
      <c r="ED39" s="2" t="s">
        <v>558</v>
      </c>
    </row>
    <row r="40" spans="1:134" x14ac:dyDescent="0.2">
      <c r="A40">
        <v>1464370</v>
      </c>
      <c r="B40">
        <v>7091770</v>
      </c>
      <c r="C40" t="s">
        <v>207</v>
      </c>
      <c r="D40" t="s">
        <v>208</v>
      </c>
      <c r="E40">
        <v>40000</v>
      </c>
      <c r="F40" t="s">
        <v>363</v>
      </c>
      <c r="G40" t="s">
        <v>351</v>
      </c>
      <c r="H40" t="s">
        <v>348</v>
      </c>
      <c r="I40">
        <v>0</v>
      </c>
      <c r="J40">
        <v>0</v>
      </c>
      <c r="K40">
        <v>0</v>
      </c>
      <c r="L40">
        <v>523.29</v>
      </c>
      <c r="M40" s="2" t="s">
        <v>465</v>
      </c>
      <c r="N40">
        <f t="shared" si="1"/>
        <v>2000</v>
      </c>
      <c r="AW40" s="7">
        <v>2000</v>
      </c>
      <c r="AX40" s="2" t="s">
        <v>403</v>
      </c>
      <c r="AY40" s="2" t="s">
        <v>412</v>
      </c>
      <c r="ED40" s="2" t="s">
        <v>558</v>
      </c>
    </row>
    <row r="41" spans="1:134" x14ac:dyDescent="0.2">
      <c r="A41">
        <v>1513560</v>
      </c>
      <c r="B41">
        <v>7002440</v>
      </c>
      <c r="C41" t="s">
        <v>126</v>
      </c>
      <c r="D41" t="s">
        <v>284</v>
      </c>
      <c r="E41">
        <v>40000</v>
      </c>
      <c r="F41" t="s">
        <v>368</v>
      </c>
      <c r="G41" t="s">
        <v>351</v>
      </c>
      <c r="H41" t="s">
        <v>348</v>
      </c>
      <c r="I41">
        <v>0</v>
      </c>
      <c r="J41">
        <v>0</v>
      </c>
      <c r="K41">
        <v>0</v>
      </c>
      <c r="L41">
        <v>7.77</v>
      </c>
      <c r="M41" s="2" t="s">
        <v>465</v>
      </c>
      <c r="N41">
        <f t="shared" si="1"/>
        <v>2000</v>
      </c>
      <c r="P41" s="7">
        <v>2000</v>
      </c>
      <c r="Q41" s="2" t="s">
        <v>555</v>
      </c>
      <c r="R41" s="2" t="s">
        <v>556</v>
      </c>
      <c r="ED41" s="2" t="s">
        <v>558</v>
      </c>
    </row>
    <row r="42" spans="1:134" x14ac:dyDescent="0.2">
      <c r="A42">
        <v>1433080</v>
      </c>
      <c r="B42">
        <v>7035260</v>
      </c>
      <c r="C42" t="s">
        <v>234</v>
      </c>
      <c r="D42" t="s">
        <v>235</v>
      </c>
      <c r="E42">
        <v>40000</v>
      </c>
      <c r="F42" t="s">
        <v>350</v>
      </c>
      <c r="G42" t="s">
        <v>351</v>
      </c>
      <c r="H42" t="s">
        <v>348</v>
      </c>
      <c r="I42">
        <v>0</v>
      </c>
      <c r="J42">
        <v>0</v>
      </c>
      <c r="K42">
        <v>0</v>
      </c>
      <c r="L42">
        <v>322.52</v>
      </c>
      <c r="M42" s="2" t="s">
        <v>465</v>
      </c>
      <c r="N42">
        <f t="shared" si="1"/>
        <v>0</v>
      </c>
      <c r="V42" s="8" t="s">
        <v>404</v>
      </c>
      <c r="W42" s="2" t="s">
        <v>404</v>
      </c>
      <c r="X42" s="2" t="s">
        <v>500</v>
      </c>
      <c r="ED42" s="2" t="s">
        <v>553</v>
      </c>
    </row>
    <row r="43" spans="1:134" x14ac:dyDescent="0.2">
      <c r="A43">
        <v>1339660</v>
      </c>
      <c r="B43">
        <v>7026790</v>
      </c>
      <c r="C43" t="s">
        <v>210</v>
      </c>
      <c r="D43" t="s">
        <v>211</v>
      </c>
      <c r="E43">
        <v>42000</v>
      </c>
      <c r="F43" t="s">
        <v>261</v>
      </c>
      <c r="G43" t="s">
        <v>351</v>
      </c>
      <c r="H43" t="s">
        <v>348</v>
      </c>
      <c r="I43">
        <v>0</v>
      </c>
      <c r="J43">
        <v>31.5</v>
      </c>
      <c r="K43">
        <v>0</v>
      </c>
      <c r="L43">
        <v>846.93</v>
      </c>
      <c r="M43" s="2" t="s">
        <v>465</v>
      </c>
      <c r="N43">
        <f t="shared" si="1"/>
        <v>3500</v>
      </c>
      <c r="DZ43" s="2" t="s">
        <v>465</v>
      </c>
      <c r="EA43" s="7">
        <v>3500</v>
      </c>
      <c r="EB43" s="2" t="s">
        <v>403</v>
      </c>
      <c r="EC43" s="2"/>
      <c r="ED43" s="2" t="s">
        <v>407</v>
      </c>
    </row>
    <row r="44" spans="1:134" x14ac:dyDescent="0.2">
      <c r="A44">
        <v>1341560</v>
      </c>
      <c r="B44">
        <v>7035870</v>
      </c>
      <c r="C44" t="s">
        <v>188</v>
      </c>
      <c r="D44" t="s">
        <v>362</v>
      </c>
      <c r="E44">
        <v>42000</v>
      </c>
      <c r="F44" t="s">
        <v>265</v>
      </c>
      <c r="G44" t="s">
        <v>351</v>
      </c>
      <c r="H44" t="s">
        <v>348</v>
      </c>
      <c r="I44">
        <v>5.0999999999999996</v>
      </c>
      <c r="J44">
        <v>18</v>
      </c>
      <c r="K44">
        <v>10.5</v>
      </c>
      <c r="L44">
        <v>2258.6999999999998</v>
      </c>
      <c r="M44" t="s">
        <v>465</v>
      </c>
      <c r="N44">
        <f t="shared" si="1"/>
        <v>2000</v>
      </c>
      <c r="BO44" s="7">
        <v>2000</v>
      </c>
      <c r="BP44">
        <v>2</v>
      </c>
      <c r="BQ44" s="2" t="s">
        <v>347</v>
      </c>
      <c r="ED44" s="2" t="s">
        <v>665</v>
      </c>
    </row>
    <row r="45" spans="1:134" x14ac:dyDescent="0.2">
      <c r="A45">
        <v>1514400</v>
      </c>
      <c r="B45">
        <v>6985160</v>
      </c>
      <c r="C45" t="s">
        <v>189</v>
      </c>
      <c r="D45" t="s">
        <v>190</v>
      </c>
      <c r="E45">
        <v>42000</v>
      </c>
      <c r="F45" t="s">
        <v>265</v>
      </c>
      <c r="G45" t="s">
        <v>351</v>
      </c>
      <c r="H45" t="s">
        <v>348</v>
      </c>
      <c r="I45">
        <v>0</v>
      </c>
      <c r="J45">
        <v>0</v>
      </c>
      <c r="K45">
        <v>0</v>
      </c>
      <c r="L45">
        <v>613.35</v>
      </c>
      <c r="M45" s="2" t="s">
        <v>465</v>
      </c>
      <c r="N45">
        <f t="shared" si="1"/>
        <v>27400</v>
      </c>
      <c r="AE45" s="8">
        <v>15000</v>
      </c>
      <c r="AF45" s="2" t="s">
        <v>403</v>
      </c>
      <c r="AH45" s="8">
        <v>12400</v>
      </c>
      <c r="AI45" s="2">
        <v>1</v>
      </c>
      <c r="AJ45" s="2" t="s">
        <v>417</v>
      </c>
      <c r="ED45" s="2" t="s">
        <v>559</v>
      </c>
    </row>
    <row r="46" spans="1:134" x14ac:dyDescent="0.2">
      <c r="A46">
        <v>1393700</v>
      </c>
      <c r="B46">
        <v>6963140</v>
      </c>
      <c r="C46" t="s">
        <v>266</v>
      </c>
      <c r="D46" t="s">
        <v>267</v>
      </c>
      <c r="E46">
        <v>42000</v>
      </c>
      <c r="F46" t="s">
        <v>265</v>
      </c>
      <c r="G46" t="s">
        <v>351</v>
      </c>
      <c r="H46" t="s">
        <v>348</v>
      </c>
      <c r="I46">
        <v>6.9</v>
      </c>
      <c r="J46">
        <v>22.6</v>
      </c>
      <c r="K46">
        <v>33.799999999999997</v>
      </c>
      <c r="L46">
        <v>508.46</v>
      </c>
      <c r="M46" s="2" t="s">
        <v>465</v>
      </c>
      <c r="N46">
        <f t="shared" si="1"/>
        <v>1000</v>
      </c>
      <c r="AT46" s="8">
        <v>1000</v>
      </c>
      <c r="AU46">
        <v>1</v>
      </c>
      <c r="AV46" s="2" t="s">
        <v>417</v>
      </c>
      <c r="ED46" s="2" t="s">
        <v>595</v>
      </c>
    </row>
    <row r="47" spans="1:134" x14ac:dyDescent="0.2">
      <c r="A47">
        <v>1446500</v>
      </c>
      <c r="B47">
        <v>6922230</v>
      </c>
      <c r="C47" t="s">
        <v>209</v>
      </c>
      <c r="D47" t="s">
        <v>365</v>
      </c>
      <c r="E47">
        <v>42000</v>
      </c>
      <c r="F47" t="s">
        <v>261</v>
      </c>
      <c r="G47" t="s">
        <v>351</v>
      </c>
      <c r="H47" t="s">
        <v>348</v>
      </c>
      <c r="I47">
        <v>0</v>
      </c>
      <c r="J47">
        <v>11.3</v>
      </c>
      <c r="K47">
        <v>0</v>
      </c>
      <c r="L47">
        <v>134.72999999999999</v>
      </c>
      <c r="M47" s="2" t="s">
        <v>465</v>
      </c>
      <c r="N47">
        <f t="shared" si="1"/>
        <v>2500</v>
      </c>
      <c r="AT47" s="7">
        <v>2500</v>
      </c>
      <c r="AU47">
        <v>2</v>
      </c>
      <c r="AV47" s="2" t="s">
        <v>616</v>
      </c>
      <c r="ED47" s="2" t="s">
        <v>558</v>
      </c>
    </row>
    <row r="48" spans="1:134" x14ac:dyDescent="0.2">
      <c r="A48">
        <v>1427510</v>
      </c>
      <c r="B48">
        <v>6948480</v>
      </c>
      <c r="C48" t="s">
        <v>213</v>
      </c>
      <c r="D48" t="s">
        <v>349</v>
      </c>
      <c r="E48">
        <v>42000</v>
      </c>
      <c r="F48" t="s">
        <v>265</v>
      </c>
      <c r="G48" t="s">
        <v>351</v>
      </c>
      <c r="H48" t="s">
        <v>348</v>
      </c>
      <c r="I48">
        <v>0</v>
      </c>
      <c r="J48">
        <v>27</v>
      </c>
      <c r="K48">
        <v>0</v>
      </c>
      <c r="L48">
        <v>2768.59</v>
      </c>
      <c r="M48" s="2" t="s">
        <v>465</v>
      </c>
      <c r="N48">
        <f t="shared" si="1"/>
        <v>6000</v>
      </c>
      <c r="AK48" s="7">
        <v>5000</v>
      </c>
      <c r="AL48">
        <v>1</v>
      </c>
      <c r="AN48" s="7">
        <v>1000</v>
      </c>
      <c r="AO48">
        <v>2</v>
      </c>
      <c r="AP48" s="2" t="s">
        <v>417</v>
      </c>
      <c r="ED48" s="2" t="s">
        <v>411</v>
      </c>
    </row>
    <row r="49" spans="1:134" x14ac:dyDescent="0.2">
      <c r="A49">
        <v>1512320</v>
      </c>
      <c r="B49">
        <v>6982820</v>
      </c>
      <c r="C49" t="s">
        <v>25</v>
      </c>
      <c r="D49" t="s">
        <v>26</v>
      </c>
      <c r="E49">
        <v>48000</v>
      </c>
      <c r="F49" t="s">
        <v>367</v>
      </c>
      <c r="G49" t="s">
        <v>351</v>
      </c>
      <c r="H49" t="s">
        <v>348</v>
      </c>
      <c r="I49">
        <v>0</v>
      </c>
      <c r="J49">
        <v>0</v>
      </c>
      <c r="K49">
        <v>0</v>
      </c>
      <c r="L49">
        <v>891.79</v>
      </c>
      <c r="M49" s="2" t="s">
        <v>465</v>
      </c>
      <c r="N49">
        <f t="shared" si="1"/>
        <v>0</v>
      </c>
      <c r="BC49" s="8" t="s">
        <v>404</v>
      </c>
      <c r="ED49" s="2" t="s">
        <v>558</v>
      </c>
    </row>
    <row r="50" spans="1:134" x14ac:dyDescent="0.2">
      <c r="A50">
        <v>1369390</v>
      </c>
      <c r="B50">
        <v>6966330</v>
      </c>
      <c r="C50" t="s">
        <v>17</v>
      </c>
      <c r="D50" t="s">
        <v>18</v>
      </c>
      <c r="E50">
        <v>1000</v>
      </c>
      <c r="F50" t="s">
        <v>340</v>
      </c>
      <c r="G50" t="s">
        <v>341</v>
      </c>
      <c r="H50" t="s">
        <v>342</v>
      </c>
      <c r="I50">
        <v>0</v>
      </c>
      <c r="J50">
        <v>0</v>
      </c>
      <c r="K50">
        <v>0</v>
      </c>
      <c r="L50">
        <v>647.84</v>
      </c>
      <c r="M50" s="2" t="s">
        <v>465</v>
      </c>
      <c r="N50">
        <f t="shared" si="1"/>
        <v>1400</v>
      </c>
      <c r="AK50" s="7">
        <v>1400</v>
      </c>
      <c r="AL50" s="2" t="s">
        <v>401</v>
      </c>
      <c r="ED50" s="2" t="s">
        <v>407</v>
      </c>
    </row>
    <row r="51" spans="1:134" x14ac:dyDescent="0.2">
      <c r="A51">
        <v>1455680</v>
      </c>
      <c r="B51">
        <v>6992000</v>
      </c>
      <c r="C51" t="s">
        <v>34</v>
      </c>
      <c r="D51" t="s">
        <v>62</v>
      </c>
      <c r="E51">
        <v>4000</v>
      </c>
      <c r="F51" t="s">
        <v>340</v>
      </c>
      <c r="G51" t="s">
        <v>341</v>
      </c>
      <c r="H51" t="s">
        <v>393</v>
      </c>
      <c r="I51">
        <v>0</v>
      </c>
      <c r="J51">
        <v>0</v>
      </c>
      <c r="K51">
        <v>0</v>
      </c>
      <c r="L51">
        <v>2984.69</v>
      </c>
      <c r="M51" s="2" t="s">
        <v>465</v>
      </c>
      <c r="N51">
        <f t="shared" si="1"/>
        <v>5200</v>
      </c>
      <c r="AK51" s="7">
        <v>5200</v>
      </c>
      <c r="AL51" s="2" t="s">
        <v>401</v>
      </c>
      <c r="ED51" s="2" t="s">
        <v>407</v>
      </c>
    </row>
    <row r="52" spans="1:134" x14ac:dyDescent="0.2">
      <c r="A52">
        <v>1411110</v>
      </c>
      <c r="B52">
        <v>6859340</v>
      </c>
      <c r="C52" t="s">
        <v>12</v>
      </c>
      <c r="D52" t="s">
        <v>13</v>
      </c>
      <c r="E52">
        <v>4000</v>
      </c>
      <c r="F52" t="s">
        <v>400</v>
      </c>
      <c r="G52" t="s">
        <v>341</v>
      </c>
      <c r="H52" t="s">
        <v>393</v>
      </c>
      <c r="I52">
        <v>0</v>
      </c>
      <c r="J52">
        <v>0</v>
      </c>
      <c r="K52">
        <v>0</v>
      </c>
      <c r="L52">
        <v>488.46</v>
      </c>
      <c r="M52" s="2" t="s">
        <v>465</v>
      </c>
      <c r="N52">
        <f t="shared" si="1"/>
        <v>0</v>
      </c>
      <c r="EA52" s="8" t="s">
        <v>404</v>
      </c>
      <c r="ED52" s="2" t="s">
        <v>648</v>
      </c>
    </row>
    <row r="53" spans="1:134" x14ac:dyDescent="0.2">
      <c r="A53">
        <v>1661380</v>
      </c>
      <c r="B53">
        <v>7567530</v>
      </c>
      <c r="C53" t="s">
        <v>11</v>
      </c>
      <c r="D53" t="s">
        <v>346</v>
      </c>
      <c r="E53">
        <v>4000</v>
      </c>
      <c r="F53" t="s">
        <v>340</v>
      </c>
      <c r="G53" t="s">
        <v>341</v>
      </c>
      <c r="H53" t="s">
        <v>393</v>
      </c>
      <c r="I53">
        <v>1.2</v>
      </c>
      <c r="J53">
        <v>2.1</v>
      </c>
      <c r="K53">
        <v>1.32</v>
      </c>
      <c r="L53">
        <v>125.39</v>
      </c>
      <c r="M53" s="2" t="s">
        <v>465</v>
      </c>
      <c r="N53">
        <f t="shared" si="1"/>
        <v>0</v>
      </c>
      <c r="AQ53" s="8" t="s">
        <v>404</v>
      </c>
      <c r="ED53" t="s">
        <v>502</v>
      </c>
    </row>
    <row r="54" spans="1:134" x14ac:dyDescent="0.2">
      <c r="A54">
        <v>1653780</v>
      </c>
      <c r="B54">
        <v>7532510</v>
      </c>
      <c r="C54" t="s">
        <v>33</v>
      </c>
      <c r="D54" t="s">
        <v>349</v>
      </c>
      <c r="E54">
        <v>4000</v>
      </c>
      <c r="F54" t="s">
        <v>400</v>
      </c>
      <c r="G54" t="s">
        <v>341</v>
      </c>
      <c r="H54" t="s">
        <v>393</v>
      </c>
      <c r="I54">
        <v>0</v>
      </c>
      <c r="J54">
        <v>0</v>
      </c>
      <c r="K54">
        <v>0</v>
      </c>
      <c r="L54">
        <v>376.31</v>
      </c>
      <c r="M54" s="2" t="s">
        <v>465</v>
      </c>
      <c r="N54">
        <f t="shared" si="1"/>
        <v>0</v>
      </c>
      <c r="DZ54" s="2" t="s">
        <v>465</v>
      </c>
      <c r="EA54" s="8" t="s">
        <v>404</v>
      </c>
      <c r="EB54" s="2"/>
      <c r="EC54" s="2"/>
      <c r="ED54" s="2" t="s">
        <v>650</v>
      </c>
    </row>
    <row r="55" spans="1:134" x14ac:dyDescent="0.2">
      <c r="A55">
        <v>1706100</v>
      </c>
      <c r="B55">
        <v>7482560</v>
      </c>
      <c r="C55" t="s">
        <v>14</v>
      </c>
      <c r="D55" t="s">
        <v>47</v>
      </c>
      <c r="E55">
        <v>4000</v>
      </c>
      <c r="F55" t="s">
        <v>400</v>
      </c>
      <c r="G55" t="s">
        <v>341</v>
      </c>
      <c r="H55" t="s">
        <v>393</v>
      </c>
      <c r="I55">
        <v>0</v>
      </c>
      <c r="J55">
        <v>0</v>
      </c>
      <c r="K55">
        <v>0</v>
      </c>
      <c r="L55">
        <v>144.97999999999999</v>
      </c>
      <c r="M55" s="2" t="s">
        <v>465</v>
      </c>
      <c r="N55">
        <f t="shared" si="1"/>
        <v>0</v>
      </c>
      <c r="AT55" s="8" t="s">
        <v>404</v>
      </c>
      <c r="ED55" t="s">
        <v>502</v>
      </c>
    </row>
    <row r="56" spans="1:134" x14ac:dyDescent="0.2">
      <c r="A56">
        <v>1738660</v>
      </c>
      <c r="B56">
        <v>7500330</v>
      </c>
      <c r="C56" t="s">
        <v>15</v>
      </c>
      <c r="D56" t="s">
        <v>16</v>
      </c>
      <c r="E56">
        <v>4000</v>
      </c>
      <c r="F56" t="s">
        <v>400</v>
      </c>
      <c r="G56" t="s">
        <v>341</v>
      </c>
      <c r="H56" t="s">
        <v>393</v>
      </c>
      <c r="I56">
        <v>0</v>
      </c>
      <c r="J56">
        <v>0</v>
      </c>
      <c r="K56">
        <v>0</v>
      </c>
      <c r="L56">
        <v>367.92</v>
      </c>
      <c r="M56" s="2" t="s">
        <v>465</v>
      </c>
      <c r="N56">
        <f t="shared" si="1"/>
        <v>0</v>
      </c>
      <c r="DZ56" s="2" t="s">
        <v>465</v>
      </c>
      <c r="EA56" s="8" t="s">
        <v>404</v>
      </c>
      <c r="EB56" s="2"/>
      <c r="EC56" s="2"/>
      <c r="ED56" s="2" t="s">
        <v>651</v>
      </c>
    </row>
    <row r="57" spans="1:134" x14ac:dyDescent="0.2">
      <c r="A57">
        <v>1713090</v>
      </c>
      <c r="B57">
        <v>7473740</v>
      </c>
      <c r="C57" t="s">
        <v>27</v>
      </c>
      <c r="D57" t="s">
        <v>28</v>
      </c>
      <c r="E57">
        <v>4000</v>
      </c>
      <c r="F57" t="s">
        <v>63</v>
      </c>
      <c r="G57" t="s">
        <v>341</v>
      </c>
      <c r="H57" t="s">
        <v>393</v>
      </c>
      <c r="I57">
        <v>0</v>
      </c>
      <c r="J57">
        <v>0</v>
      </c>
      <c r="K57">
        <v>0</v>
      </c>
      <c r="L57">
        <v>545.65</v>
      </c>
      <c r="M57" s="2" t="s">
        <v>465</v>
      </c>
      <c r="N57">
        <f t="shared" si="1"/>
        <v>700</v>
      </c>
      <c r="AB57" s="7">
        <v>700</v>
      </c>
      <c r="AC57" s="2" t="s">
        <v>401</v>
      </c>
      <c r="AD57" s="2" t="s">
        <v>484</v>
      </c>
      <c r="ED57" s="2" t="s">
        <v>553</v>
      </c>
    </row>
    <row r="58" spans="1:134" x14ac:dyDescent="0.2">
      <c r="A58">
        <v>1689760</v>
      </c>
      <c r="B58">
        <v>7483730</v>
      </c>
      <c r="C58" t="s">
        <v>75</v>
      </c>
      <c r="D58" t="s">
        <v>76</v>
      </c>
      <c r="E58">
        <v>6000</v>
      </c>
      <c r="F58" t="s">
        <v>110</v>
      </c>
      <c r="G58" t="s">
        <v>341</v>
      </c>
      <c r="H58" t="s">
        <v>393</v>
      </c>
      <c r="I58">
        <v>0</v>
      </c>
      <c r="J58">
        <v>0</v>
      </c>
      <c r="K58">
        <v>0</v>
      </c>
      <c r="L58">
        <v>1046.29</v>
      </c>
      <c r="M58" s="2" t="s">
        <v>465</v>
      </c>
      <c r="N58">
        <f t="shared" si="1"/>
        <v>0</v>
      </c>
      <c r="AQ58" s="8" t="s">
        <v>404</v>
      </c>
      <c r="ED58" t="s">
        <v>502</v>
      </c>
    </row>
    <row r="59" spans="1:134" x14ac:dyDescent="0.2">
      <c r="A59">
        <v>1713290</v>
      </c>
      <c r="B59">
        <v>7481620</v>
      </c>
      <c r="C59" t="s">
        <v>45</v>
      </c>
      <c r="D59" t="s">
        <v>46</v>
      </c>
      <c r="E59">
        <v>9000</v>
      </c>
      <c r="F59" t="s">
        <v>396</v>
      </c>
      <c r="G59" t="s">
        <v>341</v>
      </c>
      <c r="H59" t="s">
        <v>393</v>
      </c>
      <c r="I59">
        <v>0</v>
      </c>
      <c r="J59">
        <v>0</v>
      </c>
      <c r="K59">
        <v>0</v>
      </c>
      <c r="L59">
        <v>139</v>
      </c>
      <c r="M59" s="2" t="s">
        <v>465</v>
      </c>
      <c r="N59">
        <f t="shared" si="1"/>
        <v>0</v>
      </c>
      <c r="AT59" s="8" t="s">
        <v>404</v>
      </c>
      <c r="ED59" t="s">
        <v>502</v>
      </c>
    </row>
    <row r="60" spans="1:134" x14ac:dyDescent="0.2">
      <c r="A60">
        <v>1800510</v>
      </c>
      <c r="B60">
        <v>7416020</v>
      </c>
      <c r="C60" t="s">
        <v>43</v>
      </c>
      <c r="D60" t="s">
        <v>44</v>
      </c>
      <c r="E60">
        <v>9000</v>
      </c>
      <c r="F60" t="s">
        <v>400</v>
      </c>
      <c r="G60" t="s">
        <v>341</v>
      </c>
      <c r="H60" t="s">
        <v>393</v>
      </c>
      <c r="I60">
        <v>13.5</v>
      </c>
      <c r="J60">
        <v>73</v>
      </c>
      <c r="K60">
        <v>652.20000000000005</v>
      </c>
      <c r="L60">
        <v>5228.55</v>
      </c>
      <c r="M60" s="2" t="s">
        <v>465</v>
      </c>
      <c r="N60">
        <f t="shared" si="1"/>
        <v>5500</v>
      </c>
      <c r="AT60" s="8">
        <v>500</v>
      </c>
      <c r="AU60">
        <v>2</v>
      </c>
      <c r="AV60" s="2" t="s">
        <v>428</v>
      </c>
      <c r="AW60" s="8"/>
      <c r="AX60" s="2"/>
      <c r="AY60" s="2"/>
      <c r="AZ60" s="8"/>
      <c r="BA60" s="2"/>
      <c r="BB60" s="2"/>
      <c r="BC60" s="8"/>
      <c r="BD60" s="2"/>
      <c r="BE60" s="2"/>
      <c r="BF60" s="8"/>
      <c r="BG60" s="2"/>
      <c r="BH60" s="2"/>
      <c r="BI60" s="8">
        <v>5000</v>
      </c>
      <c r="BJ60" s="2">
        <v>2</v>
      </c>
      <c r="BK60" s="2" t="s">
        <v>347</v>
      </c>
      <c r="BL60" s="8"/>
      <c r="BM60" s="2"/>
      <c r="BN60" s="2"/>
      <c r="BO60" s="8"/>
      <c r="BP60" s="2"/>
      <c r="BQ60" s="2"/>
      <c r="BR60" s="8"/>
      <c r="BS60" s="2"/>
      <c r="BT60" s="2"/>
      <c r="BU60" s="8"/>
      <c r="BV60" s="2"/>
      <c r="BW60" s="2"/>
      <c r="BX60" s="8"/>
      <c r="BY60" s="2"/>
      <c r="BZ60" s="2"/>
      <c r="CA60" s="8"/>
      <c r="CB60" s="2"/>
      <c r="CC60" s="2"/>
      <c r="CD60" s="8"/>
      <c r="CE60" s="2"/>
      <c r="CF60" s="2"/>
      <c r="CG60" s="8"/>
      <c r="CH60" s="2"/>
      <c r="CI60" s="2"/>
      <c r="CJ60" s="8"/>
      <c r="CK60" s="2"/>
      <c r="CL60" s="2"/>
      <c r="CM60" s="8"/>
      <c r="CN60" s="2"/>
      <c r="CO60" s="2"/>
      <c r="CP60" s="8"/>
      <c r="CQ60" s="2"/>
      <c r="CR60" s="2"/>
      <c r="CS60" s="8"/>
      <c r="CT60" s="2"/>
      <c r="CU60" s="2"/>
      <c r="CV60" s="8"/>
      <c r="CW60" s="2"/>
      <c r="CX60" s="2"/>
      <c r="CY60" s="8"/>
      <c r="CZ60" s="2"/>
      <c r="DA60" s="2"/>
      <c r="DB60" s="8"/>
      <c r="DC60" s="2"/>
      <c r="DD60" s="2"/>
      <c r="DE60" s="8"/>
      <c r="DF60" s="2"/>
      <c r="DG60" s="2"/>
      <c r="DH60" s="8"/>
      <c r="DI60" s="2"/>
      <c r="DJ60" s="2"/>
      <c r="DK60" s="8"/>
      <c r="DL60" s="2"/>
      <c r="DM60" s="2"/>
      <c r="DN60" s="8"/>
      <c r="DO60" s="2"/>
      <c r="DP60" s="2"/>
      <c r="DQ60" s="8"/>
      <c r="DR60" s="2"/>
      <c r="DS60" s="2"/>
      <c r="DT60" s="8"/>
      <c r="DU60" s="2"/>
      <c r="DV60" s="2"/>
      <c r="DW60" s="8"/>
      <c r="DX60" s="2"/>
      <c r="DY60" s="2"/>
      <c r="ED60" s="2" t="s">
        <v>649</v>
      </c>
    </row>
    <row r="61" spans="1:134" x14ac:dyDescent="0.2">
      <c r="A61">
        <v>1791770</v>
      </c>
      <c r="B61">
        <v>7351550</v>
      </c>
      <c r="C61" t="s">
        <v>56</v>
      </c>
      <c r="D61" t="s">
        <v>57</v>
      </c>
      <c r="E61">
        <v>9000</v>
      </c>
      <c r="F61" t="s">
        <v>396</v>
      </c>
      <c r="G61" t="s">
        <v>341</v>
      </c>
      <c r="H61" t="s">
        <v>393</v>
      </c>
      <c r="I61">
        <v>0</v>
      </c>
      <c r="J61">
        <v>0</v>
      </c>
      <c r="K61">
        <v>0</v>
      </c>
      <c r="L61">
        <v>1032.68</v>
      </c>
      <c r="M61" s="2" t="s">
        <v>465</v>
      </c>
      <c r="N61">
        <f t="shared" si="1"/>
        <v>13000</v>
      </c>
      <c r="AB61" s="8"/>
      <c r="AC61" s="2"/>
      <c r="AE61" s="8" t="s">
        <v>453</v>
      </c>
      <c r="AF61" s="2" t="s">
        <v>454</v>
      </c>
      <c r="AK61" s="8" t="s">
        <v>453</v>
      </c>
      <c r="AL61" s="2" t="s">
        <v>454</v>
      </c>
      <c r="BR61" s="7">
        <f>3000+2000</f>
        <v>5000</v>
      </c>
      <c r="BS61" s="2" t="s">
        <v>687</v>
      </c>
      <c r="BT61" s="2" t="s">
        <v>347</v>
      </c>
      <c r="BU61" s="7">
        <f>2000+2000</f>
        <v>4000</v>
      </c>
      <c r="BV61" s="2" t="s">
        <v>477</v>
      </c>
      <c r="BW61" s="2" t="s">
        <v>347</v>
      </c>
      <c r="CD61" s="7">
        <v>3000</v>
      </c>
      <c r="CE61" s="2" t="s">
        <v>401</v>
      </c>
      <c r="CF61" s="2" t="s">
        <v>347</v>
      </c>
      <c r="CJ61" s="7">
        <v>1000</v>
      </c>
      <c r="CK61">
        <v>2</v>
      </c>
      <c r="CL61" s="2" t="s">
        <v>347</v>
      </c>
      <c r="ED61" s="2" t="s">
        <v>667</v>
      </c>
    </row>
    <row r="62" spans="1:134" x14ac:dyDescent="0.2">
      <c r="A62">
        <v>1675490</v>
      </c>
      <c r="B62">
        <v>7426660</v>
      </c>
      <c r="C62" t="s">
        <v>37</v>
      </c>
      <c r="D62" t="s">
        <v>38</v>
      </c>
      <c r="E62">
        <v>9000</v>
      </c>
      <c r="F62" t="s">
        <v>400</v>
      </c>
      <c r="G62" t="s">
        <v>341</v>
      </c>
      <c r="H62" t="s">
        <v>393</v>
      </c>
      <c r="I62">
        <v>0</v>
      </c>
      <c r="J62">
        <v>0</v>
      </c>
      <c r="K62">
        <v>0</v>
      </c>
      <c r="L62">
        <v>445.07</v>
      </c>
      <c r="M62" s="2" t="s">
        <v>465</v>
      </c>
      <c r="N62">
        <f t="shared" si="1"/>
        <v>500</v>
      </c>
      <c r="BU62" s="7">
        <v>500</v>
      </c>
      <c r="BV62">
        <v>3</v>
      </c>
      <c r="BW62" s="2" t="s">
        <v>347</v>
      </c>
      <c r="EA62" s="8"/>
      <c r="ED62" s="2" t="s">
        <v>691</v>
      </c>
    </row>
    <row r="63" spans="1:134" x14ac:dyDescent="0.2">
      <c r="A63">
        <v>1635650</v>
      </c>
      <c r="B63">
        <v>7471610</v>
      </c>
      <c r="C63" t="s">
        <v>48</v>
      </c>
      <c r="D63" t="s">
        <v>49</v>
      </c>
      <c r="E63">
        <v>9000</v>
      </c>
      <c r="F63" t="s">
        <v>396</v>
      </c>
      <c r="G63" t="s">
        <v>341</v>
      </c>
      <c r="H63" t="s">
        <v>393</v>
      </c>
      <c r="I63">
        <v>0</v>
      </c>
      <c r="J63">
        <v>0</v>
      </c>
      <c r="K63">
        <v>0</v>
      </c>
      <c r="L63">
        <v>106.13</v>
      </c>
      <c r="M63" s="2" t="s">
        <v>465</v>
      </c>
      <c r="N63">
        <f t="shared" si="1"/>
        <v>750</v>
      </c>
      <c r="DE63" s="7">
        <v>750</v>
      </c>
      <c r="DF63">
        <v>3</v>
      </c>
      <c r="DG63" s="2" t="s">
        <v>347</v>
      </c>
      <c r="ED63" s="2" t="s">
        <v>665</v>
      </c>
    </row>
    <row r="64" spans="1:134" x14ac:dyDescent="0.2">
      <c r="A64">
        <v>1645800</v>
      </c>
      <c r="B64">
        <v>7395490</v>
      </c>
      <c r="C64" t="s">
        <v>41</v>
      </c>
      <c r="D64" t="s">
        <v>42</v>
      </c>
      <c r="E64">
        <v>9000</v>
      </c>
      <c r="F64" t="s">
        <v>396</v>
      </c>
      <c r="G64" t="s">
        <v>341</v>
      </c>
      <c r="H64" t="s">
        <v>393</v>
      </c>
      <c r="I64">
        <v>0</v>
      </c>
      <c r="J64">
        <v>0</v>
      </c>
      <c r="K64">
        <v>0</v>
      </c>
      <c r="L64">
        <v>2120.38</v>
      </c>
      <c r="M64" s="2" t="s">
        <v>465</v>
      </c>
      <c r="N64">
        <f t="shared" si="1"/>
        <v>1500</v>
      </c>
      <c r="AE64" s="7">
        <v>500</v>
      </c>
      <c r="AF64">
        <v>2</v>
      </c>
      <c r="AG64" s="2" t="s">
        <v>483</v>
      </c>
      <c r="BO64" s="7">
        <v>1000</v>
      </c>
      <c r="BP64" s="2" t="s">
        <v>420</v>
      </c>
      <c r="BQ64" s="2" t="s">
        <v>347</v>
      </c>
      <c r="ED64" s="2" t="s">
        <v>690</v>
      </c>
    </row>
    <row r="65" spans="1:134" x14ac:dyDescent="0.2">
      <c r="A65">
        <v>1617390</v>
      </c>
      <c r="B65">
        <v>7500990</v>
      </c>
      <c r="C65" t="s">
        <v>50</v>
      </c>
      <c r="D65" t="s">
        <v>51</v>
      </c>
      <c r="E65">
        <v>9000</v>
      </c>
      <c r="F65" t="s">
        <v>396</v>
      </c>
      <c r="G65" t="s">
        <v>341</v>
      </c>
      <c r="H65" t="s">
        <v>393</v>
      </c>
      <c r="I65">
        <v>0</v>
      </c>
      <c r="J65">
        <v>0</v>
      </c>
      <c r="K65">
        <v>0</v>
      </c>
      <c r="L65">
        <v>579.89</v>
      </c>
      <c r="M65" s="2" t="s">
        <v>465</v>
      </c>
      <c r="N65">
        <f t="shared" si="1"/>
        <v>0</v>
      </c>
      <c r="AN65" s="8" t="s">
        <v>404</v>
      </c>
      <c r="ED65" t="s">
        <v>502</v>
      </c>
    </row>
    <row r="66" spans="1:134" x14ac:dyDescent="0.2">
      <c r="A66">
        <v>1679850</v>
      </c>
      <c r="B66">
        <v>7418490</v>
      </c>
      <c r="C66" t="s">
        <v>77</v>
      </c>
      <c r="D66" t="s">
        <v>78</v>
      </c>
      <c r="E66">
        <v>9000</v>
      </c>
      <c r="F66" t="s">
        <v>396</v>
      </c>
      <c r="G66" t="s">
        <v>341</v>
      </c>
      <c r="H66" t="s">
        <v>393</v>
      </c>
      <c r="I66">
        <v>0</v>
      </c>
      <c r="J66">
        <v>0</v>
      </c>
      <c r="K66">
        <v>0</v>
      </c>
      <c r="L66">
        <v>811.8</v>
      </c>
      <c r="M66" s="2" t="s">
        <v>465</v>
      </c>
      <c r="N66">
        <f t="shared" ref="N66:N97" si="2">SUM(P66,S66,V66,Y66,AB66,AE66,AH66,AK66,AN66,AQ66,AT66,EA66,AW66,AZ66,BC66,BF66,BI66,BL66,BO66,BR66,BU66,CV66,DE66,CG66,CY66,DB66,DH66,DK66,DN66,DQ66,DT66,DW66,BX66,CA66,CD66,CJ66,CM66,CP66,CS66)</f>
        <v>500</v>
      </c>
      <c r="AE66" s="7">
        <v>500</v>
      </c>
      <c r="AF66">
        <v>2</v>
      </c>
      <c r="AG66" s="2" t="s">
        <v>483</v>
      </c>
      <c r="ED66" s="2" t="s">
        <v>554</v>
      </c>
    </row>
    <row r="67" spans="1:134" x14ac:dyDescent="0.2">
      <c r="A67">
        <v>1699630</v>
      </c>
      <c r="B67">
        <v>7405370</v>
      </c>
      <c r="C67" t="s">
        <v>31</v>
      </c>
      <c r="D67" t="s">
        <v>32</v>
      </c>
      <c r="E67">
        <v>9000</v>
      </c>
      <c r="F67" t="s">
        <v>400</v>
      </c>
      <c r="G67" t="s">
        <v>341</v>
      </c>
      <c r="H67" t="s">
        <v>393</v>
      </c>
      <c r="I67">
        <v>0</v>
      </c>
      <c r="J67">
        <v>0</v>
      </c>
      <c r="K67">
        <v>0</v>
      </c>
      <c r="L67">
        <v>1325.75</v>
      </c>
      <c r="M67" s="2" t="s">
        <v>465</v>
      </c>
      <c r="N67">
        <f t="shared" si="2"/>
        <v>0</v>
      </c>
      <c r="EA67" s="8" t="s">
        <v>404</v>
      </c>
      <c r="ED67" s="2" t="s">
        <v>648</v>
      </c>
    </row>
    <row r="68" spans="1:134" x14ac:dyDescent="0.2">
      <c r="A68">
        <v>1657430</v>
      </c>
      <c r="B68">
        <v>7395840</v>
      </c>
      <c r="C68" t="s">
        <v>58</v>
      </c>
      <c r="D68" t="s">
        <v>59</v>
      </c>
      <c r="E68">
        <v>9000</v>
      </c>
      <c r="F68" t="s">
        <v>396</v>
      </c>
      <c r="G68" t="s">
        <v>341</v>
      </c>
      <c r="H68" t="s">
        <v>393</v>
      </c>
      <c r="I68">
        <v>0</v>
      </c>
      <c r="J68">
        <v>0</v>
      </c>
      <c r="K68">
        <v>0</v>
      </c>
      <c r="L68">
        <v>743.86</v>
      </c>
      <c r="M68" s="2" t="s">
        <v>465</v>
      </c>
      <c r="N68">
        <f t="shared" si="2"/>
        <v>0</v>
      </c>
      <c r="DZ68" s="2" t="s">
        <v>465</v>
      </c>
      <c r="EA68" s="8" t="s">
        <v>404</v>
      </c>
      <c r="ED68" s="2" t="s">
        <v>648</v>
      </c>
    </row>
    <row r="69" spans="1:134" x14ac:dyDescent="0.2">
      <c r="A69">
        <v>1716130</v>
      </c>
      <c r="B69">
        <v>7378400</v>
      </c>
      <c r="C69" t="s">
        <v>29</v>
      </c>
      <c r="D69" t="s">
        <v>30</v>
      </c>
      <c r="E69">
        <v>9000</v>
      </c>
      <c r="F69" t="s">
        <v>400</v>
      </c>
      <c r="G69" t="s">
        <v>341</v>
      </c>
      <c r="H69" t="s">
        <v>393</v>
      </c>
      <c r="I69">
        <v>0</v>
      </c>
      <c r="J69">
        <v>0</v>
      </c>
      <c r="K69">
        <v>0</v>
      </c>
      <c r="L69">
        <v>6890.92</v>
      </c>
      <c r="M69" s="2" t="s">
        <v>465</v>
      </c>
      <c r="N69">
        <f t="shared" si="2"/>
        <v>10000</v>
      </c>
      <c r="BI69" s="7">
        <v>10000</v>
      </c>
      <c r="BJ69">
        <v>2</v>
      </c>
      <c r="BK69" s="2" t="s">
        <v>347</v>
      </c>
      <c r="DZ69" s="2" t="s">
        <v>465</v>
      </c>
      <c r="EA69" s="8" t="s">
        <v>404</v>
      </c>
      <c r="ED69" s="2" t="s">
        <v>648</v>
      </c>
    </row>
    <row r="70" spans="1:134" x14ac:dyDescent="0.2">
      <c r="A70">
        <v>1614700</v>
      </c>
      <c r="B70">
        <v>7495700</v>
      </c>
      <c r="C70" s="2" t="s">
        <v>52</v>
      </c>
      <c r="D70" t="s">
        <v>53</v>
      </c>
      <c r="E70">
        <v>9000</v>
      </c>
      <c r="F70" t="s">
        <v>396</v>
      </c>
      <c r="G70" t="s">
        <v>341</v>
      </c>
      <c r="H70" t="s">
        <v>393</v>
      </c>
      <c r="I70">
        <v>9.3000000000000007</v>
      </c>
      <c r="J70">
        <v>28.5</v>
      </c>
      <c r="K70">
        <v>1310.5</v>
      </c>
      <c r="L70">
        <v>16270.3</v>
      </c>
      <c r="M70" s="2" t="s">
        <v>465</v>
      </c>
      <c r="N70">
        <f t="shared" si="2"/>
        <v>23849</v>
      </c>
      <c r="AT70" s="8">
        <v>999</v>
      </c>
      <c r="AU70">
        <v>2</v>
      </c>
      <c r="AV70" s="2" t="s">
        <v>428</v>
      </c>
      <c r="AW70" s="8"/>
      <c r="AX70" s="2"/>
      <c r="AY70" s="2"/>
      <c r="AZ70" s="8"/>
      <c r="BA70" s="2"/>
      <c r="BB70" s="2"/>
      <c r="BC70" s="8">
        <v>16600</v>
      </c>
      <c r="BD70" s="2">
        <v>2</v>
      </c>
      <c r="BE70" s="2" t="s">
        <v>347</v>
      </c>
      <c r="BF70" s="8"/>
      <c r="BG70" s="2"/>
      <c r="BH70" s="2"/>
      <c r="BI70" s="8"/>
      <c r="BJ70" s="2"/>
      <c r="BK70" s="2"/>
      <c r="BL70" s="8">
        <v>5000</v>
      </c>
      <c r="BM70" s="2">
        <v>2</v>
      </c>
      <c r="BN70" s="2" t="s">
        <v>347</v>
      </c>
      <c r="BO70" s="8">
        <v>500</v>
      </c>
      <c r="BP70" s="2">
        <v>2</v>
      </c>
      <c r="BQ70" s="2" t="s">
        <v>347</v>
      </c>
      <c r="BR70" s="8"/>
      <c r="BS70" s="2"/>
      <c r="BT70" s="2"/>
      <c r="BU70" s="8"/>
      <c r="BV70" s="2"/>
      <c r="BW70" s="2"/>
      <c r="BX70" s="8"/>
      <c r="BY70" s="2"/>
      <c r="BZ70" s="2"/>
      <c r="CA70" s="8"/>
      <c r="CB70" s="2"/>
      <c r="CC70" s="2"/>
      <c r="CD70" s="8"/>
      <c r="CE70" s="2"/>
      <c r="CF70" s="2"/>
      <c r="CG70" s="8"/>
      <c r="CH70" s="2"/>
      <c r="CI70" s="2"/>
      <c r="CJ70" s="8"/>
      <c r="CK70" s="2"/>
      <c r="CL70" s="2"/>
      <c r="CM70" s="8"/>
      <c r="CN70" s="2"/>
      <c r="CO70" s="2"/>
      <c r="CP70" s="8"/>
      <c r="CQ70" s="2"/>
      <c r="CR70" s="2"/>
      <c r="CS70" s="8"/>
      <c r="CT70" s="2"/>
      <c r="CU70" s="2"/>
      <c r="CV70" s="8"/>
      <c r="CW70" s="2"/>
      <c r="CX70" s="2"/>
      <c r="CY70" s="8"/>
      <c r="CZ70" s="2"/>
      <c r="DA70" s="2"/>
      <c r="DB70" s="8"/>
      <c r="DC70" s="2"/>
      <c r="DD70" s="2"/>
      <c r="DE70" s="8">
        <v>750</v>
      </c>
      <c r="DF70" s="2">
        <v>3</v>
      </c>
      <c r="DG70" s="2" t="s">
        <v>347</v>
      </c>
      <c r="DH70" s="8"/>
      <c r="DI70" s="2"/>
      <c r="DJ70" s="2"/>
      <c r="DK70" s="8"/>
      <c r="DL70" s="2"/>
      <c r="DM70" s="2"/>
      <c r="DN70" s="8"/>
      <c r="DO70" s="2"/>
      <c r="DP70" s="2"/>
      <c r="DQ70" s="8"/>
      <c r="DR70" s="2"/>
      <c r="DS70" s="2"/>
      <c r="DT70" s="8"/>
      <c r="DU70" s="2"/>
      <c r="DV70" s="2"/>
      <c r="DW70" s="8"/>
      <c r="DX70" s="2"/>
      <c r="DY70" s="2"/>
      <c r="ED70" s="2" t="s">
        <v>666</v>
      </c>
    </row>
    <row r="71" spans="1:134" x14ac:dyDescent="0.2">
      <c r="A71">
        <v>1548020</v>
      </c>
      <c r="B71">
        <v>7449590</v>
      </c>
      <c r="C71" t="s">
        <v>39</v>
      </c>
      <c r="D71" t="s">
        <v>40</v>
      </c>
      <c r="E71">
        <v>9000</v>
      </c>
      <c r="F71" t="s">
        <v>396</v>
      </c>
      <c r="G71" t="s">
        <v>341</v>
      </c>
      <c r="H71" t="s">
        <v>393</v>
      </c>
      <c r="I71">
        <v>0</v>
      </c>
      <c r="J71">
        <v>0</v>
      </c>
      <c r="K71">
        <v>0</v>
      </c>
      <c r="L71">
        <v>262.52</v>
      </c>
      <c r="M71" s="2" t="s">
        <v>465</v>
      </c>
      <c r="N71">
        <f t="shared" si="2"/>
        <v>1000</v>
      </c>
      <c r="AB71" s="7">
        <v>1000</v>
      </c>
      <c r="AC71" s="2" t="s">
        <v>401</v>
      </c>
      <c r="AD71" s="2" t="s">
        <v>484</v>
      </c>
      <c r="ED71" s="2" t="s">
        <v>553</v>
      </c>
    </row>
    <row r="72" spans="1:134" x14ac:dyDescent="0.2">
      <c r="A72">
        <v>1612910</v>
      </c>
      <c r="B72">
        <v>7492410</v>
      </c>
      <c r="C72" t="s">
        <v>54</v>
      </c>
      <c r="D72" t="s">
        <v>55</v>
      </c>
      <c r="E72">
        <v>13000</v>
      </c>
      <c r="F72" t="s">
        <v>395</v>
      </c>
      <c r="G72" t="s">
        <v>341</v>
      </c>
      <c r="H72" t="s">
        <v>393</v>
      </c>
      <c r="I72">
        <v>0</v>
      </c>
      <c r="J72">
        <v>65</v>
      </c>
      <c r="K72">
        <v>0</v>
      </c>
      <c r="L72">
        <v>6688.78</v>
      </c>
      <c r="M72" s="2" t="s">
        <v>465</v>
      </c>
      <c r="N72">
        <f t="shared" si="2"/>
        <v>0</v>
      </c>
      <c r="DZ72" s="2" t="s">
        <v>465</v>
      </c>
      <c r="EA72" s="8" t="s">
        <v>404</v>
      </c>
      <c r="ED72" s="2" t="s">
        <v>648</v>
      </c>
    </row>
    <row r="73" spans="1:134" x14ac:dyDescent="0.2">
      <c r="A73">
        <v>1673160</v>
      </c>
      <c r="B73">
        <v>7442650</v>
      </c>
      <c r="C73" t="s">
        <v>79</v>
      </c>
      <c r="D73" t="s">
        <v>80</v>
      </c>
      <c r="E73">
        <v>17000</v>
      </c>
      <c r="F73" t="s">
        <v>228</v>
      </c>
      <c r="G73" t="s">
        <v>341</v>
      </c>
      <c r="H73" t="s">
        <v>393</v>
      </c>
      <c r="I73">
        <v>0</v>
      </c>
      <c r="J73">
        <v>0</v>
      </c>
      <c r="K73">
        <v>0</v>
      </c>
      <c r="L73">
        <v>58.9</v>
      </c>
      <c r="M73" s="2" t="s">
        <v>465</v>
      </c>
      <c r="N73">
        <f t="shared" si="2"/>
        <v>2300</v>
      </c>
      <c r="AE73" s="7">
        <v>2300</v>
      </c>
      <c r="AF73" s="2" t="s">
        <v>403</v>
      </c>
      <c r="ED73" s="2" t="s">
        <v>407</v>
      </c>
    </row>
    <row r="74" spans="1:134" x14ac:dyDescent="0.2">
      <c r="A74">
        <v>1680030</v>
      </c>
      <c r="B74">
        <v>7386810</v>
      </c>
      <c r="C74" t="s">
        <v>60</v>
      </c>
      <c r="D74" t="s">
        <v>61</v>
      </c>
      <c r="E74">
        <v>17000</v>
      </c>
      <c r="F74" t="s">
        <v>399</v>
      </c>
      <c r="G74" t="s">
        <v>341</v>
      </c>
      <c r="H74" t="s">
        <v>393</v>
      </c>
      <c r="I74">
        <v>0</v>
      </c>
      <c r="J74">
        <v>0</v>
      </c>
      <c r="K74">
        <v>0</v>
      </c>
      <c r="L74">
        <v>125.5</v>
      </c>
      <c r="M74" s="2" t="s">
        <v>465</v>
      </c>
      <c r="N74">
        <f t="shared" si="2"/>
        <v>0</v>
      </c>
      <c r="AF74" s="2" t="s">
        <v>403</v>
      </c>
      <c r="ED74" s="2" t="s">
        <v>407</v>
      </c>
    </row>
    <row r="75" spans="1:134" x14ac:dyDescent="0.2">
      <c r="A75">
        <v>1588310</v>
      </c>
      <c r="B75">
        <v>7382020</v>
      </c>
      <c r="C75" t="s">
        <v>97</v>
      </c>
      <c r="D75" t="s">
        <v>98</v>
      </c>
      <c r="E75">
        <v>17000</v>
      </c>
      <c r="F75" t="s">
        <v>228</v>
      </c>
      <c r="G75" t="s">
        <v>341</v>
      </c>
      <c r="H75" t="s">
        <v>393</v>
      </c>
      <c r="I75">
        <v>0</v>
      </c>
      <c r="J75">
        <v>0</v>
      </c>
      <c r="K75">
        <v>0</v>
      </c>
      <c r="L75">
        <v>29.87</v>
      </c>
      <c r="M75" s="2" t="s">
        <v>465</v>
      </c>
      <c r="N75">
        <f t="shared" si="2"/>
        <v>1700</v>
      </c>
      <c r="AE75" s="7">
        <v>1700</v>
      </c>
      <c r="AF75" s="2" t="s">
        <v>403</v>
      </c>
      <c r="ED75" s="2" t="s">
        <v>407</v>
      </c>
    </row>
    <row r="76" spans="1:134" x14ac:dyDescent="0.2">
      <c r="A76">
        <v>1703320</v>
      </c>
      <c r="B76">
        <v>7271510</v>
      </c>
      <c r="C76" t="s">
        <v>115</v>
      </c>
      <c r="D76" t="s">
        <v>278</v>
      </c>
      <c r="E76">
        <v>20000</v>
      </c>
      <c r="F76" t="s">
        <v>395</v>
      </c>
      <c r="G76" t="s">
        <v>341</v>
      </c>
      <c r="H76" t="s">
        <v>393</v>
      </c>
      <c r="I76">
        <v>7.1</v>
      </c>
      <c r="J76">
        <v>21</v>
      </c>
      <c r="K76">
        <v>1394.58</v>
      </c>
      <c r="L76">
        <v>18355.11</v>
      </c>
      <c r="M76" s="2" t="s">
        <v>465</v>
      </c>
      <c r="N76">
        <f t="shared" si="2"/>
        <v>4511</v>
      </c>
      <c r="AN76" s="7">
        <f>125+125</f>
        <v>250</v>
      </c>
      <c r="AO76" s="2" t="s">
        <v>401</v>
      </c>
      <c r="AP76" s="2" t="s">
        <v>475</v>
      </c>
      <c r="AQ76" s="7">
        <v>261</v>
      </c>
      <c r="AR76" s="2" t="s">
        <v>420</v>
      </c>
      <c r="AS76" s="2" t="s">
        <v>475</v>
      </c>
      <c r="AT76" s="7">
        <v>1000</v>
      </c>
      <c r="AU76">
        <v>2</v>
      </c>
      <c r="AV76" s="2" t="s">
        <v>428</v>
      </c>
      <c r="AW76" s="8"/>
      <c r="AX76" s="2"/>
      <c r="AY76" s="2"/>
      <c r="AZ76" s="8">
        <v>3000</v>
      </c>
      <c r="BA76" s="2">
        <v>2</v>
      </c>
      <c r="BB76" s="2" t="s">
        <v>347</v>
      </c>
      <c r="BC76" s="8"/>
      <c r="BD76" s="2"/>
      <c r="BE76" s="2"/>
      <c r="BF76" s="8"/>
      <c r="BG76" s="2"/>
      <c r="BH76" s="2"/>
      <c r="BI76" s="8"/>
      <c r="BJ76" s="2"/>
      <c r="BK76" s="2"/>
      <c r="BL76" s="8"/>
      <c r="BM76" s="2"/>
      <c r="BN76" s="2"/>
      <c r="BO76" s="8"/>
      <c r="BP76" s="2"/>
      <c r="BQ76" s="2"/>
      <c r="BR76" s="8"/>
      <c r="BS76" s="2"/>
      <c r="BT76" s="2"/>
      <c r="BU76" s="8"/>
      <c r="BV76" s="2"/>
      <c r="BW76" s="2"/>
      <c r="BX76" s="8"/>
      <c r="BY76" s="2"/>
      <c r="BZ76" s="2"/>
      <c r="CA76" s="8"/>
      <c r="CB76" s="2"/>
      <c r="CC76" s="2"/>
      <c r="CD76" s="8"/>
      <c r="CE76" s="2"/>
      <c r="CF76" s="2"/>
      <c r="CG76" s="8"/>
      <c r="CH76" s="2"/>
      <c r="CI76" s="2"/>
      <c r="CJ76" s="8"/>
      <c r="CK76" s="2"/>
      <c r="CL76" s="2"/>
      <c r="CM76" s="8"/>
      <c r="CN76" s="2"/>
      <c r="CO76" s="2"/>
      <c r="CP76" s="8"/>
      <c r="CQ76" s="2"/>
      <c r="CR76" s="2"/>
      <c r="CS76" s="8"/>
      <c r="CT76" s="2"/>
      <c r="CU76" s="2"/>
      <c r="CV76" s="8"/>
      <c r="CW76" s="2"/>
      <c r="CX76" s="2"/>
      <c r="CY76" s="8"/>
      <c r="CZ76" s="2"/>
      <c r="DA76" s="2"/>
      <c r="DB76" s="8"/>
      <c r="DC76" s="2"/>
      <c r="DD76" s="2"/>
      <c r="DE76" s="8"/>
      <c r="DF76" s="2"/>
      <c r="DG76" s="2"/>
      <c r="DH76" s="8"/>
      <c r="DI76" s="2"/>
      <c r="DJ76" s="2"/>
      <c r="DK76" s="8"/>
      <c r="DL76" s="2"/>
      <c r="DM76" s="2"/>
      <c r="DN76" s="8"/>
      <c r="DO76" s="2"/>
      <c r="DP76" s="2"/>
      <c r="DQ76" s="8"/>
      <c r="DR76" s="2"/>
      <c r="DS76" s="2"/>
      <c r="DT76" s="8"/>
      <c r="DU76" s="2"/>
      <c r="DV76" s="2"/>
      <c r="DW76" s="8"/>
      <c r="DX76" s="2"/>
      <c r="DY76" s="2"/>
      <c r="ED76" s="2" t="s">
        <v>683</v>
      </c>
    </row>
    <row r="77" spans="1:134" x14ac:dyDescent="0.2">
      <c r="A77">
        <v>1698080</v>
      </c>
      <c r="B77">
        <v>7281110</v>
      </c>
      <c r="C77" t="s">
        <v>116</v>
      </c>
      <c r="D77" t="s">
        <v>117</v>
      </c>
      <c r="E77">
        <v>20000</v>
      </c>
      <c r="F77" t="s">
        <v>395</v>
      </c>
      <c r="G77" t="s">
        <v>341</v>
      </c>
      <c r="H77" t="s">
        <v>393</v>
      </c>
      <c r="I77">
        <v>23.7</v>
      </c>
      <c r="J77">
        <v>120</v>
      </c>
      <c r="K77">
        <v>762</v>
      </c>
      <c r="L77">
        <v>4011.48</v>
      </c>
      <c r="M77" s="2" t="s">
        <v>465</v>
      </c>
      <c r="N77">
        <f t="shared" si="2"/>
        <v>0</v>
      </c>
      <c r="EA77" s="8" t="s">
        <v>404</v>
      </c>
      <c r="ED77" s="2" t="s">
        <v>648</v>
      </c>
    </row>
    <row r="78" spans="1:134" x14ac:dyDescent="0.2">
      <c r="A78">
        <v>1703530</v>
      </c>
      <c r="B78">
        <v>7271250</v>
      </c>
      <c r="C78" t="s">
        <v>99</v>
      </c>
      <c r="D78" t="s">
        <v>100</v>
      </c>
      <c r="E78">
        <v>20000</v>
      </c>
      <c r="F78" t="s">
        <v>395</v>
      </c>
      <c r="G78" t="s">
        <v>341</v>
      </c>
      <c r="H78" t="s">
        <v>393</v>
      </c>
      <c r="I78">
        <v>0</v>
      </c>
      <c r="J78">
        <v>0</v>
      </c>
      <c r="K78">
        <v>0</v>
      </c>
      <c r="L78">
        <v>24883.69</v>
      </c>
      <c r="M78" s="2" t="s">
        <v>465</v>
      </c>
      <c r="N78">
        <f t="shared" si="2"/>
        <v>1327</v>
      </c>
      <c r="AN78" s="7">
        <f>125+125</f>
        <v>250</v>
      </c>
      <c r="AO78" s="2" t="s">
        <v>401</v>
      </c>
      <c r="AP78" s="2" t="s">
        <v>475</v>
      </c>
      <c r="AQ78" s="7">
        <v>279</v>
      </c>
      <c r="AR78" s="2" t="s">
        <v>420</v>
      </c>
      <c r="AS78" s="2" t="s">
        <v>475</v>
      </c>
      <c r="AT78" s="7">
        <f>398+400</f>
        <v>798</v>
      </c>
      <c r="AU78">
        <v>2</v>
      </c>
      <c r="AV78" s="2" t="s">
        <v>347</v>
      </c>
      <c r="AW78" s="8"/>
      <c r="AX78" s="2"/>
      <c r="AY78" s="2"/>
      <c r="AZ78" s="8"/>
      <c r="BA78" s="2"/>
      <c r="BB78" s="2"/>
      <c r="BC78" s="8"/>
      <c r="BD78" s="2"/>
      <c r="BE78" s="2"/>
      <c r="BF78" s="8"/>
      <c r="BG78" s="2"/>
      <c r="BH78" s="2"/>
      <c r="BI78" s="8"/>
      <c r="BJ78" s="2"/>
      <c r="BK78" s="2"/>
      <c r="BL78" s="8"/>
      <c r="BM78" s="2"/>
      <c r="BN78" s="2"/>
      <c r="BO78" s="8"/>
      <c r="BP78" s="2"/>
      <c r="BQ78" s="2"/>
      <c r="BR78" s="8"/>
      <c r="BS78" s="2"/>
      <c r="BT78" s="2"/>
      <c r="BU78" s="8"/>
      <c r="BV78" s="2"/>
      <c r="BW78" s="2"/>
      <c r="BX78" s="8"/>
      <c r="BY78" s="2"/>
      <c r="BZ78" s="2"/>
      <c r="CA78" s="8"/>
      <c r="CB78" s="2"/>
      <c r="CC78" s="2"/>
      <c r="CD78" s="8"/>
      <c r="CE78" s="2"/>
      <c r="CF78" s="2"/>
      <c r="CG78" s="8"/>
      <c r="CH78" s="2"/>
      <c r="CI78" s="2"/>
      <c r="CJ78" s="8"/>
      <c r="CK78" s="2"/>
      <c r="CL78" s="2"/>
      <c r="CM78" s="8"/>
      <c r="CN78" s="2"/>
      <c r="CO78" s="2"/>
      <c r="CP78" s="8"/>
      <c r="CQ78" s="2"/>
      <c r="CR78" s="2"/>
      <c r="CS78" s="8"/>
      <c r="CT78" s="2"/>
      <c r="CU78" s="2"/>
      <c r="CV78" s="8"/>
      <c r="CW78" s="2"/>
      <c r="CX78" s="2"/>
      <c r="CY78" s="8"/>
      <c r="CZ78" s="2"/>
      <c r="DA78" s="2"/>
      <c r="DB78" s="8"/>
      <c r="DC78" s="2"/>
      <c r="DD78" s="2"/>
      <c r="DE78" s="8"/>
      <c r="DF78" s="2"/>
      <c r="DG78" s="2"/>
      <c r="DH78" s="8"/>
      <c r="DI78" s="2"/>
      <c r="DJ78" s="2"/>
      <c r="DK78" s="8"/>
      <c r="DL78" s="2"/>
      <c r="DM78" s="2"/>
      <c r="DN78" s="8"/>
      <c r="DO78" s="2"/>
      <c r="DP78" s="2"/>
      <c r="DQ78" s="8"/>
      <c r="DR78" s="2"/>
      <c r="DS78" s="2"/>
      <c r="DT78" s="8"/>
      <c r="DU78" s="2"/>
      <c r="DV78" s="2"/>
      <c r="DW78" s="8"/>
      <c r="DX78" s="2"/>
      <c r="DY78" s="2"/>
      <c r="ED78" s="2" t="s">
        <v>668</v>
      </c>
    </row>
    <row r="79" spans="1:134" x14ac:dyDescent="0.2">
      <c r="A79">
        <v>1607510</v>
      </c>
      <c r="B79">
        <v>7287860</v>
      </c>
      <c r="C79" t="s">
        <v>322</v>
      </c>
      <c r="D79" t="s">
        <v>323</v>
      </c>
      <c r="E79">
        <v>87000</v>
      </c>
      <c r="F79" t="s">
        <v>324</v>
      </c>
      <c r="G79" t="s">
        <v>375</v>
      </c>
      <c r="H79" t="s">
        <v>339</v>
      </c>
      <c r="I79">
        <v>7.2</v>
      </c>
      <c r="J79">
        <v>28</v>
      </c>
      <c r="K79">
        <v>160.649</v>
      </c>
      <c r="L79">
        <v>2242.88</v>
      </c>
      <c r="M79" s="2" t="s">
        <v>465</v>
      </c>
      <c r="N79">
        <f t="shared" si="2"/>
        <v>0</v>
      </c>
      <c r="AE79" s="8" t="s">
        <v>463</v>
      </c>
      <c r="AF79" s="2" t="s">
        <v>403</v>
      </c>
      <c r="AH79" s="8" t="s">
        <v>463</v>
      </c>
      <c r="AI79" s="2" t="s">
        <v>403</v>
      </c>
      <c r="ED79" s="2" t="s">
        <v>407</v>
      </c>
    </row>
    <row r="80" spans="1:134" x14ac:dyDescent="0.2">
      <c r="A80">
        <v>1545760</v>
      </c>
      <c r="B80">
        <v>7371610</v>
      </c>
      <c r="C80" t="s">
        <v>372</v>
      </c>
      <c r="D80" t="s">
        <v>373</v>
      </c>
      <c r="E80">
        <v>87000</v>
      </c>
      <c r="F80" t="s">
        <v>374</v>
      </c>
      <c r="G80" t="s">
        <v>375</v>
      </c>
      <c r="H80" t="s">
        <v>339</v>
      </c>
      <c r="I80">
        <v>0</v>
      </c>
      <c r="J80">
        <v>50</v>
      </c>
      <c r="K80">
        <v>0</v>
      </c>
      <c r="L80">
        <v>5016.84</v>
      </c>
      <c r="M80" s="2" t="s">
        <v>465</v>
      </c>
      <c r="N80">
        <f t="shared" si="2"/>
        <v>0</v>
      </c>
      <c r="BC80" s="8" t="s">
        <v>404</v>
      </c>
      <c r="DN80" s="8" t="s">
        <v>404</v>
      </c>
      <c r="DP80" s="2" t="s">
        <v>617</v>
      </c>
      <c r="ED80" s="2" t="s">
        <v>618</v>
      </c>
    </row>
    <row r="81" spans="1:134" x14ac:dyDescent="0.2">
      <c r="A81">
        <v>1602210</v>
      </c>
      <c r="B81">
        <v>7306910</v>
      </c>
      <c r="C81" t="s">
        <v>35</v>
      </c>
      <c r="D81" t="s">
        <v>36</v>
      </c>
      <c r="E81">
        <v>61000</v>
      </c>
      <c r="F81" t="s">
        <v>309</v>
      </c>
      <c r="G81" t="s">
        <v>338</v>
      </c>
      <c r="H81" t="s">
        <v>389</v>
      </c>
      <c r="I81">
        <v>12.8</v>
      </c>
      <c r="J81">
        <v>66</v>
      </c>
      <c r="K81">
        <v>14356</v>
      </c>
      <c r="L81">
        <v>107836.31</v>
      </c>
      <c r="M81" s="2" t="s">
        <v>465</v>
      </c>
      <c r="N81">
        <f t="shared" si="2"/>
        <v>997</v>
      </c>
      <c r="AE81" s="8" t="s">
        <v>463</v>
      </c>
      <c r="AF81">
        <v>1</v>
      </c>
      <c r="AG81" s="2" t="s">
        <v>495</v>
      </c>
      <c r="AK81" s="8" t="s">
        <v>463</v>
      </c>
      <c r="AL81">
        <v>1</v>
      </c>
      <c r="AN81" s="7">
        <f>431+68+432+66</f>
        <v>997</v>
      </c>
      <c r="AO81" s="2" t="s">
        <v>402</v>
      </c>
      <c r="AP81" s="2" t="s">
        <v>412</v>
      </c>
      <c r="ED81" s="2" t="s">
        <v>554</v>
      </c>
    </row>
    <row r="82" spans="1:134" x14ac:dyDescent="0.2">
      <c r="A82">
        <v>1412510</v>
      </c>
      <c r="B82">
        <v>6241800</v>
      </c>
      <c r="C82" t="s">
        <v>294</v>
      </c>
      <c r="D82" t="s">
        <v>336</v>
      </c>
      <c r="E82">
        <v>108000</v>
      </c>
      <c r="F82" t="s">
        <v>293</v>
      </c>
      <c r="G82" t="s">
        <v>330</v>
      </c>
      <c r="H82" t="s">
        <v>388</v>
      </c>
      <c r="I82">
        <v>0</v>
      </c>
      <c r="J82">
        <v>64</v>
      </c>
      <c r="K82">
        <v>0</v>
      </c>
      <c r="L82">
        <v>884.79</v>
      </c>
      <c r="M82" s="2" t="s">
        <v>465</v>
      </c>
      <c r="N82">
        <f t="shared" si="2"/>
        <v>252</v>
      </c>
      <c r="AN82" s="8">
        <v>252</v>
      </c>
      <c r="AO82" s="2" t="s">
        <v>415</v>
      </c>
      <c r="AP82" s="2" t="s">
        <v>416</v>
      </c>
      <c r="ED82" t="s">
        <v>414</v>
      </c>
    </row>
    <row r="83" spans="1:134" x14ac:dyDescent="0.2">
      <c r="A83">
        <v>1416290</v>
      </c>
      <c r="B83">
        <v>6216690</v>
      </c>
      <c r="C83" t="s">
        <v>232</v>
      </c>
      <c r="D83" t="s">
        <v>233</v>
      </c>
      <c r="E83">
        <v>108000</v>
      </c>
      <c r="F83" t="s">
        <v>317</v>
      </c>
      <c r="G83" t="s">
        <v>330</v>
      </c>
      <c r="H83" t="s">
        <v>388</v>
      </c>
      <c r="I83">
        <v>0</v>
      </c>
      <c r="J83">
        <v>0</v>
      </c>
      <c r="K83">
        <v>0</v>
      </c>
      <c r="L83">
        <v>1587.62</v>
      </c>
      <c r="M83" s="2" t="s">
        <v>465</v>
      </c>
      <c r="N83">
        <f t="shared" si="2"/>
        <v>7500</v>
      </c>
      <c r="AH83" s="7">
        <v>7500</v>
      </c>
      <c r="AI83" s="2" t="s">
        <v>410</v>
      </c>
      <c r="ED83" s="2" t="s">
        <v>407</v>
      </c>
    </row>
    <row r="84" spans="1:134" x14ac:dyDescent="0.2">
      <c r="A84">
        <v>1628710</v>
      </c>
      <c r="B84">
        <v>6580800</v>
      </c>
      <c r="C84" t="s">
        <v>231</v>
      </c>
      <c r="D84" t="s">
        <v>314</v>
      </c>
      <c r="E84">
        <v>108000</v>
      </c>
      <c r="F84" t="s">
        <v>316</v>
      </c>
      <c r="G84" t="s">
        <v>330</v>
      </c>
      <c r="H84" t="s">
        <v>388</v>
      </c>
      <c r="I84">
        <v>22.8</v>
      </c>
      <c r="J84">
        <v>83</v>
      </c>
      <c r="K84">
        <v>236.73</v>
      </c>
      <c r="L84">
        <v>1105.5999999999999</v>
      </c>
      <c r="M84" s="2" t="s">
        <v>465</v>
      </c>
      <c r="N84">
        <f t="shared" si="2"/>
        <v>4000</v>
      </c>
      <c r="AH84" s="7">
        <v>4000</v>
      </c>
      <c r="AI84" s="2" t="s">
        <v>403</v>
      </c>
      <c r="ED84" s="2" t="s">
        <v>407</v>
      </c>
    </row>
    <row r="85" spans="1:134" x14ac:dyDescent="0.2">
      <c r="A85">
        <v>1393390</v>
      </c>
      <c r="B85">
        <v>6623220</v>
      </c>
      <c r="C85" t="s">
        <v>246</v>
      </c>
      <c r="D85" t="s">
        <v>247</v>
      </c>
      <c r="E85">
        <v>108000</v>
      </c>
      <c r="F85" t="s">
        <v>301</v>
      </c>
      <c r="G85" t="s">
        <v>330</v>
      </c>
      <c r="H85" t="s">
        <v>388</v>
      </c>
      <c r="I85">
        <v>18.399999999999999</v>
      </c>
      <c r="J85">
        <v>34</v>
      </c>
      <c r="K85">
        <v>282.41800000000001</v>
      </c>
      <c r="L85">
        <v>1469.14</v>
      </c>
      <c r="M85" s="2" t="s">
        <v>465</v>
      </c>
      <c r="N85">
        <f t="shared" si="2"/>
        <v>1000</v>
      </c>
      <c r="AE85" s="7">
        <v>1000</v>
      </c>
      <c r="AF85" s="2" t="s">
        <v>403</v>
      </c>
      <c r="ED85" s="2" t="s">
        <v>407</v>
      </c>
    </row>
    <row r="86" spans="1:134" x14ac:dyDescent="0.2">
      <c r="A86">
        <v>1323260</v>
      </c>
      <c r="B86">
        <v>6763820</v>
      </c>
      <c r="C86" t="s">
        <v>288</v>
      </c>
      <c r="D86" t="s">
        <v>289</v>
      </c>
      <c r="E86">
        <v>108000</v>
      </c>
      <c r="F86" t="s">
        <v>287</v>
      </c>
      <c r="G86" t="s">
        <v>330</v>
      </c>
      <c r="H86" t="s">
        <v>388</v>
      </c>
      <c r="I86">
        <v>0</v>
      </c>
      <c r="J86">
        <v>34</v>
      </c>
      <c r="K86">
        <v>0</v>
      </c>
      <c r="L86">
        <v>3205.94</v>
      </c>
      <c r="M86" s="2" t="s">
        <v>465</v>
      </c>
      <c r="N86">
        <f t="shared" si="2"/>
        <v>1000</v>
      </c>
      <c r="AH86" s="7">
        <v>1000</v>
      </c>
      <c r="AI86" s="2" t="s">
        <v>403</v>
      </c>
      <c r="ED86" s="2" t="s">
        <v>407</v>
      </c>
    </row>
    <row r="87" spans="1:134" x14ac:dyDescent="0.2">
      <c r="A87">
        <v>1376570</v>
      </c>
      <c r="B87">
        <v>6655470</v>
      </c>
      <c r="C87" t="s">
        <v>297</v>
      </c>
      <c r="D87" t="s">
        <v>298</v>
      </c>
      <c r="E87">
        <v>108000</v>
      </c>
      <c r="F87" t="s">
        <v>315</v>
      </c>
      <c r="G87" t="s">
        <v>330</v>
      </c>
      <c r="H87" t="s">
        <v>388</v>
      </c>
      <c r="I87">
        <v>0</v>
      </c>
      <c r="J87">
        <v>0</v>
      </c>
      <c r="K87">
        <v>0</v>
      </c>
      <c r="L87">
        <v>7468.9</v>
      </c>
      <c r="M87" s="2" t="s">
        <v>465</v>
      </c>
      <c r="N87">
        <f t="shared" si="2"/>
        <v>0</v>
      </c>
      <c r="AE87" s="8" t="s">
        <v>462</v>
      </c>
      <c r="AF87" s="2" t="s">
        <v>403</v>
      </c>
      <c r="AH87" s="8" t="s">
        <v>462</v>
      </c>
      <c r="AI87" s="2" t="s">
        <v>403</v>
      </c>
      <c r="ED87" s="2" t="s">
        <v>407</v>
      </c>
    </row>
    <row r="88" spans="1:134" x14ac:dyDescent="0.2">
      <c r="A88">
        <v>1303870</v>
      </c>
      <c r="B88">
        <v>6632770</v>
      </c>
      <c r="C88" t="s">
        <v>280</v>
      </c>
      <c r="D88" t="s">
        <v>281</v>
      </c>
      <c r="E88">
        <v>108000</v>
      </c>
      <c r="F88" t="s">
        <v>282</v>
      </c>
      <c r="G88" t="s">
        <v>330</v>
      </c>
      <c r="H88" t="s">
        <v>388</v>
      </c>
      <c r="I88">
        <v>0</v>
      </c>
      <c r="J88">
        <v>93</v>
      </c>
      <c r="K88">
        <v>0</v>
      </c>
      <c r="L88">
        <v>4190.84</v>
      </c>
      <c r="M88" s="2" t="s">
        <v>465</v>
      </c>
      <c r="N88">
        <f t="shared" si="2"/>
        <v>6000</v>
      </c>
      <c r="AE88" s="7">
        <v>6000</v>
      </c>
      <c r="AF88" s="2" t="s">
        <v>403</v>
      </c>
      <c r="ED88" s="2" t="s">
        <v>407</v>
      </c>
    </row>
    <row r="89" spans="1:134" x14ac:dyDescent="0.2">
      <c r="A89">
        <v>1365080</v>
      </c>
      <c r="B89">
        <v>6612640</v>
      </c>
      <c r="C89" t="s">
        <v>291</v>
      </c>
      <c r="D89" t="s">
        <v>292</v>
      </c>
      <c r="E89">
        <v>108000</v>
      </c>
      <c r="F89" t="s">
        <v>311</v>
      </c>
      <c r="G89" t="s">
        <v>330</v>
      </c>
      <c r="H89" t="s">
        <v>388</v>
      </c>
      <c r="I89">
        <v>19.899999999999999</v>
      </c>
      <c r="J89">
        <v>63</v>
      </c>
      <c r="K89">
        <v>238.41300000000001</v>
      </c>
      <c r="L89">
        <v>1323</v>
      </c>
      <c r="M89" s="2" t="s">
        <v>465</v>
      </c>
      <c r="N89">
        <f t="shared" si="2"/>
        <v>2000</v>
      </c>
      <c r="AE89" s="7">
        <v>2000</v>
      </c>
      <c r="AF89">
        <v>1</v>
      </c>
      <c r="ED89" s="2" t="s">
        <v>407</v>
      </c>
    </row>
    <row r="90" spans="1:134" x14ac:dyDescent="0.2">
      <c r="A90">
        <v>1337320</v>
      </c>
      <c r="B90">
        <v>6587010</v>
      </c>
      <c r="C90" t="s">
        <v>165</v>
      </c>
      <c r="D90" t="s">
        <v>166</v>
      </c>
      <c r="E90">
        <v>20000</v>
      </c>
      <c r="F90" t="s">
        <v>164</v>
      </c>
      <c r="G90" t="s">
        <v>392</v>
      </c>
      <c r="H90" t="s">
        <v>393</v>
      </c>
      <c r="I90">
        <v>0</v>
      </c>
      <c r="J90">
        <v>0</v>
      </c>
      <c r="K90">
        <v>0</v>
      </c>
      <c r="L90">
        <v>33.46</v>
      </c>
      <c r="M90" s="2" t="s">
        <v>465</v>
      </c>
      <c r="N90">
        <f t="shared" si="2"/>
        <v>2000</v>
      </c>
      <c r="AK90" s="7">
        <v>2000</v>
      </c>
      <c r="AL90">
        <v>2</v>
      </c>
      <c r="ED90" s="2" t="s">
        <v>407</v>
      </c>
    </row>
    <row r="91" spans="1:134" x14ac:dyDescent="0.2">
      <c r="A91">
        <v>1351020</v>
      </c>
      <c r="B91">
        <v>6641980</v>
      </c>
      <c r="C91" t="s">
        <v>182</v>
      </c>
      <c r="D91" t="s">
        <v>183</v>
      </c>
      <c r="E91">
        <v>20000</v>
      </c>
      <c r="F91" t="s">
        <v>146</v>
      </c>
      <c r="G91" t="s">
        <v>392</v>
      </c>
      <c r="H91" t="s">
        <v>393</v>
      </c>
      <c r="I91">
        <v>0</v>
      </c>
      <c r="J91">
        <v>0</v>
      </c>
      <c r="K91">
        <v>0</v>
      </c>
      <c r="L91">
        <v>606.98</v>
      </c>
      <c r="M91" s="2" t="s">
        <v>465</v>
      </c>
      <c r="N91">
        <f t="shared" si="2"/>
        <v>8000</v>
      </c>
      <c r="AK91" s="7">
        <v>8000</v>
      </c>
      <c r="AL91" s="2" t="s">
        <v>403</v>
      </c>
      <c r="ED91" s="2" t="s">
        <v>407</v>
      </c>
    </row>
    <row r="92" spans="1:134" x14ac:dyDescent="0.2">
      <c r="A92">
        <v>1305640</v>
      </c>
      <c r="B92">
        <v>6603660</v>
      </c>
      <c r="C92" t="s">
        <v>106</v>
      </c>
      <c r="D92" t="s">
        <v>107</v>
      </c>
      <c r="E92">
        <v>20000</v>
      </c>
      <c r="F92" t="s">
        <v>164</v>
      </c>
      <c r="G92" t="s">
        <v>392</v>
      </c>
      <c r="H92" t="s">
        <v>393</v>
      </c>
      <c r="I92">
        <v>0</v>
      </c>
      <c r="J92">
        <v>0</v>
      </c>
      <c r="K92">
        <v>0</v>
      </c>
      <c r="L92">
        <v>808.2</v>
      </c>
      <c r="M92" s="2" t="s">
        <v>465</v>
      </c>
      <c r="N92">
        <f t="shared" si="2"/>
        <v>4100</v>
      </c>
      <c r="AH92" s="7">
        <v>4100</v>
      </c>
      <c r="AI92" s="2" t="s">
        <v>403</v>
      </c>
      <c r="ED92" s="2" t="s">
        <v>407</v>
      </c>
    </row>
    <row r="93" spans="1:134" x14ac:dyDescent="0.2">
      <c r="A93">
        <v>1619110</v>
      </c>
      <c r="B93">
        <v>7262690</v>
      </c>
      <c r="C93" t="s">
        <v>81</v>
      </c>
      <c r="D93" t="s">
        <v>82</v>
      </c>
      <c r="E93">
        <v>20000</v>
      </c>
      <c r="F93" t="s">
        <v>164</v>
      </c>
      <c r="G93" t="s">
        <v>392</v>
      </c>
      <c r="H93" t="s">
        <v>393</v>
      </c>
      <c r="I93">
        <v>0</v>
      </c>
      <c r="J93">
        <v>32.1</v>
      </c>
      <c r="K93">
        <v>0</v>
      </c>
      <c r="L93">
        <v>1144.3499999999999</v>
      </c>
      <c r="M93" s="2" t="s">
        <v>465</v>
      </c>
      <c r="N93">
        <f t="shared" si="2"/>
        <v>6300</v>
      </c>
      <c r="AT93" s="8">
        <v>1500</v>
      </c>
      <c r="AU93">
        <v>2</v>
      </c>
      <c r="AV93" s="2" t="s">
        <v>347</v>
      </c>
      <c r="AW93" s="8"/>
      <c r="AX93" s="2"/>
      <c r="AY93" s="2"/>
      <c r="AZ93" s="8">
        <v>1000</v>
      </c>
      <c r="BA93" s="2">
        <v>2</v>
      </c>
      <c r="BB93" s="2" t="s">
        <v>347</v>
      </c>
      <c r="BC93" s="8"/>
      <c r="BD93" s="2"/>
      <c r="BE93" s="2"/>
      <c r="BF93" s="8"/>
      <c r="BG93" s="2"/>
      <c r="BH93" s="2"/>
      <c r="BI93" s="8"/>
      <c r="BJ93" s="2"/>
      <c r="BK93" s="2"/>
      <c r="BL93" s="8">
        <v>1300</v>
      </c>
      <c r="BM93" s="2">
        <v>2</v>
      </c>
      <c r="BN93" s="2" t="s">
        <v>347</v>
      </c>
      <c r="BO93" s="8"/>
      <c r="BP93" s="2"/>
      <c r="BQ93" s="2"/>
      <c r="BR93" s="8"/>
      <c r="BS93" s="2"/>
      <c r="BT93" s="2"/>
      <c r="BU93" s="8"/>
      <c r="BV93" s="2"/>
      <c r="BW93" s="2"/>
      <c r="BX93" s="8"/>
      <c r="BY93" s="2"/>
      <c r="BZ93" s="2"/>
      <c r="CA93" s="8"/>
      <c r="CB93" s="2"/>
      <c r="CC93" s="2"/>
      <c r="CD93" s="8"/>
      <c r="CE93" s="2"/>
      <c r="CF93" s="2"/>
      <c r="CG93" s="8">
        <v>1000</v>
      </c>
      <c r="CH93" s="2" t="s">
        <v>401</v>
      </c>
      <c r="CI93" s="2" t="s">
        <v>347</v>
      </c>
      <c r="CJ93" s="8">
        <v>1500</v>
      </c>
      <c r="CK93" s="2">
        <v>2</v>
      </c>
      <c r="CL93" s="2" t="s">
        <v>347</v>
      </c>
      <c r="CM93" s="8"/>
      <c r="CN93" s="2"/>
      <c r="CO93" s="2"/>
      <c r="CP93" s="8"/>
      <c r="CQ93" s="2"/>
      <c r="CR93" s="2"/>
      <c r="CS93" s="8"/>
      <c r="CT93" s="2"/>
      <c r="CU93" s="2"/>
      <c r="CV93" s="8"/>
      <c r="CW93" s="2"/>
      <c r="CX93" s="2"/>
      <c r="CY93" s="8"/>
      <c r="CZ93" s="2"/>
      <c r="DA93" s="2"/>
      <c r="DB93" s="8"/>
      <c r="DC93" s="2"/>
      <c r="DD93" s="2"/>
      <c r="DE93" s="8"/>
      <c r="DF93" s="2"/>
      <c r="DG93" s="2"/>
      <c r="DH93" s="8"/>
      <c r="DI93" s="2"/>
      <c r="DJ93" s="2"/>
      <c r="DK93" s="8"/>
      <c r="DL93" s="2"/>
      <c r="DM93" s="2"/>
      <c r="DN93" s="8"/>
      <c r="DO93" s="2"/>
      <c r="DP93" s="2"/>
      <c r="DQ93" s="8"/>
      <c r="DR93" s="2"/>
      <c r="DS93" s="2"/>
      <c r="DT93" s="8"/>
      <c r="DU93" s="2"/>
      <c r="DV93" s="2"/>
      <c r="DW93" s="8"/>
      <c r="DX93" s="2"/>
      <c r="DY93" s="2"/>
      <c r="ED93" s="2" t="s">
        <v>666</v>
      </c>
    </row>
    <row r="94" spans="1:134" x14ac:dyDescent="0.2">
      <c r="A94">
        <v>1692360</v>
      </c>
      <c r="B94">
        <v>7198690</v>
      </c>
      <c r="C94" t="s">
        <v>184</v>
      </c>
      <c r="D94" t="s">
        <v>185</v>
      </c>
      <c r="E94">
        <v>20000</v>
      </c>
      <c r="F94" t="s">
        <v>146</v>
      </c>
      <c r="G94" t="s">
        <v>392</v>
      </c>
      <c r="H94" t="s">
        <v>393</v>
      </c>
      <c r="I94">
        <v>0</v>
      </c>
      <c r="J94">
        <v>0</v>
      </c>
      <c r="K94">
        <v>0</v>
      </c>
      <c r="L94">
        <v>785.84</v>
      </c>
      <c r="M94" s="2" t="s">
        <v>465</v>
      </c>
      <c r="N94">
        <f t="shared" si="2"/>
        <v>2200</v>
      </c>
      <c r="AE94" s="7">
        <v>2200</v>
      </c>
      <c r="AF94" s="2" t="s">
        <v>403</v>
      </c>
      <c r="ED94" s="2" t="s">
        <v>407</v>
      </c>
    </row>
    <row r="95" spans="1:134" x14ac:dyDescent="0.2">
      <c r="A95">
        <v>1627070</v>
      </c>
      <c r="B95">
        <v>7233600</v>
      </c>
      <c r="C95" t="s">
        <v>152</v>
      </c>
      <c r="D95" t="s">
        <v>153</v>
      </c>
      <c r="E95">
        <v>20000</v>
      </c>
      <c r="F95" t="s">
        <v>236</v>
      </c>
      <c r="G95" t="s">
        <v>392</v>
      </c>
      <c r="H95" t="s">
        <v>393</v>
      </c>
      <c r="I95">
        <v>0</v>
      </c>
      <c r="J95">
        <v>0</v>
      </c>
      <c r="K95">
        <v>0</v>
      </c>
      <c r="L95">
        <v>711.97</v>
      </c>
      <c r="M95" s="2" t="s">
        <v>465</v>
      </c>
      <c r="N95">
        <f t="shared" si="2"/>
        <v>3000</v>
      </c>
      <c r="AE95" s="7">
        <v>3000</v>
      </c>
      <c r="AF95" s="2" t="s">
        <v>403</v>
      </c>
      <c r="ED95" s="2" t="s">
        <v>663</v>
      </c>
    </row>
    <row r="96" spans="1:134" x14ac:dyDescent="0.2">
      <c r="A96">
        <v>1645880</v>
      </c>
      <c r="B96">
        <v>7235010</v>
      </c>
      <c r="C96" t="s">
        <v>120</v>
      </c>
      <c r="D96" t="s">
        <v>121</v>
      </c>
      <c r="E96">
        <v>26000</v>
      </c>
      <c r="F96" t="s">
        <v>191</v>
      </c>
      <c r="G96" t="s">
        <v>392</v>
      </c>
      <c r="H96" t="s">
        <v>393</v>
      </c>
      <c r="I96">
        <v>0</v>
      </c>
      <c r="J96">
        <v>0</v>
      </c>
      <c r="K96">
        <v>0</v>
      </c>
      <c r="L96">
        <v>534.45000000000005</v>
      </c>
      <c r="M96" s="2" t="s">
        <v>465</v>
      </c>
      <c r="N96">
        <f t="shared" si="2"/>
        <v>0</v>
      </c>
      <c r="DZ96" s="2" t="s">
        <v>465</v>
      </c>
      <c r="ED96" s="2" t="s">
        <v>407</v>
      </c>
    </row>
    <row r="97" spans="1:134" x14ac:dyDescent="0.2">
      <c r="A97">
        <v>1682800</v>
      </c>
      <c r="B97">
        <v>7218720</v>
      </c>
      <c r="C97" t="s">
        <v>244</v>
      </c>
      <c r="D97" t="s">
        <v>245</v>
      </c>
      <c r="E97">
        <v>27000</v>
      </c>
      <c r="F97" t="s">
        <v>397</v>
      </c>
      <c r="G97" t="s">
        <v>392</v>
      </c>
      <c r="H97" t="s">
        <v>393</v>
      </c>
      <c r="I97">
        <v>7</v>
      </c>
      <c r="J97">
        <v>25</v>
      </c>
      <c r="K97">
        <v>73.180000000000007</v>
      </c>
      <c r="L97">
        <v>974.48</v>
      </c>
      <c r="M97" s="2" t="s">
        <v>465</v>
      </c>
      <c r="N97">
        <f t="shared" si="2"/>
        <v>5000</v>
      </c>
      <c r="AK97" s="7">
        <v>5000</v>
      </c>
      <c r="AL97" s="2" t="s">
        <v>403</v>
      </c>
      <c r="ED97" s="2" t="s">
        <v>407</v>
      </c>
    </row>
    <row r="98" spans="1:134" x14ac:dyDescent="0.2">
      <c r="A98">
        <v>1610290</v>
      </c>
      <c r="B98">
        <v>7251600</v>
      </c>
      <c r="C98" t="s">
        <v>87</v>
      </c>
      <c r="D98" t="s">
        <v>88</v>
      </c>
      <c r="E98">
        <v>28000</v>
      </c>
      <c r="F98" t="s">
        <v>236</v>
      </c>
      <c r="G98" t="s">
        <v>392</v>
      </c>
      <c r="H98" t="s">
        <v>393</v>
      </c>
      <c r="I98">
        <v>0</v>
      </c>
      <c r="J98">
        <v>0</v>
      </c>
      <c r="K98">
        <v>0</v>
      </c>
      <c r="L98">
        <v>1019.66</v>
      </c>
      <c r="M98" s="2" t="s">
        <v>465</v>
      </c>
      <c r="N98">
        <f t="shared" ref="N98:N112" si="3">SUM(P98,S98,V98,Y98,AB98,AE98,AH98,AK98,AN98,AQ98,AT98,EA98,AW98,AZ98,BC98,BF98,BI98,BL98,BO98,BR98,BU98,CV98,DE98,CG98,CY98,DB98,DH98,DK98,DN98,DQ98,DT98,DW98,BX98,CA98,CD98,CJ98,CM98,CP98,CS98)</f>
        <v>5000</v>
      </c>
      <c r="AE98" s="7">
        <v>5000</v>
      </c>
      <c r="AF98" s="2" t="s">
        <v>403</v>
      </c>
      <c r="BO98" s="8"/>
      <c r="ED98" s="2" t="s">
        <v>534</v>
      </c>
    </row>
    <row r="99" spans="1:134" x14ac:dyDescent="0.2">
      <c r="A99">
        <v>1705890</v>
      </c>
      <c r="B99">
        <v>7156390</v>
      </c>
      <c r="C99" t="s">
        <v>73</v>
      </c>
      <c r="D99" t="s">
        <v>74</v>
      </c>
      <c r="E99">
        <v>28000</v>
      </c>
      <c r="F99" t="s">
        <v>237</v>
      </c>
      <c r="G99" t="s">
        <v>392</v>
      </c>
      <c r="H99" t="s">
        <v>393</v>
      </c>
      <c r="I99">
        <v>0</v>
      </c>
      <c r="J99">
        <v>0</v>
      </c>
      <c r="K99">
        <v>0</v>
      </c>
      <c r="L99">
        <v>13.01</v>
      </c>
      <c r="M99" s="2" t="s">
        <v>465</v>
      </c>
      <c r="N99">
        <f t="shared" si="3"/>
        <v>2000</v>
      </c>
      <c r="BL99" s="7">
        <v>2000</v>
      </c>
      <c r="BM99" s="2" t="s">
        <v>420</v>
      </c>
      <c r="ED99" s="2" t="s">
        <v>538</v>
      </c>
    </row>
    <row r="100" spans="1:134" x14ac:dyDescent="0.2">
      <c r="A100">
        <v>1681920</v>
      </c>
      <c r="B100">
        <v>7179180</v>
      </c>
      <c r="C100" t="s">
        <v>154</v>
      </c>
      <c r="D100" t="s">
        <v>155</v>
      </c>
      <c r="E100">
        <v>28000</v>
      </c>
      <c r="F100" t="s">
        <v>237</v>
      </c>
      <c r="G100" t="s">
        <v>392</v>
      </c>
      <c r="H100" t="s">
        <v>393</v>
      </c>
      <c r="I100">
        <v>0</v>
      </c>
      <c r="J100">
        <v>0</v>
      </c>
      <c r="K100">
        <v>0</v>
      </c>
      <c r="L100">
        <v>373.51</v>
      </c>
      <c r="M100" s="2" t="s">
        <v>465</v>
      </c>
      <c r="N100">
        <f t="shared" si="3"/>
        <v>1000</v>
      </c>
      <c r="BL100" s="7">
        <v>1000</v>
      </c>
      <c r="BM100" s="2" t="s">
        <v>403</v>
      </c>
      <c r="BN100" s="2" t="s">
        <v>347</v>
      </c>
      <c r="ED100" s="2" t="s">
        <v>665</v>
      </c>
    </row>
    <row r="101" spans="1:134" x14ac:dyDescent="0.2">
      <c r="A101">
        <v>1680620</v>
      </c>
      <c r="B101">
        <v>7174810</v>
      </c>
      <c r="C101" t="s">
        <v>0</v>
      </c>
      <c r="D101" t="s">
        <v>1</v>
      </c>
      <c r="E101">
        <v>28000</v>
      </c>
      <c r="F101" t="s">
        <v>394</v>
      </c>
      <c r="G101" t="s">
        <v>392</v>
      </c>
      <c r="H101" t="s">
        <v>393</v>
      </c>
      <c r="I101">
        <v>0</v>
      </c>
      <c r="J101">
        <v>0</v>
      </c>
      <c r="K101">
        <v>0</v>
      </c>
      <c r="L101">
        <v>196.93</v>
      </c>
      <c r="M101" s="2" t="s">
        <v>465</v>
      </c>
      <c r="N101">
        <f t="shared" si="3"/>
        <v>499</v>
      </c>
      <c r="AQ101" s="8">
        <v>499</v>
      </c>
      <c r="AR101">
        <v>2</v>
      </c>
      <c r="AS101" s="2" t="s">
        <v>347</v>
      </c>
      <c r="ED101" s="2" t="s">
        <v>414</v>
      </c>
    </row>
    <row r="102" spans="1:134" x14ac:dyDescent="0.2">
      <c r="A102">
        <v>1710800</v>
      </c>
      <c r="B102">
        <v>7104010</v>
      </c>
      <c r="C102" t="s">
        <v>130</v>
      </c>
      <c r="D102" t="s">
        <v>131</v>
      </c>
      <c r="E102">
        <v>28000</v>
      </c>
      <c r="F102" t="s">
        <v>347</v>
      </c>
      <c r="G102" t="s">
        <v>392</v>
      </c>
      <c r="H102" t="s">
        <v>393</v>
      </c>
      <c r="I102">
        <v>0</v>
      </c>
      <c r="J102">
        <v>0</v>
      </c>
      <c r="K102">
        <v>0</v>
      </c>
      <c r="L102">
        <v>1721.48</v>
      </c>
      <c r="M102" s="2" t="s">
        <v>465</v>
      </c>
      <c r="N102">
        <f t="shared" si="3"/>
        <v>3000</v>
      </c>
      <c r="AN102" s="8">
        <v>3000</v>
      </c>
      <c r="AO102" s="2" t="s">
        <v>401</v>
      </c>
      <c r="AP102" s="2" t="s">
        <v>418</v>
      </c>
      <c r="ED102" s="2" t="s">
        <v>666</v>
      </c>
    </row>
    <row r="103" spans="1:134" x14ac:dyDescent="0.2">
      <c r="A103">
        <v>1589860</v>
      </c>
      <c r="B103">
        <v>7257850</v>
      </c>
      <c r="C103" t="s">
        <v>83</v>
      </c>
      <c r="D103" t="s">
        <v>84</v>
      </c>
      <c r="E103">
        <v>28000</v>
      </c>
      <c r="F103" t="s">
        <v>236</v>
      </c>
      <c r="G103" t="s">
        <v>392</v>
      </c>
      <c r="H103" t="s">
        <v>393</v>
      </c>
      <c r="I103">
        <v>15.7</v>
      </c>
      <c r="J103">
        <v>62.2</v>
      </c>
      <c r="K103">
        <v>210.5</v>
      </c>
      <c r="L103">
        <v>1281.54</v>
      </c>
      <c r="M103" s="2" t="s">
        <v>465</v>
      </c>
      <c r="N103">
        <f t="shared" si="3"/>
        <v>6000</v>
      </c>
      <c r="AH103" s="8" t="s">
        <v>404</v>
      </c>
      <c r="AQ103" s="7">
        <v>500</v>
      </c>
      <c r="AR103">
        <v>2</v>
      </c>
      <c r="AS103" s="2" t="s">
        <v>347</v>
      </c>
      <c r="BL103" s="7">
        <f>1000+1500</f>
        <v>2500</v>
      </c>
      <c r="BM103" s="2" t="s">
        <v>687</v>
      </c>
      <c r="BN103" s="2" t="s">
        <v>347</v>
      </c>
      <c r="BO103" s="8"/>
      <c r="BR103" s="7">
        <v>1000</v>
      </c>
      <c r="BS103">
        <v>2</v>
      </c>
      <c r="BT103" s="2" t="s">
        <v>347</v>
      </c>
      <c r="EA103" s="7">
        <v>2000</v>
      </c>
      <c r="EB103">
        <v>1</v>
      </c>
      <c r="ED103" s="2" t="s">
        <v>535</v>
      </c>
    </row>
    <row r="104" spans="1:134" x14ac:dyDescent="0.2">
      <c r="A104">
        <v>1464970</v>
      </c>
      <c r="B104">
        <v>7298800</v>
      </c>
      <c r="C104" t="s">
        <v>67</v>
      </c>
      <c r="D104" t="s">
        <v>68</v>
      </c>
      <c r="E104">
        <v>28000</v>
      </c>
      <c r="F104" t="s">
        <v>237</v>
      </c>
      <c r="G104" t="s">
        <v>392</v>
      </c>
      <c r="H104" t="s">
        <v>393</v>
      </c>
      <c r="I104">
        <v>18.3</v>
      </c>
      <c r="J104">
        <v>61.5</v>
      </c>
      <c r="K104">
        <v>240.6</v>
      </c>
      <c r="L104">
        <v>5675.99</v>
      </c>
      <c r="M104" s="2" t="s">
        <v>465</v>
      </c>
      <c r="N104">
        <f t="shared" si="3"/>
        <v>17750</v>
      </c>
      <c r="AQ104" s="8">
        <v>1000</v>
      </c>
      <c r="AR104">
        <v>2</v>
      </c>
      <c r="AS104" s="2" t="s">
        <v>347</v>
      </c>
      <c r="AT104" s="8">
        <v>500</v>
      </c>
      <c r="AU104">
        <v>2</v>
      </c>
      <c r="AV104" s="2" t="s">
        <v>347</v>
      </c>
      <c r="AW104" s="8"/>
      <c r="AX104" s="2"/>
      <c r="AY104" s="2"/>
      <c r="AZ104" s="8"/>
      <c r="BA104" s="2"/>
      <c r="BB104" s="2"/>
      <c r="BC104" s="8"/>
      <c r="BD104" s="2"/>
      <c r="BE104" s="2"/>
      <c r="BF104" s="8"/>
      <c r="BG104" s="2"/>
      <c r="BH104" s="2"/>
      <c r="BI104" s="8"/>
      <c r="BJ104" s="2"/>
      <c r="BK104" s="2"/>
      <c r="BL104" s="8">
        <v>1500</v>
      </c>
      <c r="BM104" s="2" t="s">
        <v>401</v>
      </c>
      <c r="BN104" s="2" t="s">
        <v>347</v>
      </c>
      <c r="BO104" s="8">
        <f>2500+3000</f>
        <v>5500</v>
      </c>
      <c r="BP104" s="2" t="s">
        <v>420</v>
      </c>
      <c r="BQ104" s="2" t="s">
        <v>347</v>
      </c>
      <c r="BR104" s="8">
        <f>5000+3000</f>
        <v>8000</v>
      </c>
      <c r="BS104" s="2">
        <v>2</v>
      </c>
      <c r="BT104" s="2" t="s">
        <v>347</v>
      </c>
      <c r="BU104" s="8">
        <f>1000+250</f>
        <v>1250</v>
      </c>
      <c r="BV104" s="2">
        <v>3</v>
      </c>
      <c r="BW104" s="2" t="s">
        <v>347</v>
      </c>
      <c r="BX104" s="8"/>
      <c r="BY104" s="2"/>
      <c r="BZ104" s="2"/>
      <c r="CA104" s="8"/>
      <c r="CB104" s="2"/>
      <c r="CC104" s="2"/>
      <c r="CD104" s="8"/>
      <c r="CE104" s="2"/>
      <c r="CF104" s="2"/>
      <c r="CG104" s="8"/>
      <c r="CH104" s="2"/>
      <c r="CI104" s="2"/>
      <c r="CJ104" s="8"/>
      <c r="CK104" s="2"/>
      <c r="CL104" s="2"/>
      <c r="CM104" s="8"/>
      <c r="CN104" s="2"/>
      <c r="CO104" s="2"/>
      <c r="CP104" s="8"/>
      <c r="CQ104" s="2"/>
      <c r="CR104" s="2"/>
      <c r="CS104" s="8"/>
      <c r="CT104" s="2"/>
      <c r="CU104" s="2"/>
      <c r="CV104" s="8"/>
      <c r="CW104" s="2"/>
      <c r="CX104" s="2"/>
      <c r="CY104" s="8"/>
      <c r="CZ104" s="2"/>
      <c r="DA104" s="2"/>
      <c r="DB104" s="8"/>
      <c r="DC104" s="2"/>
      <c r="DD104" s="2"/>
      <c r="DE104" s="8"/>
      <c r="DF104" s="2"/>
      <c r="DG104" s="2"/>
      <c r="DH104" s="8"/>
      <c r="DI104" s="2"/>
      <c r="DJ104" s="2"/>
      <c r="DK104" s="8"/>
      <c r="DL104" s="2"/>
      <c r="DM104" s="2"/>
      <c r="DN104" s="8"/>
      <c r="DO104" s="2"/>
      <c r="DP104" s="2"/>
      <c r="DQ104" s="8"/>
      <c r="DR104" s="2"/>
      <c r="DS104" s="2"/>
      <c r="DT104" s="8"/>
      <c r="DU104" s="2"/>
      <c r="DV104" s="2"/>
      <c r="DW104" s="8"/>
      <c r="DX104" s="2"/>
      <c r="DY104" s="2"/>
      <c r="ED104" s="2" t="s">
        <v>683</v>
      </c>
    </row>
    <row r="105" spans="1:134" x14ac:dyDescent="0.2">
      <c r="A105">
        <v>1518650</v>
      </c>
      <c r="B105">
        <v>7251770</v>
      </c>
      <c r="C105" t="s">
        <v>93</v>
      </c>
      <c r="D105" t="s">
        <v>94</v>
      </c>
      <c r="E105">
        <v>28000</v>
      </c>
      <c r="F105" t="s">
        <v>236</v>
      </c>
      <c r="G105" t="s">
        <v>392</v>
      </c>
      <c r="H105" t="s">
        <v>393</v>
      </c>
      <c r="I105">
        <v>0</v>
      </c>
      <c r="J105">
        <v>44.9</v>
      </c>
      <c r="K105">
        <v>0</v>
      </c>
      <c r="L105">
        <v>551.74</v>
      </c>
      <c r="M105" s="2" t="s">
        <v>465</v>
      </c>
      <c r="N105">
        <f t="shared" si="3"/>
        <v>1000</v>
      </c>
      <c r="BI105" s="7">
        <v>1000</v>
      </c>
      <c r="BJ105" s="2">
        <v>2</v>
      </c>
      <c r="BK105" s="2" t="s">
        <v>347</v>
      </c>
      <c r="BO105" s="8"/>
      <c r="ED105" t="s">
        <v>536</v>
      </c>
    </row>
    <row r="106" spans="1:134" x14ac:dyDescent="0.2">
      <c r="A106">
        <v>1679900</v>
      </c>
      <c r="B106">
        <v>7121860</v>
      </c>
      <c r="C106" t="s">
        <v>2</v>
      </c>
      <c r="D106" t="s">
        <v>3</v>
      </c>
      <c r="E106">
        <v>28000</v>
      </c>
      <c r="F106" t="s">
        <v>237</v>
      </c>
      <c r="G106" t="s">
        <v>392</v>
      </c>
      <c r="H106" t="s">
        <v>393</v>
      </c>
      <c r="I106">
        <v>0</v>
      </c>
      <c r="J106">
        <v>0</v>
      </c>
      <c r="K106">
        <v>0</v>
      </c>
      <c r="L106">
        <v>1179.78</v>
      </c>
      <c r="M106" s="2" t="s">
        <v>465</v>
      </c>
      <c r="N106">
        <f t="shared" si="3"/>
        <v>500</v>
      </c>
      <c r="AQ106" s="8">
        <v>500</v>
      </c>
      <c r="AR106">
        <v>2</v>
      </c>
      <c r="AS106" s="2" t="s">
        <v>347</v>
      </c>
      <c r="ED106" s="2" t="s">
        <v>414</v>
      </c>
    </row>
    <row r="107" spans="1:134" x14ac:dyDescent="0.2">
      <c r="A107">
        <v>1607770</v>
      </c>
      <c r="B107">
        <v>7196620</v>
      </c>
      <c r="C107" t="s">
        <v>65</v>
      </c>
      <c r="D107" t="s">
        <v>66</v>
      </c>
      <c r="E107">
        <v>28000</v>
      </c>
      <c r="F107" t="s">
        <v>237</v>
      </c>
      <c r="G107" t="s">
        <v>392</v>
      </c>
      <c r="H107" t="s">
        <v>393</v>
      </c>
      <c r="I107">
        <v>17.2</v>
      </c>
      <c r="J107">
        <v>58</v>
      </c>
      <c r="K107">
        <v>531.20000000000005</v>
      </c>
      <c r="L107">
        <v>3163.05</v>
      </c>
      <c r="M107" s="2" t="s">
        <v>465</v>
      </c>
      <c r="N107">
        <f t="shared" si="3"/>
        <v>57053</v>
      </c>
      <c r="AH107" s="7">
        <v>3000</v>
      </c>
      <c r="AI107" s="2" t="s">
        <v>403</v>
      </c>
      <c r="AN107" s="7">
        <f>499+500+940</f>
        <v>1939</v>
      </c>
      <c r="AO107" s="2" t="s">
        <v>401</v>
      </c>
      <c r="AP107" s="2" t="s">
        <v>418</v>
      </c>
      <c r="AQ107" s="7">
        <f>499+500</f>
        <v>999</v>
      </c>
      <c r="AR107">
        <v>2</v>
      </c>
      <c r="AS107" s="2" t="s">
        <v>418</v>
      </c>
      <c r="AT107" s="8">
        <f>940+1500</f>
        <v>2440</v>
      </c>
      <c r="AU107" s="2" t="s">
        <v>522</v>
      </c>
      <c r="AV107" s="2" t="s">
        <v>347</v>
      </c>
      <c r="AW107" s="8">
        <v>900</v>
      </c>
      <c r="AX107" s="2" t="s">
        <v>401</v>
      </c>
      <c r="AY107" s="2"/>
      <c r="AZ107" s="8"/>
      <c r="BA107" s="2"/>
      <c r="BB107" s="2"/>
      <c r="BC107" s="8">
        <v>1400</v>
      </c>
      <c r="BD107" s="2">
        <v>1</v>
      </c>
      <c r="BE107" s="2" t="s">
        <v>347</v>
      </c>
      <c r="BF107" s="8">
        <v>1400</v>
      </c>
      <c r="BG107" s="2">
        <v>1</v>
      </c>
      <c r="BH107" s="2" t="s">
        <v>347</v>
      </c>
      <c r="BI107" s="8">
        <f>10000+3000</f>
        <v>13000</v>
      </c>
      <c r="BJ107" s="2" t="s">
        <v>686</v>
      </c>
      <c r="BK107" s="2" t="s">
        <v>347</v>
      </c>
      <c r="BL107" s="8">
        <f>10000+2000</f>
        <v>12000</v>
      </c>
      <c r="BM107" s="2" t="s">
        <v>688</v>
      </c>
      <c r="BN107" s="2" t="s">
        <v>347</v>
      </c>
      <c r="BO107" s="8">
        <f>2000+3000+10000</f>
        <v>15000</v>
      </c>
      <c r="BP107" s="2" t="s">
        <v>689</v>
      </c>
      <c r="BQ107" s="2" t="s">
        <v>347</v>
      </c>
      <c r="BR107" s="8">
        <f>2000+1000</f>
        <v>3000</v>
      </c>
      <c r="BS107" s="2" t="s">
        <v>402</v>
      </c>
      <c r="BT107" s="2" t="s">
        <v>347</v>
      </c>
      <c r="BU107" s="8">
        <f>550+500+225</f>
        <v>1275</v>
      </c>
      <c r="BV107" s="2" t="s">
        <v>692</v>
      </c>
      <c r="BW107" s="2" t="s">
        <v>347</v>
      </c>
      <c r="BX107" s="8"/>
      <c r="BY107" s="2"/>
      <c r="BZ107" s="2"/>
      <c r="CA107" s="8"/>
      <c r="CB107" s="2"/>
      <c r="CC107" s="2"/>
      <c r="CD107" s="8"/>
      <c r="CE107" s="2"/>
      <c r="CF107" s="2"/>
      <c r="CG107" s="8"/>
      <c r="CH107" s="2"/>
      <c r="CI107" s="2"/>
      <c r="CJ107" s="8"/>
      <c r="CK107" s="2"/>
      <c r="CL107" s="2"/>
      <c r="CM107" s="8"/>
      <c r="CN107" s="2"/>
      <c r="CO107" s="2"/>
      <c r="CP107" s="8"/>
      <c r="CQ107" s="2"/>
      <c r="CR107" s="2"/>
      <c r="CS107" s="8"/>
      <c r="CT107" s="2"/>
      <c r="CU107" s="2"/>
      <c r="CV107" s="8"/>
      <c r="CW107" s="2"/>
      <c r="CX107" s="2"/>
      <c r="CY107" s="8"/>
      <c r="CZ107" s="2"/>
      <c r="DA107" s="2"/>
      <c r="DB107" s="8"/>
      <c r="DC107" s="2"/>
      <c r="DD107" s="2"/>
      <c r="DE107" s="8"/>
      <c r="DF107" s="2"/>
      <c r="DG107" s="2"/>
      <c r="DH107" s="8"/>
      <c r="DI107" s="2"/>
      <c r="DJ107" s="2"/>
      <c r="DK107" s="8">
        <v>700</v>
      </c>
      <c r="DL107" s="2">
        <v>3</v>
      </c>
      <c r="DM107" s="2" t="s">
        <v>347</v>
      </c>
      <c r="DN107" s="8"/>
      <c r="DO107" s="2"/>
      <c r="DP107" s="2"/>
      <c r="DQ107" s="8"/>
      <c r="DR107" s="2"/>
      <c r="DS107" s="2"/>
      <c r="DT107" s="8"/>
      <c r="DU107" s="2"/>
      <c r="DV107" s="2"/>
      <c r="DW107" s="8"/>
      <c r="DX107" s="2"/>
      <c r="DY107" s="2"/>
      <c r="ED107" s="2" t="s">
        <v>672</v>
      </c>
    </row>
    <row r="108" spans="1:134" x14ac:dyDescent="0.2">
      <c r="A108">
        <v>1547180</v>
      </c>
      <c r="B108">
        <v>7270180</v>
      </c>
      <c r="C108" t="s">
        <v>21</v>
      </c>
      <c r="D108" t="s">
        <v>22</v>
      </c>
      <c r="E108">
        <v>28000</v>
      </c>
      <c r="F108" t="s">
        <v>347</v>
      </c>
      <c r="G108" t="s">
        <v>392</v>
      </c>
      <c r="H108" t="s">
        <v>393</v>
      </c>
      <c r="I108">
        <v>0</v>
      </c>
      <c r="J108">
        <v>0</v>
      </c>
      <c r="K108">
        <v>0</v>
      </c>
      <c r="L108">
        <v>815.95</v>
      </c>
      <c r="M108" s="2" t="s">
        <v>465</v>
      </c>
      <c r="N108">
        <f t="shared" si="3"/>
        <v>500</v>
      </c>
      <c r="AQ108" s="8">
        <v>500</v>
      </c>
      <c r="AR108">
        <v>2</v>
      </c>
      <c r="AS108" s="2" t="s">
        <v>347</v>
      </c>
      <c r="ED108" s="2" t="s">
        <v>414</v>
      </c>
    </row>
    <row r="109" spans="1:134" x14ac:dyDescent="0.2">
      <c r="A109">
        <v>1502410</v>
      </c>
      <c r="B109">
        <v>7263800</v>
      </c>
      <c r="C109" t="s">
        <v>156</v>
      </c>
      <c r="D109" t="s">
        <v>326</v>
      </c>
      <c r="E109">
        <v>28000</v>
      </c>
      <c r="F109" t="s">
        <v>237</v>
      </c>
      <c r="G109" t="s">
        <v>392</v>
      </c>
      <c r="H109" t="s">
        <v>393</v>
      </c>
      <c r="I109">
        <v>0</v>
      </c>
      <c r="J109">
        <v>0</v>
      </c>
      <c r="K109">
        <v>0</v>
      </c>
      <c r="L109">
        <v>1764.41</v>
      </c>
      <c r="M109" s="2" t="s">
        <v>465</v>
      </c>
      <c r="N109">
        <f t="shared" si="3"/>
        <v>37000</v>
      </c>
      <c r="AT109" s="7">
        <v>30000</v>
      </c>
      <c r="AU109" s="2" t="s">
        <v>555</v>
      </c>
      <c r="AV109" s="2" t="s">
        <v>347</v>
      </c>
      <c r="AZ109" s="7">
        <v>7000</v>
      </c>
      <c r="BA109">
        <v>2</v>
      </c>
      <c r="BB109" s="2" t="s">
        <v>347</v>
      </c>
      <c r="ED109" s="2" t="s">
        <v>674</v>
      </c>
    </row>
    <row r="110" spans="1:134" x14ac:dyDescent="0.2">
      <c r="A110">
        <v>1522610</v>
      </c>
      <c r="B110">
        <v>7314610</v>
      </c>
      <c r="C110" t="s">
        <v>19</v>
      </c>
      <c r="D110" t="s">
        <v>20</v>
      </c>
      <c r="E110">
        <v>28000</v>
      </c>
      <c r="F110" t="s">
        <v>347</v>
      </c>
      <c r="G110" t="s">
        <v>392</v>
      </c>
      <c r="H110" t="s">
        <v>393</v>
      </c>
      <c r="I110">
        <v>0</v>
      </c>
      <c r="J110">
        <v>0</v>
      </c>
      <c r="K110">
        <v>0</v>
      </c>
      <c r="L110">
        <v>1019.61</v>
      </c>
      <c r="M110" s="2" t="s">
        <v>465</v>
      </c>
      <c r="N110">
        <f t="shared" si="3"/>
        <v>928</v>
      </c>
      <c r="AQ110" s="8">
        <f>500+428</f>
        <v>928</v>
      </c>
      <c r="AR110">
        <v>2</v>
      </c>
      <c r="AS110" s="2" t="s">
        <v>418</v>
      </c>
      <c r="ED110" s="2" t="s">
        <v>414</v>
      </c>
    </row>
    <row r="111" spans="1:134" x14ac:dyDescent="0.2">
      <c r="A111">
        <v>1583670</v>
      </c>
      <c r="B111">
        <v>7207710</v>
      </c>
      <c r="C111" t="s">
        <v>85</v>
      </c>
      <c r="D111" t="s">
        <v>86</v>
      </c>
      <c r="E111">
        <v>28000</v>
      </c>
      <c r="F111" t="s">
        <v>237</v>
      </c>
      <c r="G111" t="s">
        <v>392</v>
      </c>
      <c r="H111" t="s">
        <v>393</v>
      </c>
      <c r="I111">
        <v>30.2</v>
      </c>
      <c r="J111">
        <v>65.5</v>
      </c>
      <c r="K111">
        <v>878</v>
      </c>
      <c r="L111">
        <v>2538.09</v>
      </c>
      <c r="M111" s="2" t="s">
        <v>465</v>
      </c>
      <c r="N111">
        <f t="shared" si="3"/>
        <v>1250</v>
      </c>
      <c r="AQ111" s="8">
        <v>500</v>
      </c>
      <c r="AR111">
        <v>2</v>
      </c>
      <c r="AS111" s="2" t="s">
        <v>347</v>
      </c>
      <c r="AT111" s="8">
        <v>500</v>
      </c>
      <c r="AU111">
        <v>2</v>
      </c>
      <c r="AV111" s="2" t="s">
        <v>347</v>
      </c>
      <c r="AW111" s="8"/>
      <c r="AX111" s="2"/>
      <c r="AY111" s="2"/>
      <c r="AZ111" s="8"/>
      <c r="BA111" s="2"/>
      <c r="BB111" s="2"/>
      <c r="BC111" s="8"/>
      <c r="BD111" s="2"/>
      <c r="BE111" s="2"/>
      <c r="BF111" s="8"/>
      <c r="BG111" s="2"/>
      <c r="BH111" s="2"/>
      <c r="BI111" s="8"/>
      <c r="BJ111" s="2"/>
      <c r="BK111" s="2"/>
      <c r="BL111" s="8"/>
      <c r="BM111" s="2"/>
      <c r="BN111" s="2"/>
      <c r="BO111" s="8"/>
      <c r="BP111" s="2"/>
      <c r="BQ111" s="2"/>
      <c r="BR111" s="8"/>
      <c r="BS111" s="2"/>
      <c r="BT111" s="2"/>
      <c r="BU111" s="8">
        <v>250</v>
      </c>
      <c r="BV111" s="2">
        <v>3</v>
      </c>
      <c r="BW111" s="2" t="s">
        <v>347</v>
      </c>
      <c r="BX111" s="8"/>
      <c r="BY111" s="2"/>
      <c r="BZ111" s="2"/>
      <c r="CA111" s="8"/>
      <c r="CB111" s="2"/>
      <c r="CC111" s="2"/>
      <c r="CD111" s="8"/>
      <c r="CE111" s="2"/>
      <c r="CF111" s="2"/>
      <c r="CG111" s="8"/>
      <c r="CH111" s="2"/>
      <c r="CI111" s="2"/>
      <c r="CJ111" s="8"/>
      <c r="CK111" s="2"/>
      <c r="CL111" s="2"/>
      <c r="CM111" s="8"/>
      <c r="CN111" s="2"/>
      <c r="CO111" s="2"/>
      <c r="CP111" s="8"/>
      <c r="CQ111" s="2"/>
      <c r="CR111" s="2"/>
      <c r="CS111" s="8"/>
      <c r="CT111" s="2"/>
      <c r="CU111" s="2"/>
      <c r="CV111" s="8"/>
      <c r="CW111" s="2"/>
      <c r="CX111" s="2"/>
      <c r="CY111" s="8"/>
      <c r="CZ111" s="2"/>
      <c r="DA111" s="2"/>
      <c r="DB111" s="8"/>
      <c r="DC111" s="2"/>
      <c r="DD111" s="2"/>
      <c r="DE111" s="8"/>
      <c r="DF111" s="2"/>
      <c r="DG111" s="2"/>
      <c r="DH111" s="8"/>
      <c r="DI111" s="2"/>
      <c r="DJ111" s="2"/>
      <c r="DK111" s="8"/>
      <c r="DL111" s="2"/>
      <c r="DM111" s="2"/>
      <c r="DN111" s="8"/>
      <c r="DO111" s="2"/>
      <c r="DP111" s="2"/>
      <c r="DQ111" s="8"/>
      <c r="DR111" s="2"/>
      <c r="DS111" s="2"/>
      <c r="DT111" s="8"/>
      <c r="DU111" s="2"/>
      <c r="DV111" s="2"/>
      <c r="DW111" s="8"/>
      <c r="DX111" s="2"/>
      <c r="DY111" s="2"/>
      <c r="ED111" s="2" t="s">
        <v>414</v>
      </c>
    </row>
    <row r="112" spans="1:134" x14ac:dyDescent="0.2">
      <c r="A112">
        <v>1486800</v>
      </c>
      <c r="B112">
        <v>7277820</v>
      </c>
      <c r="C112" t="s">
        <v>89</v>
      </c>
      <c r="D112" t="s">
        <v>90</v>
      </c>
      <c r="E112">
        <v>28000</v>
      </c>
      <c r="F112" t="s">
        <v>236</v>
      </c>
      <c r="G112" t="s">
        <v>392</v>
      </c>
      <c r="H112" t="s">
        <v>393</v>
      </c>
      <c r="I112">
        <v>8.1</v>
      </c>
      <c r="J112">
        <v>32.4</v>
      </c>
      <c r="K112">
        <v>216.4</v>
      </c>
      <c r="L112">
        <v>5524.96</v>
      </c>
      <c r="M112" s="2" t="s">
        <v>465</v>
      </c>
      <c r="N112">
        <f t="shared" si="3"/>
        <v>5079</v>
      </c>
      <c r="AQ112" s="8">
        <v>499</v>
      </c>
      <c r="AR112" s="2" t="s">
        <v>420</v>
      </c>
      <c r="AS112" s="2" t="s">
        <v>347</v>
      </c>
      <c r="AW112" s="8" t="s">
        <v>404</v>
      </c>
      <c r="AX112">
        <v>2</v>
      </c>
      <c r="AZ112" s="8">
        <v>580</v>
      </c>
      <c r="BA112" s="2" t="s">
        <v>420</v>
      </c>
      <c r="BB112" s="2" t="s">
        <v>347</v>
      </c>
      <c r="BC112" s="8">
        <v>500</v>
      </c>
      <c r="BD112" s="2" t="s">
        <v>401</v>
      </c>
      <c r="BE112" s="2" t="s">
        <v>347</v>
      </c>
      <c r="BL112" s="7">
        <f>2000+1500</f>
        <v>3500</v>
      </c>
      <c r="BM112" s="2" t="s">
        <v>687</v>
      </c>
      <c r="BN112" s="2" t="s">
        <v>347</v>
      </c>
      <c r="ED112" s="2" t="s">
        <v>676</v>
      </c>
    </row>
    <row r="113" spans="1:134" x14ac:dyDescent="0.2">
      <c r="A113">
        <v>1647800</v>
      </c>
      <c r="B113">
        <v>7155450</v>
      </c>
      <c r="C113" t="s">
        <v>71</v>
      </c>
      <c r="D113" t="s">
        <v>72</v>
      </c>
      <c r="E113">
        <v>28000</v>
      </c>
      <c r="F113" t="s">
        <v>237</v>
      </c>
      <c r="G113" t="s">
        <v>392</v>
      </c>
      <c r="H113" t="s">
        <v>393</v>
      </c>
      <c r="I113">
        <v>10.3</v>
      </c>
      <c r="J113">
        <v>28.1</v>
      </c>
      <c r="K113">
        <v>148.37200000000001</v>
      </c>
      <c r="L113">
        <v>1306.08</v>
      </c>
      <c r="M113" s="2" t="s">
        <v>465</v>
      </c>
      <c r="N113">
        <v>12500</v>
      </c>
      <c r="AE113" s="8" t="s">
        <v>455</v>
      </c>
      <c r="AF113" s="2" t="s">
        <v>403</v>
      </c>
      <c r="AH113" s="8" t="s">
        <v>455</v>
      </c>
      <c r="AI113" s="2" t="s">
        <v>403</v>
      </c>
      <c r="AQ113" s="8">
        <v>1000</v>
      </c>
      <c r="AR113">
        <v>2</v>
      </c>
      <c r="AS113" s="2" t="s">
        <v>464</v>
      </c>
      <c r="AT113" s="8">
        <f>500+500</f>
        <v>1000</v>
      </c>
      <c r="AU113">
        <v>2</v>
      </c>
      <c r="AV113" s="2" t="s">
        <v>347</v>
      </c>
      <c r="AW113" s="8"/>
      <c r="AX113" s="2"/>
      <c r="AY113" s="2"/>
      <c r="AZ113" s="8"/>
      <c r="BA113" s="2"/>
      <c r="BB113" s="2"/>
      <c r="BC113" s="8"/>
      <c r="BD113" s="2"/>
      <c r="BE113" s="2"/>
      <c r="BF113" s="8"/>
      <c r="BG113" s="2"/>
      <c r="BH113" s="2"/>
      <c r="BI113" s="8"/>
      <c r="BJ113" s="2"/>
      <c r="BK113" s="2"/>
      <c r="BL113" s="8"/>
      <c r="BM113" s="2"/>
      <c r="BN113" s="2"/>
      <c r="BO113" s="8"/>
      <c r="BP113" s="2"/>
      <c r="BQ113" s="2"/>
      <c r="BR113" s="8"/>
      <c r="BS113" s="2"/>
      <c r="BT113" s="2"/>
      <c r="BU113" s="8"/>
      <c r="BV113" s="2"/>
      <c r="BW113" s="2"/>
      <c r="BX113" s="8"/>
      <c r="BY113" s="2"/>
      <c r="BZ113" s="2"/>
      <c r="CA113" s="8"/>
      <c r="CB113" s="2"/>
      <c r="CC113" s="2"/>
      <c r="CD113" s="8"/>
      <c r="CE113" s="2"/>
      <c r="CF113" s="2"/>
      <c r="CG113" s="8"/>
      <c r="CH113" s="2"/>
      <c r="CI113" s="2"/>
      <c r="CJ113" s="8"/>
      <c r="CK113" s="2"/>
      <c r="CL113" s="2"/>
      <c r="CM113" s="8"/>
      <c r="CN113" s="2"/>
      <c r="CO113" s="2"/>
      <c r="CP113" s="8"/>
      <c r="CQ113" s="2"/>
      <c r="CR113" s="2"/>
      <c r="CS113" s="8"/>
      <c r="CT113" s="2"/>
      <c r="CU113" s="2"/>
      <c r="CV113" s="8"/>
      <c r="CW113" s="2"/>
      <c r="CX113" s="2"/>
      <c r="CY113" s="8"/>
      <c r="CZ113" s="2"/>
      <c r="DA113" s="2"/>
      <c r="DB113" s="8"/>
      <c r="DC113" s="2"/>
      <c r="DD113" s="2"/>
      <c r="DE113" s="8"/>
      <c r="DF113" s="2"/>
      <c r="DG113" s="2"/>
      <c r="DH113" s="8"/>
      <c r="DI113" s="2"/>
      <c r="DJ113" s="2"/>
      <c r="DK113" s="8"/>
      <c r="DL113" s="2"/>
      <c r="DM113" s="2"/>
      <c r="DN113" s="8"/>
      <c r="DO113" s="2"/>
      <c r="DP113" s="2"/>
      <c r="DQ113" s="8"/>
      <c r="DR113" s="2"/>
      <c r="DS113" s="2"/>
      <c r="DT113" s="8"/>
      <c r="DU113" s="2"/>
      <c r="DV113" s="2"/>
      <c r="DW113" s="8"/>
      <c r="DX113" s="2"/>
      <c r="DY113" s="2"/>
      <c r="DZ113" s="2"/>
      <c r="EA113" s="8"/>
      <c r="EB113" s="2"/>
      <c r="EC113" s="2"/>
      <c r="ED113" s="2" t="s">
        <v>673</v>
      </c>
    </row>
    <row r="114" spans="1:134" x14ac:dyDescent="0.2">
      <c r="A114">
        <v>1534610</v>
      </c>
      <c r="B114">
        <v>7231000</v>
      </c>
      <c r="C114" t="s">
        <v>91</v>
      </c>
      <c r="D114" s="2" t="s">
        <v>92</v>
      </c>
      <c r="E114">
        <v>28000</v>
      </c>
      <c r="F114" t="s">
        <v>236</v>
      </c>
      <c r="G114" t="s">
        <v>392</v>
      </c>
      <c r="H114" t="s">
        <v>393</v>
      </c>
      <c r="I114">
        <v>21.2</v>
      </c>
      <c r="J114">
        <v>38</v>
      </c>
      <c r="K114">
        <v>114</v>
      </c>
      <c r="L114">
        <v>524.69000000000005</v>
      </c>
      <c r="M114" s="2" t="s">
        <v>465</v>
      </c>
      <c r="N114">
        <f t="shared" ref="N114:N145" si="4">SUM(P114,S114,V114,Y114,AB114,AE114,AH114,AK114,AN114,AQ114,AT114,EA114,AW114,AZ114,BC114,BF114,BI114,BL114,BO114,BR114,BU114,CV114,DE114,CG114,CY114,DB114,DH114,DK114,DN114,DQ114,DT114,DW114,BX114,CA114,CD114,CJ114,CM114,CP114,CS114)</f>
        <v>9000</v>
      </c>
      <c r="AK114" s="8">
        <v>6000</v>
      </c>
      <c r="AL114" s="2">
        <v>1</v>
      </c>
      <c r="BC114" s="7">
        <v>2000</v>
      </c>
      <c r="BD114" s="2">
        <v>2</v>
      </c>
      <c r="BE114" s="2" t="s">
        <v>347</v>
      </c>
      <c r="BI114" s="7">
        <v>1000</v>
      </c>
      <c r="BJ114">
        <v>2</v>
      </c>
      <c r="BK114" s="2" t="s">
        <v>347</v>
      </c>
      <c r="ED114" s="2" t="s">
        <v>545</v>
      </c>
    </row>
    <row r="115" spans="1:134" x14ac:dyDescent="0.2">
      <c r="A115">
        <v>1616840</v>
      </c>
      <c r="B115">
        <v>7181160</v>
      </c>
      <c r="C115" t="s">
        <v>138</v>
      </c>
      <c r="D115" t="s">
        <v>237</v>
      </c>
      <c r="E115">
        <v>28000</v>
      </c>
      <c r="F115" t="s">
        <v>237</v>
      </c>
      <c r="G115" t="s">
        <v>392</v>
      </c>
      <c r="H115" t="s">
        <v>393</v>
      </c>
      <c r="I115">
        <v>0</v>
      </c>
      <c r="J115">
        <v>135</v>
      </c>
      <c r="K115">
        <v>0</v>
      </c>
      <c r="L115">
        <v>17071.89</v>
      </c>
      <c r="M115" s="2" t="s">
        <v>465</v>
      </c>
      <c r="N115">
        <f t="shared" si="4"/>
        <v>7950</v>
      </c>
      <c r="AH115" s="7">
        <v>2000</v>
      </c>
      <c r="AI115" s="2" t="s">
        <v>403</v>
      </c>
      <c r="AN115" s="7">
        <f>500+500</f>
        <v>1000</v>
      </c>
      <c r="AO115" s="2" t="s">
        <v>401</v>
      </c>
      <c r="AP115" s="2" t="s">
        <v>418</v>
      </c>
      <c r="AQ115" s="7">
        <f>200+330</f>
        <v>530</v>
      </c>
      <c r="AR115">
        <v>2</v>
      </c>
      <c r="AS115" s="2" t="s">
        <v>418</v>
      </c>
      <c r="AT115" s="7">
        <v>500</v>
      </c>
      <c r="AU115">
        <v>2</v>
      </c>
      <c r="AV115" s="2" t="s">
        <v>347</v>
      </c>
      <c r="AW115" s="8">
        <f>1000+1500</f>
        <v>2500</v>
      </c>
      <c r="AX115" s="2" t="s">
        <v>681</v>
      </c>
      <c r="AY115" s="2" t="s">
        <v>347</v>
      </c>
      <c r="AZ115" s="8">
        <f>420+500</f>
        <v>920</v>
      </c>
      <c r="BA115" s="2" t="s">
        <v>682</v>
      </c>
      <c r="BB115" s="2" t="s">
        <v>347</v>
      </c>
      <c r="BC115" s="8">
        <v>500</v>
      </c>
      <c r="BD115" s="2" t="s">
        <v>401</v>
      </c>
      <c r="BE115" s="2" t="s">
        <v>347</v>
      </c>
      <c r="BF115" s="8"/>
      <c r="BG115" s="2"/>
      <c r="BH115" s="2"/>
      <c r="BI115" s="8"/>
      <c r="BJ115" s="2"/>
      <c r="BK115" s="2"/>
      <c r="BL115" s="8"/>
      <c r="BM115" s="2"/>
      <c r="BN115" s="2"/>
      <c r="BO115" s="8"/>
      <c r="BP115" s="2"/>
      <c r="BQ115" s="2"/>
      <c r="BR115" s="8"/>
      <c r="BS115" s="2"/>
      <c r="BT115" s="2"/>
      <c r="BU115" s="8"/>
      <c r="BV115" s="2"/>
      <c r="BW115" s="2"/>
      <c r="BX115" s="8"/>
      <c r="BY115" s="2"/>
      <c r="BZ115" s="2"/>
      <c r="CA115" s="8"/>
      <c r="CB115" s="2"/>
      <c r="CC115" s="2"/>
      <c r="CD115" s="8"/>
      <c r="CE115" s="2"/>
      <c r="CF115" s="2"/>
      <c r="CG115" s="8"/>
      <c r="CH115" s="2"/>
      <c r="CI115" s="2"/>
      <c r="CJ115" s="8"/>
      <c r="CK115" s="2"/>
      <c r="CL115" s="2"/>
      <c r="CM115" s="8"/>
      <c r="CN115" s="2"/>
      <c r="CO115" s="2"/>
      <c r="CP115" s="8"/>
      <c r="CQ115" s="2"/>
      <c r="CR115" s="2"/>
      <c r="CS115" s="8"/>
      <c r="CT115" s="2"/>
      <c r="CU115" s="2"/>
      <c r="CV115" s="8"/>
      <c r="CW115" s="2"/>
      <c r="CX115" s="2"/>
      <c r="CY115" s="8"/>
      <c r="CZ115" s="2"/>
      <c r="DA115" s="2"/>
      <c r="DB115" s="8"/>
      <c r="DC115" s="2"/>
      <c r="DD115" s="2"/>
      <c r="DE115" s="8"/>
      <c r="DF115" s="2"/>
      <c r="DG115" s="2"/>
      <c r="DH115" s="8"/>
      <c r="DI115" s="2"/>
      <c r="DJ115" s="2"/>
      <c r="DK115" s="8"/>
      <c r="DL115" s="2"/>
      <c r="DM115" s="2"/>
      <c r="DN115" s="8"/>
      <c r="DO115" s="2"/>
      <c r="DP115" s="2"/>
      <c r="DQ115" s="8"/>
      <c r="DR115" s="2"/>
      <c r="DS115" s="2"/>
      <c r="DT115" s="8"/>
      <c r="DU115" s="2"/>
      <c r="DV115" s="2"/>
      <c r="DW115" s="8"/>
      <c r="DX115" s="2"/>
      <c r="DY115" s="2"/>
      <c r="ED115" s="2" t="s">
        <v>675</v>
      </c>
    </row>
    <row r="116" spans="1:134" x14ac:dyDescent="0.2">
      <c r="A116">
        <v>1476530</v>
      </c>
      <c r="B116">
        <v>7275290</v>
      </c>
      <c r="C116" s="9" t="s">
        <v>678</v>
      </c>
      <c r="D116" s="2" t="s">
        <v>677</v>
      </c>
      <c r="E116">
        <v>28000</v>
      </c>
      <c r="F116" s="2" t="s">
        <v>397</v>
      </c>
      <c r="G116" s="2" t="s">
        <v>392</v>
      </c>
      <c r="H116" t="s">
        <v>393</v>
      </c>
      <c r="M116" s="2" t="s">
        <v>465</v>
      </c>
      <c r="N116">
        <f t="shared" si="4"/>
        <v>10000</v>
      </c>
      <c r="AQ116" s="8"/>
      <c r="AR116" s="2"/>
      <c r="AS116" s="2"/>
      <c r="AU116" s="2"/>
      <c r="AV116" s="2"/>
      <c r="AW116" s="7">
        <v>10000</v>
      </c>
      <c r="AX116" s="2" t="s">
        <v>593</v>
      </c>
      <c r="AY116" s="2" t="s">
        <v>347</v>
      </c>
      <c r="ED116" s="2" t="s">
        <v>665</v>
      </c>
    </row>
    <row r="117" spans="1:134" x14ac:dyDescent="0.2">
      <c r="A117">
        <v>1571140</v>
      </c>
      <c r="B117">
        <v>7247360</v>
      </c>
      <c r="C117" t="s">
        <v>139</v>
      </c>
      <c r="D117" t="s">
        <v>140</v>
      </c>
      <c r="E117">
        <v>28000</v>
      </c>
      <c r="F117" t="s">
        <v>237</v>
      </c>
      <c r="G117" t="s">
        <v>392</v>
      </c>
      <c r="H117" t="s">
        <v>393</v>
      </c>
      <c r="I117">
        <v>16.7</v>
      </c>
      <c r="J117">
        <v>43.8</v>
      </c>
      <c r="K117">
        <v>219.3</v>
      </c>
      <c r="L117">
        <v>1277.3</v>
      </c>
      <c r="M117" s="2" t="s">
        <v>465</v>
      </c>
      <c r="N117">
        <f t="shared" si="4"/>
        <v>3000</v>
      </c>
      <c r="BI117" s="7">
        <v>3000</v>
      </c>
      <c r="BJ117">
        <v>2</v>
      </c>
      <c r="BK117" s="2" t="s">
        <v>347</v>
      </c>
      <c r="ED117" s="2" t="s">
        <v>665</v>
      </c>
    </row>
    <row r="118" spans="1:134" x14ac:dyDescent="0.2">
      <c r="A118">
        <v>1478600</v>
      </c>
      <c r="B118">
        <v>7293200</v>
      </c>
      <c r="C118" t="s">
        <v>161</v>
      </c>
      <c r="D118" t="s">
        <v>398</v>
      </c>
      <c r="E118">
        <v>28000</v>
      </c>
      <c r="F118" t="s">
        <v>394</v>
      </c>
      <c r="G118" t="s">
        <v>392</v>
      </c>
      <c r="H118" t="s">
        <v>393</v>
      </c>
      <c r="I118">
        <v>0</v>
      </c>
      <c r="J118">
        <v>0</v>
      </c>
      <c r="K118">
        <v>0</v>
      </c>
      <c r="L118">
        <v>136.71</v>
      </c>
      <c r="M118" s="2" t="s">
        <v>465</v>
      </c>
      <c r="N118">
        <f t="shared" si="4"/>
        <v>1500</v>
      </c>
      <c r="AE118" s="7">
        <v>1500</v>
      </c>
      <c r="AF118" s="2">
        <v>2</v>
      </c>
      <c r="ED118" s="2" t="s">
        <v>408</v>
      </c>
    </row>
    <row r="119" spans="1:134" x14ac:dyDescent="0.2">
      <c r="A119">
        <v>1511960</v>
      </c>
      <c r="B119">
        <v>7317990</v>
      </c>
      <c r="C119" t="s">
        <v>95</v>
      </c>
      <c r="D119" t="s">
        <v>96</v>
      </c>
      <c r="E119">
        <v>28000</v>
      </c>
      <c r="F119" t="s">
        <v>236</v>
      </c>
      <c r="G119" t="s">
        <v>392</v>
      </c>
      <c r="H119" t="s">
        <v>393</v>
      </c>
      <c r="I119">
        <v>20.3</v>
      </c>
      <c r="J119">
        <v>51</v>
      </c>
      <c r="K119">
        <v>475</v>
      </c>
      <c r="L119">
        <v>2313.92</v>
      </c>
      <c r="M119" s="2" t="s">
        <v>465</v>
      </c>
      <c r="N119">
        <f t="shared" si="4"/>
        <v>3800</v>
      </c>
      <c r="CV119" s="7">
        <v>2800</v>
      </c>
      <c r="CW119">
        <v>3</v>
      </c>
      <c r="CX119" s="2" t="s">
        <v>347</v>
      </c>
      <c r="DE119" s="7">
        <v>500</v>
      </c>
      <c r="DF119">
        <v>3</v>
      </c>
      <c r="DG119" s="2" t="s">
        <v>347</v>
      </c>
      <c r="DQ119" s="7">
        <v>500</v>
      </c>
      <c r="DR119">
        <v>3</v>
      </c>
      <c r="DS119" s="2" t="s">
        <v>347</v>
      </c>
      <c r="EA119" s="8"/>
      <c r="EB119" s="2"/>
      <c r="EC119" s="2"/>
      <c r="ED119" s="2" t="s">
        <v>693</v>
      </c>
    </row>
    <row r="120" spans="1:134" x14ac:dyDescent="0.2">
      <c r="A120">
        <v>1560910</v>
      </c>
      <c r="B120">
        <v>7221880</v>
      </c>
      <c r="C120" t="s">
        <v>69</v>
      </c>
      <c r="D120" t="s">
        <v>70</v>
      </c>
      <c r="E120">
        <v>28000</v>
      </c>
      <c r="F120" t="s">
        <v>237</v>
      </c>
      <c r="G120" t="s">
        <v>392</v>
      </c>
      <c r="H120" t="s">
        <v>393</v>
      </c>
      <c r="I120">
        <v>24.3</v>
      </c>
      <c r="J120">
        <v>67</v>
      </c>
      <c r="K120">
        <v>258</v>
      </c>
      <c r="L120">
        <v>1089.27</v>
      </c>
      <c r="M120" s="2" t="s">
        <v>465</v>
      </c>
      <c r="N120">
        <f t="shared" si="4"/>
        <v>1000</v>
      </c>
      <c r="BL120" s="7">
        <v>1000</v>
      </c>
      <c r="BM120" s="2" t="s">
        <v>401</v>
      </c>
      <c r="BN120" s="2" t="s">
        <v>347</v>
      </c>
      <c r="ED120" s="2" t="s">
        <v>665</v>
      </c>
    </row>
    <row r="121" spans="1:134" x14ac:dyDescent="0.2">
      <c r="A121">
        <v>1706930</v>
      </c>
      <c r="B121">
        <v>7092710</v>
      </c>
      <c r="C121" t="s">
        <v>240</v>
      </c>
      <c r="D121" t="s">
        <v>241</v>
      </c>
      <c r="E121">
        <v>29000</v>
      </c>
      <c r="F121" t="s">
        <v>391</v>
      </c>
      <c r="G121" t="s">
        <v>392</v>
      </c>
      <c r="H121" t="s">
        <v>393</v>
      </c>
      <c r="I121">
        <v>5.0999999999999996</v>
      </c>
      <c r="J121">
        <v>17.3</v>
      </c>
      <c r="K121">
        <v>8.9600000000000009</v>
      </c>
      <c r="L121">
        <v>154.99</v>
      </c>
      <c r="M121" s="5" t="s">
        <v>465</v>
      </c>
      <c r="N121">
        <f t="shared" si="4"/>
        <v>5200</v>
      </c>
      <c r="AH121" s="4">
        <v>5000</v>
      </c>
      <c r="AI121" s="5" t="s">
        <v>403</v>
      </c>
      <c r="AT121" s="7">
        <v>200</v>
      </c>
      <c r="AU121">
        <v>2</v>
      </c>
      <c r="AV121" s="2" t="s">
        <v>347</v>
      </c>
      <c r="ED121" s="2" t="s">
        <v>667</v>
      </c>
    </row>
    <row r="122" spans="1:134" x14ac:dyDescent="0.2">
      <c r="A122">
        <v>1517020</v>
      </c>
      <c r="B122">
        <v>7257980</v>
      </c>
      <c r="C122" t="s">
        <v>242</v>
      </c>
      <c r="D122" t="s">
        <v>243</v>
      </c>
      <c r="E122">
        <v>29000</v>
      </c>
      <c r="F122" t="s">
        <v>391</v>
      </c>
      <c r="G122" t="s">
        <v>392</v>
      </c>
      <c r="H122" t="s">
        <v>393</v>
      </c>
      <c r="I122">
        <v>4.3</v>
      </c>
      <c r="J122">
        <v>16</v>
      </c>
      <c r="K122">
        <v>14.167999999999999</v>
      </c>
      <c r="L122">
        <v>292.55</v>
      </c>
      <c r="M122" s="5" t="s">
        <v>465</v>
      </c>
      <c r="N122">
        <f t="shared" si="4"/>
        <v>5000</v>
      </c>
      <c r="AH122" s="4">
        <v>5000</v>
      </c>
      <c r="AI122" s="5" t="s">
        <v>403</v>
      </c>
      <c r="ED122" s="2" t="s">
        <v>407</v>
      </c>
    </row>
    <row r="123" spans="1:134" x14ac:dyDescent="0.2">
      <c r="A123">
        <v>1689620</v>
      </c>
      <c r="B123">
        <v>7136620</v>
      </c>
      <c r="C123" t="s">
        <v>162</v>
      </c>
      <c r="D123" t="s">
        <v>163</v>
      </c>
      <c r="E123">
        <v>30000</v>
      </c>
      <c r="F123" t="s">
        <v>192</v>
      </c>
      <c r="G123" t="s">
        <v>392</v>
      </c>
      <c r="H123" t="s">
        <v>393</v>
      </c>
      <c r="I123">
        <v>0</v>
      </c>
      <c r="J123">
        <v>0</v>
      </c>
      <c r="K123">
        <v>0</v>
      </c>
      <c r="L123">
        <v>712.94</v>
      </c>
      <c r="M123" s="2" t="s">
        <v>465</v>
      </c>
      <c r="N123">
        <f t="shared" si="4"/>
        <v>3000</v>
      </c>
      <c r="AE123" s="7">
        <v>3000</v>
      </c>
      <c r="AF123">
        <v>2</v>
      </c>
      <c r="ED123" s="2" t="s">
        <v>407</v>
      </c>
    </row>
    <row r="124" spans="1:134" x14ac:dyDescent="0.2">
      <c r="A124">
        <v>1520750</v>
      </c>
      <c r="B124">
        <v>7288800</v>
      </c>
      <c r="C124" t="s">
        <v>159</v>
      </c>
      <c r="D124" t="s">
        <v>160</v>
      </c>
      <c r="E124">
        <v>30000</v>
      </c>
      <c r="F124" t="s">
        <v>347</v>
      </c>
      <c r="G124" t="s">
        <v>392</v>
      </c>
      <c r="H124" t="s">
        <v>393</v>
      </c>
      <c r="I124">
        <v>0</v>
      </c>
      <c r="J124">
        <v>0</v>
      </c>
      <c r="K124">
        <v>0</v>
      </c>
      <c r="L124">
        <v>176.6</v>
      </c>
      <c r="M124" s="2" t="s">
        <v>465</v>
      </c>
      <c r="N124">
        <f t="shared" si="4"/>
        <v>10000</v>
      </c>
      <c r="AK124" s="7">
        <v>3000</v>
      </c>
      <c r="AL124" s="2" t="s">
        <v>403</v>
      </c>
      <c r="AN124" s="7">
        <f>6000+1000</f>
        <v>7000</v>
      </c>
      <c r="AO124" s="2" t="s">
        <v>410</v>
      </c>
      <c r="AP124" s="2" t="s">
        <v>665</v>
      </c>
      <c r="ED124" s="2" t="s">
        <v>407</v>
      </c>
    </row>
    <row r="125" spans="1:134" x14ac:dyDescent="0.2">
      <c r="A125">
        <v>1506140</v>
      </c>
      <c r="B125">
        <v>7278250</v>
      </c>
      <c r="C125" t="s">
        <v>145</v>
      </c>
      <c r="D125" t="s">
        <v>310</v>
      </c>
      <c r="E125">
        <v>30000</v>
      </c>
      <c r="F125" t="s">
        <v>347</v>
      </c>
      <c r="G125" t="s">
        <v>392</v>
      </c>
      <c r="H125" t="s">
        <v>393</v>
      </c>
      <c r="I125">
        <v>0</v>
      </c>
      <c r="J125">
        <v>0</v>
      </c>
      <c r="K125">
        <v>0</v>
      </c>
      <c r="L125">
        <v>29.19</v>
      </c>
      <c r="M125" s="2" t="s">
        <v>465</v>
      </c>
      <c r="N125">
        <f t="shared" si="4"/>
        <v>7000</v>
      </c>
      <c r="AN125" s="7">
        <v>7000</v>
      </c>
      <c r="AO125" s="2" t="s">
        <v>664</v>
      </c>
      <c r="AP125" s="2" t="s">
        <v>347</v>
      </c>
      <c r="ED125" s="2" t="s">
        <v>665</v>
      </c>
    </row>
    <row r="126" spans="1:134" x14ac:dyDescent="0.2">
      <c r="A126">
        <v>1658240</v>
      </c>
      <c r="B126">
        <v>7156890</v>
      </c>
      <c r="C126" t="s">
        <v>220</v>
      </c>
      <c r="D126" t="s">
        <v>221</v>
      </c>
      <c r="E126">
        <v>32000</v>
      </c>
      <c r="F126" t="s">
        <v>356</v>
      </c>
      <c r="G126" t="s">
        <v>392</v>
      </c>
      <c r="H126" t="s">
        <v>348</v>
      </c>
      <c r="I126">
        <v>0</v>
      </c>
      <c r="J126">
        <v>0</v>
      </c>
      <c r="K126">
        <v>0</v>
      </c>
      <c r="L126">
        <v>1304.46</v>
      </c>
      <c r="M126" s="2" t="s">
        <v>465</v>
      </c>
      <c r="N126">
        <f t="shared" si="4"/>
        <v>5000</v>
      </c>
      <c r="AB126" s="7">
        <v>5000</v>
      </c>
      <c r="AC126" s="2" t="s">
        <v>403</v>
      </c>
      <c r="AD126" s="2" t="s">
        <v>485</v>
      </c>
      <c r="ED126" s="2" t="s">
        <v>553</v>
      </c>
    </row>
    <row r="127" spans="1:134" x14ac:dyDescent="0.2">
      <c r="A127">
        <v>1644630</v>
      </c>
      <c r="B127">
        <v>7173340</v>
      </c>
      <c r="C127" t="s">
        <v>111</v>
      </c>
      <c r="D127" t="s">
        <v>349</v>
      </c>
      <c r="E127">
        <v>34000</v>
      </c>
      <c r="F127" t="s">
        <v>356</v>
      </c>
      <c r="G127" t="s">
        <v>392</v>
      </c>
      <c r="H127" t="s">
        <v>348</v>
      </c>
      <c r="I127">
        <v>0</v>
      </c>
      <c r="J127">
        <v>0</v>
      </c>
      <c r="K127">
        <v>0</v>
      </c>
      <c r="L127">
        <v>487.84</v>
      </c>
      <c r="M127" s="2" t="s">
        <v>465</v>
      </c>
      <c r="N127">
        <f t="shared" si="4"/>
        <v>2000</v>
      </c>
      <c r="AH127" s="7">
        <v>2000</v>
      </c>
      <c r="AI127" s="2" t="s">
        <v>403</v>
      </c>
      <c r="ED127" s="2" t="s">
        <v>407</v>
      </c>
    </row>
    <row r="128" spans="1:134" x14ac:dyDescent="0.2">
      <c r="A128">
        <v>1672990</v>
      </c>
      <c r="B128">
        <v>7097580</v>
      </c>
      <c r="C128" t="s">
        <v>128</v>
      </c>
      <c r="D128" t="s">
        <v>112</v>
      </c>
      <c r="E128">
        <v>38000</v>
      </c>
      <c r="F128" t="s">
        <v>192</v>
      </c>
      <c r="G128" t="s">
        <v>392</v>
      </c>
      <c r="H128" t="s">
        <v>348</v>
      </c>
      <c r="I128">
        <v>0</v>
      </c>
      <c r="J128">
        <v>0</v>
      </c>
      <c r="K128">
        <v>0</v>
      </c>
      <c r="L128">
        <v>422.52</v>
      </c>
      <c r="M128" s="2" t="s">
        <v>465</v>
      </c>
      <c r="N128">
        <f t="shared" si="4"/>
        <v>4000</v>
      </c>
      <c r="AE128" s="7">
        <v>4000</v>
      </c>
      <c r="AF128" s="2" t="s">
        <v>403</v>
      </c>
      <c r="ED128" s="2" t="s">
        <v>407</v>
      </c>
    </row>
    <row r="129" spans="1:134" x14ac:dyDescent="0.2">
      <c r="A129">
        <v>1670160</v>
      </c>
      <c r="B129">
        <v>7102790</v>
      </c>
      <c r="C129" t="s">
        <v>64</v>
      </c>
      <c r="D129" t="s">
        <v>215</v>
      </c>
      <c r="E129">
        <v>38000</v>
      </c>
      <c r="F129" t="s">
        <v>237</v>
      </c>
      <c r="G129" t="s">
        <v>392</v>
      </c>
      <c r="H129" t="s">
        <v>348</v>
      </c>
      <c r="I129">
        <v>0</v>
      </c>
      <c r="J129">
        <v>0</v>
      </c>
      <c r="K129">
        <v>0</v>
      </c>
      <c r="L129">
        <v>172.07</v>
      </c>
      <c r="M129" s="2" t="s">
        <v>465</v>
      </c>
      <c r="N129">
        <f t="shared" si="4"/>
        <v>1000</v>
      </c>
      <c r="BL129" s="7">
        <v>1000</v>
      </c>
      <c r="BM129" s="2" t="s">
        <v>403</v>
      </c>
      <c r="BN129" s="2" t="s">
        <v>347</v>
      </c>
      <c r="ED129" s="2" t="s">
        <v>665</v>
      </c>
    </row>
    <row r="130" spans="1:134" x14ac:dyDescent="0.2">
      <c r="A130">
        <v>1585960</v>
      </c>
      <c r="B130">
        <v>7167170</v>
      </c>
      <c r="C130" t="s">
        <v>118</v>
      </c>
      <c r="D130" t="s">
        <v>119</v>
      </c>
      <c r="E130">
        <v>38000</v>
      </c>
      <c r="F130" t="s">
        <v>366</v>
      </c>
      <c r="G130" t="s">
        <v>392</v>
      </c>
      <c r="H130" t="s">
        <v>348</v>
      </c>
      <c r="I130">
        <v>0</v>
      </c>
      <c r="J130">
        <v>0</v>
      </c>
      <c r="K130">
        <v>0</v>
      </c>
      <c r="L130">
        <v>356.46</v>
      </c>
      <c r="M130" s="2" t="s">
        <v>465</v>
      </c>
      <c r="N130">
        <f t="shared" si="4"/>
        <v>0</v>
      </c>
      <c r="V130" s="8" t="s">
        <v>404</v>
      </c>
      <c r="Y130" s="8" t="s">
        <v>404</v>
      </c>
      <c r="AE130" s="8" t="s">
        <v>461</v>
      </c>
      <c r="AF130" s="2" t="s">
        <v>403</v>
      </c>
      <c r="AH130" s="8" t="s">
        <v>461</v>
      </c>
      <c r="AI130" s="2" t="s">
        <v>403</v>
      </c>
      <c r="ED130" s="2" t="s">
        <v>534</v>
      </c>
    </row>
    <row r="131" spans="1:134" x14ac:dyDescent="0.2">
      <c r="A131">
        <v>1637360</v>
      </c>
      <c r="B131">
        <v>7137180</v>
      </c>
      <c r="C131" t="s">
        <v>122</v>
      </c>
      <c r="D131" t="s">
        <v>123</v>
      </c>
      <c r="E131">
        <v>38000</v>
      </c>
      <c r="F131" t="s">
        <v>192</v>
      </c>
      <c r="G131" t="s">
        <v>392</v>
      </c>
      <c r="H131" t="s">
        <v>348</v>
      </c>
      <c r="I131">
        <v>40.299999999999997</v>
      </c>
      <c r="J131">
        <v>110.7</v>
      </c>
      <c r="K131">
        <v>3117</v>
      </c>
      <c r="L131">
        <v>10277.14</v>
      </c>
      <c r="M131" s="2" t="s">
        <v>465</v>
      </c>
      <c r="N131">
        <f t="shared" si="4"/>
        <v>35750</v>
      </c>
      <c r="AH131" s="7">
        <v>29000</v>
      </c>
      <c r="AI131" s="2" t="s">
        <v>403</v>
      </c>
      <c r="AT131" s="7">
        <v>1500</v>
      </c>
      <c r="AU131">
        <v>2</v>
      </c>
      <c r="AV131" s="2" t="s">
        <v>347</v>
      </c>
      <c r="AW131" s="8">
        <v>1250</v>
      </c>
      <c r="AX131" s="2" t="s">
        <v>401</v>
      </c>
      <c r="AY131" s="2" t="s">
        <v>347</v>
      </c>
      <c r="AZ131" s="8">
        <v>2000</v>
      </c>
      <c r="BA131" s="2" t="s">
        <v>420</v>
      </c>
      <c r="BB131" s="2" t="s">
        <v>347</v>
      </c>
      <c r="BC131" s="8">
        <v>2000</v>
      </c>
      <c r="BD131" s="2" t="s">
        <v>420</v>
      </c>
      <c r="BE131" s="2" t="s">
        <v>347</v>
      </c>
      <c r="BF131" s="8"/>
      <c r="BG131" s="2"/>
      <c r="BH131" s="2"/>
      <c r="BI131" s="8"/>
      <c r="BJ131" s="2"/>
      <c r="BK131" s="2"/>
      <c r="BL131" s="8"/>
      <c r="BM131" s="2"/>
      <c r="BN131" s="2"/>
      <c r="BO131" s="8"/>
      <c r="BP131" s="2"/>
      <c r="BQ131" s="2"/>
      <c r="BR131" s="8"/>
      <c r="BS131" s="2"/>
      <c r="BT131" s="2"/>
      <c r="BU131" s="8"/>
      <c r="BV131" s="2"/>
      <c r="BW131" s="2"/>
      <c r="BX131" s="8"/>
      <c r="BY131" s="2"/>
      <c r="BZ131" s="2"/>
      <c r="CA131" s="8"/>
      <c r="CB131" s="2"/>
      <c r="CC131" s="2"/>
      <c r="CD131" s="8"/>
      <c r="CE131" s="2"/>
      <c r="CF131" s="2"/>
      <c r="CG131" s="8"/>
      <c r="CH131" s="2"/>
      <c r="CI131" s="2"/>
      <c r="CJ131" s="8"/>
      <c r="CK131" s="2"/>
      <c r="CL131" s="2"/>
      <c r="CM131" s="8"/>
      <c r="CN131" s="2"/>
      <c r="CO131" s="2"/>
      <c r="CP131" s="8"/>
      <c r="CQ131" s="2"/>
      <c r="CR131" s="2"/>
      <c r="CS131" s="8"/>
      <c r="CT131" s="2"/>
      <c r="CU131" s="2"/>
      <c r="CV131" s="8"/>
      <c r="CW131" s="2"/>
      <c r="CX131" s="2"/>
      <c r="CY131" s="8"/>
      <c r="CZ131" s="2"/>
      <c r="DA131" s="2"/>
      <c r="DB131" s="8"/>
      <c r="DC131" s="2"/>
      <c r="DD131" s="2"/>
      <c r="DE131" s="8"/>
      <c r="DF131" s="2"/>
      <c r="DG131" s="2"/>
      <c r="DH131" s="8"/>
      <c r="DI131" s="2"/>
      <c r="DJ131" s="2"/>
      <c r="DK131" s="8"/>
      <c r="DL131" s="2"/>
      <c r="DM131" s="2"/>
      <c r="DN131" s="8"/>
      <c r="DO131" s="2"/>
      <c r="DP131" s="2"/>
      <c r="DQ131" s="8"/>
      <c r="DR131" s="2"/>
      <c r="DS131" s="2"/>
      <c r="DT131" s="8"/>
      <c r="DU131" s="2"/>
      <c r="DV131" s="2"/>
      <c r="DW131" s="8"/>
      <c r="DX131" s="2"/>
      <c r="DY131" s="2"/>
      <c r="ED131" s="2" t="s">
        <v>673</v>
      </c>
    </row>
    <row r="132" spans="1:134" x14ac:dyDescent="0.2">
      <c r="A132">
        <v>1601210</v>
      </c>
      <c r="B132">
        <v>7173260</v>
      </c>
      <c r="C132" t="s">
        <v>149</v>
      </c>
      <c r="D132" t="s">
        <v>308</v>
      </c>
      <c r="E132">
        <v>38000</v>
      </c>
      <c r="F132" t="s">
        <v>366</v>
      </c>
      <c r="G132" t="s">
        <v>392</v>
      </c>
      <c r="H132" t="s">
        <v>348</v>
      </c>
      <c r="I132">
        <v>7.8</v>
      </c>
      <c r="J132">
        <v>26.6</v>
      </c>
      <c r="K132">
        <v>194.6</v>
      </c>
      <c r="L132">
        <v>2741.91</v>
      </c>
      <c r="M132" s="2" t="s">
        <v>465</v>
      </c>
      <c r="N132">
        <f t="shared" si="4"/>
        <v>5000</v>
      </c>
      <c r="AE132" s="7">
        <v>5000</v>
      </c>
      <c r="AF132" s="2" t="s">
        <v>409</v>
      </c>
      <c r="BU132" s="8"/>
      <c r="DZ132" s="2" t="s">
        <v>537</v>
      </c>
      <c r="ED132" s="2" t="s">
        <v>534</v>
      </c>
    </row>
    <row r="133" spans="1:134" x14ac:dyDescent="0.2">
      <c r="A133">
        <v>1636740</v>
      </c>
      <c r="B133">
        <v>7111260</v>
      </c>
      <c r="C133" t="s">
        <v>150</v>
      </c>
      <c r="D133" t="s">
        <v>151</v>
      </c>
      <c r="E133">
        <v>38000</v>
      </c>
      <c r="F133" t="s">
        <v>366</v>
      </c>
      <c r="G133" t="s">
        <v>392</v>
      </c>
      <c r="H133" t="s">
        <v>348</v>
      </c>
      <c r="I133">
        <v>5.2</v>
      </c>
      <c r="J133">
        <v>14.4</v>
      </c>
      <c r="K133">
        <v>41.917000000000002</v>
      </c>
      <c r="L133">
        <v>872.23</v>
      </c>
      <c r="M133" s="2" t="s">
        <v>465</v>
      </c>
      <c r="N133">
        <f t="shared" si="4"/>
        <v>0</v>
      </c>
      <c r="AE133" s="8" t="s">
        <v>460</v>
      </c>
      <c r="AF133" s="2" t="s">
        <v>403</v>
      </c>
      <c r="AH133" s="8" t="s">
        <v>460</v>
      </c>
      <c r="AI133" s="2" t="s">
        <v>403</v>
      </c>
      <c r="BU133" s="8"/>
      <c r="DZ133" s="2" t="s">
        <v>537</v>
      </c>
      <c r="ED133" s="2" t="s">
        <v>534</v>
      </c>
    </row>
    <row r="134" spans="1:134" x14ac:dyDescent="0.2">
      <c r="A134">
        <v>1591430</v>
      </c>
      <c r="B134">
        <v>7115540</v>
      </c>
      <c r="C134" t="s">
        <v>124</v>
      </c>
      <c r="D134" t="s">
        <v>125</v>
      </c>
      <c r="E134">
        <v>38000</v>
      </c>
      <c r="F134" t="s">
        <v>192</v>
      </c>
      <c r="G134" t="s">
        <v>392</v>
      </c>
      <c r="H134" t="s">
        <v>348</v>
      </c>
      <c r="I134">
        <v>39.299999999999997</v>
      </c>
      <c r="J134">
        <v>130</v>
      </c>
      <c r="K134">
        <v>3114</v>
      </c>
      <c r="L134">
        <v>8344.56</v>
      </c>
      <c r="M134" s="2" t="s">
        <v>465</v>
      </c>
      <c r="N134">
        <f t="shared" si="4"/>
        <v>6498</v>
      </c>
      <c r="AE134" s="7">
        <v>3500</v>
      </c>
      <c r="AF134">
        <v>2</v>
      </c>
      <c r="AG134" s="2" t="s">
        <v>483</v>
      </c>
      <c r="AN134" s="7">
        <f>248+250</f>
        <v>498</v>
      </c>
      <c r="AO134" s="2" t="s">
        <v>401</v>
      </c>
      <c r="AP134" s="2" t="s">
        <v>423</v>
      </c>
      <c r="AT134" s="7">
        <v>2500</v>
      </c>
      <c r="AU134">
        <v>2</v>
      </c>
      <c r="AV134" s="2" t="s">
        <v>347</v>
      </c>
      <c r="AW134" s="8"/>
      <c r="AX134" s="2"/>
      <c r="AY134" s="2"/>
      <c r="AZ134" s="8"/>
      <c r="BA134" s="2"/>
      <c r="BB134" s="2"/>
      <c r="BC134" s="8"/>
      <c r="BD134" s="2"/>
      <c r="BE134" s="2"/>
      <c r="BF134" s="8"/>
      <c r="BG134" s="2"/>
      <c r="BH134" s="2"/>
      <c r="BI134" s="8"/>
      <c r="BJ134" s="2"/>
      <c r="BK134" s="2"/>
      <c r="BL134" s="8"/>
      <c r="BM134" s="2"/>
      <c r="BN134" s="2"/>
      <c r="BO134" s="8"/>
      <c r="BP134" s="2"/>
      <c r="BQ134" s="2"/>
      <c r="BR134" s="8"/>
      <c r="BS134" s="2"/>
      <c r="BT134" s="2"/>
      <c r="BU134" s="8"/>
      <c r="BV134" s="2"/>
      <c r="BW134" s="2"/>
      <c r="BX134" s="8"/>
      <c r="BY134" s="2"/>
      <c r="BZ134" s="2"/>
      <c r="CA134" s="8"/>
      <c r="CB134" s="2"/>
      <c r="CC134" s="2"/>
      <c r="CD134" s="8"/>
      <c r="CE134" s="2"/>
      <c r="CF134" s="2"/>
      <c r="CG134" s="8"/>
      <c r="CH134" s="2"/>
      <c r="CI134" s="2"/>
      <c r="CJ134" s="8"/>
      <c r="CK134" s="2"/>
      <c r="CL134" s="2"/>
      <c r="CM134" s="8"/>
      <c r="CN134" s="2"/>
      <c r="CO134" s="2"/>
      <c r="CP134" s="8"/>
      <c r="CQ134" s="2"/>
      <c r="CR134" s="2"/>
      <c r="CS134" s="8"/>
      <c r="CT134" s="2"/>
      <c r="CU134" s="2"/>
      <c r="CV134" s="8"/>
      <c r="CW134" s="2"/>
      <c r="CX134" s="2"/>
      <c r="CY134" s="8"/>
      <c r="CZ134" s="2"/>
      <c r="DA134" s="2"/>
      <c r="DB134" s="8"/>
      <c r="DC134" s="2"/>
      <c r="DD134" s="2"/>
      <c r="DE134" s="8"/>
      <c r="DF134" s="2"/>
      <c r="DG134" s="2"/>
      <c r="DH134" s="8"/>
      <c r="DI134" s="2"/>
      <c r="DJ134" s="2"/>
      <c r="DK134" s="8"/>
      <c r="DL134" s="2"/>
      <c r="DM134" s="2"/>
      <c r="DN134" s="8"/>
      <c r="DO134" s="2"/>
      <c r="DP134" s="2"/>
      <c r="DQ134" s="8"/>
      <c r="DR134" s="2"/>
      <c r="DS134" s="2"/>
      <c r="DT134" s="8"/>
      <c r="DU134" s="2"/>
      <c r="DV134" s="2"/>
      <c r="DW134" s="8"/>
      <c r="DX134" s="2"/>
      <c r="DY134" s="2"/>
      <c r="ED134" s="2" t="s">
        <v>669</v>
      </c>
    </row>
    <row r="135" spans="1:134" x14ac:dyDescent="0.2">
      <c r="A135">
        <v>1562250</v>
      </c>
      <c r="B135">
        <v>7166850</v>
      </c>
      <c r="C135" s="2" t="s">
        <v>549</v>
      </c>
      <c r="D135" s="2" t="s">
        <v>422</v>
      </c>
      <c r="E135">
        <v>0</v>
      </c>
      <c r="G135" s="2" t="s">
        <v>357</v>
      </c>
      <c r="H135" t="s">
        <v>348</v>
      </c>
      <c r="M135" s="2" t="s">
        <v>465</v>
      </c>
      <c r="N135">
        <f t="shared" si="4"/>
        <v>642</v>
      </c>
      <c r="AQ135" s="8">
        <v>642</v>
      </c>
      <c r="AR135" s="2" t="s">
        <v>420</v>
      </c>
      <c r="AS135" s="2" t="s">
        <v>421</v>
      </c>
      <c r="ED135" s="2" t="s">
        <v>414</v>
      </c>
    </row>
    <row r="136" spans="1:134" x14ac:dyDescent="0.2">
      <c r="A136">
        <v>1519110</v>
      </c>
      <c r="B136">
        <v>7242490</v>
      </c>
      <c r="C136" t="s">
        <v>147</v>
      </c>
      <c r="D136" t="s">
        <v>148</v>
      </c>
      <c r="E136">
        <v>33000</v>
      </c>
      <c r="F136" t="s">
        <v>335</v>
      </c>
      <c r="G136" t="s">
        <v>357</v>
      </c>
      <c r="H136" t="s">
        <v>348</v>
      </c>
      <c r="I136">
        <v>8.4</v>
      </c>
      <c r="J136">
        <v>26</v>
      </c>
      <c r="K136">
        <v>67.415999999999997</v>
      </c>
      <c r="L136">
        <v>802.39</v>
      </c>
      <c r="M136" s="2" t="s">
        <v>465</v>
      </c>
      <c r="N136">
        <f t="shared" si="4"/>
        <v>1000</v>
      </c>
      <c r="AE136" s="7">
        <v>1000</v>
      </c>
      <c r="AF136">
        <v>2</v>
      </c>
      <c r="ED136" s="2" t="s">
        <v>407</v>
      </c>
    </row>
    <row r="137" spans="1:134" x14ac:dyDescent="0.2">
      <c r="A137">
        <v>1541870</v>
      </c>
      <c r="B137">
        <v>7117870</v>
      </c>
      <c r="C137" t="s">
        <v>137</v>
      </c>
      <c r="D137" t="s">
        <v>326</v>
      </c>
      <c r="E137">
        <v>33000</v>
      </c>
      <c r="F137" t="s">
        <v>335</v>
      </c>
      <c r="G137" t="s">
        <v>357</v>
      </c>
      <c r="H137" t="s">
        <v>348</v>
      </c>
      <c r="I137">
        <v>0</v>
      </c>
      <c r="J137">
        <v>0</v>
      </c>
      <c r="K137">
        <v>0</v>
      </c>
      <c r="L137">
        <v>198.16</v>
      </c>
      <c r="M137" s="2" t="s">
        <v>465</v>
      </c>
      <c r="N137">
        <f t="shared" si="4"/>
        <v>0</v>
      </c>
      <c r="AN137" s="8" t="s">
        <v>404</v>
      </c>
      <c r="ED137" s="2" t="s">
        <v>429</v>
      </c>
    </row>
    <row r="138" spans="1:134" x14ac:dyDescent="0.2">
      <c r="A138">
        <v>1533540</v>
      </c>
      <c r="B138">
        <v>7171810</v>
      </c>
      <c r="C138" t="s">
        <v>135</v>
      </c>
      <c r="D138" t="s">
        <v>136</v>
      </c>
      <c r="E138">
        <v>33000</v>
      </c>
      <c r="F138" t="s">
        <v>335</v>
      </c>
      <c r="G138" t="s">
        <v>357</v>
      </c>
      <c r="H138" t="s">
        <v>348</v>
      </c>
      <c r="I138">
        <v>0</v>
      </c>
      <c r="J138">
        <v>0</v>
      </c>
      <c r="K138">
        <v>0</v>
      </c>
      <c r="L138">
        <v>807.82</v>
      </c>
      <c r="M138" s="2" t="s">
        <v>465</v>
      </c>
      <c r="N138">
        <f t="shared" si="4"/>
        <v>1000</v>
      </c>
      <c r="AE138" s="7">
        <v>1000</v>
      </c>
      <c r="AF138">
        <v>2</v>
      </c>
      <c r="ED138" s="2" t="s">
        <v>407</v>
      </c>
    </row>
    <row r="139" spans="1:134" x14ac:dyDescent="0.2">
      <c r="A139">
        <v>1514860</v>
      </c>
      <c r="B139">
        <v>7137090</v>
      </c>
      <c r="C139" t="s">
        <v>193</v>
      </c>
      <c r="D139" t="s">
        <v>194</v>
      </c>
      <c r="E139">
        <v>33000</v>
      </c>
      <c r="F139" t="s">
        <v>335</v>
      </c>
      <c r="G139" t="s">
        <v>357</v>
      </c>
      <c r="H139" t="s">
        <v>348</v>
      </c>
      <c r="I139">
        <v>15.6</v>
      </c>
      <c r="J139">
        <v>52</v>
      </c>
      <c r="K139">
        <v>134.84700000000001</v>
      </c>
      <c r="L139">
        <v>847.67</v>
      </c>
      <c r="M139" s="2" t="s">
        <v>465</v>
      </c>
      <c r="N139">
        <f t="shared" si="4"/>
        <v>6400</v>
      </c>
      <c r="AE139" s="7">
        <v>6400</v>
      </c>
      <c r="AF139" s="2" t="s">
        <v>402</v>
      </c>
      <c r="ED139" s="2" t="s">
        <v>407</v>
      </c>
    </row>
    <row r="140" spans="1:134" x14ac:dyDescent="0.2">
      <c r="A140">
        <v>1494810</v>
      </c>
      <c r="B140">
        <v>7171460</v>
      </c>
      <c r="C140" t="s">
        <v>204</v>
      </c>
      <c r="D140" t="s">
        <v>364</v>
      </c>
      <c r="E140">
        <v>35036</v>
      </c>
      <c r="F140" t="s">
        <v>335</v>
      </c>
      <c r="G140" t="s">
        <v>357</v>
      </c>
      <c r="H140" t="s">
        <v>348</v>
      </c>
      <c r="I140">
        <v>0</v>
      </c>
      <c r="J140">
        <v>0</v>
      </c>
      <c r="K140">
        <v>0</v>
      </c>
      <c r="L140">
        <v>13.91</v>
      </c>
      <c r="M140" s="2" t="s">
        <v>465</v>
      </c>
      <c r="N140">
        <f t="shared" si="4"/>
        <v>2650</v>
      </c>
      <c r="V140" s="7">
        <v>2650</v>
      </c>
      <c r="W140">
        <v>1</v>
      </c>
      <c r="X140" s="2" t="s">
        <v>486</v>
      </c>
      <c r="ED140" s="2" t="s">
        <v>553</v>
      </c>
    </row>
    <row r="141" spans="1:134" x14ac:dyDescent="0.2">
      <c r="A141">
        <v>1544520</v>
      </c>
      <c r="B141">
        <v>7195630</v>
      </c>
      <c r="C141" t="s">
        <v>133</v>
      </c>
      <c r="D141" t="s">
        <v>134</v>
      </c>
      <c r="E141">
        <v>36000</v>
      </c>
      <c r="F141" t="s">
        <v>335</v>
      </c>
      <c r="G141" t="s">
        <v>357</v>
      </c>
      <c r="H141" t="s">
        <v>348</v>
      </c>
      <c r="I141">
        <v>0</v>
      </c>
      <c r="J141">
        <v>0</v>
      </c>
      <c r="K141">
        <v>0</v>
      </c>
      <c r="L141">
        <v>15.91</v>
      </c>
      <c r="M141" s="2" t="s">
        <v>465</v>
      </c>
      <c r="N141">
        <f t="shared" si="4"/>
        <v>0</v>
      </c>
      <c r="AE141" s="8" t="s">
        <v>404</v>
      </c>
      <c r="ED141" s="2" t="s">
        <v>502</v>
      </c>
    </row>
    <row r="142" spans="1:134" x14ac:dyDescent="0.2">
      <c r="A142">
        <v>1596330</v>
      </c>
      <c r="B142">
        <v>6923350</v>
      </c>
      <c r="C142" t="s">
        <v>195</v>
      </c>
      <c r="D142" t="s">
        <v>196</v>
      </c>
      <c r="E142">
        <v>37000</v>
      </c>
      <c r="F142" t="s">
        <v>335</v>
      </c>
      <c r="G142" t="s">
        <v>357</v>
      </c>
      <c r="H142" t="s">
        <v>348</v>
      </c>
      <c r="I142">
        <v>10.3</v>
      </c>
      <c r="J142">
        <v>30</v>
      </c>
      <c r="K142">
        <v>62.710999999999999</v>
      </c>
      <c r="L142">
        <v>600.87</v>
      </c>
      <c r="M142" s="2" t="s">
        <v>465</v>
      </c>
      <c r="N142">
        <f t="shared" si="4"/>
        <v>0</v>
      </c>
      <c r="AT142" s="8" t="s">
        <v>404</v>
      </c>
      <c r="ED142" t="s">
        <v>502</v>
      </c>
    </row>
    <row r="143" spans="1:134" x14ac:dyDescent="0.2">
      <c r="A143">
        <v>1658010</v>
      </c>
      <c r="B143">
        <v>7066340</v>
      </c>
      <c r="C143" t="s">
        <v>179</v>
      </c>
      <c r="D143" t="s">
        <v>180</v>
      </c>
      <c r="E143">
        <v>37000</v>
      </c>
      <c r="F143" t="s">
        <v>335</v>
      </c>
      <c r="G143" t="s">
        <v>357</v>
      </c>
      <c r="H143" t="s">
        <v>348</v>
      </c>
      <c r="I143">
        <v>0</v>
      </c>
      <c r="J143">
        <v>0</v>
      </c>
      <c r="K143">
        <v>0</v>
      </c>
      <c r="L143">
        <v>278.02</v>
      </c>
      <c r="M143" s="2" t="s">
        <v>465</v>
      </c>
      <c r="N143">
        <f t="shared" si="4"/>
        <v>0</v>
      </c>
      <c r="AQ143" s="8" t="s">
        <v>404</v>
      </c>
      <c r="ED143" s="2" t="s">
        <v>502</v>
      </c>
    </row>
    <row r="144" spans="1:134" x14ac:dyDescent="0.2">
      <c r="A144">
        <v>1647990</v>
      </c>
      <c r="B144">
        <v>7061900</v>
      </c>
      <c r="C144" t="s">
        <v>177</v>
      </c>
      <c r="D144" t="s">
        <v>178</v>
      </c>
      <c r="E144">
        <v>37000</v>
      </c>
      <c r="F144" t="s">
        <v>335</v>
      </c>
      <c r="G144" t="s">
        <v>357</v>
      </c>
      <c r="H144" t="s">
        <v>348</v>
      </c>
      <c r="I144">
        <v>0</v>
      </c>
      <c r="J144">
        <v>0</v>
      </c>
      <c r="K144">
        <v>0</v>
      </c>
      <c r="L144">
        <v>52.61</v>
      </c>
      <c r="M144" s="2" t="s">
        <v>465</v>
      </c>
      <c r="N144">
        <f t="shared" si="4"/>
        <v>0</v>
      </c>
      <c r="AT144" s="8" t="s">
        <v>404</v>
      </c>
      <c r="ED144" t="s">
        <v>502</v>
      </c>
    </row>
    <row r="145" spans="1:134" x14ac:dyDescent="0.2">
      <c r="A145">
        <v>1662290</v>
      </c>
      <c r="B145">
        <v>7060970</v>
      </c>
      <c r="C145" t="s">
        <v>205</v>
      </c>
      <c r="D145" t="s">
        <v>206</v>
      </c>
      <c r="E145">
        <v>38000</v>
      </c>
      <c r="F145" t="s">
        <v>371</v>
      </c>
      <c r="G145" t="s">
        <v>357</v>
      </c>
      <c r="H145" t="s">
        <v>348</v>
      </c>
      <c r="I145">
        <v>9.8000000000000007</v>
      </c>
      <c r="J145">
        <v>43.2</v>
      </c>
      <c r="K145">
        <v>324.14</v>
      </c>
      <c r="L145">
        <v>3408.6</v>
      </c>
      <c r="M145" s="2" t="s">
        <v>465</v>
      </c>
      <c r="N145">
        <f t="shared" si="4"/>
        <v>0</v>
      </c>
      <c r="AB145" s="8" t="s">
        <v>456</v>
      </c>
      <c r="AC145" s="2" t="s">
        <v>403</v>
      </c>
      <c r="AD145" s="2" t="s">
        <v>485</v>
      </c>
      <c r="AE145" s="8" t="s">
        <v>456</v>
      </c>
      <c r="AF145" s="2" t="s">
        <v>403</v>
      </c>
      <c r="ED145" s="2" t="s">
        <v>553</v>
      </c>
    </row>
    <row r="146" spans="1:134" x14ac:dyDescent="0.2">
      <c r="A146">
        <v>1647620</v>
      </c>
      <c r="B146">
        <v>7074580</v>
      </c>
      <c r="C146" t="s">
        <v>4</v>
      </c>
      <c r="D146" t="s">
        <v>5</v>
      </c>
      <c r="E146">
        <v>38000</v>
      </c>
      <c r="F146" t="s">
        <v>371</v>
      </c>
      <c r="G146" t="s">
        <v>357</v>
      </c>
      <c r="H146" t="s">
        <v>348</v>
      </c>
      <c r="I146">
        <v>0</v>
      </c>
      <c r="J146">
        <v>0</v>
      </c>
      <c r="K146">
        <v>0</v>
      </c>
      <c r="L146">
        <v>190.68</v>
      </c>
      <c r="M146" s="2" t="s">
        <v>465</v>
      </c>
      <c r="N146">
        <f t="shared" ref="N146:N170" si="5">SUM(P146,S146,V146,Y146,AB146,AE146,AH146,AK146,AN146,AQ146,AT146,EA146,AW146,AZ146,BC146,BF146,BI146,BL146,BO146,BR146,BU146,CV146,DE146,CG146,CY146,DB146,DH146,DK146,DN146,DQ146,DT146,DW146,BX146,CA146,CD146,CJ146,CM146,CP146,CS146)</f>
        <v>498</v>
      </c>
      <c r="AQ146" s="2">
        <v>498</v>
      </c>
      <c r="AR146">
        <v>2</v>
      </c>
      <c r="AS146" s="2" t="s">
        <v>423</v>
      </c>
      <c r="ED146" s="2" t="s">
        <v>414</v>
      </c>
    </row>
    <row r="147" spans="1:134" x14ac:dyDescent="0.2">
      <c r="A147">
        <v>1633750</v>
      </c>
      <c r="B147">
        <v>7045260</v>
      </c>
      <c r="C147" t="s">
        <v>171</v>
      </c>
      <c r="D147" t="s">
        <v>172</v>
      </c>
      <c r="E147">
        <v>38000</v>
      </c>
      <c r="F147" t="s">
        <v>371</v>
      </c>
      <c r="G147" t="s">
        <v>357</v>
      </c>
      <c r="H147" t="s">
        <v>348</v>
      </c>
      <c r="I147">
        <v>0</v>
      </c>
      <c r="J147">
        <v>0</v>
      </c>
      <c r="K147">
        <v>0</v>
      </c>
      <c r="L147">
        <v>85.52</v>
      </c>
      <c r="M147" s="2" t="s">
        <v>465</v>
      </c>
      <c r="N147">
        <f t="shared" si="5"/>
        <v>0</v>
      </c>
      <c r="AQ147" s="8" t="s">
        <v>404</v>
      </c>
      <c r="ED147" t="s">
        <v>502</v>
      </c>
    </row>
    <row r="148" spans="1:134" x14ac:dyDescent="0.2">
      <c r="A148">
        <v>1645810</v>
      </c>
      <c r="B148">
        <v>7028220</v>
      </c>
      <c r="C148" t="s">
        <v>23</v>
      </c>
      <c r="D148" t="s">
        <v>24</v>
      </c>
      <c r="E148">
        <v>40000</v>
      </c>
      <c r="F148" t="s">
        <v>251</v>
      </c>
      <c r="G148" t="s">
        <v>357</v>
      </c>
      <c r="H148" t="s">
        <v>348</v>
      </c>
      <c r="I148">
        <v>0</v>
      </c>
      <c r="J148">
        <v>0</v>
      </c>
      <c r="K148">
        <v>0</v>
      </c>
      <c r="L148">
        <v>348.08</v>
      </c>
      <c r="M148" s="2" t="s">
        <v>465</v>
      </c>
      <c r="N148">
        <f t="shared" si="5"/>
        <v>0</v>
      </c>
      <c r="AQ148" s="8" t="s">
        <v>404</v>
      </c>
      <c r="ED148" t="s">
        <v>502</v>
      </c>
    </row>
    <row r="149" spans="1:134" x14ac:dyDescent="0.2">
      <c r="A149">
        <v>1637440</v>
      </c>
      <c r="B149">
        <v>7042620</v>
      </c>
      <c r="C149" t="s">
        <v>238</v>
      </c>
      <c r="D149" t="s">
        <v>279</v>
      </c>
      <c r="E149">
        <v>42000</v>
      </c>
      <c r="F149" t="s">
        <v>273</v>
      </c>
      <c r="G149" t="s">
        <v>357</v>
      </c>
      <c r="H149" t="s">
        <v>348</v>
      </c>
      <c r="I149">
        <v>0</v>
      </c>
      <c r="J149">
        <v>0</v>
      </c>
      <c r="K149">
        <v>0</v>
      </c>
      <c r="L149">
        <v>160.47</v>
      </c>
      <c r="M149" s="2" t="s">
        <v>465</v>
      </c>
      <c r="N149">
        <f t="shared" si="5"/>
        <v>0</v>
      </c>
      <c r="AN149" s="8" t="s">
        <v>404</v>
      </c>
      <c r="ED149" t="s">
        <v>502</v>
      </c>
    </row>
    <row r="150" spans="1:134" x14ac:dyDescent="0.2">
      <c r="A150">
        <v>1619670</v>
      </c>
      <c r="B150">
        <v>7015510</v>
      </c>
      <c r="C150" t="s">
        <v>268</v>
      </c>
      <c r="D150" t="s">
        <v>318</v>
      </c>
      <c r="E150">
        <v>42000</v>
      </c>
      <c r="F150" t="s">
        <v>273</v>
      </c>
      <c r="G150" t="s">
        <v>357</v>
      </c>
      <c r="H150" t="s">
        <v>348</v>
      </c>
      <c r="I150">
        <v>0</v>
      </c>
      <c r="J150">
        <v>0</v>
      </c>
      <c r="K150">
        <v>0</v>
      </c>
      <c r="L150">
        <v>739.4</v>
      </c>
      <c r="M150" s="2" t="s">
        <v>465</v>
      </c>
      <c r="N150">
        <f t="shared" si="5"/>
        <v>0</v>
      </c>
      <c r="AN150" s="8" t="s">
        <v>404</v>
      </c>
      <c r="ED150" t="s">
        <v>502</v>
      </c>
    </row>
    <row r="151" spans="1:134" x14ac:dyDescent="0.2">
      <c r="A151">
        <v>1629380</v>
      </c>
      <c r="B151">
        <v>7016560</v>
      </c>
      <c r="C151" s="2" t="s">
        <v>547</v>
      </c>
      <c r="D151" s="2" t="s">
        <v>419</v>
      </c>
      <c r="E151">
        <v>40000</v>
      </c>
      <c r="G151" s="2" t="s">
        <v>357</v>
      </c>
      <c r="H151" t="s">
        <v>348</v>
      </c>
      <c r="M151" s="2" t="s">
        <v>465</v>
      </c>
      <c r="N151">
        <f t="shared" si="5"/>
        <v>656</v>
      </c>
      <c r="AQ151" s="2">
        <v>656</v>
      </c>
      <c r="AR151" s="2" t="s">
        <v>420</v>
      </c>
      <c r="AS151" s="2" t="s">
        <v>421</v>
      </c>
      <c r="ED151" s="2" t="s">
        <v>414</v>
      </c>
    </row>
    <row r="152" spans="1:134" x14ac:dyDescent="0.2">
      <c r="A152">
        <v>1615820</v>
      </c>
      <c r="B152">
        <v>7014100</v>
      </c>
      <c r="C152" s="2" t="s">
        <v>551</v>
      </c>
      <c r="D152" s="2" t="s">
        <v>426</v>
      </c>
      <c r="E152">
        <v>0</v>
      </c>
      <c r="G152" s="2" t="s">
        <v>427</v>
      </c>
      <c r="H152" t="s">
        <v>348</v>
      </c>
      <c r="M152" s="2" t="s">
        <v>465</v>
      </c>
      <c r="N152">
        <f t="shared" si="5"/>
        <v>439</v>
      </c>
      <c r="AT152" s="8">
        <v>439</v>
      </c>
      <c r="AU152">
        <v>3</v>
      </c>
      <c r="AV152" s="2" t="s">
        <v>421</v>
      </c>
      <c r="AW152" s="8"/>
      <c r="AX152" s="2"/>
      <c r="AY152" s="2"/>
      <c r="AZ152" s="8"/>
      <c r="BA152" s="2"/>
      <c r="BB152" s="2"/>
      <c r="BC152" s="8"/>
      <c r="BD152" s="2"/>
      <c r="BE152" s="2"/>
      <c r="BF152" s="8"/>
      <c r="BG152" s="2"/>
      <c r="BH152" s="2"/>
      <c r="BI152" s="8"/>
      <c r="BJ152" s="2"/>
      <c r="BK152" s="2"/>
      <c r="BL152" s="8"/>
      <c r="BM152" s="2"/>
      <c r="BN152" s="2"/>
      <c r="BO152" s="8"/>
      <c r="BP152" s="2"/>
      <c r="BQ152" s="2"/>
      <c r="BR152" s="8"/>
      <c r="BS152" s="2"/>
      <c r="BT152" s="2"/>
      <c r="BU152" s="8"/>
      <c r="BV152" s="2"/>
      <c r="BW152" s="2"/>
      <c r="BX152" s="8"/>
      <c r="BY152" s="2"/>
      <c r="BZ152" s="2"/>
      <c r="CA152" s="8"/>
      <c r="CB152" s="2"/>
      <c r="CC152" s="2"/>
      <c r="CD152" s="8"/>
      <c r="CE152" s="2"/>
      <c r="CF152" s="2"/>
      <c r="CG152" s="8"/>
      <c r="CH152" s="2"/>
      <c r="CI152" s="2"/>
      <c r="CJ152" s="8"/>
      <c r="CK152" s="2"/>
      <c r="CL152" s="2"/>
      <c r="CM152" s="8"/>
      <c r="CN152" s="2"/>
      <c r="CO152" s="2"/>
      <c r="CP152" s="8"/>
      <c r="CQ152" s="2"/>
      <c r="CR152" s="2"/>
      <c r="CS152" s="8"/>
      <c r="CT152" s="2"/>
      <c r="CU152" s="2"/>
      <c r="CV152" s="8"/>
      <c r="CW152" s="2"/>
      <c r="CX152" s="2"/>
      <c r="CY152" s="8"/>
      <c r="CZ152" s="2"/>
      <c r="DA152" s="2"/>
      <c r="DB152" s="8"/>
      <c r="DC152" s="2"/>
      <c r="DD152" s="2"/>
      <c r="DE152" s="8"/>
      <c r="DF152" s="2"/>
      <c r="DG152" s="2"/>
      <c r="DH152" s="8"/>
      <c r="DI152" s="2"/>
      <c r="DJ152" s="2"/>
      <c r="DK152" s="8"/>
      <c r="DL152" s="2"/>
      <c r="DM152" s="2"/>
      <c r="DN152" s="8"/>
      <c r="DO152" s="2"/>
      <c r="DP152" s="2"/>
      <c r="DQ152" s="8"/>
      <c r="DR152" s="2"/>
      <c r="DS152" s="2"/>
      <c r="DT152" s="8"/>
      <c r="DU152" s="2"/>
      <c r="DV152" s="2"/>
      <c r="DW152" s="8"/>
      <c r="DX152" s="2"/>
      <c r="DY152" s="2"/>
      <c r="ED152" s="2" t="s">
        <v>414</v>
      </c>
    </row>
    <row r="153" spans="1:134" x14ac:dyDescent="0.2">
      <c r="A153">
        <v>1547630</v>
      </c>
      <c r="B153">
        <v>7070270</v>
      </c>
      <c r="C153" s="2" t="s">
        <v>550</v>
      </c>
      <c r="D153" s="2" t="s">
        <v>425</v>
      </c>
      <c r="E153">
        <v>0</v>
      </c>
      <c r="G153" s="2" t="s">
        <v>427</v>
      </c>
      <c r="H153" t="s">
        <v>348</v>
      </c>
      <c r="M153" s="2" t="s">
        <v>465</v>
      </c>
      <c r="N153">
        <f t="shared" si="5"/>
        <v>429</v>
      </c>
      <c r="AT153" s="8">
        <v>429</v>
      </c>
      <c r="AU153">
        <v>3</v>
      </c>
      <c r="AV153" s="2" t="s">
        <v>421</v>
      </c>
      <c r="AW153" s="8"/>
      <c r="AX153" s="2"/>
      <c r="AY153" s="2"/>
      <c r="AZ153" s="8"/>
      <c r="BA153" s="2"/>
      <c r="BB153" s="2"/>
      <c r="BC153" s="8"/>
      <c r="BD153" s="2"/>
      <c r="BE153" s="2"/>
      <c r="BF153" s="8"/>
      <c r="BG153" s="2"/>
      <c r="BH153" s="2"/>
      <c r="BI153" s="8"/>
      <c r="BJ153" s="2"/>
      <c r="BK153" s="2"/>
      <c r="BL153" s="8"/>
      <c r="BM153" s="2"/>
      <c r="BN153" s="2"/>
      <c r="BO153" s="8"/>
      <c r="BP153" s="2"/>
      <c r="BQ153" s="2"/>
      <c r="BR153" s="8"/>
      <c r="BS153" s="2"/>
      <c r="BT153" s="2"/>
      <c r="BU153" s="8"/>
      <c r="BV153" s="2"/>
      <c r="BW153" s="2"/>
      <c r="BX153" s="8"/>
      <c r="BY153" s="2"/>
      <c r="BZ153" s="2"/>
      <c r="CA153" s="8"/>
      <c r="CB153" s="2"/>
      <c r="CC153" s="2"/>
      <c r="CD153" s="8"/>
      <c r="CE153" s="2"/>
      <c r="CF153" s="2"/>
      <c r="CG153" s="8"/>
      <c r="CH153" s="2"/>
      <c r="CI153" s="2"/>
      <c r="CJ153" s="8"/>
      <c r="CK153" s="2"/>
      <c r="CL153" s="2"/>
      <c r="CM153" s="8"/>
      <c r="CN153" s="2"/>
      <c r="CO153" s="2"/>
      <c r="CP153" s="8"/>
      <c r="CQ153" s="2"/>
      <c r="CR153" s="2"/>
      <c r="CS153" s="8"/>
      <c r="CT153" s="2"/>
      <c r="CU153" s="2"/>
      <c r="CV153" s="8"/>
      <c r="CW153" s="2"/>
      <c r="CX153" s="2"/>
      <c r="CY153" s="8"/>
      <c r="CZ153" s="2"/>
      <c r="DA153" s="2"/>
      <c r="DB153" s="8"/>
      <c r="DC153" s="2"/>
      <c r="DD153" s="2"/>
      <c r="DE153" s="8"/>
      <c r="DF153" s="2"/>
      <c r="DG153" s="2"/>
      <c r="DH153" s="8"/>
      <c r="DI153" s="2"/>
      <c r="DJ153" s="2"/>
      <c r="DK153" s="8"/>
      <c r="DL153" s="2"/>
      <c r="DM153" s="2"/>
      <c r="DN153" s="8"/>
      <c r="DO153" s="2"/>
      <c r="DP153" s="2"/>
      <c r="DQ153" s="8"/>
      <c r="DR153" s="2"/>
      <c r="DS153" s="2"/>
      <c r="DT153" s="8"/>
      <c r="DU153" s="2"/>
      <c r="DV153" s="2"/>
      <c r="DW153" s="8"/>
      <c r="DX153" s="2"/>
      <c r="DY153" s="2"/>
      <c r="ED153" s="2" t="s">
        <v>414</v>
      </c>
    </row>
    <row r="154" spans="1:134" x14ac:dyDescent="0.2">
      <c r="A154">
        <v>1548200</v>
      </c>
      <c r="B154">
        <v>7059170</v>
      </c>
      <c r="C154" t="s">
        <v>319</v>
      </c>
      <c r="D154" t="s">
        <v>320</v>
      </c>
      <c r="E154">
        <v>107000</v>
      </c>
      <c r="F154" t="s">
        <v>337</v>
      </c>
      <c r="G154" t="s">
        <v>387</v>
      </c>
      <c r="H154" t="s">
        <v>388</v>
      </c>
      <c r="I154">
        <v>19.100000000000001</v>
      </c>
      <c r="J154">
        <v>50</v>
      </c>
      <c r="K154">
        <v>34.4</v>
      </c>
      <c r="L154">
        <v>176.23</v>
      </c>
      <c r="M154" s="2" t="s">
        <v>465</v>
      </c>
      <c r="N154">
        <f t="shared" si="5"/>
        <v>1500</v>
      </c>
      <c r="CM154" s="7">
        <v>1500</v>
      </c>
      <c r="CN154" s="2" t="s">
        <v>652</v>
      </c>
      <c r="ED154" s="2" t="s">
        <v>653</v>
      </c>
    </row>
    <row r="155" spans="1:134" x14ac:dyDescent="0.2">
      <c r="A155">
        <v>1560940</v>
      </c>
      <c r="B155">
        <v>7031370</v>
      </c>
      <c r="C155" t="s">
        <v>303</v>
      </c>
      <c r="D155" t="s">
        <v>304</v>
      </c>
      <c r="E155">
        <v>108000</v>
      </c>
      <c r="F155" t="s">
        <v>327</v>
      </c>
      <c r="G155" t="s">
        <v>387</v>
      </c>
      <c r="H155" t="s">
        <v>388</v>
      </c>
      <c r="I155">
        <v>13.4</v>
      </c>
      <c r="J155">
        <v>27</v>
      </c>
      <c r="K155">
        <v>239.73699999999999</v>
      </c>
      <c r="L155">
        <v>1837.78</v>
      </c>
      <c r="M155" s="2" t="s">
        <v>465</v>
      </c>
      <c r="N155">
        <f t="shared" si="5"/>
        <v>3000</v>
      </c>
      <c r="AE155" s="7">
        <v>1000</v>
      </c>
      <c r="AF155" s="2" t="s">
        <v>403</v>
      </c>
      <c r="AH155" s="7">
        <v>2000</v>
      </c>
      <c r="AI155" s="2" t="s">
        <v>403</v>
      </c>
      <c r="ED155" s="2" t="s">
        <v>654</v>
      </c>
    </row>
    <row r="156" spans="1:134" x14ac:dyDescent="0.2">
      <c r="A156">
        <v>1561100</v>
      </c>
      <c r="B156">
        <v>7001200</v>
      </c>
      <c r="C156" t="s">
        <v>328</v>
      </c>
      <c r="D156" t="s">
        <v>329</v>
      </c>
      <c r="E156">
        <v>108000</v>
      </c>
      <c r="F156" t="s">
        <v>327</v>
      </c>
      <c r="G156" t="s">
        <v>387</v>
      </c>
      <c r="H156" t="s">
        <v>388</v>
      </c>
      <c r="I156">
        <v>15.7</v>
      </c>
      <c r="J156">
        <v>48</v>
      </c>
      <c r="K156">
        <v>855.01</v>
      </c>
      <c r="L156">
        <v>5459.41</v>
      </c>
      <c r="M156" s="2" t="s">
        <v>465</v>
      </c>
      <c r="N156">
        <f t="shared" si="5"/>
        <v>2000</v>
      </c>
      <c r="AE156" s="7">
        <v>2000</v>
      </c>
      <c r="AF156" s="2" t="s">
        <v>403</v>
      </c>
      <c r="ED156" s="2" t="s">
        <v>407</v>
      </c>
    </row>
    <row r="157" spans="1:134" x14ac:dyDescent="0.2">
      <c r="A157">
        <v>1595550</v>
      </c>
      <c r="B157">
        <v>7087390</v>
      </c>
      <c r="C157" t="s">
        <v>295</v>
      </c>
      <c r="D157" t="s">
        <v>296</v>
      </c>
      <c r="E157">
        <v>108000</v>
      </c>
      <c r="F157" t="s">
        <v>313</v>
      </c>
      <c r="G157" t="s">
        <v>387</v>
      </c>
      <c r="H157" t="s">
        <v>388</v>
      </c>
      <c r="I157">
        <v>0</v>
      </c>
      <c r="J157">
        <v>0</v>
      </c>
      <c r="K157">
        <v>0</v>
      </c>
      <c r="L157">
        <v>551912.64</v>
      </c>
      <c r="M157" s="2" t="s">
        <v>465</v>
      </c>
      <c r="N157">
        <f t="shared" si="5"/>
        <v>0</v>
      </c>
      <c r="AB157" s="8" t="s">
        <v>482</v>
      </c>
      <c r="AD157" s="2" t="s">
        <v>495</v>
      </c>
      <c r="AE157" s="8" t="s">
        <v>482</v>
      </c>
      <c r="AF157">
        <v>1</v>
      </c>
      <c r="AG157" s="2" t="s">
        <v>499</v>
      </c>
      <c r="ED157" s="2" t="s">
        <v>554</v>
      </c>
    </row>
    <row r="158" spans="1:134" x14ac:dyDescent="0.2">
      <c r="A158">
        <v>1581490</v>
      </c>
      <c r="B158">
        <v>6935220</v>
      </c>
      <c r="C158" t="s">
        <v>6</v>
      </c>
      <c r="D158" t="s">
        <v>7</v>
      </c>
      <c r="E158">
        <v>108000</v>
      </c>
      <c r="F158" t="s">
        <v>312</v>
      </c>
      <c r="G158" t="s">
        <v>387</v>
      </c>
      <c r="H158" t="s">
        <v>388</v>
      </c>
      <c r="I158">
        <v>0</v>
      </c>
      <c r="J158">
        <v>0</v>
      </c>
      <c r="K158">
        <v>0</v>
      </c>
      <c r="L158">
        <v>1580.7</v>
      </c>
      <c r="M158" s="2" t="s">
        <v>465</v>
      </c>
      <c r="N158">
        <f t="shared" si="5"/>
        <v>1000</v>
      </c>
      <c r="AE158" s="7">
        <v>1000</v>
      </c>
      <c r="AF158" s="2" t="s">
        <v>403</v>
      </c>
      <c r="ED158" s="2" t="s">
        <v>407</v>
      </c>
    </row>
    <row r="159" spans="1:134" x14ac:dyDescent="0.2">
      <c r="A159">
        <v>1563890</v>
      </c>
      <c r="B159">
        <v>6908300</v>
      </c>
      <c r="C159" s="2" t="s">
        <v>546</v>
      </c>
      <c r="D159" s="2" t="s">
        <v>413</v>
      </c>
      <c r="E159">
        <v>0</v>
      </c>
      <c r="G159" s="2" t="s">
        <v>345</v>
      </c>
      <c r="H159" t="s">
        <v>339</v>
      </c>
      <c r="M159" s="2" t="s">
        <v>465</v>
      </c>
      <c r="N159">
        <f t="shared" si="5"/>
        <v>1000</v>
      </c>
      <c r="AE159" s="7">
        <v>1000</v>
      </c>
      <c r="AF159">
        <v>1</v>
      </c>
      <c r="AG159" s="2" t="s">
        <v>499</v>
      </c>
      <c r="ED159" s="2" t="s">
        <v>414</v>
      </c>
    </row>
    <row r="160" spans="1:134" x14ac:dyDescent="0.2">
      <c r="A160">
        <v>1580160</v>
      </c>
      <c r="B160">
        <v>6901990</v>
      </c>
      <c r="C160" t="s">
        <v>181</v>
      </c>
      <c r="D160" t="s">
        <v>390</v>
      </c>
      <c r="E160">
        <v>42000</v>
      </c>
      <c r="F160" t="s">
        <v>370</v>
      </c>
      <c r="G160" t="s">
        <v>351</v>
      </c>
      <c r="H160" t="s">
        <v>348</v>
      </c>
      <c r="I160">
        <v>7.2</v>
      </c>
      <c r="J160">
        <v>20.5</v>
      </c>
      <c r="K160">
        <v>6.29</v>
      </c>
      <c r="L160">
        <v>97.85</v>
      </c>
      <c r="M160" s="5" t="s">
        <v>501</v>
      </c>
      <c r="N160">
        <f t="shared" si="5"/>
        <v>0</v>
      </c>
      <c r="AN160" s="5" t="s">
        <v>404</v>
      </c>
      <c r="ED160" t="s">
        <v>502</v>
      </c>
    </row>
    <row r="161" spans="1:134" x14ac:dyDescent="0.2">
      <c r="A161">
        <v>1573510</v>
      </c>
      <c r="B161">
        <v>6897670</v>
      </c>
      <c r="C161" t="s">
        <v>143</v>
      </c>
      <c r="D161" t="s">
        <v>144</v>
      </c>
      <c r="E161">
        <v>24000</v>
      </c>
      <c r="F161" t="s">
        <v>191</v>
      </c>
      <c r="G161" t="s">
        <v>392</v>
      </c>
      <c r="H161" t="s">
        <v>393</v>
      </c>
      <c r="I161">
        <v>4.5</v>
      </c>
      <c r="J161">
        <v>15</v>
      </c>
      <c r="K161">
        <v>4.32</v>
      </c>
      <c r="L161">
        <v>96.54</v>
      </c>
      <c r="M161" s="5" t="s">
        <v>501</v>
      </c>
      <c r="N161">
        <f t="shared" si="5"/>
        <v>3000</v>
      </c>
      <c r="AE161" s="4">
        <v>3000</v>
      </c>
      <c r="AF161" s="5" t="s">
        <v>403</v>
      </c>
      <c r="ED161" s="2" t="s">
        <v>407</v>
      </c>
    </row>
    <row r="162" spans="1:134" x14ac:dyDescent="0.2">
      <c r="A162">
        <v>1550170</v>
      </c>
      <c r="B162">
        <v>6954600</v>
      </c>
      <c r="C162" t="s">
        <v>173</v>
      </c>
      <c r="D162" t="s">
        <v>174</v>
      </c>
      <c r="E162">
        <v>28000</v>
      </c>
      <c r="F162" t="s">
        <v>394</v>
      </c>
      <c r="G162" t="s">
        <v>392</v>
      </c>
      <c r="H162" t="s">
        <v>393</v>
      </c>
      <c r="I162">
        <v>0</v>
      </c>
      <c r="J162">
        <v>0</v>
      </c>
      <c r="K162">
        <v>0</v>
      </c>
      <c r="L162">
        <v>25.36</v>
      </c>
      <c r="M162" s="5" t="s">
        <v>501</v>
      </c>
      <c r="N162">
        <f t="shared" si="5"/>
        <v>0</v>
      </c>
      <c r="AE162" s="5" t="s">
        <v>404</v>
      </c>
      <c r="ED162" t="s">
        <v>502</v>
      </c>
    </row>
    <row r="163" spans="1:134" x14ac:dyDescent="0.2">
      <c r="A163">
        <v>1642030</v>
      </c>
      <c r="B163">
        <v>7009850</v>
      </c>
      <c r="C163" t="s">
        <v>129</v>
      </c>
      <c r="D163" t="s">
        <v>174</v>
      </c>
      <c r="E163">
        <v>28000</v>
      </c>
      <c r="F163" t="s">
        <v>347</v>
      </c>
      <c r="G163" t="s">
        <v>392</v>
      </c>
      <c r="H163" t="s">
        <v>393</v>
      </c>
      <c r="I163">
        <v>0</v>
      </c>
      <c r="J163">
        <v>0</v>
      </c>
      <c r="K163">
        <v>0</v>
      </c>
      <c r="L163">
        <v>19.350000000000001</v>
      </c>
      <c r="M163" s="5" t="s">
        <v>501</v>
      </c>
      <c r="N163">
        <f t="shared" si="5"/>
        <v>0</v>
      </c>
      <c r="AE163" s="5" t="s">
        <v>404</v>
      </c>
      <c r="ED163" t="s">
        <v>502</v>
      </c>
    </row>
    <row r="164" spans="1:134" x14ac:dyDescent="0.2">
      <c r="A164">
        <v>1598530</v>
      </c>
      <c r="B164">
        <v>6931100</v>
      </c>
      <c r="C164" t="s">
        <v>132</v>
      </c>
      <c r="D164" t="s">
        <v>331</v>
      </c>
      <c r="E164">
        <v>34000</v>
      </c>
      <c r="F164" t="s">
        <v>335</v>
      </c>
      <c r="G164" t="s">
        <v>357</v>
      </c>
      <c r="H164" t="s">
        <v>348</v>
      </c>
      <c r="I164">
        <v>3.9</v>
      </c>
      <c r="J164">
        <v>14</v>
      </c>
      <c r="K164">
        <v>5.3730000000000002</v>
      </c>
      <c r="L164">
        <v>138.18</v>
      </c>
      <c r="M164" s="5" t="s">
        <v>501</v>
      </c>
      <c r="N164">
        <f t="shared" si="5"/>
        <v>0</v>
      </c>
      <c r="S164" s="8" t="s">
        <v>404</v>
      </c>
      <c r="ED164" t="s">
        <v>502</v>
      </c>
    </row>
    <row r="165" spans="1:134" x14ac:dyDescent="0.2">
      <c r="A165">
        <v>1293540</v>
      </c>
      <c r="B165">
        <v>6392480</v>
      </c>
      <c r="C165" t="s">
        <v>169</v>
      </c>
      <c r="D165" t="s">
        <v>170</v>
      </c>
      <c r="E165">
        <v>38000</v>
      </c>
      <c r="F165" t="s">
        <v>371</v>
      </c>
      <c r="G165" t="s">
        <v>357</v>
      </c>
      <c r="H165" t="s">
        <v>348</v>
      </c>
      <c r="I165">
        <v>0</v>
      </c>
      <c r="J165">
        <v>0</v>
      </c>
      <c r="K165">
        <v>0</v>
      </c>
      <c r="L165">
        <v>2.39</v>
      </c>
      <c r="M165" s="5" t="s">
        <v>501</v>
      </c>
      <c r="N165">
        <f t="shared" si="5"/>
        <v>0</v>
      </c>
      <c r="S165" s="8" t="s">
        <v>404</v>
      </c>
      <c r="ED165" t="s">
        <v>502</v>
      </c>
    </row>
    <row r="166" spans="1:134" x14ac:dyDescent="0.2">
      <c r="A166">
        <v>1301580</v>
      </c>
      <c r="B166">
        <v>6434990</v>
      </c>
      <c r="C166" t="s">
        <v>175</v>
      </c>
      <c r="D166" t="s">
        <v>176</v>
      </c>
      <c r="E166">
        <v>38000</v>
      </c>
      <c r="F166" t="s">
        <v>335</v>
      </c>
      <c r="G166" t="s">
        <v>357</v>
      </c>
      <c r="H166" t="s">
        <v>348</v>
      </c>
      <c r="I166">
        <v>0</v>
      </c>
      <c r="J166">
        <v>0</v>
      </c>
      <c r="K166">
        <v>0</v>
      </c>
      <c r="L166">
        <v>9.1199999999999992</v>
      </c>
      <c r="M166" s="5" t="s">
        <v>501</v>
      </c>
      <c r="N166">
        <f t="shared" si="5"/>
        <v>0</v>
      </c>
      <c r="AN166" s="5" t="s">
        <v>404</v>
      </c>
      <c r="ED166" t="s">
        <v>502</v>
      </c>
    </row>
    <row r="167" spans="1:134" x14ac:dyDescent="0.2">
      <c r="A167">
        <v>1300630</v>
      </c>
      <c r="B167">
        <v>6421380</v>
      </c>
      <c r="C167" t="s">
        <v>262</v>
      </c>
      <c r="D167" t="s">
        <v>390</v>
      </c>
      <c r="E167">
        <v>42000</v>
      </c>
      <c r="F167" t="s">
        <v>273</v>
      </c>
      <c r="G167" t="s">
        <v>357</v>
      </c>
      <c r="H167" t="s">
        <v>348</v>
      </c>
      <c r="I167">
        <v>3.9</v>
      </c>
      <c r="J167">
        <v>25.4</v>
      </c>
      <c r="K167">
        <v>8.94</v>
      </c>
      <c r="L167">
        <v>219.46</v>
      </c>
      <c r="M167" s="5" t="s">
        <v>501</v>
      </c>
      <c r="N167">
        <f t="shared" si="5"/>
        <v>0</v>
      </c>
      <c r="AN167" s="5" t="s">
        <v>404</v>
      </c>
      <c r="ED167" t="s">
        <v>502</v>
      </c>
    </row>
    <row r="168" spans="1:134" x14ac:dyDescent="0.2">
      <c r="A168">
        <v>1299060</v>
      </c>
      <c r="B168">
        <v>6476660</v>
      </c>
      <c r="C168" t="s">
        <v>226</v>
      </c>
      <c r="D168" t="s">
        <v>227</v>
      </c>
      <c r="E168">
        <v>40000</v>
      </c>
      <c r="F168" t="s">
        <v>334</v>
      </c>
      <c r="G168" t="s">
        <v>351</v>
      </c>
      <c r="H168" t="s">
        <v>348</v>
      </c>
      <c r="I168">
        <v>0</v>
      </c>
      <c r="J168">
        <v>0</v>
      </c>
      <c r="K168">
        <v>0</v>
      </c>
      <c r="L168">
        <v>5749.58</v>
      </c>
      <c r="M168" s="2" t="s">
        <v>524</v>
      </c>
      <c r="N168">
        <f t="shared" si="5"/>
        <v>0</v>
      </c>
      <c r="DZ168" s="2" t="s">
        <v>465</v>
      </c>
      <c r="EA168" s="8" t="s">
        <v>404</v>
      </c>
      <c r="EB168" s="2"/>
      <c r="EC168" s="2"/>
      <c r="ED168" s="2" t="s">
        <v>406</v>
      </c>
    </row>
    <row r="169" spans="1:134" x14ac:dyDescent="0.2">
      <c r="A169">
        <v>1310350</v>
      </c>
      <c r="B169">
        <v>6526110</v>
      </c>
      <c r="C169" s="2" t="s">
        <v>299</v>
      </c>
      <c r="D169" t="s">
        <v>300</v>
      </c>
      <c r="E169">
        <v>67000</v>
      </c>
      <c r="F169" t="s">
        <v>325</v>
      </c>
      <c r="G169" t="s">
        <v>345</v>
      </c>
      <c r="H169" t="s">
        <v>339</v>
      </c>
      <c r="I169">
        <v>40.799999999999997</v>
      </c>
      <c r="J169">
        <v>120</v>
      </c>
      <c r="K169">
        <v>77640</v>
      </c>
      <c r="L169">
        <v>188597.74</v>
      </c>
      <c r="M169" s="2" t="s">
        <v>657</v>
      </c>
      <c r="N169">
        <f t="shared" si="5"/>
        <v>0</v>
      </c>
      <c r="DZ169" s="2" t="s">
        <v>465</v>
      </c>
      <c r="EA169" s="8" t="s">
        <v>404</v>
      </c>
      <c r="ED169" s="2" t="s">
        <v>658</v>
      </c>
    </row>
    <row r="170" spans="1:134" x14ac:dyDescent="0.2">
      <c r="A170">
        <v>1534370</v>
      </c>
      <c r="B170">
        <v>6502500</v>
      </c>
      <c r="C170" t="s">
        <v>202</v>
      </c>
      <c r="D170" t="s">
        <v>203</v>
      </c>
      <c r="E170">
        <v>40000</v>
      </c>
      <c r="F170" t="s">
        <v>334</v>
      </c>
      <c r="G170" t="s">
        <v>351</v>
      </c>
      <c r="H170" t="s">
        <v>348</v>
      </c>
      <c r="I170">
        <v>0</v>
      </c>
      <c r="J170">
        <v>31.6</v>
      </c>
      <c r="K170">
        <v>0</v>
      </c>
      <c r="L170">
        <v>1123.7</v>
      </c>
      <c r="M170" s="2" t="s">
        <v>523</v>
      </c>
      <c r="N170">
        <f t="shared" si="5"/>
        <v>0</v>
      </c>
      <c r="DZ170" s="2" t="s">
        <v>465</v>
      </c>
      <c r="EA170" s="8" t="s">
        <v>404</v>
      </c>
      <c r="EB170" s="2"/>
      <c r="EC170" s="2"/>
      <c r="ED170" s="2" t="s">
        <v>406</v>
      </c>
    </row>
  </sheetData>
  <autoFilter ref="C1:EE170" xr:uid="{00000000-0009-0000-0000-000000000000}">
    <sortState xmlns:xlrd2="http://schemas.microsoft.com/office/spreadsheetml/2017/richdata2" ref="C2:ED170">
      <sortCondition ref="M1:M170"/>
    </sortState>
  </autoFilter>
  <sortState xmlns:xlrd2="http://schemas.microsoft.com/office/spreadsheetml/2017/richdata2" ref="C2:ED170">
    <sortCondition ref="D2:D170"/>
    <sortCondition ref="C2:C170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Sjoar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Hedlund</dc:creator>
  <cp:lastModifiedBy>Carl Tamario</cp:lastModifiedBy>
  <dcterms:created xsi:type="dcterms:W3CDTF">2010-06-08T10:14:12Z</dcterms:created>
  <dcterms:modified xsi:type="dcterms:W3CDTF">2024-02-19T13:50:57Z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